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xr:revisionPtr revIDLastSave="0" documentId="13_ncr:1_{FE6B731A-52D0-499F-9F3B-79040B2B1E48}" xr6:coauthVersionLast="45" xr6:coauthVersionMax="45" xr10:uidLastSave="{00000000-0000-0000-0000-000000000000}"/>
  <bookViews>
    <workbookView xWindow="-120" yWindow="-120" windowWidth="20730" windowHeight="11160" tabRatio="883" firstSheet="1" activeTab="11" xr2:uid="{00000000-000D-0000-FFFF-FFFF00000000}"/>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9"/>
  <externalReferences>
    <externalReference r:id="rId24"/>
    <externalReference r:id="rId25"/>
    <externalReference r:id="rId26"/>
    <externalReference r:id="rId27"/>
    <externalReference r:id="rId28"/>
    <externalReference r:id="rId29"/>
  </externalReferences>
  <definedNames>
    <definedName name="_xlnm._FilterDatabase" localSheetId="5" hidden="1">Applicant!$A$1:$I$3</definedName>
    <definedName name="_xlnm._FilterDatabase" localSheetId="6" hidden="1">Area!$A$1:$IV$2836</definedName>
    <definedName name="_xlnm._FilterDatabase" localSheetId="9" hidden="1">BTS!$A$1:$H$5</definedName>
    <definedName name="_xlnm._FilterDatabase" localSheetId="13" hidden="1">Certificate!$A$1:$IU$2</definedName>
    <definedName name="_xlnm._FilterDatabase" localSheetId="12" hidden="1">Check!$A$1:$HY$2</definedName>
    <definedName name="_xlnm._FilterDatabase" localSheetId="3" hidden="1">City!$A$1:$C$23</definedName>
    <definedName name="_xlnm._FilterDatabase" localSheetId="7" hidden="1">Equipment!$A$1:$BJ$399</definedName>
    <definedName name="_xlnm._FilterDatabase" localSheetId="1" hidden="1">InCaseOf!$A$1:$C$5</definedName>
    <definedName name="_xlnm._FilterDatabase" localSheetId="11" hidden="1">Input!$A$1:$EJ$2</definedName>
    <definedName name="_xlnm._FilterDatabase" localSheetId="2" hidden="1">Lab!$A$1:$F$2</definedName>
    <definedName name="_xlnm._FilterDatabase" localSheetId="14" hidden="1">NoCertificate!$A$1:$IU$2</definedName>
    <definedName name="_xlnm._FilterDatabase" localSheetId="4" hidden="1">Operator!$A$1:$C$6</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9">[3]Data!$BB$3:$BB$23</definedName>
    <definedName name="CH" localSheetId="7">Equipment!$BB$2:$BB$22</definedName>
    <definedName name="CH" localSheetId="11">[4]Data!$BB$3:$BB$23</definedName>
    <definedName name="CH">[5]Data!$BB$3:$BB$23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[6]Params!$H$15:$H$20</definedName>
    <definedName name="NV" localSheetId="9">[3]Drawing!$ED$1:$EL$1</definedName>
    <definedName name="NV" localSheetId="11">[4]Drawing!$ED$1:$EL$1</definedName>
    <definedName name="NV">[5]Drawing!$ED$1:$EL$1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7">Equipment!$A$1:$AQ$125</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53" l="1"/>
  <c r="D3" i="53"/>
  <c r="E3" i="53"/>
  <c r="F3" i="53"/>
  <c r="G3" i="53"/>
  <c r="H3" i="53"/>
  <c r="I3" i="53"/>
  <c r="J3" i="53"/>
  <c r="K3" i="53"/>
  <c r="L3" i="53"/>
  <c r="W3" i="53"/>
  <c r="X3" i="53"/>
  <c r="Y3" i="53"/>
  <c r="Z3" i="53"/>
  <c r="AD3" i="53"/>
  <c r="AG3" i="53" s="1"/>
  <c r="AF3" i="53"/>
  <c r="AI3" i="53"/>
  <c r="B3" i="53" s="1"/>
  <c r="AJ3" i="53"/>
  <c r="C3" i="53" s="1"/>
  <c r="AK3" i="53"/>
  <c r="AL3" i="53" s="1"/>
  <c r="AO3" i="53"/>
  <c r="AP3" i="53"/>
  <c r="AQ3" i="53"/>
  <c r="AW3" i="53" s="1"/>
  <c r="AR3" i="53"/>
  <c r="AS3" i="53"/>
  <c r="IO3" i="53" s="1"/>
  <c r="AT3" i="53"/>
  <c r="AU3" i="53"/>
  <c r="IQ3" i="53" s="1"/>
  <c r="AX3" i="53"/>
  <c r="AY3" i="53"/>
  <c r="AZ3" i="53"/>
  <c r="BA3" i="53"/>
  <c r="BC3" i="53"/>
  <c r="BD3" i="53"/>
  <c r="BE3" i="53"/>
  <c r="BF3" i="53"/>
  <c r="BG3" i="53"/>
  <c r="BH3" i="53"/>
  <c r="BI3" i="53"/>
  <c r="BJ3" i="53"/>
  <c r="BK3" i="53"/>
  <c r="BL3" i="53"/>
  <c r="BM3" i="53"/>
  <c r="BN3" i="53"/>
  <c r="BO3" i="53"/>
  <c r="CF3" i="53" s="1"/>
  <c r="BP3" i="53"/>
  <c r="BQ3" i="53"/>
  <c r="CP3" i="53" s="1"/>
  <c r="BR3" i="53"/>
  <c r="EW3" i="53" s="1"/>
  <c r="BS3" i="53"/>
  <c r="CZ3" i="53" s="1"/>
  <c r="BT3" i="53"/>
  <c r="BU3" i="53"/>
  <c r="CC3" i="53" s="1"/>
  <c r="BV3" i="53"/>
  <c r="CG3" i="53" s="1"/>
  <c r="BW3" i="53"/>
  <c r="BX3" i="53"/>
  <c r="BY3" i="53"/>
  <c r="BZ3" i="53"/>
  <c r="CE3" i="53"/>
  <c r="CJ3" i="53"/>
  <c r="CK3" i="53"/>
  <c r="CL3" i="53"/>
  <c r="CS3" i="53"/>
  <c r="CT3" i="53"/>
  <c r="CY3" i="53"/>
  <c r="DA3" i="53"/>
  <c r="DC3" i="53"/>
  <c r="DE3" i="53"/>
  <c r="DF3" i="53"/>
  <c r="DG3" i="53"/>
  <c r="DH3" i="53"/>
  <c r="DI3" i="53"/>
  <c r="DJ3" i="53"/>
  <c r="DK3" i="53"/>
  <c r="DW3" i="53" s="1"/>
  <c r="DL3" i="53"/>
  <c r="EF3" i="53" s="1"/>
  <c r="DM3" i="53"/>
  <c r="DN3" i="53"/>
  <c r="DO3" i="53"/>
  <c r="DP3" i="53"/>
  <c r="DY3" i="53"/>
  <c r="EA3" i="53"/>
  <c r="ED3" i="53"/>
  <c r="EE3" i="53"/>
  <c r="EG3" i="53"/>
  <c r="EH3" i="53"/>
  <c r="EI3" i="53"/>
  <c r="EL3" i="53"/>
  <c r="ET3" i="53"/>
  <c r="EZ3" i="53"/>
  <c r="FB3" i="53"/>
  <c r="FD3" i="53"/>
  <c r="FF3" i="53"/>
  <c r="FG3" i="53"/>
  <c r="FH3" i="53"/>
  <c r="FI3" i="53"/>
  <c r="FJ3" i="53"/>
  <c r="FK3" i="53"/>
  <c r="FN3" i="53"/>
  <c r="FO3" i="53"/>
  <c r="FP3" i="53"/>
  <c r="FQ3" i="53"/>
  <c r="FR3" i="53"/>
  <c r="FS3" i="53"/>
  <c r="FT3" i="53"/>
  <c r="FU3" i="53"/>
  <c r="FV3" i="53"/>
  <c r="FW3" i="53"/>
  <c r="FX3" i="53"/>
  <c r="FY3" i="53"/>
  <c r="GF3" i="53"/>
  <c r="GH3" i="53"/>
  <c r="GJ3" i="53"/>
  <c r="GO3" i="53"/>
  <c r="GP3" i="53"/>
  <c r="GQ3" i="53"/>
  <c r="GX3" i="53"/>
  <c r="HD3" i="53"/>
  <c r="HF3" i="53"/>
  <c r="HH3" i="53"/>
  <c r="HJ3" i="53"/>
  <c r="HK3" i="53"/>
  <c r="HL3" i="53"/>
  <c r="HM3" i="53"/>
  <c r="HN3" i="53"/>
  <c r="HO3" i="53"/>
  <c r="HP3" i="53"/>
  <c r="HX3" i="53"/>
  <c r="ID3" i="53"/>
  <c r="II3" i="53"/>
  <c r="IP3" i="53"/>
  <c r="A4" i="53"/>
  <c r="D4" i="53"/>
  <c r="E4" i="53"/>
  <c r="F4" i="53"/>
  <c r="AO4" i="53" s="1"/>
  <c r="G4" i="53"/>
  <c r="H4" i="53"/>
  <c r="I4" i="53"/>
  <c r="AX4" i="53" s="1"/>
  <c r="J4" i="53"/>
  <c r="K4" i="53"/>
  <c r="L4" i="53"/>
  <c r="W4" i="53"/>
  <c r="X4" i="53"/>
  <c r="Y4" i="53"/>
  <c r="Z4" i="53"/>
  <c r="AD4" i="53"/>
  <c r="AG4" i="53" s="1"/>
  <c r="AF4" i="53"/>
  <c r="AI4" i="53"/>
  <c r="B4" i="53" s="1"/>
  <c r="AJ4" i="53"/>
  <c r="C4" i="53" s="1"/>
  <c r="AK4" i="53"/>
  <c r="AL4" i="53" s="1"/>
  <c r="AP4" i="53"/>
  <c r="IM4" i="53" s="1"/>
  <c r="AQ4" i="53"/>
  <c r="AR4" i="53"/>
  <c r="AS4" i="53"/>
  <c r="IO4" i="53" s="1"/>
  <c r="AT4" i="53"/>
  <c r="IP4" i="53" s="1"/>
  <c r="AU4" i="53"/>
  <c r="AW4" i="53"/>
  <c r="AY4" i="53"/>
  <c r="BA4" i="53"/>
  <c r="BC4" i="53"/>
  <c r="BD4" i="53"/>
  <c r="BE4" i="53"/>
  <c r="BF4" i="53"/>
  <c r="BG4" i="53"/>
  <c r="BH4" i="53"/>
  <c r="BI4" i="53"/>
  <c r="BJ4" i="53"/>
  <c r="BK4" i="53"/>
  <c r="BL4" i="53"/>
  <c r="BM4" i="53"/>
  <c r="BN4" i="53"/>
  <c r="BO4" i="53"/>
  <c r="BP4" i="53"/>
  <c r="BQ4" i="53"/>
  <c r="BR4" i="53"/>
  <c r="EW4" i="53" s="1"/>
  <c r="BS4" i="53"/>
  <c r="BT4" i="53"/>
  <c r="BU4" i="53"/>
  <c r="BV4" i="53"/>
  <c r="BW4" i="53"/>
  <c r="BX4" i="53"/>
  <c r="BY4" i="53"/>
  <c r="BZ4" i="53"/>
  <c r="CD4" i="53"/>
  <c r="CG4" i="53"/>
  <c r="CJ4" i="53"/>
  <c r="CK4" i="53"/>
  <c r="CL4" i="53"/>
  <c r="CS4" i="53"/>
  <c r="CT4" i="53"/>
  <c r="CY4" i="53"/>
  <c r="DB4" i="53"/>
  <c r="DE4" i="53"/>
  <c r="DF4" i="53"/>
  <c r="DG4" i="53"/>
  <c r="DH4" i="53"/>
  <c r="DI4" i="53"/>
  <c r="DJ4" i="53"/>
  <c r="DK4" i="53"/>
  <c r="DW4" i="53" s="1"/>
  <c r="DL4" i="53"/>
  <c r="EE4" i="53" s="1"/>
  <c r="DM4" i="53"/>
  <c r="DN4" i="53"/>
  <c r="DO4" i="53"/>
  <c r="DP4" i="53"/>
  <c r="ED4" i="53"/>
  <c r="EF4" i="53"/>
  <c r="EG4" i="53"/>
  <c r="EH4" i="53"/>
  <c r="EI4" i="53"/>
  <c r="EL4" i="53"/>
  <c r="ET4" i="53"/>
  <c r="FB4" i="53"/>
  <c r="FF4" i="53"/>
  <c r="FL4" i="53" s="1"/>
  <c r="FG4" i="53"/>
  <c r="FH4" i="53"/>
  <c r="FI4" i="53"/>
  <c r="FJ4" i="53"/>
  <c r="FK4" i="53"/>
  <c r="FN4" i="53"/>
  <c r="FO4" i="53"/>
  <c r="FP4" i="53"/>
  <c r="FQ4" i="53"/>
  <c r="FR4" i="53"/>
  <c r="FS4" i="53"/>
  <c r="FT4" i="53"/>
  <c r="FU4" i="53"/>
  <c r="FV4" i="53"/>
  <c r="FW4" i="53"/>
  <c r="FX4" i="53"/>
  <c r="FY4" i="53"/>
  <c r="GH4" i="53"/>
  <c r="GJ4" i="53"/>
  <c r="GL4" i="53"/>
  <c r="GO4" i="53"/>
  <c r="GP4" i="53"/>
  <c r="GQ4" i="53"/>
  <c r="GT4" i="53"/>
  <c r="HA4" i="53"/>
  <c r="HB4" i="53"/>
  <c r="HE4" i="53"/>
  <c r="HG4" i="53"/>
  <c r="HJ4" i="53"/>
  <c r="HK4" i="53"/>
  <c r="HL4" i="53"/>
  <c r="HM4" i="53"/>
  <c r="HN4" i="53"/>
  <c r="HO4" i="53"/>
  <c r="HP4" i="53"/>
  <c r="HX4" i="53"/>
  <c r="ID4" i="53"/>
  <c r="II4" i="53"/>
  <c r="IQ4" i="53"/>
  <c r="A5" i="53"/>
  <c r="D5" i="53"/>
  <c r="E5" i="53"/>
  <c r="F5" i="53"/>
  <c r="AO5" i="53" s="1"/>
  <c r="G5" i="53"/>
  <c r="H5" i="53"/>
  <c r="I5" i="53"/>
  <c r="J5" i="53"/>
  <c r="K5" i="53"/>
  <c r="L5" i="53"/>
  <c r="W5" i="53"/>
  <c r="X5" i="53"/>
  <c r="Y5" i="53"/>
  <c r="Z5" i="53"/>
  <c r="AD5" i="53"/>
  <c r="AG5" i="53" s="1"/>
  <c r="AF5" i="53"/>
  <c r="AI5" i="53"/>
  <c r="B5" i="53" s="1"/>
  <c r="AJ5" i="53"/>
  <c r="C5" i="53" s="1"/>
  <c r="AK5" i="53"/>
  <c r="AP5" i="53"/>
  <c r="IM5" i="53" s="1"/>
  <c r="AQ5" i="53"/>
  <c r="AR5" i="53"/>
  <c r="AS5" i="53"/>
  <c r="IO5" i="53" s="1"/>
  <c r="AT5" i="53"/>
  <c r="IP5" i="53" s="1"/>
  <c r="AU5" i="53"/>
  <c r="AX5" i="53"/>
  <c r="AY5" i="53"/>
  <c r="BC5" i="53"/>
  <c r="BD5" i="53"/>
  <c r="BE5" i="53"/>
  <c r="BF5" i="53"/>
  <c r="BG5" i="53"/>
  <c r="BH5" i="53"/>
  <c r="BI5" i="53"/>
  <c r="BJ5" i="53"/>
  <c r="BK5" i="53"/>
  <c r="BL5" i="53"/>
  <c r="BM5" i="53"/>
  <c r="BN5" i="53"/>
  <c r="BO5" i="53"/>
  <c r="BP5" i="53"/>
  <c r="CI5" i="53" s="1"/>
  <c r="BQ5" i="53"/>
  <c r="BR5" i="53"/>
  <c r="BS5" i="53"/>
  <c r="BT5" i="53"/>
  <c r="DH5" i="53" s="1"/>
  <c r="BU5" i="53"/>
  <c r="CA5" i="53" s="1"/>
  <c r="BV5" i="53"/>
  <c r="BW5" i="53"/>
  <c r="BX5" i="53"/>
  <c r="BY5" i="53"/>
  <c r="BZ5" i="53"/>
  <c r="CG5" i="53"/>
  <c r="CH5" i="53"/>
  <c r="CJ5" i="53"/>
  <c r="CK5" i="53"/>
  <c r="CL5" i="53"/>
  <c r="CP5" i="53"/>
  <c r="CS5" i="53"/>
  <c r="CT5" i="53"/>
  <c r="CU5" i="53"/>
  <c r="CW5" i="53"/>
  <c r="CX5" i="53"/>
  <c r="DE5" i="53"/>
  <c r="DF5" i="53"/>
  <c r="DG5" i="53"/>
  <c r="DI5" i="53"/>
  <c r="DJ5" i="53"/>
  <c r="DK5" i="53"/>
  <c r="DL5" i="53"/>
  <c r="DM5" i="53"/>
  <c r="DN5" i="53"/>
  <c r="DO5" i="53"/>
  <c r="DP5" i="53"/>
  <c r="ED5" i="53"/>
  <c r="EE5" i="53"/>
  <c r="EF5" i="53"/>
  <c r="EH5" i="53"/>
  <c r="EI5" i="53"/>
  <c r="EO5" i="53"/>
  <c r="ES5" i="53"/>
  <c r="ET5" i="53"/>
  <c r="EU5" i="53"/>
  <c r="EW5" i="53"/>
  <c r="FF5" i="53"/>
  <c r="FH5" i="53"/>
  <c r="FI5" i="53"/>
  <c r="FJ5" i="53"/>
  <c r="FN5" i="53"/>
  <c r="FO5" i="53"/>
  <c r="FP5" i="53"/>
  <c r="FQ5" i="53"/>
  <c r="FR5" i="53"/>
  <c r="FS5" i="53"/>
  <c r="FT5" i="53"/>
  <c r="FU5" i="53"/>
  <c r="FV5" i="53"/>
  <c r="FW5" i="53"/>
  <c r="FX5" i="53"/>
  <c r="FY5" i="53"/>
  <c r="GM5" i="53"/>
  <c r="GO5" i="53"/>
  <c r="GP5" i="53"/>
  <c r="GS5" i="53"/>
  <c r="GU5" i="53"/>
  <c r="GX5" i="53"/>
  <c r="GY5" i="53"/>
  <c r="HA5" i="53"/>
  <c r="HB5" i="53"/>
  <c r="HC5" i="53"/>
  <c r="HJ5" i="53"/>
  <c r="HK5" i="53"/>
  <c r="HL5" i="53"/>
  <c r="HM5" i="53"/>
  <c r="HN5" i="53"/>
  <c r="HO5" i="53"/>
  <c r="HP5" i="53"/>
  <c r="HX5" i="53"/>
  <c r="ID5" i="53"/>
  <c r="II5" i="53"/>
  <c r="IQ5" i="53"/>
  <c r="A6" i="53"/>
  <c r="D6" i="53"/>
  <c r="E6" i="53"/>
  <c r="AK6" i="53" s="1"/>
  <c r="F6" i="53"/>
  <c r="G6" i="53"/>
  <c r="H6" i="53"/>
  <c r="I6" i="53"/>
  <c r="BA6" i="53" s="1"/>
  <c r="J6" i="53"/>
  <c r="K6" i="53"/>
  <c r="L6" i="53"/>
  <c r="W6" i="53"/>
  <c r="X6" i="53"/>
  <c r="Y6" i="53"/>
  <c r="Z6" i="53"/>
  <c r="AD6" i="53"/>
  <c r="AG6" i="53" s="1"/>
  <c r="AF6" i="53"/>
  <c r="AI6" i="53"/>
  <c r="B6" i="53" s="1"/>
  <c r="AJ6" i="53"/>
  <c r="C6" i="53" s="1"/>
  <c r="AO6" i="53"/>
  <c r="AP6" i="53"/>
  <c r="AQ6" i="53"/>
  <c r="AR6" i="53"/>
  <c r="AS6" i="53"/>
  <c r="IO6" i="53" s="1"/>
  <c r="AT6" i="53"/>
  <c r="IP6" i="53" s="1"/>
  <c r="AU6" i="53"/>
  <c r="IQ6" i="53" s="1"/>
  <c r="AX6" i="53"/>
  <c r="BC6" i="53"/>
  <c r="BD6" i="53"/>
  <c r="BE6" i="53"/>
  <c r="BF6" i="53"/>
  <c r="BG6" i="53"/>
  <c r="BH6" i="53"/>
  <c r="BI6" i="53"/>
  <c r="BJ6" i="53"/>
  <c r="BK6" i="53"/>
  <c r="BL6" i="53"/>
  <c r="BM6" i="53"/>
  <c r="BN6" i="53"/>
  <c r="BO6" i="53"/>
  <c r="BP6" i="53"/>
  <c r="CL6" i="53" s="1"/>
  <c r="BQ6" i="53"/>
  <c r="GW6" i="53" s="1"/>
  <c r="BR6" i="53"/>
  <c r="BS6" i="53"/>
  <c r="CZ6" i="53" s="1"/>
  <c r="BT6" i="53"/>
  <c r="DF6" i="53" s="1"/>
  <c r="BU6" i="53"/>
  <c r="BV6" i="53"/>
  <c r="BW6" i="53"/>
  <c r="BX6" i="53"/>
  <c r="BY6" i="53"/>
  <c r="BZ6" i="53"/>
  <c r="CD6" i="53"/>
  <c r="CE6" i="53"/>
  <c r="CJ6" i="53"/>
  <c r="CP6" i="53"/>
  <c r="CS6" i="53"/>
  <c r="CX6" i="53"/>
  <c r="CY6" i="53"/>
  <c r="DA6" i="53"/>
  <c r="DB6" i="53"/>
  <c r="DC6" i="53"/>
  <c r="DJ6" i="53"/>
  <c r="DK6" i="53"/>
  <c r="DL6" i="53"/>
  <c r="DM6" i="53"/>
  <c r="DN6" i="53"/>
  <c r="DO6" i="53"/>
  <c r="DP6" i="53"/>
  <c r="DW6" i="53"/>
  <c r="DY6" i="53"/>
  <c r="DZ6" i="53"/>
  <c r="EA6" i="53"/>
  <c r="EG6" i="53"/>
  <c r="EI6" i="53"/>
  <c r="ET6" i="53"/>
  <c r="EY6" i="53"/>
  <c r="FA6" i="53"/>
  <c r="FB6" i="53"/>
  <c r="FC6" i="53"/>
  <c r="FH6" i="53"/>
  <c r="FJ6" i="53"/>
  <c r="FN6" i="53"/>
  <c r="FO6" i="53"/>
  <c r="FP6" i="53"/>
  <c r="FQ6" i="53"/>
  <c r="FR6" i="53"/>
  <c r="FS6" i="53"/>
  <c r="FT6" i="53"/>
  <c r="GH6" i="53" s="1"/>
  <c r="FU6" i="53"/>
  <c r="FV6" i="53"/>
  <c r="FW6" i="53"/>
  <c r="FX6" i="53"/>
  <c r="FY6" i="53"/>
  <c r="GI6" i="53"/>
  <c r="GK6" i="53"/>
  <c r="GL6" i="53"/>
  <c r="GT6" i="53"/>
  <c r="HB6" i="53"/>
  <c r="HE6" i="53"/>
  <c r="HF6" i="53"/>
  <c r="HG6" i="53"/>
  <c r="HI6" i="53"/>
  <c r="HK6" i="53"/>
  <c r="HP6" i="53"/>
  <c r="HX6" i="53"/>
  <c r="ID6" i="53"/>
  <c r="II6" i="53"/>
  <c r="A7" i="53"/>
  <c r="D7" i="53"/>
  <c r="E7" i="53"/>
  <c r="F7" i="53"/>
  <c r="G7" i="53"/>
  <c r="H7" i="53"/>
  <c r="I7" i="53"/>
  <c r="J7" i="53"/>
  <c r="K7" i="53"/>
  <c r="L7" i="53"/>
  <c r="W7" i="53"/>
  <c r="X7" i="53"/>
  <c r="Y7" i="53"/>
  <c r="Z7" i="53"/>
  <c r="AD7" i="53"/>
  <c r="AG7" i="53" s="1"/>
  <c r="AF7" i="53"/>
  <c r="AI7" i="53"/>
  <c r="B7" i="53" s="1"/>
  <c r="AJ7" i="53"/>
  <c r="C7" i="53" s="1"/>
  <c r="AK7" i="53"/>
  <c r="AL7" i="53" s="1"/>
  <c r="AO7" i="53"/>
  <c r="AP7" i="53"/>
  <c r="AQ7" i="53"/>
  <c r="AW7" i="53" s="1"/>
  <c r="AR7" i="53"/>
  <c r="AS7" i="53"/>
  <c r="IO7" i="53" s="1"/>
  <c r="AT7" i="53"/>
  <c r="AU7" i="53"/>
  <c r="IQ7" i="53" s="1"/>
  <c r="AX7" i="53"/>
  <c r="AY7" i="53"/>
  <c r="BA7" i="53"/>
  <c r="BC7" i="53"/>
  <c r="BD7" i="53"/>
  <c r="BE7" i="53"/>
  <c r="BF7" i="53"/>
  <c r="BG7" i="53"/>
  <c r="BH7" i="53"/>
  <c r="BI7" i="53"/>
  <c r="BJ7" i="53"/>
  <c r="BK7" i="53"/>
  <c r="BL7" i="53"/>
  <c r="BM7" i="53"/>
  <c r="BN7" i="53"/>
  <c r="BO7" i="53"/>
  <c r="BP7" i="53"/>
  <c r="BQ7" i="53"/>
  <c r="CQ7" i="53" s="1"/>
  <c r="BR7" i="53"/>
  <c r="CT7" i="53" s="1"/>
  <c r="BS7" i="53"/>
  <c r="BT7" i="53"/>
  <c r="BU7" i="53"/>
  <c r="CA7" i="53" s="1"/>
  <c r="BV7" i="53"/>
  <c r="BW7" i="53"/>
  <c r="BX7" i="53"/>
  <c r="BY7" i="53"/>
  <c r="BZ7" i="53"/>
  <c r="CG7" i="53"/>
  <c r="CK7" i="53"/>
  <c r="CM7" i="53"/>
  <c r="CO7" i="53"/>
  <c r="CP7" i="53"/>
  <c r="DG7" i="53"/>
  <c r="DI7" i="53"/>
  <c r="DK7" i="53"/>
  <c r="DL7" i="53"/>
  <c r="DM7" i="53"/>
  <c r="DN7" i="53"/>
  <c r="DO7" i="53"/>
  <c r="DP7" i="53"/>
  <c r="DW7" i="53"/>
  <c r="EE7" i="53"/>
  <c r="EG7" i="53"/>
  <c r="EK7" i="53"/>
  <c r="EL7" i="53"/>
  <c r="EO7" i="53"/>
  <c r="EP7" i="53"/>
  <c r="EU7" i="53"/>
  <c r="FF7" i="53"/>
  <c r="FH7" i="53"/>
  <c r="FN7" i="53"/>
  <c r="FO7" i="53"/>
  <c r="FP7" i="53"/>
  <c r="FQ7" i="53"/>
  <c r="FR7" i="53"/>
  <c r="FS7" i="53"/>
  <c r="FT7" i="53"/>
  <c r="GH7" i="53" s="1"/>
  <c r="FU7" i="53"/>
  <c r="FV7" i="53"/>
  <c r="FW7" i="53"/>
  <c r="FX7" i="53"/>
  <c r="FY7" i="53"/>
  <c r="GG7" i="53"/>
  <c r="GL7" i="53"/>
  <c r="GO7" i="53"/>
  <c r="GS7" i="53"/>
  <c r="GT7" i="53"/>
  <c r="GU7" i="53"/>
  <c r="GW7" i="53"/>
  <c r="HB7" i="53"/>
  <c r="HJ7" i="53"/>
  <c r="HL7" i="53"/>
  <c r="HP7" i="53"/>
  <c r="HX7" i="53"/>
  <c r="ID7" i="53"/>
  <c r="II7" i="53"/>
  <c r="IN7" i="53"/>
  <c r="IP7" i="53"/>
  <c r="A8" i="53"/>
  <c r="C8" i="53"/>
  <c r="D8" i="53"/>
  <c r="E8" i="53"/>
  <c r="AK8" i="53" s="1"/>
  <c r="F8" i="53"/>
  <c r="G8" i="53"/>
  <c r="H8" i="53"/>
  <c r="I8" i="53"/>
  <c r="AX8" i="53" s="1"/>
  <c r="J8" i="53"/>
  <c r="K8" i="53"/>
  <c r="L8" i="53"/>
  <c r="W8" i="53"/>
  <c r="X8" i="53"/>
  <c r="Y8" i="53"/>
  <c r="Z8" i="53"/>
  <c r="AD8" i="53"/>
  <c r="AF8" i="53"/>
  <c r="AG8" i="53"/>
  <c r="AI8" i="53"/>
  <c r="B8" i="53" s="1"/>
  <c r="AJ8" i="53"/>
  <c r="AO8" i="53"/>
  <c r="AP8" i="53"/>
  <c r="AQ8" i="53"/>
  <c r="AR8" i="53"/>
  <c r="AS8" i="53"/>
  <c r="IO8" i="53" s="1"/>
  <c r="AT8" i="53"/>
  <c r="IP8" i="53" s="1"/>
  <c r="AU8" i="53"/>
  <c r="IQ8" i="53" s="1"/>
  <c r="AY8" i="53"/>
  <c r="BC8" i="53"/>
  <c r="BD8" i="53"/>
  <c r="BE8" i="53"/>
  <c r="BF8" i="53"/>
  <c r="BG8" i="53"/>
  <c r="BH8" i="53"/>
  <c r="BI8" i="53"/>
  <c r="BJ8" i="53"/>
  <c r="BK8" i="53"/>
  <c r="BL8" i="53"/>
  <c r="BM8" i="53"/>
  <c r="BN8" i="53"/>
  <c r="BO8" i="53"/>
  <c r="BP8" i="53"/>
  <c r="CI8" i="53" s="1"/>
  <c r="BQ8" i="53"/>
  <c r="CO8" i="53" s="1"/>
  <c r="BR8" i="53"/>
  <c r="BS8" i="53"/>
  <c r="BT8" i="53"/>
  <c r="DG8" i="53" s="1"/>
  <c r="BU8" i="53"/>
  <c r="BV8" i="53"/>
  <c r="BW8" i="53"/>
  <c r="BX8" i="53"/>
  <c r="BY8" i="53"/>
  <c r="BZ8" i="53"/>
  <c r="CA8" i="53"/>
  <c r="CG8" i="53"/>
  <c r="CM8" i="53"/>
  <c r="CP8" i="53"/>
  <c r="CQ8" i="53"/>
  <c r="CT8" i="53"/>
  <c r="DE8" i="53"/>
  <c r="DK8" i="53"/>
  <c r="DL8" i="53"/>
  <c r="DM8" i="53"/>
  <c r="DN8" i="53"/>
  <c r="DO8" i="53"/>
  <c r="DP8" i="53"/>
  <c r="EL8" i="53"/>
  <c r="EM8" i="53"/>
  <c r="EO8" i="53"/>
  <c r="EW8" i="53"/>
  <c r="FN8" i="53"/>
  <c r="FO8" i="53"/>
  <c r="FP8" i="53"/>
  <c r="FQ8" i="53"/>
  <c r="FR8" i="53"/>
  <c r="FS8" i="53"/>
  <c r="FT8" i="53"/>
  <c r="FU8" i="53"/>
  <c r="FV8" i="53"/>
  <c r="FW8" i="53"/>
  <c r="FX8" i="53"/>
  <c r="FY8" i="53"/>
  <c r="GO8" i="53"/>
  <c r="GS8" i="53"/>
  <c r="GT8" i="53"/>
  <c r="GU8" i="53"/>
  <c r="GX8" i="53"/>
  <c r="HA8" i="53"/>
  <c r="HK8" i="53"/>
  <c r="HP8" i="53"/>
  <c r="HX8" i="53"/>
  <c r="ID8" i="53"/>
  <c r="IE8" i="53"/>
  <c r="II8" i="53"/>
  <c r="IG8" i="53" s="1"/>
  <c r="IJ8" i="53"/>
  <c r="IH8" i="53" s="1"/>
  <c r="A9" i="53"/>
  <c r="C9" i="53"/>
  <c r="D9" i="53"/>
  <c r="E9" i="53"/>
  <c r="AK9" i="53" s="1"/>
  <c r="F9" i="53"/>
  <c r="G9" i="53"/>
  <c r="H9" i="53"/>
  <c r="I9" i="53"/>
  <c r="J9" i="53"/>
  <c r="K9" i="53"/>
  <c r="L9" i="53"/>
  <c r="W9" i="53"/>
  <c r="X9" i="53"/>
  <c r="Y9" i="53"/>
  <c r="Z9" i="53"/>
  <c r="AD9" i="53"/>
  <c r="AF9" i="53"/>
  <c r="AG9" i="53"/>
  <c r="AI9" i="53"/>
  <c r="B9" i="53" s="1"/>
  <c r="AJ9" i="53"/>
  <c r="AO9" i="53"/>
  <c r="AP9" i="53"/>
  <c r="AQ9" i="53"/>
  <c r="AR9" i="53"/>
  <c r="AS9" i="53"/>
  <c r="IO9" i="53" s="1"/>
  <c r="AT9" i="53"/>
  <c r="IP9" i="53" s="1"/>
  <c r="AU9" i="53"/>
  <c r="IQ9" i="53" s="1"/>
  <c r="BA9" i="53"/>
  <c r="BC9" i="53"/>
  <c r="BD9" i="53"/>
  <c r="BE9" i="53"/>
  <c r="BF9" i="53"/>
  <c r="BG9" i="53"/>
  <c r="BH9" i="53"/>
  <c r="BI9" i="53"/>
  <c r="BJ9" i="53"/>
  <c r="BK9" i="53"/>
  <c r="BL9" i="53"/>
  <c r="BM9" i="53"/>
  <c r="BN9" i="53"/>
  <c r="BO9" i="53"/>
  <c r="CE9" i="53" s="1"/>
  <c r="BP9" i="53"/>
  <c r="BQ9" i="53"/>
  <c r="BR9" i="53"/>
  <c r="CU9" i="53" s="1"/>
  <c r="BS9" i="53"/>
  <c r="DA9" i="53" s="1"/>
  <c r="BT9" i="53"/>
  <c r="DF9" i="53" s="1"/>
  <c r="BU9" i="53"/>
  <c r="BV9" i="53"/>
  <c r="BW9" i="53"/>
  <c r="BX9" i="53"/>
  <c r="BY9" i="53"/>
  <c r="BZ9" i="53"/>
  <c r="CC9" i="53"/>
  <c r="CI9" i="53"/>
  <c r="CJ9" i="53"/>
  <c r="CK9" i="53"/>
  <c r="CM9" i="53"/>
  <c r="CQ9" i="53"/>
  <c r="CS9" i="53"/>
  <c r="CT9" i="53"/>
  <c r="CW9" i="53"/>
  <c r="CX9" i="53"/>
  <c r="CY9" i="53"/>
  <c r="DE9" i="53"/>
  <c r="DG9" i="53"/>
  <c r="DH9" i="53"/>
  <c r="DJ9" i="53"/>
  <c r="DK9" i="53"/>
  <c r="DW9" i="53" s="1"/>
  <c r="DL9" i="53"/>
  <c r="DM9" i="53"/>
  <c r="DN9" i="53"/>
  <c r="DO9" i="53"/>
  <c r="DP9" i="53"/>
  <c r="DZ9" i="53"/>
  <c r="EA9" i="53"/>
  <c r="ED9" i="53"/>
  <c r="EF9" i="53"/>
  <c r="EG9" i="53"/>
  <c r="EH9" i="53"/>
  <c r="EM9" i="53"/>
  <c r="EO9" i="53"/>
  <c r="ES9" i="53"/>
  <c r="ET9" i="53"/>
  <c r="EU9" i="53"/>
  <c r="EY9" i="53"/>
  <c r="FC9" i="53"/>
  <c r="FF9" i="53"/>
  <c r="FG9" i="53"/>
  <c r="FI9" i="53"/>
  <c r="FJ9" i="53"/>
  <c r="FK9" i="53"/>
  <c r="FN9" i="53"/>
  <c r="FO9" i="53"/>
  <c r="FP9" i="53"/>
  <c r="FQ9" i="53"/>
  <c r="FR9" i="53"/>
  <c r="FS9" i="53"/>
  <c r="FT9" i="53"/>
  <c r="FU9" i="53"/>
  <c r="FV9" i="53"/>
  <c r="FW9" i="53"/>
  <c r="FX9" i="53"/>
  <c r="FY9" i="53"/>
  <c r="GG9" i="53"/>
  <c r="GH9" i="53"/>
  <c r="GK9" i="53"/>
  <c r="GL9" i="53"/>
  <c r="GO9" i="53"/>
  <c r="GQ9" i="53"/>
  <c r="GS9" i="53"/>
  <c r="GT9" i="53"/>
  <c r="GW9" i="53"/>
  <c r="GX9" i="53"/>
  <c r="GY9" i="53"/>
  <c r="HA9" i="53"/>
  <c r="HB9" i="53"/>
  <c r="HC9" i="53"/>
  <c r="HD9" i="53"/>
  <c r="HG9" i="53"/>
  <c r="HH9" i="53"/>
  <c r="HK9" i="53"/>
  <c r="HL9" i="53"/>
  <c r="HM9" i="53"/>
  <c r="HO9" i="53"/>
  <c r="HP9" i="53"/>
  <c r="HX9" i="53"/>
  <c r="ID9" i="53"/>
  <c r="II9" i="53"/>
  <c r="IM9" i="53"/>
  <c r="A10" i="53"/>
  <c r="C10" i="53"/>
  <c r="D10" i="53"/>
  <c r="E10" i="53"/>
  <c r="AK10" i="53" s="1"/>
  <c r="AL10" i="53" s="1"/>
  <c r="F10" i="53"/>
  <c r="G10" i="53"/>
  <c r="H10" i="53"/>
  <c r="I10" i="53"/>
  <c r="AW10" i="53" s="1"/>
  <c r="J10" i="53"/>
  <c r="K10" i="53"/>
  <c r="L10" i="53"/>
  <c r="W10" i="53"/>
  <c r="X10" i="53"/>
  <c r="Y10" i="53"/>
  <c r="Z10" i="53"/>
  <c r="AD10" i="53"/>
  <c r="AF10" i="53"/>
  <c r="AG10" i="53"/>
  <c r="AI10" i="53"/>
  <c r="B10" i="53" s="1"/>
  <c r="AJ10" i="53"/>
  <c r="AO10" i="53"/>
  <c r="AP10" i="53"/>
  <c r="AQ10" i="53"/>
  <c r="AR10" i="53"/>
  <c r="AS10" i="53"/>
  <c r="IO10" i="53" s="1"/>
  <c r="AT10" i="53"/>
  <c r="IP10" i="53" s="1"/>
  <c r="AU10" i="53"/>
  <c r="AX10" i="53"/>
  <c r="AY10" i="53"/>
  <c r="BA10" i="53"/>
  <c r="BC10" i="53"/>
  <c r="BD10" i="53"/>
  <c r="BE10" i="53"/>
  <c r="BF10" i="53"/>
  <c r="BG10" i="53"/>
  <c r="BH10" i="53"/>
  <c r="BI10" i="53"/>
  <c r="BJ10" i="53"/>
  <c r="BK10" i="53"/>
  <c r="BL10" i="53"/>
  <c r="BM10" i="53"/>
  <c r="BN10" i="53"/>
  <c r="BO10" i="53"/>
  <c r="BP10" i="53"/>
  <c r="BQ10" i="53"/>
  <c r="EK10" i="53" s="1"/>
  <c r="BR10" i="53"/>
  <c r="CU10" i="53" s="1"/>
  <c r="BS10" i="53"/>
  <c r="CZ10" i="53" s="1"/>
  <c r="BT10" i="53"/>
  <c r="BU10" i="53"/>
  <c r="CA10" i="53" s="1"/>
  <c r="BV10" i="53"/>
  <c r="BW10" i="53"/>
  <c r="BX10" i="53"/>
  <c r="BY10" i="53"/>
  <c r="BZ10" i="53"/>
  <c r="CD10" i="53"/>
  <c r="CE10" i="53"/>
  <c r="CP10" i="53"/>
  <c r="CS10" i="53"/>
  <c r="CT10" i="53"/>
  <c r="CW10" i="53"/>
  <c r="CX10" i="53"/>
  <c r="CY10" i="53"/>
  <c r="DA10" i="53"/>
  <c r="DB10" i="53"/>
  <c r="DC10" i="53"/>
  <c r="DK10" i="53"/>
  <c r="DL10" i="53"/>
  <c r="DM10" i="53"/>
  <c r="DN10" i="53"/>
  <c r="DO10" i="53"/>
  <c r="DP10" i="53"/>
  <c r="DZ10" i="53"/>
  <c r="EA10" i="53"/>
  <c r="EF10" i="53"/>
  <c r="EL10" i="53"/>
  <c r="EM10" i="53"/>
  <c r="ET10" i="53"/>
  <c r="EU10" i="53"/>
  <c r="EW10" i="53"/>
  <c r="EY10" i="53"/>
  <c r="FA10" i="53"/>
  <c r="FB10" i="53"/>
  <c r="FC10" i="53"/>
  <c r="FN10" i="53"/>
  <c r="FO10" i="53"/>
  <c r="FP10" i="53"/>
  <c r="FQ10" i="53"/>
  <c r="FR10" i="53"/>
  <c r="FS10" i="53"/>
  <c r="FT10" i="53"/>
  <c r="FU10" i="53"/>
  <c r="FV10" i="53"/>
  <c r="FW10" i="53"/>
  <c r="FX10" i="53"/>
  <c r="FY10" i="53"/>
  <c r="GG10" i="53"/>
  <c r="GH10" i="53"/>
  <c r="GI10" i="53"/>
  <c r="GK10" i="53"/>
  <c r="GM10" i="53"/>
  <c r="GS10" i="53"/>
  <c r="GW10" i="53"/>
  <c r="GX10" i="53"/>
  <c r="GY10" i="53"/>
  <c r="HB10" i="53"/>
  <c r="HC10" i="53"/>
  <c r="HE10" i="53"/>
  <c r="HF10" i="53"/>
  <c r="HG10" i="53"/>
  <c r="HI10" i="53"/>
  <c r="HL10" i="53"/>
  <c r="HP10" i="53"/>
  <c r="HX10" i="53"/>
  <c r="ID10" i="53"/>
  <c r="II10" i="53"/>
  <c r="IJ10" i="53"/>
  <c r="IH10" i="53" s="1"/>
  <c r="IQ10" i="53"/>
  <c r="A11" i="53"/>
  <c r="C11" i="53"/>
  <c r="D11" i="53"/>
  <c r="E11" i="53"/>
  <c r="AK11" i="53" s="1"/>
  <c r="F11" i="53"/>
  <c r="G11" i="53"/>
  <c r="H11" i="53"/>
  <c r="I11" i="53"/>
  <c r="J11" i="53"/>
  <c r="K11" i="53"/>
  <c r="L11" i="53"/>
  <c r="W11" i="53"/>
  <c r="X11" i="53"/>
  <c r="Y11" i="53"/>
  <c r="Z11" i="53"/>
  <c r="AD11" i="53"/>
  <c r="AF11" i="53"/>
  <c r="AG11" i="53"/>
  <c r="AI11" i="53"/>
  <c r="B11" i="53" s="1"/>
  <c r="AJ11" i="53"/>
  <c r="AO11" i="53"/>
  <c r="AP11" i="53"/>
  <c r="AQ11" i="53"/>
  <c r="AR11" i="53"/>
  <c r="AS11" i="53"/>
  <c r="IO11" i="53" s="1"/>
  <c r="AT11" i="53"/>
  <c r="IP11" i="53" s="1"/>
  <c r="AU11" i="53"/>
  <c r="IQ11" i="53" s="1"/>
  <c r="BC11" i="53"/>
  <c r="BD11" i="53"/>
  <c r="BE11" i="53"/>
  <c r="BF11" i="53"/>
  <c r="BG11" i="53"/>
  <c r="BH11" i="53"/>
  <c r="BI11" i="53"/>
  <c r="BJ11" i="53"/>
  <c r="BK11" i="53"/>
  <c r="BL11" i="53"/>
  <c r="BM11" i="53"/>
  <c r="BN11" i="53"/>
  <c r="BO11" i="53"/>
  <c r="CD11" i="53" s="1"/>
  <c r="BP11" i="53"/>
  <c r="BQ11" i="53"/>
  <c r="BR11" i="53"/>
  <c r="EU11" i="53" s="1"/>
  <c r="BS11" i="53"/>
  <c r="DC11" i="53" s="1"/>
  <c r="BT11" i="53"/>
  <c r="BU11" i="53"/>
  <c r="BV11" i="53"/>
  <c r="CH11" i="53" s="1"/>
  <c r="BW11" i="53"/>
  <c r="BX11" i="53"/>
  <c r="BY11" i="53"/>
  <c r="BZ11" i="53"/>
  <c r="CE11" i="53"/>
  <c r="CJ11" i="53"/>
  <c r="CK11" i="53"/>
  <c r="CL11" i="53"/>
  <c r="CY11" i="53"/>
  <c r="DA11" i="53"/>
  <c r="DB11" i="53"/>
  <c r="DE11" i="53"/>
  <c r="DF11" i="53"/>
  <c r="DG11" i="53"/>
  <c r="DH11" i="53"/>
  <c r="DI11" i="53"/>
  <c r="DJ11" i="53"/>
  <c r="DK11" i="53"/>
  <c r="DL11" i="53"/>
  <c r="DM11" i="53"/>
  <c r="DN11" i="53"/>
  <c r="DO11" i="53"/>
  <c r="DP11" i="53"/>
  <c r="DZ11" i="53"/>
  <c r="EA11" i="53"/>
  <c r="ED11" i="53"/>
  <c r="EE11" i="53"/>
  <c r="EF11" i="53"/>
  <c r="EG11" i="53"/>
  <c r="EH11" i="53"/>
  <c r="EI11" i="53"/>
  <c r="EM11" i="53"/>
  <c r="EO11" i="53"/>
  <c r="EY11" i="53"/>
  <c r="FA11" i="53"/>
  <c r="FC11" i="53"/>
  <c r="FF11" i="53"/>
  <c r="FG11" i="53"/>
  <c r="FH11" i="53"/>
  <c r="FI11" i="53"/>
  <c r="FJ11" i="53"/>
  <c r="FK11" i="53"/>
  <c r="FN11" i="53"/>
  <c r="FO11" i="53"/>
  <c r="FP11" i="53"/>
  <c r="FQ11" i="53"/>
  <c r="FR11" i="53"/>
  <c r="FS11" i="53"/>
  <c r="FT11" i="53"/>
  <c r="FU11" i="53"/>
  <c r="FV11" i="53"/>
  <c r="FW11" i="53"/>
  <c r="FX11" i="53"/>
  <c r="FY11" i="53"/>
  <c r="GH11" i="53"/>
  <c r="GI11" i="53"/>
  <c r="GK11" i="53"/>
  <c r="GO11" i="53"/>
  <c r="GP11" i="53"/>
  <c r="GQ11" i="53"/>
  <c r="HF11" i="53"/>
  <c r="HG11" i="53"/>
  <c r="HI11" i="53"/>
  <c r="HJ11" i="53"/>
  <c r="HK11" i="53"/>
  <c r="HL11" i="53"/>
  <c r="HM11" i="53"/>
  <c r="HN11" i="53"/>
  <c r="HO11" i="53"/>
  <c r="HP11" i="53"/>
  <c r="HX11" i="53"/>
  <c r="ID11" i="53"/>
  <c r="II11" i="53"/>
  <c r="IG11" i="53" s="1"/>
  <c r="A12" i="53"/>
  <c r="C12" i="53"/>
  <c r="D12" i="53"/>
  <c r="E12" i="53"/>
  <c r="AK12" i="53" s="1"/>
  <c r="AN12" i="53" s="1"/>
  <c r="F12" i="53"/>
  <c r="G12" i="53"/>
  <c r="H12" i="53"/>
  <c r="I12" i="53"/>
  <c r="AY12" i="53" s="1"/>
  <c r="J12" i="53"/>
  <c r="K12" i="53"/>
  <c r="L12" i="53"/>
  <c r="W12" i="53"/>
  <c r="X12" i="53"/>
  <c r="Y12" i="53"/>
  <c r="Z12" i="53"/>
  <c r="AD12" i="53"/>
  <c r="AF12" i="53"/>
  <c r="AG12" i="53"/>
  <c r="AI12" i="53"/>
  <c r="B12" i="53" s="1"/>
  <c r="AJ12" i="53"/>
  <c r="AO12" i="53"/>
  <c r="AP12" i="53"/>
  <c r="AQ12" i="53"/>
  <c r="AR12" i="53"/>
  <c r="AS12" i="53"/>
  <c r="IO12" i="53" s="1"/>
  <c r="AT12" i="53"/>
  <c r="AU12" i="53"/>
  <c r="IQ12" i="53" s="1"/>
  <c r="AW12" i="53"/>
  <c r="AX12" i="53"/>
  <c r="BA12" i="53"/>
  <c r="BC12" i="53"/>
  <c r="BD12" i="53"/>
  <c r="BE12" i="53"/>
  <c r="BF12" i="53"/>
  <c r="BG12" i="53"/>
  <c r="BH12" i="53"/>
  <c r="BI12" i="53"/>
  <c r="BJ12" i="53"/>
  <c r="BK12" i="53"/>
  <c r="BL12" i="53"/>
  <c r="BM12" i="53"/>
  <c r="BN12" i="53"/>
  <c r="BO12" i="53"/>
  <c r="BP12" i="53"/>
  <c r="CJ12" i="53" s="1"/>
  <c r="BQ12" i="53"/>
  <c r="BR12" i="53"/>
  <c r="CS12" i="53" s="1"/>
  <c r="BS12" i="53"/>
  <c r="BT12" i="53"/>
  <c r="DH12" i="53" s="1"/>
  <c r="BU12" i="53"/>
  <c r="BV12" i="53"/>
  <c r="BW12" i="53"/>
  <c r="BX12" i="53"/>
  <c r="BY12" i="53"/>
  <c r="BZ12" i="53"/>
  <c r="CD12" i="53"/>
  <c r="CK12" i="53"/>
  <c r="CL12" i="53"/>
  <c r="CM12" i="53"/>
  <c r="CO12" i="53"/>
  <c r="CY12" i="53"/>
  <c r="DE12" i="53"/>
  <c r="DF12" i="53"/>
  <c r="DG12" i="53"/>
  <c r="DI12" i="53"/>
  <c r="DJ12" i="53"/>
  <c r="DK12" i="53"/>
  <c r="DL12" i="53"/>
  <c r="DM12" i="53"/>
  <c r="DN12" i="53"/>
  <c r="DO12" i="53"/>
  <c r="DP12" i="53"/>
  <c r="DW12" i="53"/>
  <c r="DZ12" i="53"/>
  <c r="EE12" i="53"/>
  <c r="EF12" i="53"/>
  <c r="EG12" i="53"/>
  <c r="EI12" i="53"/>
  <c r="EK12" i="53"/>
  <c r="EO12" i="53"/>
  <c r="EP12" i="53"/>
  <c r="EY12" i="53"/>
  <c r="FA12" i="53"/>
  <c r="FG12" i="53"/>
  <c r="FH12" i="53"/>
  <c r="FI12" i="53"/>
  <c r="FK12" i="53"/>
  <c r="FN12" i="53"/>
  <c r="FO12" i="53"/>
  <c r="FP12" i="53"/>
  <c r="FQ12" i="53"/>
  <c r="FR12" i="53"/>
  <c r="FS12" i="53"/>
  <c r="FT12" i="53"/>
  <c r="FU12" i="53"/>
  <c r="GN12" i="53" s="1"/>
  <c r="FV12" i="53"/>
  <c r="FW12" i="53"/>
  <c r="FX12" i="53"/>
  <c r="FY12" i="53"/>
  <c r="GG12" i="53"/>
  <c r="GL12" i="53"/>
  <c r="GM12" i="53"/>
  <c r="GO12" i="53"/>
  <c r="GQ12" i="53"/>
  <c r="GU12" i="53"/>
  <c r="GW12" i="53"/>
  <c r="HG12" i="53"/>
  <c r="HI12" i="53"/>
  <c r="HJ12" i="53"/>
  <c r="HL12" i="53"/>
  <c r="HM12" i="53"/>
  <c r="HN12" i="53"/>
  <c r="HP12" i="53"/>
  <c r="HX12" i="53"/>
  <c r="ID12" i="53"/>
  <c r="II12" i="53"/>
  <c r="IM12" i="53"/>
  <c r="IN12" i="53"/>
  <c r="IP12" i="53"/>
  <c r="A13" i="53"/>
  <c r="C13" i="53"/>
  <c r="D13" i="53"/>
  <c r="E13" i="53"/>
  <c r="F13" i="53"/>
  <c r="G13" i="53"/>
  <c r="H13" i="53"/>
  <c r="I13" i="53"/>
  <c r="BA13" i="53" s="1"/>
  <c r="J13" i="53"/>
  <c r="K13" i="53"/>
  <c r="L13" i="53"/>
  <c r="W13" i="53"/>
  <c r="X13" i="53"/>
  <c r="Y13" i="53"/>
  <c r="Z13" i="53"/>
  <c r="AD13" i="53"/>
  <c r="AF13" i="53"/>
  <c r="AG13" i="53"/>
  <c r="AI13" i="53"/>
  <c r="B13" i="53" s="1"/>
  <c r="AJ13" i="53"/>
  <c r="AK13" i="53"/>
  <c r="AN13" i="53" s="1"/>
  <c r="AM13" i="53"/>
  <c r="AO13" i="53"/>
  <c r="AP13" i="53"/>
  <c r="AQ13" i="53"/>
  <c r="AR13" i="53"/>
  <c r="AS13" i="53"/>
  <c r="IO13" i="53" s="1"/>
  <c r="AT13" i="53"/>
  <c r="AU13" i="53"/>
  <c r="AW13" i="53"/>
  <c r="AX13" i="53"/>
  <c r="AY13" i="53"/>
  <c r="BC13" i="53"/>
  <c r="BD13" i="53"/>
  <c r="BE13" i="53"/>
  <c r="BF13" i="53"/>
  <c r="BG13" i="53"/>
  <c r="BH13" i="53"/>
  <c r="BI13" i="53"/>
  <c r="BJ13" i="53"/>
  <c r="BK13" i="53"/>
  <c r="BL13" i="53"/>
  <c r="BM13" i="53"/>
  <c r="BN13" i="53"/>
  <c r="BO13" i="53"/>
  <c r="EA13" i="53" s="1"/>
  <c r="BP13" i="53"/>
  <c r="CG13" i="53" s="1"/>
  <c r="BQ13" i="53"/>
  <c r="CO13" i="53" s="1"/>
  <c r="BR13" i="53"/>
  <c r="EU13" i="53" s="1"/>
  <c r="BS13" i="53"/>
  <c r="BT13" i="53"/>
  <c r="DE13" i="53" s="1"/>
  <c r="BU13" i="53"/>
  <c r="CA13" i="53" s="1"/>
  <c r="BV13" i="53"/>
  <c r="BW13" i="53"/>
  <c r="BX13" i="53"/>
  <c r="BY13" i="53"/>
  <c r="BZ13" i="53"/>
  <c r="CE13" i="53"/>
  <c r="CL13" i="53"/>
  <c r="CM13" i="53"/>
  <c r="CQ13" i="53"/>
  <c r="CT13" i="53"/>
  <c r="CU13" i="53"/>
  <c r="CY13" i="53"/>
  <c r="DA13" i="53"/>
  <c r="DH13" i="53"/>
  <c r="DK13" i="53"/>
  <c r="DL13" i="53"/>
  <c r="DM13" i="53"/>
  <c r="DN13" i="53"/>
  <c r="DO13" i="53"/>
  <c r="DP13" i="53"/>
  <c r="DW13" i="53"/>
  <c r="EE13" i="53"/>
  <c r="EI13" i="53"/>
  <c r="EK13" i="53"/>
  <c r="EO13" i="53"/>
  <c r="EP13" i="53"/>
  <c r="EW13" i="53"/>
  <c r="FA13" i="53"/>
  <c r="FB13" i="53"/>
  <c r="FF13" i="53"/>
  <c r="FI13" i="53"/>
  <c r="FJ13" i="53"/>
  <c r="FN13" i="53"/>
  <c r="FO13" i="53"/>
  <c r="FP13" i="53"/>
  <c r="FQ13" i="53"/>
  <c r="FR13" i="53"/>
  <c r="FS13" i="53"/>
  <c r="FT13" i="53"/>
  <c r="GG13" i="53" s="1"/>
  <c r="FU13" i="53"/>
  <c r="FV13" i="53"/>
  <c r="FW13" i="53"/>
  <c r="FX13" i="53"/>
  <c r="FY13" i="53"/>
  <c r="GH13" i="53"/>
  <c r="GL13" i="53"/>
  <c r="GP13" i="53"/>
  <c r="GQ13" i="53"/>
  <c r="GU13" i="53"/>
  <c r="GW13" i="53"/>
  <c r="GX13" i="53"/>
  <c r="HC13" i="53"/>
  <c r="HG13" i="53"/>
  <c r="HI13" i="53"/>
  <c r="HL13" i="53"/>
  <c r="HM13" i="53"/>
  <c r="HP13" i="53"/>
  <c r="HX13" i="53"/>
  <c r="ID13" i="53"/>
  <c r="II13" i="53"/>
  <c r="IJ13" i="53"/>
  <c r="IH13" i="53" s="1"/>
  <c r="IN13" i="53"/>
  <c r="IP13" i="53"/>
  <c r="IQ13" i="53"/>
  <c r="A14" i="53"/>
  <c r="C14" i="53"/>
  <c r="D14" i="53"/>
  <c r="E14" i="53"/>
  <c r="F14" i="53"/>
  <c r="AO14" i="53" s="1"/>
  <c r="G14" i="53"/>
  <c r="H14" i="53"/>
  <c r="I14" i="53"/>
  <c r="AY14" i="53" s="1"/>
  <c r="J14" i="53"/>
  <c r="K14" i="53"/>
  <c r="L14" i="53"/>
  <c r="W14" i="53"/>
  <c r="X14" i="53"/>
  <c r="Y14" i="53"/>
  <c r="Z14" i="53"/>
  <c r="AD14" i="53"/>
  <c r="AF14" i="53"/>
  <c r="AG14" i="53"/>
  <c r="AI14" i="53"/>
  <c r="B14" i="53" s="1"/>
  <c r="AJ14" i="53"/>
  <c r="AK14" i="53"/>
  <c r="AP14" i="53"/>
  <c r="AQ14" i="53"/>
  <c r="AR14" i="53"/>
  <c r="AS14" i="53"/>
  <c r="IO14" i="53" s="1"/>
  <c r="AT14" i="53"/>
  <c r="IP14" i="53" s="1"/>
  <c r="AU14" i="53"/>
  <c r="IQ14" i="53" s="1"/>
  <c r="AX14" i="53"/>
  <c r="BC14" i="53"/>
  <c r="BD14" i="53"/>
  <c r="BE14" i="53"/>
  <c r="BF14" i="53"/>
  <c r="BG14" i="53"/>
  <c r="BH14" i="53"/>
  <c r="BI14" i="53"/>
  <c r="BJ14" i="53"/>
  <c r="BK14" i="53"/>
  <c r="BL14" i="53"/>
  <c r="BM14" i="53"/>
  <c r="BN14" i="53"/>
  <c r="BO14" i="53"/>
  <c r="CC14" i="53" s="1"/>
  <c r="BP14" i="53"/>
  <c r="BQ14" i="53"/>
  <c r="CO14" i="53" s="1"/>
  <c r="BR14" i="53"/>
  <c r="CT14" i="53" s="1"/>
  <c r="BS14" i="53"/>
  <c r="DB14" i="53" s="1"/>
  <c r="BT14" i="53"/>
  <c r="BU14" i="53"/>
  <c r="BV14" i="53"/>
  <c r="CI14" i="53" s="1"/>
  <c r="BW14" i="53"/>
  <c r="BX14" i="53"/>
  <c r="BY14" i="53"/>
  <c r="BZ14" i="53"/>
  <c r="CA14" i="53"/>
  <c r="CH14" i="53"/>
  <c r="CJ14" i="53"/>
  <c r="CK14" i="53"/>
  <c r="CL14" i="53"/>
  <c r="CM14" i="53"/>
  <c r="CQ14" i="53"/>
  <c r="CS14" i="53"/>
  <c r="CX14" i="53"/>
  <c r="DA14" i="53"/>
  <c r="DE14" i="53"/>
  <c r="DF14" i="53"/>
  <c r="DG14" i="53"/>
  <c r="DH14" i="53"/>
  <c r="DI14" i="53"/>
  <c r="DJ14" i="53"/>
  <c r="DK14" i="53"/>
  <c r="DL14" i="53"/>
  <c r="DM14" i="53"/>
  <c r="DN14" i="53"/>
  <c r="DO14" i="53"/>
  <c r="DP14" i="53"/>
  <c r="ED14" i="53"/>
  <c r="EE14" i="53"/>
  <c r="EF14" i="53"/>
  <c r="EG14" i="53"/>
  <c r="EH14" i="53"/>
  <c r="EI14" i="53"/>
  <c r="EM14" i="53"/>
  <c r="EO14" i="53"/>
  <c r="EW14" i="53"/>
  <c r="FF14" i="53"/>
  <c r="FG14" i="53"/>
  <c r="FH14" i="53"/>
  <c r="FI14" i="53"/>
  <c r="FJ14" i="53"/>
  <c r="FK14" i="53"/>
  <c r="FN14" i="53"/>
  <c r="FO14" i="53"/>
  <c r="FP14" i="53"/>
  <c r="FQ14" i="53"/>
  <c r="FR14" i="53"/>
  <c r="FS14" i="53"/>
  <c r="FT14" i="53"/>
  <c r="FU14" i="53"/>
  <c r="GM14" i="53" s="1"/>
  <c r="FV14" i="53"/>
  <c r="FW14" i="53"/>
  <c r="FX14" i="53"/>
  <c r="FY14" i="53"/>
  <c r="GO14" i="53"/>
  <c r="GP14" i="53"/>
  <c r="GQ14" i="53"/>
  <c r="GS14" i="53"/>
  <c r="GT14" i="53"/>
  <c r="GU14" i="53"/>
  <c r="HA14" i="53"/>
  <c r="HJ14" i="53"/>
  <c r="HK14" i="53"/>
  <c r="HL14" i="53"/>
  <c r="HM14" i="53"/>
  <c r="HN14" i="53"/>
  <c r="HO14" i="53"/>
  <c r="HP14" i="53"/>
  <c r="HX14" i="53"/>
  <c r="ID14" i="53"/>
  <c r="II14" i="53"/>
  <c r="A15" i="53"/>
  <c r="C15" i="53"/>
  <c r="D15" i="53"/>
  <c r="E15" i="53"/>
  <c r="F15" i="53"/>
  <c r="G15" i="53"/>
  <c r="H15" i="53"/>
  <c r="I15" i="53"/>
  <c r="J15" i="53"/>
  <c r="K15" i="53"/>
  <c r="L15" i="53"/>
  <c r="W15" i="53"/>
  <c r="X15" i="53"/>
  <c r="Y15" i="53"/>
  <c r="Z15" i="53"/>
  <c r="AD15" i="53"/>
  <c r="AF15" i="53"/>
  <c r="AG15" i="53"/>
  <c r="AI15" i="53"/>
  <c r="B15" i="53" s="1"/>
  <c r="AJ15" i="53"/>
  <c r="AK15" i="53"/>
  <c r="AL15" i="53"/>
  <c r="AO15" i="53"/>
  <c r="AP15" i="53"/>
  <c r="AQ15" i="53"/>
  <c r="AR15" i="53"/>
  <c r="AS15" i="53"/>
  <c r="IO15" i="53" s="1"/>
  <c r="AT15" i="53"/>
  <c r="AU15" i="53"/>
  <c r="IQ15" i="53" s="1"/>
  <c r="AW15" i="53"/>
  <c r="AX15" i="53"/>
  <c r="AY15" i="53"/>
  <c r="BA15" i="53"/>
  <c r="BC15" i="53"/>
  <c r="BD15" i="53"/>
  <c r="BE15" i="53"/>
  <c r="BF15" i="53"/>
  <c r="BG15" i="53"/>
  <c r="BH15" i="53"/>
  <c r="BI15" i="53"/>
  <c r="BJ15" i="53"/>
  <c r="BK15" i="53"/>
  <c r="BL15" i="53"/>
  <c r="BM15" i="53"/>
  <c r="BN15" i="53"/>
  <c r="BO15" i="53"/>
  <c r="BP15" i="53"/>
  <c r="CL15" i="53" s="1"/>
  <c r="BQ15" i="53"/>
  <c r="BR15" i="53"/>
  <c r="BS15" i="53"/>
  <c r="DC15" i="53" s="1"/>
  <c r="BT15" i="53"/>
  <c r="DF15" i="53" s="1"/>
  <c r="BU15" i="53"/>
  <c r="BV15" i="53"/>
  <c r="BW15" i="53"/>
  <c r="BX15" i="53"/>
  <c r="BY15" i="53"/>
  <c r="BZ15" i="53"/>
  <c r="CC15" i="53"/>
  <c r="CJ15" i="53"/>
  <c r="CK15" i="53"/>
  <c r="CO15" i="53"/>
  <c r="CP15" i="53"/>
  <c r="DE15" i="53"/>
  <c r="DH15" i="53"/>
  <c r="DI15" i="53"/>
  <c r="DK15" i="53"/>
  <c r="DL15" i="53"/>
  <c r="ED15" i="53" s="1"/>
  <c r="DM15" i="53"/>
  <c r="DN15" i="53"/>
  <c r="DO15" i="53"/>
  <c r="DP15" i="53"/>
  <c r="EG15" i="53"/>
  <c r="EH15" i="53"/>
  <c r="EK15" i="53"/>
  <c r="EL15" i="53"/>
  <c r="EM15" i="53"/>
  <c r="EO15" i="53"/>
  <c r="EP15" i="53"/>
  <c r="ES15" i="53"/>
  <c r="FC15" i="53"/>
  <c r="FF15" i="53"/>
  <c r="FI15" i="53"/>
  <c r="FJ15" i="53"/>
  <c r="FN15" i="53"/>
  <c r="FO15" i="53"/>
  <c r="FP15" i="53"/>
  <c r="FQ15" i="53"/>
  <c r="FR15" i="53"/>
  <c r="FS15" i="53"/>
  <c r="FT15" i="53"/>
  <c r="FU15" i="53"/>
  <c r="FV15" i="53"/>
  <c r="FW15" i="53"/>
  <c r="FX15" i="53"/>
  <c r="FY15" i="53"/>
  <c r="GH15" i="53"/>
  <c r="GO15" i="53"/>
  <c r="GP15" i="53"/>
  <c r="GS15" i="53"/>
  <c r="GT15" i="53"/>
  <c r="GU15" i="53"/>
  <c r="GW15" i="53"/>
  <c r="GX15" i="53"/>
  <c r="HE15" i="53"/>
  <c r="HF15" i="53"/>
  <c r="HJ15" i="53"/>
  <c r="HK15" i="53"/>
  <c r="HN15" i="53"/>
  <c r="HO15" i="53"/>
  <c r="HP15" i="53"/>
  <c r="HX15" i="53"/>
  <c r="ID15" i="53"/>
  <c r="IE15" i="53"/>
  <c r="II15" i="53"/>
  <c r="IG15" i="53" s="1"/>
  <c r="IJ15" i="53"/>
  <c r="IH15" i="53" s="1"/>
  <c r="IM15" i="53"/>
  <c r="IP15" i="53"/>
  <c r="A16" i="53"/>
  <c r="C16" i="53"/>
  <c r="D16" i="53"/>
  <c r="E16" i="53"/>
  <c r="AK16" i="53" s="1"/>
  <c r="F16" i="53"/>
  <c r="G16" i="53"/>
  <c r="H16" i="53"/>
  <c r="I16" i="53"/>
  <c r="J16" i="53"/>
  <c r="K16" i="53"/>
  <c r="L16" i="53"/>
  <c r="W16" i="53"/>
  <c r="X16" i="53"/>
  <c r="Y16" i="53"/>
  <c r="Z16" i="53"/>
  <c r="AD16" i="53"/>
  <c r="AF16" i="53"/>
  <c r="AG16" i="53"/>
  <c r="AI16" i="53"/>
  <c r="B16" i="53" s="1"/>
  <c r="AJ16" i="53"/>
  <c r="AO16" i="53"/>
  <c r="AP16" i="53"/>
  <c r="AQ16" i="53"/>
  <c r="AR16" i="53"/>
  <c r="AS16" i="53"/>
  <c r="IO16" i="53" s="1"/>
  <c r="AT16" i="53"/>
  <c r="IP16" i="53" s="1"/>
  <c r="AU16" i="53"/>
  <c r="IQ16" i="53" s="1"/>
  <c r="BC16" i="53"/>
  <c r="BD16" i="53"/>
  <c r="BE16" i="53"/>
  <c r="BF16" i="53"/>
  <c r="BG16" i="53"/>
  <c r="BH16" i="53"/>
  <c r="BI16" i="53"/>
  <c r="BJ16" i="53"/>
  <c r="BK16" i="53"/>
  <c r="BL16" i="53"/>
  <c r="BM16" i="53"/>
  <c r="BN16" i="53"/>
  <c r="BO16" i="53"/>
  <c r="BP16" i="53"/>
  <c r="BQ16" i="53"/>
  <c r="BR16" i="53"/>
  <c r="ET16" i="53" s="1"/>
  <c r="BS16" i="53"/>
  <c r="BT16" i="53"/>
  <c r="DG16" i="53" s="1"/>
  <c r="BU16" i="53"/>
  <c r="BV16" i="53"/>
  <c r="CG16" i="53" s="1"/>
  <c r="BW16" i="53"/>
  <c r="BX16" i="53"/>
  <c r="BY16" i="53"/>
  <c r="BZ16" i="53"/>
  <c r="CD16" i="53"/>
  <c r="CE16" i="53"/>
  <c r="CJ16" i="53"/>
  <c r="CK16" i="53"/>
  <c r="CL16" i="53"/>
  <c r="CT16" i="53"/>
  <c r="CY16" i="53"/>
  <c r="DA16" i="53"/>
  <c r="DB16" i="53"/>
  <c r="DC16" i="53"/>
  <c r="DE16" i="53"/>
  <c r="DF16" i="53"/>
  <c r="DH16" i="53"/>
  <c r="DI16" i="53"/>
  <c r="DJ16" i="53"/>
  <c r="DK16" i="53"/>
  <c r="DW16" i="53" s="1"/>
  <c r="DL16" i="53"/>
  <c r="DM16" i="53"/>
  <c r="DN16" i="53"/>
  <c r="DO16" i="53"/>
  <c r="DP16" i="53"/>
  <c r="DY16" i="53"/>
  <c r="DZ16" i="53"/>
  <c r="EA16" i="53"/>
  <c r="ED16" i="53"/>
  <c r="EE16" i="53"/>
  <c r="EF16" i="53"/>
  <c r="EH16" i="53"/>
  <c r="EI16" i="53"/>
  <c r="EM16" i="53"/>
  <c r="EY16" i="53"/>
  <c r="FA16" i="53"/>
  <c r="FB16" i="53"/>
  <c r="FC16" i="53"/>
  <c r="FG16" i="53"/>
  <c r="FH16" i="53"/>
  <c r="FI16" i="53"/>
  <c r="FK16" i="53"/>
  <c r="FN16" i="53"/>
  <c r="FO16" i="53"/>
  <c r="FP16" i="53"/>
  <c r="FQ16" i="53"/>
  <c r="FR16" i="53"/>
  <c r="FS16" i="53"/>
  <c r="FT16" i="53"/>
  <c r="FU16" i="53"/>
  <c r="FV16" i="53"/>
  <c r="FW16" i="53"/>
  <c r="FX16" i="53"/>
  <c r="FY16" i="53"/>
  <c r="GG16" i="53"/>
  <c r="GH16" i="53"/>
  <c r="GI16" i="53"/>
  <c r="GK16" i="53"/>
  <c r="GO16" i="53"/>
  <c r="GP16" i="53"/>
  <c r="GU16" i="53"/>
  <c r="HE16" i="53"/>
  <c r="HF16" i="53"/>
  <c r="HG16" i="53"/>
  <c r="HI16" i="53"/>
  <c r="HJ16" i="53"/>
  <c r="HK16" i="53"/>
  <c r="HM16" i="53"/>
  <c r="HN16" i="53"/>
  <c r="HO16" i="53"/>
  <c r="HP16" i="53"/>
  <c r="HX16" i="53"/>
  <c r="ID16" i="53"/>
  <c r="IE16" i="53"/>
  <c r="IC16" i="53" s="1"/>
  <c r="II16" i="53"/>
  <c r="IG16" i="53" s="1"/>
  <c r="A17" i="53"/>
  <c r="C17" i="53"/>
  <c r="D17" i="53"/>
  <c r="E17" i="53"/>
  <c r="F17" i="53"/>
  <c r="AO17" i="53" s="1"/>
  <c r="G17" i="53"/>
  <c r="H17" i="53"/>
  <c r="I17" i="53"/>
  <c r="J17" i="53"/>
  <c r="K17" i="53"/>
  <c r="L17" i="53"/>
  <c r="W17" i="53"/>
  <c r="X17" i="53"/>
  <c r="Y17" i="53"/>
  <c r="Z17" i="53"/>
  <c r="AD17" i="53"/>
  <c r="AF17" i="53"/>
  <c r="AG17" i="53"/>
  <c r="AI17" i="53"/>
  <c r="B17" i="53" s="1"/>
  <c r="AJ17" i="53"/>
  <c r="AK17" i="53"/>
  <c r="AN17" i="53" s="1"/>
  <c r="AL17" i="53"/>
  <c r="AM17" i="53"/>
  <c r="AP17" i="53"/>
  <c r="AQ17" i="53"/>
  <c r="AW17" i="53" s="1"/>
  <c r="AR17" i="53"/>
  <c r="AS17" i="53"/>
  <c r="IO17" i="53" s="1"/>
  <c r="AT17" i="53"/>
  <c r="IP17" i="53" s="1"/>
  <c r="AU17" i="53"/>
  <c r="IQ17" i="53" s="1"/>
  <c r="AX17" i="53"/>
  <c r="AY17" i="53"/>
  <c r="BA17" i="53"/>
  <c r="BC17" i="53"/>
  <c r="BD17" i="53"/>
  <c r="BE17" i="53"/>
  <c r="BF17" i="53"/>
  <c r="BG17" i="53"/>
  <c r="BH17" i="53"/>
  <c r="BI17" i="53"/>
  <c r="BJ17" i="53"/>
  <c r="BK17" i="53"/>
  <c r="BL17" i="53"/>
  <c r="BM17" i="53"/>
  <c r="BN17" i="53"/>
  <c r="BO17" i="53"/>
  <c r="CE17" i="53" s="1"/>
  <c r="BP17" i="53"/>
  <c r="BQ17" i="53"/>
  <c r="CO17" i="53" s="1"/>
  <c r="BR17" i="53"/>
  <c r="HB17" i="53" s="1"/>
  <c r="BS17" i="53"/>
  <c r="DA17" i="53" s="1"/>
  <c r="BT17" i="53"/>
  <c r="BU17" i="53"/>
  <c r="BV17" i="53"/>
  <c r="BW17" i="53"/>
  <c r="BX17" i="53"/>
  <c r="BY17" i="53"/>
  <c r="BZ17" i="53"/>
  <c r="CD17" i="53"/>
  <c r="CJ17" i="53"/>
  <c r="CK17" i="53"/>
  <c r="CL17" i="53"/>
  <c r="CM17" i="53"/>
  <c r="CT17" i="53"/>
  <c r="DC17" i="53"/>
  <c r="DE17" i="53"/>
  <c r="DG17" i="53"/>
  <c r="DH17" i="53"/>
  <c r="DI17" i="53"/>
  <c r="DK17" i="53"/>
  <c r="DL17" i="53"/>
  <c r="DM17" i="53"/>
  <c r="DN17" i="53"/>
  <c r="DO17" i="53"/>
  <c r="DP17" i="53"/>
  <c r="EA17" i="53"/>
  <c r="ED17" i="53"/>
  <c r="EE17" i="53"/>
  <c r="EG17" i="53"/>
  <c r="EH17" i="53"/>
  <c r="EI17" i="53"/>
  <c r="EK17" i="53"/>
  <c r="EP17" i="53"/>
  <c r="EU17" i="53"/>
  <c r="FA17" i="53"/>
  <c r="FF17" i="53"/>
  <c r="FH17" i="53"/>
  <c r="FI17" i="53"/>
  <c r="FJ17" i="53"/>
  <c r="FN17" i="53"/>
  <c r="FO17" i="53"/>
  <c r="FP17" i="53"/>
  <c r="FQ17" i="53"/>
  <c r="FR17" i="53"/>
  <c r="FS17" i="53"/>
  <c r="FT17" i="53"/>
  <c r="FU17" i="53"/>
  <c r="FV17" i="53"/>
  <c r="FW17" i="53"/>
  <c r="FX17" i="53"/>
  <c r="FY17" i="53"/>
  <c r="GG17" i="53"/>
  <c r="GH17" i="53"/>
  <c r="GK17" i="53"/>
  <c r="GM17" i="53"/>
  <c r="GO17" i="53"/>
  <c r="GP17" i="53"/>
  <c r="GU17" i="53"/>
  <c r="GW17" i="53"/>
  <c r="HA17" i="53"/>
  <c r="HF17" i="53"/>
  <c r="HG17" i="53"/>
  <c r="HK17" i="53"/>
  <c r="HL17" i="53"/>
  <c r="HM17" i="53"/>
  <c r="HO17" i="53"/>
  <c r="HP17" i="53"/>
  <c r="HX17" i="53"/>
  <c r="ID17" i="53"/>
  <c r="II17" i="53"/>
  <c r="IM17" i="53"/>
  <c r="IR17" i="53" s="1"/>
  <c r="IN17" i="53"/>
  <c r="A18" i="53"/>
  <c r="C18" i="53"/>
  <c r="D18" i="53"/>
  <c r="E18" i="53"/>
  <c r="AK18" i="53" s="1"/>
  <c r="F18" i="53"/>
  <c r="AO18" i="53" s="1"/>
  <c r="G18" i="53"/>
  <c r="H18" i="53"/>
  <c r="I18" i="53"/>
  <c r="AW18" i="53" s="1"/>
  <c r="J18" i="53"/>
  <c r="K18" i="53"/>
  <c r="L18" i="53"/>
  <c r="W18" i="53"/>
  <c r="X18" i="53"/>
  <c r="Y18" i="53"/>
  <c r="Z18" i="53"/>
  <c r="AD18" i="53"/>
  <c r="AF18" i="53"/>
  <c r="AG18" i="53"/>
  <c r="AI18" i="53"/>
  <c r="B18" i="53" s="1"/>
  <c r="AJ18" i="53"/>
  <c r="AP18" i="53"/>
  <c r="IM18" i="53" s="1"/>
  <c r="AQ18" i="53"/>
  <c r="AR18" i="53"/>
  <c r="AS18" i="53"/>
  <c r="IO18" i="53" s="1"/>
  <c r="AT18" i="53"/>
  <c r="AU18" i="53"/>
  <c r="AY18" i="53"/>
  <c r="BC18" i="53"/>
  <c r="BD18" i="53"/>
  <c r="BE18" i="53"/>
  <c r="BF18" i="53"/>
  <c r="BG18" i="53"/>
  <c r="BH18" i="53"/>
  <c r="BI18" i="53"/>
  <c r="BJ18" i="53"/>
  <c r="BK18" i="53"/>
  <c r="BL18" i="53"/>
  <c r="BM18" i="53"/>
  <c r="BN18" i="53"/>
  <c r="BO18" i="53"/>
  <c r="CE18" i="53" s="1"/>
  <c r="BP18" i="53"/>
  <c r="CL18" i="53" s="1"/>
  <c r="BQ18" i="53"/>
  <c r="BR18" i="53"/>
  <c r="BS18" i="53"/>
  <c r="HG18" i="53" s="1"/>
  <c r="BT18" i="53"/>
  <c r="DH18" i="53" s="1"/>
  <c r="BU18" i="53"/>
  <c r="BV18" i="53"/>
  <c r="BW18" i="53"/>
  <c r="BX18" i="53"/>
  <c r="BY18" i="53"/>
  <c r="BZ18" i="53"/>
  <c r="CA18" i="53"/>
  <c r="CJ18" i="53"/>
  <c r="CM18" i="53"/>
  <c r="CO18" i="53"/>
  <c r="CP18" i="53"/>
  <c r="CQ18" i="53"/>
  <c r="CY18" i="53"/>
  <c r="DE18" i="53"/>
  <c r="DG18" i="53"/>
  <c r="DI18" i="53"/>
  <c r="DK18" i="53"/>
  <c r="DL18" i="53"/>
  <c r="DM18" i="53"/>
  <c r="DN18" i="53"/>
  <c r="DO18" i="53"/>
  <c r="DP18" i="53"/>
  <c r="EE18" i="53"/>
  <c r="EF18" i="53"/>
  <c r="EG18" i="53"/>
  <c r="EK18" i="53"/>
  <c r="EL18" i="53"/>
  <c r="EM18" i="53"/>
  <c r="EO18" i="53"/>
  <c r="EP18" i="53"/>
  <c r="FA18" i="53"/>
  <c r="FF18" i="53"/>
  <c r="FH18" i="53"/>
  <c r="FI18" i="53"/>
  <c r="FJ18" i="53"/>
  <c r="FN18" i="53"/>
  <c r="FO18" i="53"/>
  <c r="FP18" i="53"/>
  <c r="FQ18" i="53"/>
  <c r="FR18" i="53"/>
  <c r="FS18" i="53"/>
  <c r="FT18" i="53"/>
  <c r="FU18" i="53"/>
  <c r="FV18" i="53"/>
  <c r="FW18" i="53"/>
  <c r="FX18" i="53"/>
  <c r="FY18" i="53"/>
  <c r="GG18" i="53"/>
  <c r="GL18" i="53"/>
  <c r="GM18" i="53"/>
  <c r="GP18" i="53"/>
  <c r="GQ18" i="53"/>
  <c r="GS18" i="53"/>
  <c r="GT18" i="53"/>
  <c r="GU18" i="53"/>
  <c r="GW18" i="53"/>
  <c r="HJ18" i="53"/>
  <c r="HK18" i="53"/>
  <c r="HL18" i="53"/>
  <c r="HN18" i="53"/>
  <c r="HO18" i="53"/>
  <c r="HP18" i="53"/>
  <c r="HX18" i="53"/>
  <c r="ID18" i="53"/>
  <c r="II18" i="53"/>
  <c r="IJ18" i="53" s="1"/>
  <c r="IH18" i="53" s="1"/>
  <c r="IP18" i="53"/>
  <c r="IQ18" i="53"/>
  <c r="A19" i="53"/>
  <c r="D19" i="53"/>
  <c r="E19" i="53"/>
  <c r="AK19" i="53" s="1"/>
  <c r="F19" i="53"/>
  <c r="AO19" i="53" s="1"/>
  <c r="G19" i="53"/>
  <c r="H19" i="53"/>
  <c r="I19" i="53"/>
  <c r="AX19" i="53" s="1"/>
  <c r="J19" i="53"/>
  <c r="K19" i="53"/>
  <c r="L19" i="53"/>
  <c r="W19" i="53"/>
  <c r="X19" i="53"/>
  <c r="Y19" i="53"/>
  <c r="Z19" i="53"/>
  <c r="AD19" i="53"/>
  <c r="AG19" i="53" s="1"/>
  <c r="AF19" i="53"/>
  <c r="AI19" i="53"/>
  <c r="B19" i="53" s="1"/>
  <c r="AJ19" i="53"/>
  <c r="C19" i="53" s="1"/>
  <c r="AP19" i="53"/>
  <c r="AQ19" i="53"/>
  <c r="AR19" i="53"/>
  <c r="AS19" i="53"/>
  <c r="IO19" i="53" s="1"/>
  <c r="AT19" i="53"/>
  <c r="IP19" i="53" s="1"/>
  <c r="AU19" i="53"/>
  <c r="BC19" i="53"/>
  <c r="BD19" i="53"/>
  <c r="BE19" i="53"/>
  <c r="BF19" i="53"/>
  <c r="BG19" i="53"/>
  <c r="BH19" i="53"/>
  <c r="BI19" i="53"/>
  <c r="BJ19" i="53"/>
  <c r="BK19" i="53"/>
  <c r="BL19" i="53"/>
  <c r="BM19" i="53"/>
  <c r="BN19" i="53"/>
  <c r="BO19" i="53"/>
  <c r="BP19" i="53"/>
  <c r="CG19" i="53" s="1"/>
  <c r="BQ19" i="53"/>
  <c r="CO19" i="53" s="1"/>
  <c r="BR19" i="53"/>
  <c r="CT19" i="53" s="1"/>
  <c r="BS19" i="53"/>
  <c r="BT19" i="53"/>
  <c r="DE19" i="53" s="1"/>
  <c r="BU19" i="53"/>
  <c r="CA19" i="53" s="1"/>
  <c r="BV19" i="53"/>
  <c r="BW19" i="53"/>
  <c r="BX19" i="53"/>
  <c r="BY19" i="53"/>
  <c r="BZ19" i="53"/>
  <c r="CC19" i="53"/>
  <c r="CJ19" i="53"/>
  <c r="CP19" i="53"/>
  <c r="CQ19" i="53"/>
  <c r="CS19" i="53"/>
  <c r="CU19" i="53"/>
  <c r="CW19" i="53"/>
  <c r="CX19" i="53"/>
  <c r="DA19" i="53"/>
  <c r="DB19" i="53"/>
  <c r="DH19" i="53"/>
  <c r="DK19" i="53"/>
  <c r="DL19" i="53"/>
  <c r="DM19" i="53"/>
  <c r="DN19" i="53"/>
  <c r="DO19" i="53"/>
  <c r="DP19" i="53"/>
  <c r="DW19" i="53"/>
  <c r="DY19" i="53"/>
  <c r="EE19" i="53"/>
  <c r="EI19" i="53"/>
  <c r="EL19" i="53"/>
  <c r="ES19" i="53"/>
  <c r="ET19" i="53"/>
  <c r="EU19" i="53"/>
  <c r="FB19" i="53"/>
  <c r="FC19" i="53"/>
  <c r="FH19" i="53"/>
  <c r="FN19" i="53"/>
  <c r="FO19" i="53"/>
  <c r="FP19" i="53"/>
  <c r="FQ19" i="53"/>
  <c r="FR19" i="53"/>
  <c r="FS19" i="53"/>
  <c r="FT19" i="53"/>
  <c r="FU19" i="53"/>
  <c r="FV19" i="53"/>
  <c r="FW19" i="53"/>
  <c r="FX19" i="53"/>
  <c r="FY19" i="53"/>
  <c r="GH19" i="53"/>
  <c r="GI19" i="53"/>
  <c r="GQ19" i="53"/>
  <c r="GS19" i="53"/>
  <c r="GX19" i="53"/>
  <c r="GY19" i="53"/>
  <c r="HA19" i="53"/>
  <c r="HC19" i="53"/>
  <c r="HE19" i="53"/>
  <c r="HI19" i="53"/>
  <c r="HK19" i="53"/>
  <c r="HO19" i="53"/>
  <c r="HP19" i="53"/>
  <c r="HX19" i="53"/>
  <c r="ID19" i="53"/>
  <c r="IE19" i="53"/>
  <c r="II19" i="53"/>
  <c r="IG19" i="53" s="1"/>
  <c r="IQ19" i="53"/>
  <c r="A20" i="53"/>
  <c r="D20" i="53"/>
  <c r="E20" i="53"/>
  <c r="AK20" i="53" s="1"/>
  <c r="AL20" i="53" s="1"/>
  <c r="F20" i="53"/>
  <c r="AO20" i="53" s="1"/>
  <c r="G20" i="53"/>
  <c r="H20" i="53"/>
  <c r="I20" i="53"/>
  <c r="AY20" i="53" s="1"/>
  <c r="J20" i="53"/>
  <c r="K20" i="53"/>
  <c r="L20" i="53"/>
  <c r="W20" i="53"/>
  <c r="X20" i="53"/>
  <c r="Y20" i="53"/>
  <c r="Z20" i="53"/>
  <c r="AD20" i="53"/>
  <c r="AG20" i="53" s="1"/>
  <c r="AF20" i="53"/>
  <c r="AI20" i="53"/>
  <c r="B20" i="53" s="1"/>
  <c r="AJ20" i="53"/>
  <c r="C20" i="53" s="1"/>
  <c r="AP20" i="53"/>
  <c r="AQ20" i="53"/>
  <c r="AR20" i="53"/>
  <c r="AS20" i="53"/>
  <c r="AT20" i="53"/>
  <c r="AU20" i="53"/>
  <c r="IQ20" i="53" s="1"/>
  <c r="BC20" i="53"/>
  <c r="BD20" i="53"/>
  <c r="BE20" i="53"/>
  <c r="BF20" i="53"/>
  <c r="BG20" i="53"/>
  <c r="BH20" i="53"/>
  <c r="BI20" i="53"/>
  <c r="BJ20" i="53"/>
  <c r="BK20" i="53"/>
  <c r="BL20" i="53"/>
  <c r="BM20" i="53"/>
  <c r="BN20" i="53"/>
  <c r="BO20" i="53"/>
  <c r="BP20" i="53"/>
  <c r="CH20" i="53" s="1"/>
  <c r="BQ20" i="53"/>
  <c r="EM20" i="53" s="1"/>
  <c r="BR20" i="53"/>
  <c r="CU20" i="53" s="1"/>
  <c r="BS20" i="53"/>
  <c r="BT20" i="53"/>
  <c r="DH20" i="53" s="1"/>
  <c r="BU20" i="53"/>
  <c r="BV20" i="53"/>
  <c r="BW20" i="53"/>
  <c r="BX20" i="53"/>
  <c r="BY20" i="53"/>
  <c r="BZ20" i="53"/>
  <c r="CD20" i="53"/>
  <c r="CE20" i="53"/>
  <c r="CK20" i="53"/>
  <c r="CS20" i="53"/>
  <c r="CW20" i="53"/>
  <c r="CX20" i="53"/>
  <c r="CY20" i="53"/>
  <c r="DA20" i="53"/>
  <c r="DB20" i="53"/>
  <c r="DC20" i="53"/>
  <c r="DG20" i="53"/>
  <c r="DK20" i="53"/>
  <c r="DW20" i="53" s="1"/>
  <c r="DL20" i="53"/>
  <c r="DM20" i="53"/>
  <c r="DN20" i="53"/>
  <c r="DO20" i="53"/>
  <c r="DP20" i="53"/>
  <c r="DZ20" i="53"/>
  <c r="EA20" i="53"/>
  <c r="EG20" i="53"/>
  <c r="ES20" i="53"/>
  <c r="ET20" i="53"/>
  <c r="EU20" i="53"/>
  <c r="EY20" i="53"/>
  <c r="FA20" i="53"/>
  <c r="FB20" i="53"/>
  <c r="FC20" i="53"/>
  <c r="FG20" i="53"/>
  <c r="FK20" i="53"/>
  <c r="FN20" i="53"/>
  <c r="FO20" i="53"/>
  <c r="FP20" i="53"/>
  <c r="FQ20" i="53"/>
  <c r="FR20" i="53"/>
  <c r="FS20" i="53"/>
  <c r="FT20" i="53"/>
  <c r="FU20" i="53"/>
  <c r="FV20" i="53"/>
  <c r="FW20" i="53"/>
  <c r="FX20" i="53"/>
  <c r="FY20" i="53"/>
  <c r="GG20" i="53"/>
  <c r="GH20" i="53"/>
  <c r="GI20" i="53"/>
  <c r="GK20" i="53"/>
  <c r="GW20" i="53"/>
  <c r="GX20" i="53"/>
  <c r="GZ20" i="53"/>
  <c r="HB20" i="53"/>
  <c r="HD20" i="53"/>
  <c r="HE20" i="53"/>
  <c r="HF20" i="53"/>
  <c r="HG20" i="53"/>
  <c r="HH20" i="53"/>
  <c r="HI20" i="53"/>
  <c r="HK20" i="53"/>
  <c r="HO20" i="53"/>
  <c r="HP20" i="53"/>
  <c r="HX20" i="53"/>
  <c r="ID20" i="53"/>
  <c r="IG20" i="53"/>
  <c r="II20" i="53"/>
  <c r="IE20" i="53" s="1"/>
  <c r="IC20" i="53" s="1"/>
  <c r="IO20" i="53"/>
  <c r="IP20" i="53"/>
  <c r="A21" i="53"/>
  <c r="D21" i="53"/>
  <c r="E21" i="53"/>
  <c r="F21" i="53"/>
  <c r="AO21" i="53" s="1"/>
  <c r="G21" i="53"/>
  <c r="H21" i="53"/>
  <c r="I21" i="53"/>
  <c r="J21" i="53"/>
  <c r="K21" i="53"/>
  <c r="L21" i="53"/>
  <c r="W21" i="53"/>
  <c r="X21" i="53"/>
  <c r="Y21" i="53"/>
  <c r="Z21" i="53"/>
  <c r="AD21" i="53"/>
  <c r="AG21" i="53" s="1"/>
  <c r="AF21" i="53"/>
  <c r="AI21" i="53"/>
  <c r="B21" i="53" s="1"/>
  <c r="AJ21" i="53"/>
  <c r="C21" i="53" s="1"/>
  <c r="AK21" i="53"/>
  <c r="AP21" i="53"/>
  <c r="IM21" i="53" s="1"/>
  <c r="AQ21" i="53"/>
  <c r="AW21" i="53" s="1"/>
  <c r="AR21" i="53"/>
  <c r="AS21" i="53"/>
  <c r="AT21" i="53"/>
  <c r="IP21" i="53" s="1"/>
  <c r="AU21" i="53"/>
  <c r="AX21" i="53"/>
  <c r="AY21" i="53"/>
  <c r="AZ21" i="53"/>
  <c r="BA21" i="53"/>
  <c r="BC21" i="53"/>
  <c r="BD21" i="53"/>
  <c r="BE21" i="53"/>
  <c r="BF21" i="53"/>
  <c r="BG21" i="53"/>
  <c r="BH21" i="53"/>
  <c r="BI21" i="53"/>
  <c r="BJ21" i="53"/>
  <c r="BK21" i="53"/>
  <c r="BL21" i="53"/>
  <c r="BM21" i="53"/>
  <c r="BN21" i="53"/>
  <c r="BO21" i="53"/>
  <c r="CC21" i="53" s="1"/>
  <c r="BP21" i="53"/>
  <c r="EF21" i="53" s="1"/>
  <c r="BQ21" i="53"/>
  <c r="GW21" i="53" s="1"/>
  <c r="BR21" i="53"/>
  <c r="CU21" i="53" s="1"/>
  <c r="BS21" i="53"/>
  <c r="DB21" i="53" s="1"/>
  <c r="BT21" i="53"/>
  <c r="BU21" i="53"/>
  <c r="BV21" i="53"/>
  <c r="BW21" i="53"/>
  <c r="BX21" i="53"/>
  <c r="BY21" i="53"/>
  <c r="BZ21" i="53"/>
  <c r="CB21" i="53"/>
  <c r="CF21" i="53"/>
  <c r="CG21" i="53"/>
  <c r="CN21" i="53"/>
  <c r="CR21" i="53"/>
  <c r="CS21" i="53"/>
  <c r="CT21" i="53"/>
  <c r="CV21" i="53"/>
  <c r="CW21" i="53"/>
  <c r="CX21" i="53"/>
  <c r="DA21" i="53"/>
  <c r="DI21" i="53"/>
  <c r="DK21" i="53"/>
  <c r="DL21" i="53"/>
  <c r="DM21" i="53"/>
  <c r="DN21" i="53"/>
  <c r="DO21" i="53"/>
  <c r="DP21" i="53"/>
  <c r="DX21" i="53"/>
  <c r="EB21" i="53"/>
  <c r="EN21" i="53"/>
  <c r="EO21" i="53"/>
  <c r="ER21" i="53"/>
  <c r="ES21" i="53"/>
  <c r="ET21" i="53"/>
  <c r="EV21" i="53"/>
  <c r="EW21" i="53"/>
  <c r="EZ21" i="53"/>
  <c r="FD21" i="53"/>
  <c r="FI21" i="53"/>
  <c r="FN21" i="53"/>
  <c r="FO21" i="53"/>
  <c r="FP21" i="53"/>
  <c r="FQ21" i="53"/>
  <c r="FR21" i="53"/>
  <c r="FS21" i="53"/>
  <c r="FT21" i="53"/>
  <c r="FU21" i="53"/>
  <c r="FV21" i="53"/>
  <c r="FW21" i="53"/>
  <c r="FX21" i="53"/>
  <c r="FY21" i="53"/>
  <c r="GJ21" i="53"/>
  <c r="GR21" i="53"/>
  <c r="GV21" i="53"/>
  <c r="GX21" i="53"/>
  <c r="GZ21" i="53"/>
  <c r="HA21" i="53"/>
  <c r="HB21" i="53"/>
  <c r="HG21" i="53"/>
  <c r="HP21" i="53"/>
  <c r="HX21" i="53"/>
  <c r="ID21" i="53"/>
  <c r="IG21" i="53"/>
  <c r="II21" i="53"/>
  <c r="IE21" i="53" s="1"/>
  <c r="IK21" i="53"/>
  <c r="IO21" i="53"/>
  <c r="IQ21" i="53"/>
  <c r="A22" i="53"/>
  <c r="C22" i="53"/>
  <c r="D22" i="53"/>
  <c r="E22" i="53"/>
  <c r="AK22" i="53" s="1"/>
  <c r="AL22" i="53" s="1"/>
  <c r="F22" i="53"/>
  <c r="G22" i="53"/>
  <c r="H22" i="53"/>
  <c r="I22" i="53"/>
  <c r="AZ22" i="53" s="1"/>
  <c r="J22" i="53"/>
  <c r="K22" i="53"/>
  <c r="L22" i="53"/>
  <c r="W22" i="53"/>
  <c r="X22" i="53"/>
  <c r="Y22" i="53"/>
  <c r="Z22" i="53"/>
  <c r="AD22" i="53"/>
  <c r="AF22" i="53"/>
  <c r="AG22" i="53"/>
  <c r="AI22" i="53"/>
  <c r="B22" i="53" s="1"/>
  <c r="AJ22" i="53"/>
  <c r="AO22" i="53"/>
  <c r="AP22" i="53"/>
  <c r="IM22" i="53" s="1"/>
  <c r="AQ22" i="53"/>
  <c r="AR22" i="53"/>
  <c r="AS22" i="53"/>
  <c r="IO22" i="53" s="1"/>
  <c r="AT22" i="53"/>
  <c r="IP22" i="53" s="1"/>
  <c r="AU22" i="53"/>
  <c r="AW22" i="53"/>
  <c r="AX22" i="53"/>
  <c r="AY22" i="53"/>
  <c r="BA22" i="53"/>
  <c r="BC22" i="53"/>
  <c r="BD22" i="53"/>
  <c r="BE22" i="53"/>
  <c r="BF22" i="53"/>
  <c r="BG22" i="53"/>
  <c r="BH22" i="53"/>
  <c r="BI22" i="53"/>
  <c r="BJ22" i="53"/>
  <c r="BK22" i="53"/>
  <c r="BL22" i="53"/>
  <c r="BM22" i="53"/>
  <c r="BN22" i="53"/>
  <c r="BO22" i="53"/>
  <c r="CC22" i="53" s="1"/>
  <c r="BP22" i="53"/>
  <c r="CK22" i="53" s="1"/>
  <c r="BQ22" i="53"/>
  <c r="BR22" i="53"/>
  <c r="BS22" i="53"/>
  <c r="CZ22" i="53" s="1"/>
  <c r="BT22" i="53"/>
  <c r="DF22" i="53" s="1"/>
  <c r="BU22" i="53"/>
  <c r="BV22" i="53"/>
  <c r="CG22" i="53" s="1"/>
  <c r="BW22" i="53"/>
  <c r="BX22" i="53"/>
  <c r="BY22" i="53"/>
  <c r="BZ22" i="53"/>
  <c r="CB22" i="53"/>
  <c r="CE22" i="53"/>
  <c r="CF22" i="53"/>
  <c r="CJ22" i="53"/>
  <c r="CL22" i="53"/>
  <c r="CN22" i="53"/>
  <c r="CO22" i="53"/>
  <c r="CP22" i="53"/>
  <c r="CR22" i="53"/>
  <c r="CY22" i="53"/>
  <c r="DB22" i="53"/>
  <c r="DC22" i="53"/>
  <c r="DH22" i="53"/>
  <c r="DI22" i="53"/>
  <c r="DJ22" i="53"/>
  <c r="DK22" i="53"/>
  <c r="DL22" i="53"/>
  <c r="EF22" i="53" s="1"/>
  <c r="DM22" i="53"/>
  <c r="DN22" i="53"/>
  <c r="DO22" i="53"/>
  <c r="DP22" i="53"/>
  <c r="DW22" i="53"/>
  <c r="DZ22" i="53"/>
  <c r="EA22" i="53"/>
  <c r="ED22" i="53"/>
  <c r="EH22" i="53"/>
  <c r="EK22" i="53"/>
  <c r="EL22" i="53"/>
  <c r="EN22" i="53"/>
  <c r="EO22" i="53"/>
  <c r="EP22" i="53"/>
  <c r="EZ22" i="53"/>
  <c r="FA22" i="53"/>
  <c r="FD22" i="53"/>
  <c r="FF22" i="53"/>
  <c r="FH22" i="53"/>
  <c r="FN22" i="53"/>
  <c r="FO22" i="53"/>
  <c r="FP22" i="53"/>
  <c r="FQ22" i="53"/>
  <c r="FR22" i="53"/>
  <c r="FS22" i="53"/>
  <c r="FT22" i="53"/>
  <c r="FU22" i="53"/>
  <c r="FV22" i="53"/>
  <c r="FW22" i="53"/>
  <c r="FX22" i="53"/>
  <c r="FY22" i="53"/>
  <c r="GH22" i="53"/>
  <c r="GI22" i="53"/>
  <c r="GL22" i="53"/>
  <c r="GN22" i="53"/>
  <c r="GO22" i="53"/>
  <c r="GR22" i="53"/>
  <c r="GS22" i="53"/>
  <c r="GT22" i="53"/>
  <c r="GV22" i="53"/>
  <c r="GW22" i="53"/>
  <c r="HD22" i="53"/>
  <c r="HE22" i="53"/>
  <c r="HH22" i="53"/>
  <c r="HI22" i="53"/>
  <c r="HL22" i="53"/>
  <c r="HN22" i="53"/>
  <c r="HP22" i="53"/>
  <c r="HX22" i="53"/>
  <c r="ID22" i="53"/>
  <c r="IG22" i="53"/>
  <c r="II22" i="53"/>
  <c r="IQ22" i="53"/>
  <c r="A23" i="53"/>
  <c r="B23" i="53"/>
  <c r="D23" i="53"/>
  <c r="E23" i="53"/>
  <c r="F23" i="53"/>
  <c r="AO23" i="53" s="1"/>
  <c r="G23" i="53"/>
  <c r="H23" i="53"/>
  <c r="I23" i="53"/>
  <c r="J23" i="53"/>
  <c r="K23" i="53"/>
  <c r="L23" i="53"/>
  <c r="W23" i="53"/>
  <c r="X23" i="53"/>
  <c r="Y23" i="53"/>
  <c r="Z23" i="53"/>
  <c r="AD23" i="53"/>
  <c r="AF23" i="53"/>
  <c r="AG23" i="53"/>
  <c r="AI23" i="53"/>
  <c r="AJ23" i="53"/>
  <c r="C23" i="53" s="1"/>
  <c r="AK23" i="53"/>
  <c r="AM23" i="53" s="1"/>
  <c r="AP23" i="53"/>
  <c r="AQ23" i="53"/>
  <c r="IM23" i="53" s="1"/>
  <c r="AR23" i="53"/>
  <c r="AS23" i="53"/>
  <c r="AT23" i="53"/>
  <c r="AU23" i="53"/>
  <c r="AV23" i="53"/>
  <c r="AX23" i="53"/>
  <c r="AY23" i="53"/>
  <c r="AZ23" i="53"/>
  <c r="BA23" i="53"/>
  <c r="BC23" i="53"/>
  <c r="BD23" i="53"/>
  <c r="BE23" i="53"/>
  <c r="BF23" i="53"/>
  <c r="BG23" i="53"/>
  <c r="BH23" i="53"/>
  <c r="BI23" i="53"/>
  <c r="BJ23" i="53"/>
  <c r="BK23" i="53"/>
  <c r="BL23" i="53"/>
  <c r="BM23" i="53"/>
  <c r="BN23" i="53"/>
  <c r="BO23" i="53"/>
  <c r="BP23" i="53"/>
  <c r="CK23" i="53" s="1"/>
  <c r="BQ23" i="53"/>
  <c r="CO23" i="53" s="1"/>
  <c r="BR23" i="53"/>
  <c r="CT23" i="53" s="1"/>
  <c r="BS23" i="53"/>
  <c r="BT23" i="53"/>
  <c r="DE23" i="53" s="1"/>
  <c r="BU23" i="53"/>
  <c r="CA23" i="53" s="1"/>
  <c r="BV23" i="53"/>
  <c r="BW23" i="53"/>
  <c r="BX23" i="53"/>
  <c r="BY23" i="53"/>
  <c r="BZ23" i="53"/>
  <c r="CC23" i="53"/>
  <c r="CD23" i="53"/>
  <c r="CE23" i="53"/>
  <c r="CF23" i="53"/>
  <c r="CG23" i="53"/>
  <c r="CP23" i="53"/>
  <c r="CR23" i="53"/>
  <c r="CS23" i="53"/>
  <c r="CV23" i="53"/>
  <c r="CW23" i="53"/>
  <c r="CX23" i="53"/>
  <c r="CY23" i="53"/>
  <c r="CZ23" i="53"/>
  <c r="DA23" i="53"/>
  <c r="DB23" i="53"/>
  <c r="DC23" i="53"/>
  <c r="DD23" i="53"/>
  <c r="DK23" i="53"/>
  <c r="DW23" i="53" s="1"/>
  <c r="DL23" i="53"/>
  <c r="DM23" i="53"/>
  <c r="DN23" i="53"/>
  <c r="DO23" i="53"/>
  <c r="DP23" i="53"/>
  <c r="DY23" i="53"/>
  <c r="DZ23" i="53"/>
  <c r="EA23" i="53"/>
  <c r="EB23" i="53"/>
  <c r="ED23" i="53"/>
  <c r="EO23" i="53"/>
  <c r="EP23" i="53"/>
  <c r="ER23" i="53"/>
  <c r="ET23" i="53"/>
  <c r="EV23" i="53"/>
  <c r="EW23" i="53"/>
  <c r="EY23" i="53"/>
  <c r="EZ23" i="53"/>
  <c r="FE23" i="53" s="1"/>
  <c r="FA23" i="53"/>
  <c r="FB23" i="53"/>
  <c r="FC23" i="53"/>
  <c r="FD23" i="53"/>
  <c r="FN23" i="53"/>
  <c r="FO23" i="53"/>
  <c r="FP23" i="53"/>
  <c r="FQ23" i="53"/>
  <c r="FR23" i="53"/>
  <c r="FS23" i="53"/>
  <c r="FT23" i="53"/>
  <c r="GF23" i="53" s="1"/>
  <c r="FU23" i="53"/>
  <c r="FV23" i="53"/>
  <c r="FW23" i="53"/>
  <c r="FX23" i="53"/>
  <c r="FY23" i="53"/>
  <c r="GG23" i="53"/>
  <c r="GH23" i="53"/>
  <c r="GI23" i="53"/>
  <c r="GJ23" i="53"/>
  <c r="GK23" i="53"/>
  <c r="GV23" i="53"/>
  <c r="GX23" i="53"/>
  <c r="GZ23" i="53"/>
  <c r="HB23" i="53"/>
  <c r="HD23" i="53"/>
  <c r="HE23" i="53"/>
  <c r="HF23" i="53"/>
  <c r="HG23" i="53"/>
  <c r="HH23" i="53"/>
  <c r="HI23" i="53"/>
  <c r="HN23" i="53"/>
  <c r="HP23" i="53"/>
  <c r="HX23" i="53"/>
  <c r="ID23" i="53"/>
  <c r="II23" i="53"/>
  <c r="IO23" i="53"/>
  <c r="IP23" i="53"/>
  <c r="IQ23" i="53"/>
  <c r="A24" i="53"/>
  <c r="D24" i="53"/>
  <c r="E24" i="53"/>
  <c r="F24" i="53"/>
  <c r="AO24" i="53" s="1"/>
  <c r="G24" i="53"/>
  <c r="H24" i="53"/>
  <c r="I24" i="53"/>
  <c r="J24" i="53"/>
  <c r="K24" i="53"/>
  <c r="L24" i="53"/>
  <c r="W24" i="53"/>
  <c r="X24" i="53"/>
  <c r="Y24" i="53"/>
  <c r="Z24" i="53"/>
  <c r="AD24" i="53"/>
  <c r="AG24" i="53" s="1"/>
  <c r="AF24" i="53"/>
  <c r="AI24" i="53"/>
  <c r="B24" i="53" s="1"/>
  <c r="AJ24" i="53"/>
  <c r="C24" i="53" s="1"/>
  <c r="AK24" i="53"/>
  <c r="AP24" i="53"/>
  <c r="AQ24" i="53"/>
  <c r="IK24" i="53" s="1"/>
  <c r="AR24" i="53"/>
  <c r="IN24" i="53" s="1"/>
  <c r="AS24" i="53"/>
  <c r="AT24" i="53"/>
  <c r="AU24" i="53"/>
  <c r="IQ24" i="53" s="1"/>
  <c r="BC24" i="53"/>
  <c r="BD24" i="53"/>
  <c r="BE24" i="53"/>
  <c r="BF24" i="53"/>
  <c r="BG24" i="53"/>
  <c r="BH24" i="53"/>
  <c r="BI24" i="53"/>
  <c r="BJ24" i="53"/>
  <c r="BK24" i="53"/>
  <c r="BL24" i="53"/>
  <c r="BM24" i="53"/>
  <c r="BN24" i="53"/>
  <c r="BO24" i="53"/>
  <c r="BP24" i="53"/>
  <c r="BQ24" i="53"/>
  <c r="CN24" i="53" s="1"/>
  <c r="BR24" i="53"/>
  <c r="CV24" i="53" s="1"/>
  <c r="BS24" i="53"/>
  <c r="BT24" i="53"/>
  <c r="BU24" i="53"/>
  <c r="CC24" i="53" s="1"/>
  <c r="BV24" i="53"/>
  <c r="BW24" i="53"/>
  <c r="BX24" i="53"/>
  <c r="BY24" i="53"/>
  <c r="BZ24" i="53"/>
  <c r="CD24" i="53"/>
  <c r="CE24" i="53"/>
  <c r="CF24" i="53"/>
  <c r="CS24" i="53"/>
  <c r="CT24" i="53"/>
  <c r="CW24" i="53"/>
  <c r="CY24" i="53"/>
  <c r="CZ24" i="53"/>
  <c r="DA24" i="53"/>
  <c r="DB24" i="53"/>
  <c r="DC24" i="53"/>
  <c r="DD24" i="53"/>
  <c r="DK24" i="53"/>
  <c r="DL24" i="53"/>
  <c r="DM24" i="53"/>
  <c r="DN24" i="53"/>
  <c r="DO24" i="53"/>
  <c r="DP24" i="53"/>
  <c r="DW24" i="53"/>
  <c r="DX24" i="53"/>
  <c r="DY24" i="53"/>
  <c r="DZ24" i="53"/>
  <c r="EA24" i="53"/>
  <c r="EB24" i="53"/>
  <c r="ER24" i="53"/>
  <c r="ES24" i="53"/>
  <c r="EV24" i="53"/>
  <c r="EY24" i="53"/>
  <c r="EZ24" i="53"/>
  <c r="FA24" i="53"/>
  <c r="FB24" i="53"/>
  <c r="FC24" i="53"/>
  <c r="FD24" i="53"/>
  <c r="FN24" i="53"/>
  <c r="FO24" i="53"/>
  <c r="FP24" i="53"/>
  <c r="FQ24" i="53"/>
  <c r="FR24" i="53"/>
  <c r="FS24" i="53"/>
  <c r="FT24" i="53"/>
  <c r="FU24" i="53"/>
  <c r="FV24" i="53"/>
  <c r="FW24" i="53"/>
  <c r="FX24" i="53"/>
  <c r="FY24" i="53"/>
  <c r="GH24" i="53"/>
  <c r="GI24" i="53"/>
  <c r="GJ24" i="53"/>
  <c r="GK24" i="53"/>
  <c r="GT24" i="53"/>
  <c r="GV24" i="53"/>
  <c r="GZ24" i="53"/>
  <c r="HB24" i="53"/>
  <c r="HD24" i="53"/>
  <c r="HE24" i="53"/>
  <c r="HF24" i="53"/>
  <c r="HG24" i="53"/>
  <c r="HH24" i="53"/>
  <c r="HI24" i="53"/>
  <c r="HP24" i="53"/>
  <c r="HX24" i="53"/>
  <c r="ID24" i="53"/>
  <c r="II24" i="53"/>
  <c r="IO24" i="53"/>
  <c r="IP24" i="53"/>
  <c r="A25" i="53"/>
  <c r="B25" i="53"/>
  <c r="C25" i="53"/>
  <c r="D25" i="53"/>
  <c r="E25" i="53"/>
  <c r="F25" i="53"/>
  <c r="G25" i="53"/>
  <c r="H25" i="53"/>
  <c r="I25" i="53"/>
  <c r="J25" i="53"/>
  <c r="K25" i="53"/>
  <c r="L25" i="53"/>
  <c r="W25" i="53"/>
  <c r="X25" i="53"/>
  <c r="Y25" i="53"/>
  <c r="Z25" i="53"/>
  <c r="AD25" i="53"/>
  <c r="AG25" i="53" s="1"/>
  <c r="AF25" i="53"/>
  <c r="AI25" i="53"/>
  <c r="AJ25" i="53"/>
  <c r="AK25" i="53"/>
  <c r="AO25" i="53"/>
  <c r="AP25" i="53"/>
  <c r="AQ25" i="53"/>
  <c r="AW25" i="53" s="1"/>
  <c r="AR25" i="53"/>
  <c r="AS25" i="53"/>
  <c r="AT25" i="53"/>
  <c r="IP25" i="53" s="1"/>
  <c r="AU25" i="53"/>
  <c r="AX25" i="53"/>
  <c r="AY25" i="53"/>
  <c r="AZ25" i="53"/>
  <c r="BA25" i="53"/>
  <c r="BC25" i="53"/>
  <c r="BD25" i="53"/>
  <c r="BE25" i="53"/>
  <c r="BF25" i="53"/>
  <c r="BG25" i="53"/>
  <c r="BH25" i="53"/>
  <c r="BI25" i="53"/>
  <c r="BJ25" i="53"/>
  <c r="BK25" i="53"/>
  <c r="BL25" i="53"/>
  <c r="BM25" i="53"/>
  <c r="BN25" i="53"/>
  <c r="BO25" i="53"/>
  <c r="BP25" i="53"/>
  <c r="CL25" i="53" s="1"/>
  <c r="BQ25" i="53"/>
  <c r="CN25" i="53" s="1"/>
  <c r="BR25" i="53"/>
  <c r="BS25" i="53"/>
  <c r="BT25" i="53"/>
  <c r="DI25" i="53" s="1"/>
  <c r="BU25" i="53"/>
  <c r="BV25" i="53"/>
  <c r="BW25" i="53"/>
  <c r="BX25" i="53"/>
  <c r="BY25" i="53"/>
  <c r="BZ25" i="53"/>
  <c r="CD25" i="53"/>
  <c r="CJ25" i="53"/>
  <c r="CK25" i="53"/>
  <c r="CT25" i="53"/>
  <c r="CX25" i="53"/>
  <c r="DB25" i="53"/>
  <c r="DF25" i="53"/>
  <c r="DH25" i="53"/>
  <c r="DK25" i="53"/>
  <c r="DL25" i="53"/>
  <c r="DM25" i="53"/>
  <c r="DN25" i="53"/>
  <c r="DO25" i="53"/>
  <c r="DP25" i="53"/>
  <c r="EG25" i="53"/>
  <c r="EH25" i="53"/>
  <c r="ER25" i="53"/>
  <c r="ES25" i="53"/>
  <c r="EY25" i="53"/>
  <c r="FC25" i="53"/>
  <c r="FH25" i="53"/>
  <c r="FI25" i="53"/>
  <c r="FN25" i="53"/>
  <c r="FO25" i="53"/>
  <c r="FP25" i="53"/>
  <c r="FQ25" i="53"/>
  <c r="FR25" i="53"/>
  <c r="FS25" i="53"/>
  <c r="FT25" i="53"/>
  <c r="FU25" i="53"/>
  <c r="FV25" i="53"/>
  <c r="FW25" i="53"/>
  <c r="FX25" i="53"/>
  <c r="FY25" i="53"/>
  <c r="GI25" i="53"/>
  <c r="GN25" i="53"/>
  <c r="GO25" i="53"/>
  <c r="HH25" i="53"/>
  <c r="HM25" i="53"/>
  <c r="HN25" i="53"/>
  <c r="HP25" i="53"/>
  <c r="HX25" i="53"/>
  <c r="ID25" i="53"/>
  <c r="IG25" i="53"/>
  <c r="II25" i="53"/>
  <c r="IQ25" i="53"/>
  <c r="A26" i="53"/>
  <c r="B26" i="53"/>
  <c r="D26" i="53"/>
  <c r="E26" i="53"/>
  <c r="F26" i="53"/>
  <c r="AO26" i="53" s="1"/>
  <c r="G26" i="53"/>
  <c r="H26" i="53"/>
  <c r="I26" i="53"/>
  <c r="J26" i="53"/>
  <c r="K26" i="53"/>
  <c r="L26" i="53"/>
  <c r="W26" i="53"/>
  <c r="X26" i="53"/>
  <c r="Y26" i="53"/>
  <c r="Z26" i="53"/>
  <c r="AD26" i="53"/>
  <c r="AG26" i="53" s="1"/>
  <c r="AF26" i="53"/>
  <c r="AI26" i="53"/>
  <c r="AJ26" i="53"/>
  <c r="C26" i="53" s="1"/>
  <c r="AK26" i="53"/>
  <c r="AL26" i="53" s="1"/>
  <c r="AP26" i="53"/>
  <c r="AQ26" i="53"/>
  <c r="AR26" i="53"/>
  <c r="AS26" i="53"/>
  <c r="AT26" i="53"/>
  <c r="IP26" i="53" s="1"/>
  <c r="AU26" i="53"/>
  <c r="AX26" i="53"/>
  <c r="BA26" i="53"/>
  <c r="BC26" i="53"/>
  <c r="BD26" i="53"/>
  <c r="BE26" i="53"/>
  <c r="BF26" i="53"/>
  <c r="BG26" i="53"/>
  <c r="BH26" i="53"/>
  <c r="BI26" i="53"/>
  <c r="BJ26" i="53"/>
  <c r="BK26" i="53"/>
  <c r="BL26" i="53"/>
  <c r="BM26" i="53"/>
  <c r="BN26" i="53"/>
  <c r="BO26" i="53"/>
  <c r="CE26" i="53" s="1"/>
  <c r="BP26" i="53"/>
  <c r="CK26" i="53" s="1"/>
  <c r="BQ26" i="53"/>
  <c r="BR26" i="53"/>
  <c r="CV26" i="53" s="1"/>
  <c r="BS26" i="53"/>
  <c r="HF26" i="53" s="1"/>
  <c r="BT26" i="53"/>
  <c r="DF26" i="53" s="1"/>
  <c r="BU26" i="53"/>
  <c r="BV26" i="53"/>
  <c r="CG26" i="53" s="1"/>
  <c r="BW26" i="53"/>
  <c r="BX26" i="53"/>
  <c r="BY26" i="53"/>
  <c r="BZ26" i="53"/>
  <c r="CB26" i="53"/>
  <c r="CF26" i="53"/>
  <c r="CJ26" i="53"/>
  <c r="CL26" i="53"/>
  <c r="CN26" i="53"/>
  <c r="CO26" i="53"/>
  <c r="CP26" i="53"/>
  <c r="CR26" i="53"/>
  <c r="CZ26" i="53"/>
  <c r="DA26" i="53"/>
  <c r="DD26" i="53"/>
  <c r="DE26" i="53"/>
  <c r="DH26" i="53"/>
  <c r="DJ26" i="53"/>
  <c r="DK26" i="53"/>
  <c r="DX26" i="53" s="1"/>
  <c r="DL26" i="53"/>
  <c r="EF26" i="53" s="1"/>
  <c r="DM26" i="53"/>
  <c r="DN26" i="53"/>
  <c r="DO26" i="53"/>
  <c r="DP26" i="53"/>
  <c r="EB26" i="53"/>
  <c r="ED26" i="53"/>
  <c r="EH26" i="53"/>
  <c r="EK26" i="53"/>
  <c r="EL26" i="53"/>
  <c r="EN26" i="53"/>
  <c r="EO26" i="53"/>
  <c r="EP26" i="53"/>
  <c r="ES26" i="53"/>
  <c r="FA26" i="53"/>
  <c r="FB26" i="53"/>
  <c r="FF26" i="53"/>
  <c r="FH26" i="53"/>
  <c r="FI26" i="53"/>
  <c r="FN26" i="53"/>
  <c r="FO26" i="53"/>
  <c r="FP26" i="53"/>
  <c r="FQ26" i="53"/>
  <c r="FR26" i="53"/>
  <c r="FS26" i="53"/>
  <c r="FT26" i="53"/>
  <c r="FU26" i="53"/>
  <c r="FV26" i="53"/>
  <c r="FW26" i="53"/>
  <c r="FX26" i="53"/>
  <c r="FY26" i="53"/>
  <c r="GJ26" i="53"/>
  <c r="GK26" i="53"/>
  <c r="GO26" i="53"/>
  <c r="GR26" i="53"/>
  <c r="GS26" i="53"/>
  <c r="GT26" i="53"/>
  <c r="GV26" i="53"/>
  <c r="GW26" i="53"/>
  <c r="GX26" i="53"/>
  <c r="HB26" i="53"/>
  <c r="HG26" i="53"/>
  <c r="HL26" i="53"/>
  <c r="HM26" i="53"/>
  <c r="HN26" i="53"/>
  <c r="HP26" i="53"/>
  <c r="HX26" i="53"/>
  <c r="ID26" i="53"/>
  <c r="IG26" i="53"/>
  <c r="II26" i="53"/>
  <c r="IM26" i="53"/>
  <c r="IO26" i="53"/>
  <c r="IQ26" i="53"/>
  <c r="A27" i="53"/>
  <c r="D27" i="53"/>
  <c r="E27" i="53"/>
  <c r="AK27" i="53" s="1"/>
  <c r="AM27" i="53" s="1"/>
  <c r="F27" i="53"/>
  <c r="AO27" i="53" s="1"/>
  <c r="G27" i="53"/>
  <c r="H27" i="53"/>
  <c r="I27" i="53"/>
  <c r="AY27" i="53" s="1"/>
  <c r="J27" i="53"/>
  <c r="K27" i="53"/>
  <c r="L27" i="53"/>
  <c r="W27" i="53"/>
  <c r="X27" i="53"/>
  <c r="Y27" i="53"/>
  <c r="Z27" i="53"/>
  <c r="AD27" i="53"/>
  <c r="AF27" i="53"/>
  <c r="AG27" i="53"/>
  <c r="AI27" i="53"/>
  <c r="B27" i="53" s="1"/>
  <c r="AJ27" i="53"/>
  <c r="C27" i="53" s="1"/>
  <c r="AL27" i="53"/>
  <c r="AN27" i="53"/>
  <c r="AP27" i="53"/>
  <c r="AQ27" i="53"/>
  <c r="AR27" i="53"/>
  <c r="AS27" i="53"/>
  <c r="IO27" i="53" s="1"/>
  <c r="AT27" i="53"/>
  <c r="AU27" i="53"/>
  <c r="AV27" i="53"/>
  <c r="AW27" i="53"/>
  <c r="AX27" i="53"/>
  <c r="AZ27" i="53"/>
  <c r="BA27" i="53"/>
  <c r="BC27" i="53"/>
  <c r="BD27" i="53"/>
  <c r="BE27" i="53"/>
  <c r="BF27" i="53"/>
  <c r="BG27" i="53"/>
  <c r="BH27" i="53"/>
  <c r="BI27" i="53"/>
  <c r="BJ27" i="53"/>
  <c r="BK27" i="53"/>
  <c r="BL27" i="53"/>
  <c r="BM27" i="53"/>
  <c r="BN27" i="53"/>
  <c r="BO27" i="53"/>
  <c r="CC27" i="53" s="1"/>
  <c r="BP27" i="53"/>
  <c r="BQ27" i="53"/>
  <c r="BR27" i="53"/>
  <c r="BS27" i="53"/>
  <c r="DB27" i="53" s="1"/>
  <c r="BT27" i="53"/>
  <c r="BU27" i="53"/>
  <c r="BV27" i="53"/>
  <c r="CG27" i="53" s="1"/>
  <c r="BW27" i="53"/>
  <c r="BX27" i="53"/>
  <c r="BY27" i="53"/>
  <c r="BZ27" i="53"/>
  <c r="CD27" i="53"/>
  <c r="CE27" i="53"/>
  <c r="CF27" i="53"/>
  <c r="CN27" i="53"/>
  <c r="CP27" i="53"/>
  <c r="CT27" i="53"/>
  <c r="CY27" i="53"/>
  <c r="CZ27" i="53"/>
  <c r="DA27" i="53"/>
  <c r="DC27" i="53"/>
  <c r="DD27" i="53"/>
  <c r="DJ27" i="53"/>
  <c r="DK27" i="53"/>
  <c r="DL27" i="53"/>
  <c r="ED27" i="53" s="1"/>
  <c r="DM27" i="53"/>
  <c r="DN27" i="53"/>
  <c r="DO27" i="53"/>
  <c r="DP27" i="53"/>
  <c r="DW27" i="53"/>
  <c r="DX27" i="53"/>
  <c r="DZ27" i="53"/>
  <c r="EA27" i="53"/>
  <c r="EB27" i="53"/>
  <c r="EF27" i="53"/>
  <c r="EK27" i="53"/>
  <c r="EP27" i="53"/>
  <c r="ER27" i="53"/>
  <c r="EV27" i="53"/>
  <c r="EW27" i="53"/>
  <c r="EY27" i="53"/>
  <c r="FA27" i="53"/>
  <c r="FB27" i="53"/>
  <c r="FC27" i="53"/>
  <c r="FN27" i="53"/>
  <c r="FO27" i="53"/>
  <c r="FP27" i="53"/>
  <c r="FQ27" i="53"/>
  <c r="FR27" i="53"/>
  <c r="FS27" i="53"/>
  <c r="FT27" i="53"/>
  <c r="GF27" i="53" s="1"/>
  <c r="FU27" i="53"/>
  <c r="FV27" i="53"/>
  <c r="FW27" i="53"/>
  <c r="FX27" i="53"/>
  <c r="FY27" i="53"/>
  <c r="GH27" i="53"/>
  <c r="GJ27" i="53"/>
  <c r="GK27" i="53"/>
  <c r="GN27" i="53"/>
  <c r="GT27" i="53"/>
  <c r="GV27" i="53"/>
  <c r="HA27" i="53"/>
  <c r="HB27" i="53"/>
  <c r="HD27" i="53"/>
  <c r="HF27" i="53"/>
  <c r="HG27" i="53"/>
  <c r="HH27" i="53"/>
  <c r="HM27" i="53"/>
  <c r="HN27" i="53"/>
  <c r="HP27" i="53"/>
  <c r="HX27" i="53"/>
  <c r="ID27" i="53"/>
  <c r="II27" i="53"/>
  <c r="IM27" i="53"/>
  <c r="IP27" i="53"/>
  <c r="IQ27" i="53"/>
  <c r="A28" i="53"/>
  <c r="D28" i="53"/>
  <c r="E28" i="53"/>
  <c r="F28" i="53"/>
  <c r="AO28" i="53" s="1"/>
  <c r="G28" i="53"/>
  <c r="H28" i="53"/>
  <c r="I28" i="53"/>
  <c r="AX28" i="53" s="1"/>
  <c r="J28" i="53"/>
  <c r="K28" i="53"/>
  <c r="L28" i="53"/>
  <c r="W28" i="53"/>
  <c r="X28" i="53"/>
  <c r="Y28" i="53"/>
  <c r="Z28" i="53"/>
  <c r="AD28" i="53"/>
  <c r="AG28" i="53" s="1"/>
  <c r="AF28" i="53"/>
  <c r="AI28" i="53"/>
  <c r="B28" i="53" s="1"/>
  <c r="AJ28" i="53"/>
  <c r="C28" i="53" s="1"/>
  <c r="AK28" i="53"/>
  <c r="AM28" i="53" s="1"/>
  <c r="AP28" i="53"/>
  <c r="AQ28" i="53"/>
  <c r="AR28" i="53"/>
  <c r="AS28" i="53"/>
  <c r="IO28" i="53" s="1"/>
  <c r="AT28" i="53"/>
  <c r="AU28" i="53"/>
  <c r="IQ28" i="53" s="1"/>
  <c r="AV28" i="53"/>
  <c r="AZ28" i="53"/>
  <c r="BA28" i="53"/>
  <c r="BC28" i="53"/>
  <c r="BD28" i="53"/>
  <c r="BE28" i="53"/>
  <c r="BF28" i="53"/>
  <c r="BG28" i="53"/>
  <c r="BH28" i="53"/>
  <c r="BI28" i="53"/>
  <c r="BJ28" i="53"/>
  <c r="BK28" i="53"/>
  <c r="BL28" i="53"/>
  <c r="BM28" i="53"/>
  <c r="BN28" i="53"/>
  <c r="BO28" i="53"/>
  <c r="BP28" i="53"/>
  <c r="BQ28" i="53"/>
  <c r="EL28" i="53" s="1"/>
  <c r="BR28" i="53"/>
  <c r="BS28" i="53"/>
  <c r="BT28" i="53"/>
  <c r="HJ28" i="53" s="1"/>
  <c r="BU28" i="53"/>
  <c r="BV28" i="53"/>
  <c r="BW28" i="53"/>
  <c r="BX28" i="53"/>
  <c r="BY28" i="53"/>
  <c r="BZ28" i="53"/>
  <c r="CD28" i="53"/>
  <c r="CE28" i="53"/>
  <c r="CF28" i="53"/>
  <c r="CG28" i="53"/>
  <c r="CL28" i="53"/>
  <c r="CW28" i="53"/>
  <c r="CY28" i="53"/>
  <c r="CZ28" i="53"/>
  <c r="DA28" i="53"/>
  <c r="DB28" i="53"/>
  <c r="DC28" i="53"/>
  <c r="DD28" i="53"/>
  <c r="DE28" i="53"/>
  <c r="DF28" i="53"/>
  <c r="DJ28" i="53"/>
  <c r="DK28" i="53"/>
  <c r="DL28" i="53"/>
  <c r="DM28" i="53"/>
  <c r="DN28" i="53"/>
  <c r="DO28" i="53"/>
  <c r="DP28" i="53"/>
  <c r="DW28" i="53"/>
  <c r="DX28" i="53"/>
  <c r="DY28" i="53"/>
  <c r="DZ28" i="53"/>
  <c r="EA28" i="53"/>
  <c r="EB28" i="53"/>
  <c r="EG28" i="53"/>
  <c r="EK28" i="53"/>
  <c r="EY28" i="53"/>
  <c r="EZ28" i="53"/>
  <c r="FA28" i="53"/>
  <c r="FB28" i="53"/>
  <c r="FC28" i="53"/>
  <c r="FD28" i="53"/>
  <c r="FI28" i="53"/>
  <c r="FJ28" i="53"/>
  <c r="FN28" i="53"/>
  <c r="FO28" i="53"/>
  <c r="FP28" i="53"/>
  <c r="FQ28" i="53"/>
  <c r="FR28" i="53"/>
  <c r="FS28" i="53"/>
  <c r="FT28" i="53"/>
  <c r="GG28" i="53" s="1"/>
  <c r="FU28" i="53"/>
  <c r="FV28" i="53"/>
  <c r="FW28" i="53"/>
  <c r="FX28" i="53"/>
  <c r="FY28" i="53"/>
  <c r="GF28" i="53"/>
  <c r="GH28" i="53"/>
  <c r="GI28" i="53"/>
  <c r="GJ28" i="53"/>
  <c r="GK28" i="53"/>
  <c r="GO28" i="53"/>
  <c r="GP28" i="53"/>
  <c r="HB28" i="53"/>
  <c r="HD28" i="53"/>
  <c r="HE28" i="53"/>
  <c r="HF28" i="53"/>
  <c r="HG28" i="53"/>
  <c r="HH28" i="53"/>
  <c r="HI28" i="53"/>
  <c r="HN28" i="53"/>
  <c r="HP28" i="53"/>
  <c r="HX28" i="53"/>
  <c r="ID28" i="53"/>
  <c r="II28" i="53"/>
  <c r="IP28" i="53"/>
  <c r="A29" i="53"/>
  <c r="D29" i="53"/>
  <c r="E29" i="53"/>
  <c r="F29" i="53"/>
  <c r="G29" i="53"/>
  <c r="H29" i="53"/>
  <c r="I29" i="53"/>
  <c r="AX29" i="53" s="1"/>
  <c r="J29" i="53"/>
  <c r="K29" i="53"/>
  <c r="L29" i="53"/>
  <c r="W29" i="53"/>
  <c r="X29" i="53"/>
  <c r="Y29" i="53"/>
  <c r="Z29" i="53"/>
  <c r="AD29" i="53"/>
  <c r="AG29" i="53" s="1"/>
  <c r="AF29" i="53"/>
  <c r="AI29" i="53"/>
  <c r="B29" i="53" s="1"/>
  <c r="AJ29" i="53"/>
  <c r="C29" i="53" s="1"/>
  <c r="AK29" i="53"/>
  <c r="AO29" i="53"/>
  <c r="AP29" i="53"/>
  <c r="AQ29" i="53"/>
  <c r="AW29" i="53" s="1"/>
  <c r="AR29" i="53"/>
  <c r="AS29" i="53"/>
  <c r="IO29" i="53" s="1"/>
  <c r="AT29" i="53"/>
  <c r="IP29" i="53" s="1"/>
  <c r="AU29" i="53"/>
  <c r="AZ29" i="53"/>
  <c r="BA29" i="53"/>
  <c r="BC29" i="53"/>
  <c r="BD29" i="53"/>
  <c r="BE29" i="53"/>
  <c r="BF29" i="53"/>
  <c r="BG29" i="53"/>
  <c r="BH29" i="53"/>
  <c r="BI29" i="53"/>
  <c r="BJ29" i="53"/>
  <c r="BK29" i="53"/>
  <c r="BL29" i="53"/>
  <c r="BM29" i="53"/>
  <c r="BN29" i="53"/>
  <c r="BO29" i="53"/>
  <c r="BP29" i="53"/>
  <c r="CJ29" i="53" s="1"/>
  <c r="BQ29" i="53"/>
  <c r="CN29" i="53" s="1"/>
  <c r="BR29" i="53"/>
  <c r="CS29" i="53" s="1"/>
  <c r="BS29" i="53"/>
  <c r="BT29" i="53"/>
  <c r="BU29" i="53"/>
  <c r="BV29" i="53"/>
  <c r="CG29" i="53" s="1"/>
  <c r="BW29" i="53"/>
  <c r="BX29" i="53"/>
  <c r="BY29" i="53"/>
  <c r="BZ29" i="53"/>
  <c r="CD29" i="53"/>
  <c r="CE29" i="53"/>
  <c r="CF29" i="53"/>
  <c r="CH29" i="53"/>
  <c r="CK29" i="53"/>
  <c r="CL29" i="53"/>
  <c r="CO29" i="53"/>
  <c r="CT29" i="53"/>
  <c r="CY29" i="53"/>
  <c r="CZ29" i="53"/>
  <c r="DA29" i="53"/>
  <c r="DB29" i="53"/>
  <c r="DC29" i="53"/>
  <c r="DD29" i="53"/>
  <c r="DE29" i="53"/>
  <c r="DF29" i="53"/>
  <c r="DH29" i="53"/>
  <c r="DI29" i="53"/>
  <c r="DJ29" i="53"/>
  <c r="DK29" i="53"/>
  <c r="DL29" i="53"/>
  <c r="DM29" i="53"/>
  <c r="DN29" i="53"/>
  <c r="DO29" i="53"/>
  <c r="DP29" i="53"/>
  <c r="DW29" i="53"/>
  <c r="DX29" i="53"/>
  <c r="EC29" i="53" s="1"/>
  <c r="DY29" i="53"/>
  <c r="DZ29" i="53"/>
  <c r="EA29" i="53"/>
  <c r="EB29" i="53"/>
  <c r="EG29" i="53"/>
  <c r="EH29" i="53"/>
  <c r="EL29" i="53"/>
  <c r="EN29" i="53"/>
  <c r="EY29" i="53"/>
  <c r="FE29" i="53" s="1"/>
  <c r="EZ29" i="53"/>
  <c r="FA29" i="53"/>
  <c r="FB29" i="53"/>
  <c r="FC29" i="53"/>
  <c r="FD29" i="53"/>
  <c r="FF29" i="53"/>
  <c r="FH29" i="53"/>
  <c r="FI29" i="53"/>
  <c r="FJ29" i="53"/>
  <c r="FN29" i="53"/>
  <c r="FO29" i="53"/>
  <c r="FP29" i="53"/>
  <c r="FQ29" i="53"/>
  <c r="FR29" i="53"/>
  <c r="FS29" i="53"/>
  <c r="FT29" i="53"/>
  <c r="GF29" i="53" s="1"/>
  <c r="FU29" i="53"/>
  <c r="FV29" i="53"/>
  <c r="FW29" i="53"/>
  <c r="FX29" i="53"/>
  <c r="FY29" i="53"/>
  <c r="GG29" i="53"/>
  <c r="GH29" i="53"/>
  <c r="GI29" i="53"/>
  <c r="GJ29" i="53"/>
  <c r="GK29" i="53"/>
  <c r="GL29" i="53"/>
  <c r="GN29" i="53"/>
  <c r="GO29" i="53"/>
  <c r="GP29" i="53"/>
  <c r="GR29" i="53"/>
  <c r="GV29" i="53"/>
  <c r="HD29" i="53"/>
  <c r="HE29" i="53"/>
  <c r="HF29" i="53"/>
  <c r="HG29" i="53"/>
  <c r="HH29" i="53"/>
  <c r="HI29" i="53"/>
  <c r="HJ29" i="53"/>
  <c r="HL29" i="53"/>
  <c r="HM29" i="53"/>
  <c r="HN29" i="53"/>
  <c r="HP29" i="53"/>
  <c r="HX29" i="53"/>
  <c r="ID29" i="53"/>
  <c r="IG29" i="53"/>
  <c r="II29" i="53"/>
  <c r="IQ29" i="53"/>
  <c r="A30" i="53"/>
  <c r="D30" i="53"/>
  <c r="E30" i="53"/>
  <c r="AK30" i="53" s="1"/>
  <c r="AL30" i="53" s="1"/>
  <c r="F30" i="53"/>
  <c r="AO30" i="53" s="1"/>
  <c r="G30" i="53"/>
  <c r="H30" i="53"/>
  <c r="I30" i="53"/>
  <c r="AZ30" i="53" s="1"/>
  <c r="J30" i="53"/>
  <c r="K30" i="53"/>
  <c r="L30" i="53"/>
  <c r="W30" i="53"/>
  <c r="X30" i="53"/>
  <c r="Y30" i="53"/>
  <c r="Z30" i="53"/>
  <c r="AD30" i="53"/>
  <c r="AG30" i="53" s="1"/>
  <c r="AF30" i="53"/>
  <c r="AI30" i="53"/>
  <c r="B30" i="53" s="1"/>
  <c r="AJ30" i="53"/>
  <c r="C30" i="53" s="1"/>
  <c r="AP30" i="53"/>
  <c r="AQ30" i="53"/>
  <c r="AR30" i="53"/>
  <c r="IN30" i="53" s="1"/>
  <c r="AS30" i="53"/>
  <c r="AT30" i="53"/>
  <c r="IP30" i="53" s="1"/>
  <c r="AU30" i="53"/>
  <c r="BC30" i="53"/>
  <c r="BD30" i="53"/>
  <c r="BE30" i="53"/>
  <c r="BF30" i="53"/>
  <c r="BG30" i="53"/>
  <c r="BH30" i="53"/>
  <c r="BI30" i="53"/>
  <c r="BJ30" i="53"/>
  <c r="BK30" i="53"/>
  <c r="BL30" i="53"/>
  <c r="BM30" i="53"/>
  <c r="BN30" i="53"/>
  <c r="BO30" i="53"/>
  <c r="BP30" i="53"/>
  <c r="CL30" i="53" s="1"/>
  <c r="BQ30" i="53"/>
  <c r="BR30" i="53"/>
  <c r="CV30" i="53" s="1"/>
  <c r="BS30" i="53"/>
  <c r="BT30" i="53"/>
  <c r="DG30" i="53" s="1"/>
  <c r="BU30" i="53"/>
  <c r="BV30" i="53"/>
  <c r="BW30" i="53"/>
  <c r="BX30" i="53"/>
  <c r="BY30" i="53"/>
  <c r="BZ30" i="53"/>
  <c r="CD30" i="53"/>
  <c r="CE30" i="53"/>
  <c r="CF30" i="53"/>
  <c r="CJ30" i="53"/>
  <c r="CK30" i="53"/>
  <c r="CO30" i="53"/>
  <c r="CP30" i="53"/>
  <c r="CY30" i="53"/>
  <c r="CZ30" i="53"/>
  <c r="DA30" i="53"/>
  <c r="DB30" i="53"/>
  <c r="DC30" i="53"/>
  <c r="DD30" i="53"/>
  <c r="DI30" i="53"/>
  <c r="DJ30" i="53"/>
  <c r="DK30" i="53"/>
  <c r="DL30" i="53"/>
  <c r="DM30" i="53"/>
  <c r="DN30" i="53"/>
  <c r="DO30" i="53"/>
  <c r="DP30" i="53"/>
  <c r="DW30" i="53"/>
  <c r="DX30" i="53"/>
  <c r="DY30" i="53"/>
  <c r="DZ30" i="53"/>
  <c r="EA30" i="53"/>
  <c r="EB30" i="53"/>
  <c r="EH30" i="53"/>
  <c r="EI30" i="53"/>
  <c r="EM30" i="53"/>
  <c r="EN30" i="53"/>
  <c r="EW30" i="53"/>
  <c r="EY30" i="53"/>
  <c r="EZ30" i="53"/>
  <c r="FA30" i="53"/>
  <c r="FB30" i="53"/>
  <c r="FC30" i="53"/>
  <c r="FD30" i="53"/>
  <c r="FF30" i="53"/>
  <c r="FG30" i="53"/>
  <c r="FK30" i="53"/>
  <c r="FN30" i="53"/>
  <c r="FO30" i="53"/>
  <c r="FP30" i="53"/>
  <c r="FQ30" i="53"/>
  <c r="FR30" i="53"/>
  <c r="FS30" i="53"/>
  <c r="FT30" i="53"/>
  <c r="FU30" i="53"/>
  <c r="GM30" i="53" s="1"/>
  <c r="FV30" i="53"/>
  <c r="FW30" i="53"/>
  <c r="FX30" i="53"/>
  <c r="FY30" i="53"/>
  <c r="GF30" i="53"/>
  <c r="GG30" i="53"/>
  <c r="GH30" i="53"/>
  <c r="GI30" i="53"/>
  <c r="GJ30" i="53"/>
  <c r="GK30" i="53"/>
  <c r="GO30" i="53"/>
  <c r="GP30" i="53"/>
  <c r="GQ30" i="53"/>
  <c r="GS30" i="53"/>
  <c r="GT30" i="53"/>
  <c r="GU30" i="53"/>
  <c r="GW30" i="53"/>
  <c r="GX30" i="53"/>
  <c r="HB30" i="53"/>
  <c r="HD30" i="53"/>
  <c r="HE30" i="53"/>
  <c r="HF30" i="53"/>
  <c r="HG30" i="53"/>
  <c r="HH30" i="53"/>
  <c r="HI30" i="53"/>
  <c r="HJ30" i="53"/>
  <c r="HK30" i="53"/>
  <c r="HN30" i="53"/>
  <c r="HO30" i="53"/>
  <c r="HP30" i="53"/>
  <c r="HX30" i="53"/>
  <c r="ID30" i="53"/>
  <c r="II30" i="53"/>
  <c r="IM30" i="53"/>
  <c r="IO30" i="53"/>
  <c r="IQ30" i="53"/>
  <c r="A31" i="53"/>
  <c r="D31" i="53"/>
  <c r="E31" i="53"/>
  <c r="F31" i="53"/>
  <c r="AO31" i="53" s="1"/>
  <c r="G31" i="53"/>
  <c r="H31" i="53"/>
  <c r="I31" i="53"/>
  <c r="BA31" i="53" s="1"/>
  <c r="J31" i="53"/>
  <c r="K31" i="53"/>
  <c r="L31" i="53"/>
  <c r="W31" i="53"/>
  <c r="X31" i="53"/>
  <c r="Y31" i="53"/>
  <c r="Z31" i="53"/>
  <c r="AD31" i="53"/>
  <c r="AG31" i="53" s="1"/>
  <c r="AF31" i="53"/>
  <c r="AI31" i="53"/>
  <c r="B31" i="53" s="1"/>
  <c r="AJ31" i="53"/>
  <c r="C31" i="53" s="1"/>
  <c r="AK31" i="53"/>
  <c r="AM31" i="53"/>
  <c r="AP31" i="53"/>
  <c r="AQ31" i="53"/>
  <c r="AR31" i="53"/>
  <c r="AS31" i="53"/>
  <c r="IO31" i="53" s="1"/>
  <c r="AT31" i="53"/>
  <c r="IP31" i="53" s="1"/>
  <c r="AU31" i="53"/>
  <c r="IQ31" i="53" s="1"/>
  <c r="AW31" i="53"/>
  <c r="AX31" i="53"/>
  <c r="AY31" i="53"/>
  <c r="BC31" i="53"/>
  <c r="BD31" i="53"/>
  <c r="BE31" i="53"/>
  <c r="BF31" i="53"/>
  <c r="BG31" i="53"/>
  <c r="BH31" i="53"/>
  <c r="BI31" i="53"/>
  <c r="BJ31" i="53"/>
  <c r="BK31" i="53"/>
  <c r="BL31" i="53"/>
  <c r="BM31" i="53"/>
  <c r="BN31" i="53"/>
  <c r="BO31" i="53"/>
  <c r="BP31" i="53"/>
  <c r="CJ31" i="53" s="1"/>
  <c r="BQ31" i="53"/>
  <c r="BR31" i="53"/>
  <c r="BS31" i="53"/>
  <c r="BT31" i="53"/>
  <c r="DF31" i="53" s="1"/>
  <c r="BU31" i="53"/>
  <c r="CA31" i="53" s="1"/>
  <c r="BV31" i="53"/>
  <c r="BW31" i="53"/>
  <c r="BX31" i="53"/>
  <c r="BY31" i="53"/>
  <c r="BZ31" i="53"/>
  <c r="CD31" i="53"/>
  <c r="CE31" i="53"/>
  <c r="CM31" i="53"/>
  <c r="CO31" i="53"/>
  <c r="CX31" i="53"/>
  <c r="CY31" i="53"/>
  <c r="DA31" i="53"/>
  <c r="DC31" i="53"/>
  <c r="DJ31" i="53"/>
  <c r="DK31" i="53"/>
  <c r="DL31" i="53"/>
  <c r="DM31" i="53"/>
  <c r="DN31" i="53"/>
  <c r="DO31" i="53"/>
  <c r="DP31" i="53"/>
  <c r="DZ31" i="53"/>
  <c r="EA31" i="53"/>
  <c r="EH31" i="53"/>
  <c r="EK31" i="53"/>
  <c r="EO31" i="53"/>
  <c r="EY31" i="53"/>
  <c r="FB31" i="53"/>
  <c r="FJ31" i="53"/>
  <c r="FN31" i="53"/>
  <c r="FO31" i="53"/>
  <c r="FP31" i="53"/>
  <c r="FQ31" i="53"/>
  <c r="FR31" i="53"/>
  <c r="FS31" i="53"/>
  <c r="FT31" i="53"/>
  <c r="GH31" i="53" s="1"/>
  <c r="FU31" i="53"/>
  <c r="FV31" i="53"/>
  <c r="FW31" i="53"/>
  <c r="FX31" i="53"/>
  <c r="FY31" i="53"/>
  <c r="GK31" i="53"/>
  <c r="GL31" i="53"/>
  <c r="HB31" i="53"/>
  <c r="HF31" i="53"/>
  <c r="HG31" i="53"/>
  <c r="HI31" i="53"/>
  <c r="HK31" i="53"/>
  <c r="HP31" i="53"/>
  <c r="HX31" i="53"/>
  <c r="ID31" i="53"/>
  <c r="II31" i="53"/>
  <c r="IN31" i="53"/>
  <c r="A32" i="53"/>
  <c r="D32" i="53"/>
  <c r="E32" i="53"/>
  <c r="AK32" i="53" s="1"/>
  <c r="AN32" i="53" s="1"/>
  <c r="F32" i="53"/>
  <c r="G32" i="53"/>
  <c r="H32" i="53"/>
  <c r="I32" i="53"/>
  <c r="BA32" i="53" s="1"/>
  <c r="J32" i="53"/>
  <c r="K32" i="53"/>
  <c r="L32" i="53"/>
  <c r="W32" i="53"/>
  <c r="X32" i="53"/>
  <c r="Y32" i="53"/>
  <c r="Z32" i="53"/>
  <c r="AD32" i="53"/>
  <c r="AG32" i="53" s="1"/>
  <c r="AF32" i="53"/>
  <c r="AI32" i="53"/>
  <c r="B32" i="53" s="1"/>
  <c r="AJ32" i="53"/>
  <c r="C32" i="53" s="1"/>
  <c r="AM32" i="53"/>
  <c r="AO32" i="53"/>
  <c r="AP32" i="53"/>
  <c r="IM32" i="53" s="1"/>
  <c r="AQ32" i="53"/>
  <c r="AR32" i="53"/>
  <c r="AS32" i="53"/>
  <c r="IO32" i="53" s="1"/>
  <c r="AT32" i="53"/>
  <c r="IP32" i="53" s="1"/>
  <c r="AU32" i="53"/>
  <c r="AW32" i="53"/>
  <c r="AX32" i="53"/>
  <c r="AY32" i="53"/>
  <c r="BC32" i="53"/>
  <c r="BD32" i="53"/>
  <c r="BE32" i="53"/>
  <c r="BF32" i="53"/>
  <c r="BG32" i="53"/>
  <c r="BH32" i="53"/>
  <c r="BI32" i="53"/>
  <c r="BJ32" i="53"/>
  <c r="BK32" i="53"/>
  <c r="BL32" i="53"/>
  <c r="BM32" i="53"/>
  <c r="BN32" i="53"/>
  <c r="BO32" i="53"/>
  <c r="BP32" i="53"/>
  <c r="BQ32" i="53"/>
  <c r="CO32" i="53" s="1"/>
  <c r="BR32" i="53"/>
  <c r="HB32" i="53" s="1"/>
  <c r="BS32" i="53"/>
  <c r="BT32" i="53"/>
  <c r="BU32" i="53"/>
  <c r="CA32" i="53" s="1"/>
  <c r="BV32" i="53"/>
  <c r="BW32" i="53"/>
  <c r="BX32" i="53"/>
  <c r="BY32" i="53"/>
  <c r="BZ32" i="53"/>
  <c r="CJ32" i="53"/>
  <c r="CM32" i="53"/>
  <c r="CP32" i="53"/>
  <c r="CU32" i="53"/>
  <c r="DG32" i="53"/>
  <c r="DI32" i="53"/>
  <c r="DK32" i="53"/>
  <c r="DL32" i="53"/>
  <c r="DM32" i="53"/>
  <c r="DN32" i="53"/>
  <c r="DO32" i="53"/>
  <c r="DP32" i="53"/>
  <c r="EF32" i="53"/>
  <c r="EH32" i="53"/>
  <c r="EK32" i="53"/>
  <c r="EL32" i="53"/>
  <c r="EP32" i="53"/>
  <c r="EW32" i="53"/>
  <c r="FH32" i="53"/>
  <c r="FK32" i="53"/>
  <c r="FN32" i="53"/>
  <c r="FO32" i="53"/>
  <c r="FP32" i="53"/>
  <c r="FQ32" i="53"/>
  <c r="FR32" i="53"/>
  <c r="FS32" i="53"/>
  <c r="FT32" i="53"/>
  <c r="FU32" i="53"/>
  <c r="GN32" i="53" s="1"/>
  <c r="FV32" i="53"/>
  <c r="FW32" i="53"/>
  <c r="FX32" i="53"/>
  <c r="FY32" i="53"/>
  <c r="GQ32" i="53"/>
  <c r="GU32" i="53"/>
  <c r="GW32" i="53"/>
  <c r="GX32" i="53"/>
  <c r="HJ32" i="53"/>
  <c r="HM32" i="53"/>
  <c r="HO32" i="53"/>
  <c r="HP32" i="53"/>
  <c r="HX32" i="53"/>
  <c r="ID32" i="53"/>
  <c r="II32" i="53"/>
  <c r="IQ32" i="53"/>
  <c r="A33" i="53"/>
  <c r="D33" i="53"/>
  <c r="E33" i="53"/>
  <c r="F33" i="53"/>
  <c r="AO33" i="53" s="1"/>
  <c r="G33" i="53"/>
  <c r="H33" i="53"/>
  <c r="I33" i="53"/>
  <c r="AY33" i="53" s="1"/>
  <c r="J33" i="53"/>
  <c r="K33" i="53"/>
  <c r="L33" i="53"/>
  <c r="W33" i="53"/>
  <c r="X33" i="53"/>
  <c r="Y33" i="53"/>
  <c r="Z33" i="53"/>
  <c r="AD33" i="53"/>
  <c r="AG33" i="53" s="1"/>
  <c r="AF33" i="53"/>
  <c r="AI33" i="53"/>
  <c r="B33" i="53" s="1"/>
  <c r="AJ33" i="53"/>
  <c r="C33" i="53" s="1"/>
  <c r="AK33" i="53"/>
  <c r="AP33" i="53"/>
  <c r="AQ33" i="53"/>
  <c r="AR33" i="53"/>
  <c r="AS33" i="53"/>
  <c r="IO33" i="53" s="1"/>
  <c r="AT33" i="53"/>
  <c r="IP33" i="53" s="1"/>
  <c r="AU33" i="53"/>
  <c r="AX33" i="53"/>
  <c r="BC33" i="53"/>
  <c r="BD33" i="53"/>
  <c r="BE33" i="53"/>
  <c r="BF33" i="53"/>
  <c r="BG33" i="53"/>
  <c r="BH33" i="53"/>
  <c r="BI33" i="53"/>
  <c r="BJ33" i="53"/>
  <c r="BK33" i="53"/>
  <c r="BL33" i="53"/>
  <c r="BM33" i="53"/>
  <c r="BN33" i="53"/>
  <c r="BO33" i="53"/>
  <c r="BP33" i="53"/>
  <c r="CH33" i="53" s="1"/>
  <c r="BQ33" i="53"/>
  <c r="BR33" i="53"/>
  <c r="BS33" i="53"/>
  <c r="BT33" i="53"/>
  <c r="DG33" i="53" s="1"/>
  <c r="BU33" i="53"/>
  <c r="BV33" i="53"/>
  <c r="BW33" i="53"/>
  <c r="BX33" i="53"/>
  <c r="BY33" i="53"/>
  <c r="BZ33" i="53"/>
  <c r="CA33" i="53"/>
  <c r="CG33" i="53"/>
  <c r="CL33" i="53"/>
  <c r="CP33" i="53"/>
  <c r="CQ33" i="53"/>
  <c r="CS33" i="53"/>
  <c r="CT33" i="53"/>
  <c r="CU33" i="53"/>
  <c r="CW33" i="53"/>
  <c r="CX33" i="53"/>
  <c r="DF33" i="53"/>
  <c r="DK33" i="53"/>
  <c r="DL33" i="53"/>
  <c r="DM33" i="53"/>
  <c r="DN33" i="53"/>
  <c r="DO33" i="53"/>
  <c r="DP33" i="53"/>
  <c r="EG33" i="53"/>
  <c r="EL33" i="53"/>
  <c r="EM33" i="53"/>
  <c r="ES33" i="53"/>
  <c r="ET33" i="53"/>
  <c r="EU33" i="53"/>
  <c r="EW33" i="53"/>
  <c r="FF33" i="53"/>
  <c r="FK33" i="53"/>
  <c r="FN33" i="53"/>
  <c r="FO33" i="53"/>
  <c r="FP33" i="53"/>
  <c r="FQ33" i="53"/>
  <c r="FR33" i="53"/>
  <c r="FS33" i="53"/>
  <c r="FT33" i="53"/>
  <c r="FU33" i="53"/>
  <c r="FV33" i="53"/>
  <c r="FW33" i="53"/>
  <c r="FX33" i="53"/>
  <c r="FY33" i="53"/>
  <c r="GQ33" i="53"/>
  <c r="GS33" i="53"/>
  <c r="GT33" i="53"/>
  <c r="GU33" i="53"/>
  <c r="GX33" i="53"/>
  <c r="GY33" i="53"/>
  <c r="HA33" i="53"/>
  <c r="HB33" i="53"/>
  <c r="HC33" i="53"/>
  <c r="HM33" i="53"/>
  <c r="HP33" i="53"/>
  <c r="HX33" i="53"/>
  <c r="ID33" i="53"/>
  <c r="IE33" i="53"/>
  <c r="II33" i="53"/>
  <c r="IG33" i="53" s="1"/>
  <c r="IJ33" i="53"/>
  <c r="IH33" i="53" s="1"/>
  <c r="IQ33" i="53"/>
  <c r="A34" i="53"/>
  <c r="C34" i="53"/>
  <c r="D34" i="53"/>
  <c r="E34" i="53"/>
  <c r="AK34" i="53" s="1"/>
  <c r="F34" i="53"/>
  <c r="G34" i="53"/>
  <c r="H34" i="53"/>
  <c r="I34" i="53"/>
  <c r="J34" i="53"/>
  <c r="K34" i="53"/>
  <c r="L34" i="53"/>
  <c r="W34" i="53"/>
  <c r="X34" i="53"/>
  <c r="Y34" i="53"/>
  <c r="Z34" i="53"/>
  <c r="AD34" i="53"/>
  <c r="AF34" i="53"/>
  <c r="AG34" i="53"/>
  <c r="AI34" i="53"/>
  <c r="B34" i="53" s="1"/>
  <c r="AJ34" i="53"/>
  <c r="AO34" i="53"/>
  <c r="AP34" i="53"/>
  <c r="AQ34" i="53"/>
  <c r="IM34" i="53" s="1"/>
  <c r="AR34" i="53"/>
  <c r="AS34" i="53"/>
  <c r="IO34" i="53" s="1"/>
  <c r="AT34" i="53"/>
  <c r="IP34" i="53" s="1"/>
  <c r="AU34" i="53"/>
  <c r="IQ34" i="53" s="1"/>
  <c r="BA34" i="53"/>
  <c r="BC34" i="53"/>
  <c r="BD34" i="53"/>
  <c r="BE34" i="53"/>
  <c r="BF34" i="53"/>
  <c r="BG34" i="53"/>
  <c r="BH34" i="53"/>
  <c r="BI34" i="53"/>
  <c r="BJ34" i="53"/>
  <c r="BK34" i="53"/>
  <c r="BL34" i="53"/>
  <c r="BM34" i="53"/>
  <c r="BN34" i="53"/>
  <c r="BO34" i="53"/>
  <c r="CD34" i="53" s="1"/>
  <c r="BP34" i="53"/>
  <c r="CH34" i="53" s="1"/>
  <c r="BQ34" i="53"/>
  <c r="CQ34" i="53" s="1"/>
  <c r="BR34" i="53"/>
  <c r="CU34" i="53" s="1"/>
  <c r="BS34" i="53"/>
  <c r="DC34" i="53" s="1"/>
  <c r="BT34" i="53"/>
  <c r="DF34" i="53" s="1"/>
  <c r="BU34" i="53"/>
  <c r="CA34" i="53" s="1"/>
  <c r="BV34" i="53"/>
  <c r="BW34" i="53"/>
  <c r="BX34" i="53"/>
  <c r="BY34" i="53"/>
  <c r="BZ34" i="53"/>
  <c r="CE34" i="53"/>
  <c r="CI34" i="53"/>
  <c r="CJ34" i="53"/>
  <c r="CK34" i="53"/>
  <c r="CS34" i="53"/>
  <c r="CT34" i="53"/>
  <c r="CW34" i="53"/>
  <c r="CX34" i="53"/>
  <c r="CY34" i="53"/>
  <c r="DB34" i="53"/>
  <c r="DE34" i="53"/>
  <c r="DG34" i="53"/>
  <c r="DH34" i="53"/>
  <c r="DI34" i="53"/>
  <c r="DK34" i="53"/>
  <c r="DW34" i="53" s="1"/>
  <c r="DL34" i="53"/>
  <c r="DM34" i="53"/>
  <c r="DN34" i="53"/>
  <c r="DO34" i="53"/>
  <c r="DP34" i="53"/>
  <c r="DY34" i="53"/>
  <c r="EA34" i="53"/>
  <c r="ED34" i="53"/>
  <c r="EE34" i="53"/>
  <c r="EG34" i="53"/>
  <c r="EH34" i="53"/>
  <c r="EI34" i="53"/>
  <c r="ES34" i="53"/>
  <c r="ET34" i="53"/>
  <c r="EU34" i="53"/>
  <c r="EY34" i="53"/>
  <c r="FB34" i="53"/>
  <c r="FF34" i="53"/>
  <c r="FG34" i="53"/>
  <c r="FH34" i="53"/>
  <c r="FJ34" i="53"/>
  <c r="FK34" i="53"/>
  <c r="FN34" i="53"/>
  <c r="FO34" i="53"/>
  <c r="FP34" i="53"/>
  <c r="FQ34" i="53"/>
  <c r="FR34" i="53"/>
  <c r="FS34" i="53"/>
  <c r="FT34" i="53"/>
  <c r="FU34" i="53"/>
  <c r="FV34" i="53"/>
  <c r="FW34" i="53"/>
  <c r="FX34" i="53"/>
  <c r="FY34" i="53"/>
  <c r="GG34" i="53"/>
  <c r="GI34" i="53"/>
  <c r="GO34" i="53"/>
  <c r="GQ34" i="53"/>
  <c r="GU34" i="53"/>
  <c r="GY34" i="53"/>
  <c r="HA34" i="53"/>
  <c r="HB34" i="53"/>
  <c r="HE34" i="53"/>
  <c r="HG34" i="53"/>
  <c r="HJ34" i="53"/>
  <c r="HL34" i="53"/>
  <c r="HM34" i="53"/>
  <c r="HN34" i="53"/>
  <c r="HP34" i="53"/>
  <c r="HX34" i="53"/>
  <c r="ID34" i="53"/>
  <c r="II34" i="53"/>
  <c r="IG34" i="53" s="1"/>
  <c r="A35" i="53"/>
  <c r="D35" i="53"/>
  <c r="E35" i="53"/>
  <c r="F35" i="53"/>
  <c r="AO35" i="53" s="1"/>
  <c r="G35" i="53"/>
  <c r="H35" i="53"/>
  <c r="I35" i="53"/>
  <c r="BA35" i="53" s="1"/>
  <c r="J35" i="53"/>
  <c r="K35" i="53"/>
  <c r="L35" i="53"/>
  <c r="W35" i="53"/>
  <c r="X35" i="53"/>
  <c r="Y35" i="53"/>
  <c r="Z35" i="53"/>
  <c r="AD35" i="53"/>
  <c r="AG35" i="53" s="1"/>
  <c r="AF35" i="53"/>
  <c r="AI35" i="53"/>
  <c r="B35" i="53" s="1"/>
  <c r="AJ35" i="53"/>
  <c r="C35" i="53" s="1"/>
  <c r="AK35" i="53"/>
  <c r="AN35" i="53" s="1"/>
  <c r="AP35" i="53"/>
  <c r="IM35" i="53" s="1"/>
  <c r="AQ35" i="53"/>
  <c r="AR35" i="53"/>
  <c r="IN35" i="53" s="1"/>
  <c r="AS35" i="53"/>
  <c r="IO35" i="53" s="1"/>
  <c r="AT35" i="53"/>
  <c r="AU35" i="53"/>
  <c r="IQ35" i="53" s="1"/>
  <c r="AW35" i="53"/>
  <c r="AX35" i="53"/>
  <c r="AY35" i="53"/>
  <c r="BC35" i="53"/>
  <c r="BD35" i="53"/>
  <c r="BE35" i="53"/>
  <c r="BF35" i="53"/>
  <c r="BG35" i="53"/>
  <c r="BH35" i="53"/>
  <c r="BI35" i="53"/>
  <c r="BJ35" i="53"/>
  <c r="BK35" i="53"/>
  <c r="BL35" i="53"/>
  <c r="BM35" i="53"/>
  <c r="BN35" i="53"/>
  <c r="BO35" i="53"/>
  <c r="BP35" i="53"/>
  <c r="CK35" i="53" s="1"/>
  <c r="BQ35" i="53"/>
  <c r="CM35" i="53" s="1"/>
  <c r="BR35" i="53"/>
  <c r="BS35" i="53"/>
  <c r="DB35" i="53" s="1"/>
  <c r="BT35" i="53"/>
  <c r="DE35" i="53" s="1"/>
  <c r="BU35" i="53"/>
  <c r="CA35" i="53" s="1"/>
  <c r="BV35" i="53"/>
  <c r="BW35" i="53"/>
  <c r="BX35" i="53"/>
  <c r="BY35" i="53"/>
  <c r="BZ35" i="53"/>
  <c r="CD35" i="53"/>
  <c r="CJ35" i="53"/>
  <c r="CL35" i="53"/>
  <c r="CO35" i="53"/>
  <c r="CS35" i="53"/>
  <c r="CY35" i="53"/>
  <c r="DC35" i="53"/>
  <c r="DF35" i="53"/>
  <c r="DG35" i="53"/>
  <c r="DH35" i="53"/>
  <c r="DJ35" i="53"/>
  <c r="DK35" i="53"/>
  <c r="DL35" i="53"/>
  <c r="EF35" i="53" s="1"/>
  <c r="DM35" i="53"/>
  <c r="DN35" i="53"/>
  <c r="DO35" i="53"/>
  <c r="DP35" i="53"/>
  <c r="DZ35" i="53"/>
  <c r="ED35" i="53"/>
  <c r="EG35" i="53"/>
  <c r="EH35" i="53"/>
  <c r="EP35" i="53"/>
  <c r="FA35" i="53"/>
  <c r="FF35" i="53"/>
  <c r="FH35" i="53"/>
  <c r="FI35" i="53"/>
  <c r="FJ35" i="53"/>
  <c r="FN35" i="53"/>
  <c r="FO35" i="53"/>
  <c r="FP35" i="53"/>
  <c r="FQ35" i="53"/>
  <c r="FR35" i="53"/>
  <c r="FS35" i="53"/>
  <c r="FT35" i="53"/>
  <c r="GG35" i="53" s="1"/>
  <c r="FU35" i="53"/>
  <c r="FV35" i="53"/>
  <c r="FW35" i="53"/>
  <c r="FX35" i="53"/>
  <c r="FY35" i="53"/>
  <c r="GK35" i="53"/>
  <c r="GM35" i="53"/>
  <c r="GO35" i="53"/>
  <c r="GP35" i="53"/>
  <c r="HB35" i="53"/>
  <c r="HG35" i="53"/>
  <c r="HJ35" i="53"/>
  <c r="HL35" i="53"/>
  <c r="HM35" i="53"/>
  <c r="HN35" i="53"/>
  <c r="HP35" i="53"/>
  <c r="HX35" i="53"/>
  <c r="ID35" i="53"/>
  <c r="II35" i="53"/>
  <c r="IP35" i="53"/>
  <c r="A36" i="53"/>
  <c r="C36" i="53"/>
  <c r="D36" i="53"/>
  <c r="E36" i="53"/>
  <c r="F36" i="53"/>
  <c r="G36" i="53"/>
  <c r="H36" i="53"/>
  <c r="I36" i="53"/>
  <c r="BA36" i="53" s="1"/>
  <c r="J36" i="53"/>
  <c r="K36" i="53"/>
  <c r="L36" i="53"/>
  <c r="W36" i="53"/>
  <c r="X36" i="53"/>
  <c r="Y36" i="53"/>
  <c r="Z36" i="53"/>
  <c r="AD36" i="53"/>
  <c r="AF36" i="53"/>
  <c r="AG36" i="53"/>
  <c r="AI36" i="53"/>
  <c r="B36" i="53" s="1"/>
  <c r="AJ36" i="53"/>
  <c r="AK36" i="53"/>
  <c r="AN36" i="53" s="1"/>
  <c r="AO36" i="53"/>
  <c r="AP36" i="53"/>
  <c r="AQ36" i="53"/>
  <c r="AW36" i="53" s="1"/>
  <c r="AR36" i="53"/>
  <c r="AS36" i="53"/>
  <c r="IO36" i="53" s="1"/>
  <c r="AT36" i="53"/>
  <c r="AU36" i="53"/>
  <c r="IQ36" i="53" s="1"/>
  <c r="AX36" i="53"/>
  <c r="AY36" i="53"/>
  <c r="BC36" i="53"/>
  <c r="BD36" i="53"/>
  <c r="BE36" i="53"/>
  <c r="BF36" i="53"/>
  <c r="BG36" i="53"/>
  <c r="BH36" i="53"/>
  <c r="BI36" i="53"/>
  <c r="BJ36" i="53"/>
  <c r="BK36" i="53"/>
  <c r="BL36" i="53"/>
  <c r="BM36" i="53"/>
  <c r="BN36" i="53"/>
  <c r="BO36" i="53"/>
  <c r="CE36" i="53" s="1"/>
  <c r="BP36" i="53"/>
  <c r="CJ36" i="53" s="1"/>
  <c r="BQ36" i="53"/>
  <c r="BR36" i="53"/>
  <c r="EU36" i="53" s="1"/>
  <c r="BS36" i="53"/>
  <c r="DA36" i="53" s="1"/>
  <c r="BT36" i="53"/>
  <c r="DF36" i="53" s="1"/>
  <c r="BU36" i="53"/>
  <c r="CA36" i="53" s="1"/>
  <c r="BV36" i="53"/>
  <c r="BW36" i="53"/>
  <c r="BX36" i="53"/>
  <c r="BY36" i="53"/>
  <c r="BZ36" i="53"/>
  <c r="CG36" i="53"/>
  <c r="CK36" i="53"/>
  <c r="CL36" i="53"/>
  <c r="CM36" i="53"/>
  <c r="CT36" i="53"/>
  <c r="CU36" i="53"/>
  <c r="CY36" i="53"/>
  <c r="DE36" i="53"/>
  <c r="DG36" i="53"/>
  <c r="DH36" i="53"/>
  <c r="DI36" i="53"/>
  <c r="DK36" i="53"/>
  <c r="DL36" i="53"/>
  <c r="DM36" i="53"/>
  <c r="DN36" i="53"/>
  <c r="DO36" i="53"/>
  <c r="DP36" i="53"/>
  <c r="DW36" i="53"/>
  <c r="ED36" i="53"/>
  <c r="EE36" i="53"/>
  <c r="EF36" i="53"/>
  <c r="EH36" i="53"/>
  <c r="EI36" i="53"/>
  <c r="EK36" i="53"/>
  <c r="EP36" i="53"/>
  <c r="EW36" i="53"/>
  <c r="FA36" i="53"/>
  <c r="FF36" i="53"/>
  <c r="FH36" i="53"/>
  <c r="FI36" i="53"/>
  <c r="FJ36" i="53"/>
  <c r="FN36" i="53"/>
  <c r="FO36" i="53"/>
  <c r="FP36" i="53"/>
  <c r="FQ36" i="53"/>
  <c r="FR36" i="53"/>
  <c r="FS36" i="53"/>
  <c r="FT36" i="53"/>
  <c r="GG36" i="53" s="1"/>
  <c r="FU36" i="53"/>
  <c r="FV36" i="53"/>
  <c r="FW36" i="53"/>
  <c r="FX36" i="53"/>
  <c r="FY36" i="53"/>
  <c r="GL36" i="53"/>
  <c r="GO36" i="53"/>
  <c r="GP36" i="53"/>
  <c r="GQ36" i="53"/>
  <c r="GW36" i="53"/>
  <c r="GX36" i="53"/>
  <c r="HC36" i="53"/>
  <c r="HI36" i="53"/>
  <c r="HK36" i="53"/>
  <c r="HL36" i="53"/>
  <c r="HM36" i="53"/>
  <c r="HO36" i="53"/>
  <c r="HP36" i="53"/>
  <c r="HX36" i="53"/>
  <c r="ID36" i="53"/>
  <c r="II36" i="53"/>
  <c r="IN36" i="53"/>
  <c r="IP36" i="53"/>
  <c r="A37" i="53"/>
  <c r="C37" i="53"/>
  <c r="D37" i="53"/>
  <c r="E37" i="53"/>
  <c r="F37" i="53"/>
  <c r="AO37" i="53" s="1"/>
  <c r="G37" i="53"/>
  <c r="H37" i="53"/>
  <c r="I37" i="53"/>
  <c r="AY37" i="53" s="1"/>
  <c r="J37" i="53"/>
  <c r="K37" i="53"/>
  <c r="L37" i="53"/>
  <c r="W37" i="53"/>
  <c r="X37" i="53"/>
  <c r="Y37" i="53"/>
  <c r="Z37" i="53"/>
  <c r="AD37" i="53"/>
  <c r="AF37" i="53"/>
  <c r="AG37" i="53"/>
  <c r="AI37" i="53"/>
  <c r="B37" i="53" s="1"/>
  <c r="AJ37" i="53"/>
  <c r="AK37" i="53"/>
  <c r="AP37" i="53"/>
  <c r="AQ37" i="53"/>
  <c r="AR37" i="53"/>
  <c r="AS37" i="53"/>
  <c r="IO37" i="53" s="1"/>
  <c r="AT37" i="53"/>
  <c r="IP37" i="53" s="1"/>
  <c r="AU37" i="53"/>
  <c r="AX37" i="53"/>
  <c r="BC37" i="53"/>
  <c r="BD37" i="53"/>
  <c r="BE37" i="53"/>
  <c r="BF37" i="53"/>
  <c r="BG37" i="53"/>
  <c r="BH37" i="53"/>
  <c r="BI37" i="53"/>
  <c r="BJ37" i="53"/>
  <c r="BK37" i="53"/>
  <c r="BL37" i="53"/>
  <c r="BM37" i="53"/>
  <c r="BN37" i="53"/>
  <c r="BO37" i="53"/>
  <c r="BP37" i="53"/>
  <c r="BQ37" i="53"/>
  <c r="CO37" i="53" s="1"/>
  <c r="BR37" i="53"/>
  <c r="CU37" i="53" s="1"/>
  <c r="BS37" i="53"/>
  <c r="BT37" i="53"/>
  <c r="BU37" i="53"/>
  <c r="BV37" i="53"/>
  <c r="BW37" i="53"/>
  <c r="BX37" i="53"/>
  <c r="BY37" i="53"/>
  <c r="BZ37" i="53"/>
  <c r="CA37" i="53"/>
  <c r="CG37" i="53"/>
  <c r="CK37" i="53"/>
  <c r="CM37" i="53"/>
  <c r="CP37" i="53"/>
  <c r="CQ37" i="53"/>
  <c r="CT37" i="53"/>
  <c r="CW37" i="53"/>
  <c r="DG37" i="53"/>
  <c r="DK37" i="53"/>
  <c r="DL37" i="53"/>
  <c r="DM37" i="53"/>
  <c r="DN37" i="53"/>
  <c r="DO37" i="53"/>
  <c r="DP37" i="53"/>
  <c r="EF37" i="53"/>
  <c r="EL37" i="53"/>
  <c r="EM37" i="53"/>
  <c r="EO37" i="53"/>
  <c r="ET37" i="53"/>
  <c r="EW37" i="53"/>
  <c r="FG37" i="53"/>
  <c r="FK37" i="53"/>
  <c r="FN37" i="53"/>
  <c r="FO37" i="53"/>
  <c r="FP37" i="53"/>
  <c r="FQ37" i="53"/>
  <c r="FR37" i="53"/>
  <c r="FS37" i="53"/>
  <c r="FT37" i="53"/>
  <c r="FU37" i="53"/>
  <c r="GM37" i="53" s="1"/>
  <c r="FV37" i="53"/>
  <c r="FW37" i="53"/>
  <c r="FX37" i="53"/>
  <c r="FY37" i="53"/>
  <c r="GP37" i="53"/>
  <c r="GS37" i="53"/>
  <c r="GT37" i="53"/>
  <c r="GU37" i="53"/>
  <c r="GY37" i="53"/>
  <c r="HB37" i="53"/>
  <c r="HJ37" i="53"/>
  <c r="HL37" i="53"/>
  <c r="HN37" i="53"/>
  <c r="HP37" i="53"/>
  <c r="HX37" i="53"/>
  <c r="ID37" i="53"/>
  <c r="II37" i="53"/>
  <c r="IQ37" i="53"/>
  <c r="A38" i="53"/>
  <c r="D38" i="53"/>
  <c r="E38" i="53"/>
  <c r="AK38" i="53" s="1"/>
  <c r="F38" i="53"/>
  <c r="G38" i="53"/>
  <c r="H38" i="53"/>
  <c r="I38" i="53"/>
  <c r="J38" i="53"/>
  <c r="K38" i="53"/>
  <c r="L38" i="53"/>
  <c r="W38" i="53"/>
  <c r="X38" i="53"/>
  <c r="Y38" i="53"/>
  <c r="Z38" i="53"/>
  <c r="AD38" i="53"/>
  <c r="AG38" i="53" s="1"/>
  <c r="AF38" i="53"/>
  <c r="AI38" i="53"/>
  <c r="B38" i="53" s="1"/>
  <c r="AJ38" i="53"/>
  <c r="C38" i="53" s="1"/>
  <c r="AO38" i="53"/>
  <c r="AP38" i="53"/>
  <c r="AQ38" i="53"/>
  <c r="AR38" i="53"/>
  <c r="AS38" i="53"/>
  <c r="IO38" i="53" s="1"/>
  <c r="AT38" i="53"/>
  <c r="IP38" i="53" s="1"/>
  <c r="AU38" i="53"/>
  <c r="IQ38" i="53" s="1"/>
  <c r="BC38" i="53"/>
  <c r="BD38" i="53"/>
  <c r="BE38" i="53"/>
  <c r="BF38" i="53"/>
  <c r="BG38" i="53"/>
  <c r="BH38" i="53"/>
  <c r="BI38" i="53"/>
  <c r="BJ38" i="53"/>
  <c r="BK38" i="53"/>
  <c r="BL38" i="53"/>
  <c r="BM38" i="53"/>
  <c r="BN38" i="53"/>
  <c r="BO38" i="53"/>
  <c r="CE38" i="53" s="1"/>
  <c r="BP38" i="53"/>
  <c r="BQ38" i="53"/>
  <c r="CM38" i="53" s="1"/>
  <c r="BR38" i="53"/>
  <c r="CU38" i="53" s="1"/>
  <c r="BS38" i="53"/>
  <c r="FB38" i="53" s="1"/>
  <c r="BT38" i="53"/>
  <c r="BU38" i="53"/>
  <c r="CA38" i="53" s="1"/>
  <c r="BV38" i="53"/>
  <c r="CG38" i="53" s="1"/>
  <c r="BW38" i="53"/>
  <c r="BX38" i="53"/>
  <c r="BY38" i="53"/>
  <c r="BZ38" i="53"/>
  <c r="CC38" i="53"/>
  <c r="CH38" i="53"/>
  <c r="CI38" i="53"/>
  <c r="CJ38" i="53"/>
  <c r="CK38" i="53"/>
  <c r="CL38" i="53"/>
  <c r="CS38" i="53"/>
  <c r="CT38" i="53"/>
  <c r="CW38" i="53"/>
  <c r="DB38" i="53"/>
  <c r="DE38" i="53"/>
  <c r="DF38" i="53"/>
  <c r="DG38" i="53"/>
  <c r="DH38" i="53"/>
  <c r="DI38" i="53"/>
  <c r="DJ38" i="53"/>
  <c r="DK38" i="53"/>
  <c r="DL38" i="53"/>
  <c r="DM38" i="53"/>
  <c r="DN38" i="53"/>
  <c r="DO38" i="53"/>
  <c r="DP38" i="53"/>
  <c r="EA38" i="53"/>
  <c r="ED38" i="53"/>
  <c r="EE38" i="53"/>
  <c r="EF38" i="53"/>
  <c r="EG38" i="53"/>
  <c r="EH38" i="53"/>
  <c r="EI38" i="53"/>
  <c r="ET38" i="53"/>
  <c r="EU38" i="53"/>
  <c r="EY38" i="53"/>
  <c r="FF38" i="53"/>
  <c r="FG38" i="53"/>
  <c r="FH38" i="53"/>
  <c r="FI38" i="53"/>
  <c r="FJ38" i="53"/>
  <c r="FK38" i="53"/>
  <c r="FN38" i="53"/>
  <c r="FO38" i="53"/>
  <c r="FP38" i="53"/>
  <c r="FQ38" i="53"/>
  <c r="FR38" i="53"/>
  <c r="FS38" i="53"/>
  <c r="FT38" i="53"/>
  <c r="FU38" i="53"/>
  <c r="FV38" i="53"/>
  <c r="FW38" i="53"/>
  <c r="FX38" i="53"/>
  <c r="FY38" i="53"/>
  <c r="GG38" i="53"/>
  <c r="GO38" i="53"/>
  <c r="GP38" i="53"/>
  <c r="GQ38" i="53"/>
  <c r="GY38" i="53"/>
  <c r="HA38" i="53"/>
  <c r="HE38" i="53"/>
  <c r="HJ38" i="53"/>
  <c r="HK38" i="53"/>
  <c r="HL38" i="53"/>
  <c r="HM38" i="53"/>
  <c r="HN38" i="53"/>
  <c r="HO38" i="53"/>
  <c r="HP38" i="53"/>
  <c r="HX38" i="53"/>
  <c r="ID38" i="53"/>
  <c r="II38" i="53"/>
  <c r="A39" i="53"/>
  <c r="D39" i="53"/>
  <c r="E39" i="53"/>
  <c r="AK39" i="53" s="1"/>
  <c r="AN39" i="53" s="1"/>
  <c r="F39" i="53"/>
  <c r="G39" i="53"/>
  <c r="H39" i="53"/>
  <c r="I39" i="53"/>
  <c r="BA39" i="53" s="1"/>
  <c r="J39" i="53"/>
  <c r="K39" i="53"/>
  <c r="L39" i="53"/>
  <c r="W39" i="53"/>
  <c r="X39" i="53"/>
  <c r="Y39" i="53"/>
  <c r="Z39" i="53"/>
  <c r="AD39" i="53"/>
  <c r="AG39" i="53" s="1"/>
  <c r="AF39" i="53"/>
  <c r="AI39" i="53"/>
  <c r="B39" i="53" s="1"/>
  <c r="AJ39" i="53"/>
  <c r="C39" i="53" s="1"/>
  <c r="AL39" i="53"/>
  <c r="AO39" i="53"/>
  <c r="AP39" i="53"/>
  <c r="AQ39" i="53"/>
  <c r="AW39" i="53" s="1"/>
  <c r="AR39" i="53"/>
  <c r="AS39" i="53"/>
  <c r="IO39" i="53" s="1"/>
  <c r="AT39" i="53"/>
  <c r="AU39" i="53"/>
  <c r="IQ39" i="53" s="1"/>
  <c r="AY39" i="53"/>
  <c r="BC39" i="53"/>
  <c r="BD39" i="53"/>
  <c r="BE39" i="53"/>
  <c r="BF39" i="53"/>
  <c r="BG39" i="53"/>
  <c r="BH39" i="53"/>
  <c r="BI39" i="53"/>
  <c r="BJ39" i="53"/>
  <c r="BK39" i="53"/>
  <c r="BL39" i="53"/>
  <c r="BM39" i="53"/>
  <c r="BN39" i="53"/>
  <c r="BO39" i="53"/>
  <c r="DW39" i="53" s="1"/>
  <c r="BP39" i="53"/>
  <c r="CI39" i="53" s="1"/>
  <c r="BQ39" i="53"/>
  <c r="BR39" i="53"/>
  <c r="BS39" i="53"/>
  <c r="DC39" i="53" s="1"/>
  <c r="BT39" i="53"/>
  <c r="DI39" i="53" s="1"/>
  <c r="BU39" i="53"/>
  <c r="BV39" i="53"/>
  <c r="BW39" i="53"/>
  <c r="BX39" i="53"/>
  <c r="BY39" i="53"/>
  <c r="BZ39" i="53"/>
  <c r="CD39" i="53"/>
  <c r="CE39" i="53"/>
  <c r="CM39" i="53"/>
  <c r="CS39" i="53"/>
  <c r="CT39" i="53"/>
  <c r="CX39" i="53"/>
  <c r="CY39" i="53"/>
  <c r="DH39" i="53"/>
  <c r="DK39" i="53"/>
  <c r="DL39" i="53"/>
  <c r="DM39" i="53"/>
  <c r="DN39" i="53"/>
  <c r="DO39" i="53"/>
  <c r="DP39" i="53"/>
  <c r="DZ39" i="53"/>
  <c r="EE39" i="53"/>
  <c r="EK39" i="53"/>
  <c r="ET39" i="53"/>
  <c r="EU39" i="53"/>
  <c r="EY39" i="53"/>
  <c r="FB39" i="53"/>
  <c r="FJ39" i="53"/>
  <c r="FN39" i="53"/>
  <c r="FO39" i="53"/>
  <c r="FP39" i="53"/>
  <c r="FQ39" i="53"/>
  <c r="FR39" i="53"/>
  <c r="FS39" i="53"/>
  <c r="FT39" i="53"/>
  <c r="GH39" i="53" s="1"/>
  <c r="FU39" i="53"/>
  <c r="FV39" i="53"/>
  <c r="FW39" i="53"/>
  <c r="FX39" i="53"/>
  <c r="FY39" i="53"/>
  <c r="GK39" i="53"/>
  <c r="GL39" i="53"/>
  <c r="GW39" i="53"/>
  <c r="HA39" i="53"/>
  <c r="HB39" i="53"/>
  <c r="HG39" i="53"/>
  <c r="HI39" i="53"/>
  <c r="HN39" i="53"/>
  <c r="HP39" i="53"/>
  <c r="HX39" i="53"/>
  <c r="ID39" i="53"/>
  <c r="II39" i="53"/>
  <c r="IN39" i="53"/>
  <c r="IP39" i="53"/>
  <c r="A40" i="53"/>
  <c r="C40" i="53"/>
  <c r="D40" i="53"/>
  <c r="E40" i="53"/>
  <c r="F40" i="53"/>
  <c r="AO40" i="53" s="1"/>
  <c r="G40" i="53"/>
  <c r="H40" i="53"/>
  <c r="I40" i="53"/>
  <c r="BA40" i="53" s="1"/>
  <c r="J40" i="53"/>
  <c r="K40" i="53"/>
  <c r="L40" i="53"/>
  <c r="W40" i="53"/>
  <c r="X40" i="53"/>
  <c r="Y40" i="53"/>
  <c r="Z40" i="53"/>
  <c r="AD40" i="53"/>
  <c r="AF40" i="53"/>
  <c r="AG40" i="53"/>
  <c r="AI40" i="53"/>
  <c r="B40" i="53" s="1"/>
  <c r="AJ40" i="53"/>
  <c r="AK40" i="53"/>
  <c r="AN40" i="53" s="1"/>
  <c r="AP40" i="53"/>
  <c r="AQ40" i="53"/>
  <c r="AW40" i="53" s="1"/>
  <c r="AR40" i="53"/>
  <c r="AS40" i="53"/>
  <c r="IO40" i="53" s="1"/>
  <c r="AT40" i="53"/>
  <c r="AU40" i="53"/>
  <c r="IQ40" i="53" s="1"/>
  <c r="AX40" i="53"/>
  <c r="AY40" i="53"/>
  <c r="BC40" i="53"/>
  <c r="BD40" i="53"/>
  <c r="BE40" i="53"/>
  <c r="BF40" i="53"/>
  <c r="BG40" i="53"/>
  <c r="BH40" i="53"/>
  <c r="BI40" i="53"/>
  <c r="BJ40" i="53"/>
  <c r="BK40" i="53"/>
  <c r="BL40" i="53"/>
  <c r="BM40" i="53"/>
  <c r="BN40" i="53"/>
  <c r="BO40" i="53"/>
  <c r="CE40" i="53" s="1"/>
  <c r="BP40" i="53"/>
  <c r="BQ40" i="53"/>
  <c r="CM40" i="53" s="1"/>
  <c r="BR40" i="53"/>
  <c r="BS40" i="53"/>
  <c r="HI40" i="53" s="1"/>
  <c r="BT40" i="53"/>
  <c r="BU40" i="53"/>
  <c r="BV40" i="53"/>
  <c r="BW40" i="53"/>
  <c r="BX40" i="53"/>
  <c r="BY40" i="53"/>
  <c r="BZ40" i="53"/>
  <c r="CA40" i="53"/>
  <c r="CJ40" i="53"/>
  <c r="CK40" i="53"/>
  <c r="CO40" i="53"/>
  <c r="DF40" i="53"/>
  <c r="DH40" i="53"/>
  <c r="DI40" i="53"/>
  <c r="DK40" i="53"/>
  <c r="DL40" i="53"/>
  <c r="DM40" i="53"/>
  <c r="DN40" i="53"/>
  <c r="DO40" i="53"/>
  <c r="DP40" i="53"/>
  <c r="EF40" i="53"/>
  <c r="EG40" i="53"/>
  <c r="EH40" i="53"/>
  <c r="EL40" i="53"/>
  <c r="EP40" i="53"/>
  <c r="FB40" i="53"/>
  <c r="FG40" i="53"/>
  <c r="FH40" i="53"/>
  <c r="FK40" i="53"/>
  <c r="FN40" i="53"/>
  <c r="FO40" i="53"/>
  <c r="FP40" i="53"/>
  <c r="FQ40" i="53"/>
  <c r="FR40" i="53"/>
  <c r="FS40" i="53"/>
  <c r="FT40" i="53"/>
  <c r="FU40" i="53"/>
  <c r="GN40" i="53" s="1"/>
  <c r="FV40" i="53"/>
  <c r="FW40" i="53"/>
  <c r="FX40" i="53"/>
  <c r="FY40" i="53"/>
  <c r="GP40" i="53"/>
  <c r="GQ40" i="53"/>
  <c r="GT40" i="53"/>
  <c r="GW40" i="53"/>
  <c r="HJ40" i="53"/>
  <c r="HM40" i="53"/>
  <c r="HN40" i="53"/>
  <c r="HO40" i="53"/>
  <c r="HP40" i="53"/>
  <c r="HX40" i="53"/>
  <c r="ID40" i="53"/>
  <c r="II40" i="53"/>
  <c r="IJ40" i="53" s="1"/>
  <c r="IH40" i="53" s="1"/>
  <c r="IN40" i="53"/>
  <c r="IP40" i="53"/>
  <c r="A41" i="53"/>
  <c r="D41" i="53"/>
  <c r="E41" i="53"/>
  <c r="AK41" i="53" s="1"/>
  <c r="F41" i="53"/>
  <c r="G41" i="53"/>
  <c r="H41" i="53"/>
  <c r="I41" i="53"/>
  <c r="AX41" i="53" s="1"/>
  <c r="J41" i="53"/>
  <c r="K41" i="53"/>
  <c r="L41" i="53"/>
  <c r="W41" i="53"/>
  <c r="X41" i="53"/>
  <c r="Y41" i="53"/>
  <c r="Z41" i="53"/>
  <c r="AD41" i="53"/>
  <c r="AG41" i="53" s="1"/>
  <c r="AF41" i="53"/>
  <c r="AI41" i="53"/>
  <c r="B41" i="53" s="1"/>
  <c r="AJ41" i="53"/>
  <c r="C41" i="53" s="1"/>
  <c r="AO41" i="53"/>
  <c r="AP41" i="53"/>
  <c r="AQ41" i="53"/>
  <c r="AR41" i="53"/>
  <c r="AS41" i="53"/>
  <c r="IO41" i="53" s="1"/>
  <c r="AT41" i="53"/>
  <c r="AU41" i="53"/>
  <c r="BC41" i="53"/>
  <c r="BD41" i="53"/>
  <c r="BE41" i="53"/>
  <c r="BF41" i="53"/>
  <c r="BG41" i="53"/>
  <c r="BH41" i="53"/>
  <c r="BI41" i="53"/>
  <c r="BJ41" i="53"/>
  <c r="BK41" i="53"/>
  <c r="BL41" i="53"/>
  <c r="BM41" i="53"/>
  <c r="BN41" i="53"/>
  <c r="BO41" i="53"/>
  <c r="BP41" i="53"/>
  <c r="CG41" i="53" s="1"/>
  <c r="BQ41" i="53"/>
  <c r="BR41" i="53"/>
  <c r="BS41" i="53"/>
  <c r="HI41" i="53" s="1"/>
  <c r="BT41" i="53"/>
  <c r="DH41" i="53" s="1"/>
  <c r="BU41" i="53"/>
  <c r="BV41" i="53"/>
  <c r="BW41" i="53"/>
  <c r="BX41" i="53"/>
  <c r="BY41" i="53"/>
  <c r="BZ41" i="53"/>
  <c r="CA41" i="53"/>
  <c r="CC41" i="53"/>
  <c r="CI41" i="53"/>
  <c r="CK41" i="53"/>
  <c r="CM41" i="53"/>
  <c r="CP41" i="53"/>
  <c r="CQ41" i="53"/>
  <c r="CS41" i="53"/>
  <c r="CT41" i="53"/>
  <c r="CU41" i="53"/>
  <c r="CW41" i="53"/>
  <c r="CX41" i="53"/>
  <c r="DB41" i="53"/>
  <c r="DG41" i="53"/>
  <c r="DI41" i="53"/>
  <c r="DK41" i="53"/>
  <c r="DL41" i="53"/>
  <c r="DM41" i="53"/>
  <c r="DN41" i="53"/>
  <c r="DO41" i="53"/>
  <c r="DP41" i="53"/>
  <c r="ED41" i="53"/>
  <c r="EF41" i="53"/>
  <c r="EI41" i="53"/>
  <c r="EL41" i="53"/>
  <c r="EO41" i="53"/>
  <c r="ES41" i="53"/>
  <c r="ET41" i="53"/>
  <c r="EU41" i="53"/>
  <c r="EW41" i="53"/>
  <c r="FC41" i="53"/>
  <c r="FH41" i="53"/>
  <c r="FK41" i="53"/>
  <c r="FN41" i="53"/>
  <c r="FO41" i="53"/>
  <c r="FP41" i="53"/>
  <c r="FQ41" i="53"/>
  <c r="FR41" i="53"/>
  <c r="FS41" i="53"/>
  <c r="FT41" i="53"/>
  <c r="FU41" i="53"/>
  <c r="FV41" i="53"/>
  <c r="FW41" i="53"/>
  <c r="FX41" i="53"/>
  <c r="FY41" i="53"/>
  <c r="GH41" i="53"/>
  <c r="GI41" i="53"/>
  <c r="GQ41" i="53"/>
  <c r="GS41" i="53"/>
  <c r="GU41" i="53"/>
  <c r="GX41" i="53"/>
  <c r="GY41" i="53"/>
  <c r="HA41" i="53"/>
  <c r="HB41" i="53"/>
  <c r="HC41" i="53"/>
  <c r="HE41" i="53"/>
  <c r="HK41" i="53"/>
  <c r="HN41" i="53"/>
  <c r="HP41" i="53"/>
  <c r="HX41" i="53"/>
  <c r="ID41" i="53"/>
  <c r="II41" i="53"/>
  <c r="IE41" i="53" s="1"/>
  <c r="IP41" i="53"/>
  <c r="IQ41" i="53"/>
  <c r="A42" i="53"/>
  <c r="D42" i="53"/>
  <c r="E42" i="53"/>
  <c r="F42" i="53"/>
  <c r="G42" i="53"/>
  <c r="H42" i="53"/>
  <c r="I42" i="53"/>
  <c r="AY42" i="53" s="1"/>
  <c r="J42" i="53"/>
  <c r="K42" i="53"/>
  <c r="L42" i="53"/>
  <c r="W42" i="53"/>
  <c r="X42" i="53"/>
  <c r="Y42" i="53"/>
  <c r="Z42" i="53"/>
  <c r="AD42" i="53"/>
  <c r="AG42" i="53" s="1"/>
  <c r="AF42" i="53"/>
  <c r="AI42" i="53"/>
  <c r="B42" i="53" s="1"/>
  <c r="AJ42" i="53"/>
  <c r="C42" i="53" s="1"/>
  <c r="AK42" i="53"/>
  <c r="AL42" i="53" s="1"/>
  <c r="AO42" i="53"/>
  <c r="AP42" i="53"/>
  <c r="IN42" i="53" s="1"/>
  <c r="AQ42" i="53"/>
  <c r="AR42" i="53"/>
  <c r="AS42" i="53"/>
  <c r="IO42" i="53" s="1"/>
  <c r="AT42" i="53"/>
  <c r="IP42" i="53" s="1"/>
  <c r="AU42" i="53"/>
  <c r="IQ42" i="53" s="1"/>
  <c r="BA42" i="53"/>
  <c r="BC42" i="53"/>
  <c r="BD42" i="53"/>
  <c r="BE42" i="53"/>
  <c r="BF42" i="53"/>
  <c r="BG42" i="53"/>
  <c r="BH42" i="53"/>
  <c r="BI42" i="53"/>
  <c r="BJ42" i="53"/>
  <c r="BK42" i="53"/>
  <c r="BL42" i="53"/>
  <c r="BM42" i="53"/>
  <c r="BN42" i="53"/>
  <c r="BO42" i="53"/>
  <c r="GH42" i="53" s="1"/>
  <c r="BP42" i="53"/>
  <c r="BQ42" i="53"/>
  <c r="EM42" i="53" s="1"/>
  <c r="BR42" i="53"/>
  <c r="BS42" i="53"/>
  <c r="DA42" i="53" s="1"/>
  <c r="BT42" i="53"/>
  <c r="BU42" i="53"/>
  <c r="BV42" i="53"/>
  <c r="BW42" i="53"/>
  <c r="BX42" i="53"/>
  <c r="BY42" i="53"/>
  <c r="BZ42" i="53"/>
  <c r="CD42" i="53"/>
  <c r="CI42" i="53"/>
  <c r="CK42" i="53"/>
  <c r="CS42" i="53"/>
  <c r="CT42" i="53"/>
  <c r="CW42" i="53"/>
  <c r="CY42" i="53"/>
  <c r="DF42" i="53"/>
  <c r="DG42" i="53"/>
  <c r="DI42" i="53"/>
  <c r="DK42" i="53"/>
  <c r="DW42" i="53" s="1"/>
  <c r="DL42" i="53"/>
  <c r="DM42" i="53"/>
  <c r="DN42" i="53"/>
  <c r="DO42" i="53"/>
  <c r="DP42" i="53"/>
  <c r="EA42" i="53"/>
  <c r="EE42" i="53"/>
  <c r="EF42" i="53"/>
  <c r="EI42" i="53"/>
  <c r="ES42" i="53"/>
  <c r="ET42" i="53"/>
  <c r="FA42" i="53"/>
  <c r="FF42" i="53"/>
  <c r="FH42" i="53"/>
  <c r="FJ42" i="53"/>
  <c r="FK42" i="53"/>
  <c r="FN42" i="53"/>
  <c r="FO42" i="53"/>
  <c r="FP42" i="53"/>
  <c r="FQ42" i="53"/>
  <c r="FR42" i="53"/>
  <c r="FS42" i="53"/>
  <c r="FT42" i="53"/>
  <c r="FU42" i="53"/>
  <c r="FV42" i="53"/>
  <c r="FW42" i="53"/>
  <c r="FX42" i="53"/>
  <c r="FY42" i="53"/>
  <c r="GI42" i="53"/>
  <c r="GO42" i="53"/>
  <c r="GY42" i="53"/>
  <c r="HA42" i="53"/>
  <c r="HF42" i="53"/>
  <c r="HK42" i="53"/>
  <c r="HL42" i="53"/>
  <c r="HM42" i="53"/>
  <c r="HO42" i="53"/>
  <c r="HP42" i="53"/>
  <c r="HX42" i="53"/>
  <c r="ID42" i="53"/>
  <c r="IG42" i="53"/>
  <c r="II42" i="53"/>
  <c r="IE42" i="53" s="1"/>
  <c r="IC42" i="53" s="1"/>
  <c r="A43" i="53"/>
  <c r="D43" i="53"/>
  <c r="E43" i="53"/>
  <c r="F43" i="53"/>
  <c r="AO43" i="53" s="1"/>
  <c r="G43" i="53"/>
  <c r="H43" i="53"/>
  <c r="I43" i="53"/>
  <c r="J43" i="53"/>
  <c r="K43" i="53"/>
  <c r="L43" i="53"/>
  <c r="W43" i="53"/>
  <c r="X43" i="53"/>
  <c r="Y43" i="53"/>
  <c r="Z43" i="53"/>
  <c r="AD43" i="53"/>
  <c r="AG43" i="53" s="1"/>
  <c r="AF43" i="53"/>
  <c r="AI43" i="53"/>
  <c r="B43" i="53" s="1"/>
  <c r="AJ43" i="53"/>
  <c r="C43" i="53" s="1"/>
  <c r="AK43" i="53"/>
  <c r="AP43" i="53"/>
  <c r="AV43" i="53" s="1"/>
  <c r="AQ43" i="53"/>
  <c r="AW43" i="53" s="1"/>
  <c r="AR43" i="53"/>
  <c r="AS43" i="53"/>
  <c r="AT43" i="53"/>
  <c r="AU43" i="53"/>
  <c r="AX43" i="53"/>
  <c r="AY43" i="53"/>
  <c r="AZ43" i="53"/>
  <c r="BA43" i="53"/>
  <c r="BC43" i="53"/>
  <c r="BD43" i="53"/>
  <c r="BE43" i="53"/>
  <c r="BF43" i="53"/>
  <c r="BG43" i="53"/>
  <c r="BH43" i="53"/>
  <c r="BI43" i="53"/>
  <c r="BJ43" i="53"/>
  <c r="BK43" i="53"/>
  <c r="BL43" i="53"/>
  <c r="BM43" i="53"/>
  <c r="BN43" i="53"/>
  <c r="BO43" i="53"/>
  <c r="CD43" i="53" s="1"/>
  <c r="BP43" i="53"/>
  <c r="BQ43" i="53"/>
  <c r="GW43" i="53" s="1"/>
  <c r="BR43" i="53"/>
  <c r="CU43" i="53" s="1"/>
  <c r="BS43" i="53"/>
  <c r="CY43" i="53" s="1"/>
  <c r="BT43" i="53"/>
  <c r="BU43" i="53"/>
  <c r="BV43" i="53"/>
  <c r="BW43" i="53"/>
  <c r="BX43" i="53"/>
  <c r="BY43" i="53"/>
  <c r="BZ43" i="53"/>
  <c r="CB43" i="53"/>
  <c r="CF43" i="53"/>
  <c r="CG43" i="53"/>
  <c r="CN43" i="53"/>
  <c r="CR43" i="53"/>
  <c r="CS43" i="53"/>
  <c r="CT43" i="53"/>
  <c r="CV43" i="53"/>
  <c r="CW43" i="53"/>
  <c r="CX43" i="53"/>
  <c r="DA43" i="53"/>
  <c r="DK43" i="53"/>
  <c r="DL43" i="53"/>
  <c r="DM43" i="53"/>
  <c r="DN43" i="53"/>
  <c r="DO43" i="53"/>
  <c r="DP43" i="53"/>
  <c r="DY43" i="53"/>
  <c r="EN43" i="53"/>
  <c r="ER43" i="53"/>
  <c r="ES43" i="53"/>
  <c r="ET43" i="53"/>
  <c r="EV43" i="53"/>
  <c r="EW43" i="53"/>
  <c r="FB43" i="53"/>
  <c r="FN43" i="53"/>
  <c r="FO43" i="53"/>
  <c r="FP43" i="53"/>
  <c r="FQ43" i="53"/>
  <c r="FR43" i="53"/>
  <c r="FS43" i="53"/>
  <c r="FT43" i="53"/>
  <c r="FU43" i="53"/>
  <c r="FV43" i="53"/>
  <c r="FW43" i="53"/>
  <c r="FX43" i="53"/>
  <c r="FY43" i="53"/>
  <c r="GI43" i="53"/>
  <c r="GS43" i="53"/>
  <c r="GX43" i="53"/>
  <c r="GZ43" i="53"/>
  <c r="HA43" i="53"/>
  <c r="HB43" i="53"/>
  <c r="HF43" i="53"/>
  <c r="HP43" i="53"/>
  <c r="HX43" i="53"/>
  <c r="ID43" i="53"/>
  <c r="II43" i="53"/>
  <c r="IE43" i="53" s="1"/>
  <c r="IC43" i="53" s="1"/>
  <c r="IO43" i="53"/>
  <c r="IP43" i="53"/>
  <c r="IQ43" i="53"/>
  <c r="A44" i="53"/>
  <c r="C44" i="53"/>
  <c r="D44" i="53"/>
  <c r="E44" i="53"/>
  <c r="F44" i="53"/>
  <c r="G44" i="53"/>
  <c r="H44" i="53"/>
  <c r="I44" i="53"/>
  <c r="AW44" i="53" s="1"/>
  <c r="J44" i="53"/>
  <c r="K44" i="53"/>
  <c r="L44" i="53"/>
  <c r="W44" i="53"/>
  <c r="X44" i="53"/>
  <c r="Y44" i="53"/>
  <c r="Z44" i="53"/>
  <c r="AD44" i="53"/>
  <c r="AG44" i="53" s="1"/>
  <c r="AF44" i="53"/>
  <c r="AI44" i="53"/>
  <c r="B44" i="53" s="1"/>
  <c r="AJ44" i="53"/>
  <c r="AK44" i="53"/>
  <c r="AN44" i="53" s="1"/>
  <c r="AO44" i="53"/>
  <c r="AP44" i="53"/>
  <c r="AQ44" i="53"/>
  <c r="AR44" i="53"/>
  <c r="AS44" i="53"/>
  <c r="AT44" i="53"/>
  <c r="IP44" i="53" s="1"/>
  <c r="AU44" i="53"/>
  <c r="IQ44" i="53" s="1"/>
  <c r="AX44" i="53"/>
  <c r="AZ44" i="53"/>
  <c r="BC44" i="53"/>
  <c r="BD44" i="53"/>
  <c r="BE44" i="53"/>
  <c r="BF44" i="53"/>
  <c r="BG44" i="53"/>
  <c r="BH44" i="53"/>
  <c r="BI44" i="53"/>
  <c r="BJ44" i="53"/>
  <c r="BK44" i="53"/>
  <c r="BL44" i="53"/>
  <c r="BM44" i="53"/>
  <c r="BN44" i="53"/>
  <c r="BO44" i="53"/>
  <c r="CF44" i="53" s="1"/>
  <c r="BP44" i="53"/>
  <c r="CJ44" i="53" s="1"/>
  <c r="BQ44" i="53"/>
  <c r="CN44" i="53" s="1"/>
  <c r="BR44" i="53"/>
  <c r="CU44" i="53" s="1"/>
  <c r="BS44" i="53"/>
  <c r="FC44" i="53" s="1"/>
  <c r="BT44" i="53"/>
  <c r="DE44" i="53" s="1"/>
  <c r="BU44" i="53"/>
  <c r="BV44" i="53"/>
  <c r="BW44" i="53"/>
  <c r="BX44" i="53"/>
  <c r="BY44" i="53"/>
  <c r="BZ44" i="53"/>
  <c r="CB44" i="53"/>
  <c r="CG44" i="53"/>
  <c r="CK44" i="53"/>
  <c r="CO44" i="53"/>
  <c r="CS44" i="53"/>
  <c r="CT44" i="53"/>
  <c r="CV44" i="53"/>
  <c r="CW44" i="53"/>
  <c r="CX44" i="53"/>
  <c r="DD44" i="53"/>
  <c r="DH44" i="53"/>
  <c r="DI44" i="53"/>
  <c r="DK44" i="53"/>
  <c r="DL44" i="53"/>
  <c r="DM44" i="53"/>
  <c r="DN44" i="53"/>
  <c r="DO44" i="53"/>
  <c r="DP44" i="53"/>
  <c r="DZ44" i="53"/>
  <c r="EK44" i="53"/>
  <c r="EO44" i="53"/>
  <c r="ER44" i="53"/>
  <c r="ES44" i="53"/>
  <c r="ET44" i="53"/>
  <c r="EV44" i="53"/>
  <c r="EW44" i="53"/>
  <c r="EY44" i="53"/>
  <c r="FH44" i="53"/>
  <c r="FJ44" i="53"/>
  <c r="FN44" i="53"/>
  <c r="FO44" i="53"/>
  <c r="FP44" i="53"/>
  <c r="FQ44" i="53"/>
  <c r="FR44" i="53"/>
  <c r="FS44" i="53"/>
  <c r="FT44" i="53"/>
  <c r="FU44" i="53"/>
  <c r="FV44" i="53"/>
  <c r="FW44" i="53"/>
  <c r="FX44" i="53"/>
  <c r="FY44" i="53"/>
  <c r="GI44" i="53"/>
  <c r="GN44" i="53"/>
  <c r="GP44" i="53"/>
  <c r="GR44" i="53"/>
  <c r="GT44" i="53"/>
  <c r="GW44" i="53"/>
  <c r="GX44" i="53"/>
  <c r="GZ44" i="53"/>
  <c r="HA44" i="53"/>
  <c r="HB44" i="53"/>
  <c r="HI44" i="53"/>
  <c r="HJ44" i="53"/>
  <c r="HL44" i="53"/>
  <c r="HP44" i="53"/>
  <c r="HX44" i="53"/>
  <c r="ID44" i="53"/>
  <c r="II44" i="53"/>
  <c r="IG44" i="53" s="1"/>
  <c r="A45" i="53"/>
  <c r="D45" i="53"/>
  <c r="E45" i="53"/>
  <c r="F45" i="53"/>
  <c r="AO45" i="53" s="1"/>
  <c r="G45" i="53"/>
  <c r="H45" i="53"/>
  <c r="I45" i="53"/>
  <c r="J45" i="53"/>
  <c r="K45" i="53"/>
  <c r="L45" i="53"/>
  <c r="W45" i="53"/>
  <c r="X45" i="53"/>
  <c r="Y45" i="53"/>
  <c r="Z45" i="53"/>
  <c r="AD45" i="53"/>
  <c r="AF45" i="53"/>
  <c r="AG45" i="53"/>
  <c r="AI45" i="53"/>
  <c r="B45" i="53" s="1"/>
  <c r="AJ45" i="53"/>
  <c r="C45" i="53" s="1"/>
  <c r="AK45" i="53"/>
  <c r="AL45" i="53" s="1"/>
  <c r="AP45" i="53"/>
  <c r="AQ45" i="53"/>
  <c r="AR45" i="53"/>
  <c r="AS45" i="53"/>
  <c r="IO45" i="53" s="1"/>
  <c r="AT45" i="53"/>
  <c r="IP45" i="53" s="1"/>
  <c r="AU45" i="53"/>
  <c r="AW45" i="53"/>
  <c r="AX45" i="53"/>
  <c r="AY45" i="53"/>
  <c r="AZ45" i="53"/>
  <c r="BA45" i="53"/>
  <c r="BC45" i="53"/>
  <c r="BD45" i="53"/>
  <c r="BE45" i="53"/>
  <c r="BF45" i="53"/>
  <c r="BG45" i="53"/>
  <c r="BH45" i="53"/>
  <c r="BI45" i="53"/>
  <c r="BJ45" i="53"/>
  <c r="BK45" i="53"/>
  <c r="BL45" i="53"/>
  <c r="BM45" i="53"/>
  <c r="BN45" i="53"/>
  <c r="BO45" i="53"/>
  <c r="CD45" i="53" s="1"/>
  <c r="BP45" i="53"/>
  <c r="CK45" i="53" s="1"/>
  <c r="BQ45" i="53"/>
  <c r="BR45" i="53"/>
  <c r="BS45" i="53"/>
  <c r="CZ45" i="53" s="1"/>
  <c r="BT45" i="53"/>
  <c r="DF45" i="53" s="1"/>
  <c r="BU45" i="53"/>
  <c r="BV45" i="53"/>
  <c r="CG45" i="53" s="1"/>
  <c r="BW45" i="53"/>
  <c r="BX45" i="53"/>
  <c r="BY45" i="53"/>
  <c r="BZ45" i="53"/>
  <c r="CB45" i="53"/>
  <c r="CC45" i="53"/>
  <c r="CE45" i="53"/>
  <c r="CF45" i="53"/>
  <c r="CJ45" i="53"/>
  <c r="CL45" i="53"/>
  <c r="CN45" i="53"/>
  <c r="CO45" i="53"/>
  <c r="CP45" i="53"/>
  <c r="CR45" i="53"/>
  <c r="CY45" i="53"/>
  <c r="DA45" i="53"/>
  <c r="DB45" i="53"/>
  <c r="DC45" i="53"/>
  <c r="DE45" i="53"/>
  <c r="DI45" i="53"/>
  <c r="DK45" i="53"/>
  <c r="DW45" i="53" s="1"/>
  <c r="DL45" i="53"/>
  <c r="DM45" i="53"/>
  <c r="DN45" i="53"/>
  <c r="DO45" i="53"/>
  <c r="DP45" i="53"/>
  <c r="DZ45" i="53"/>
  <c r="EA45" i="53"/>
  <c r="ED45" i="53"/>
  <c r="EK45" i="53"/>
  <c r="EL45" i="53"/>
  <c r="EN45" i="53"/>
  <c r="EO45" i="53"/>
  <c r="EP45" i="53"/>
  <c r="EY45" i="53"/>
  <c r="EZ45" i="53"/>
  <c r="FA45" i="53"/>
  <c r="FC45" i="53"/>
  <c r="FD45" i="53"/>
  <c r="FF45" i="53"/>
  <c r="FI45" i="53"/>
  <c r="FN45" i="53"/>
  <c r="FO45" i="53"/>
  <c r="FP45" i="53"/>
  <c r="FQ45" i="53"/>
  <c r="FR45" i="53"/>
  <c r="FS45" i="53"/>
  <c r="FT45" i="53"/>
  <c r="FU45" i="53"/>
  <c r="FV45" i="53"/>
  <c r="FW45" i="53"/>
  <c r="FX45" i="53"/>
  <c r="FY45" i="53"/>
  <c r="GI45" i="53"/>
  <c r="GJ45" i="53"/>
  <c r="GL45" i="53"/>
  <c r="GO45" i="53"/>
  <c r="GR45" i="53"/>
  <c r="GS45" i="53"/>
  <c r="GT45" i="53"/>
  <c r="GV45" i="53"/>
  <c r="GW45" i="53"/>
  <c r="GX45" i="53"/>
  <c r="HD45" i="53"/>
  <c r="HE45" i="53"/>
  <c r="HG45" i="53"/>
  <c r="HH45" i="53"/>
  <c r="HI45" i="53"/>
  <c r="HM45" i="53"/>
  <c r="HP45" i="53"/>
  <c r="HX45" i="53"/>
  <c r="ID45" i="53"/>
  <c r="II45" i="53"/>
  <c r="IG45" i="53" s="1"/>
  <c r="IQ45" i="53"/>
  <c r="A46" i="53"/>
  <c r="B46" i="53"/>
  <c r="D46" i="53"/>
  <c r="E46" i="53"/>
  <c r="AK46" i="53" s="1"/>
  <c r="AL46" i="53" s="1"/>
  <c r="F46" i="53"/>
  <c r="AO46" i="53" s="1"/>
  <c r="G46" i="53"/>
  <c r="H46" i="53"/>
  <c r="I46" i="53"/>
  <c r="AX46" i="53" s="1"/>
  <c r="J46" i="53"/>
  <c r="K46" i="53"/>
  <c r="L46" i="53"/>
  <c r="W46" i="53"/>
  <c r="X46" i="53"/>
  <c r="Y46" i="53"/>
  <c r="Z46" i="53"/>
  <c r="AD46" i="53"/>
  <c r="AF46" i="53"/>
  <c r="AG46" i="53"/>
  <c r="AI46" i="53"/>
  <c r="AJ46" i="53"/>
  <c r="C46" i="53" s="1"/>
  <c r="AP46" i="53"/>
  <c r="AV46" i="53" s="1"/>
  <c r="AQ46" i="53"/>
  <c r="AR46" i="53"/>
  <c r="AS46" i="53"/>
  <c r="AT46" i="53"/>
  <c r="IP46" i="53" s="1"/>
  <c r="AU46" i="53"/>
  <c r="AZ46" i="53"/>
  <c r="BC46" i="53"/>
  <c r="BD46" i="53"/>
  <c r="BE46" i="53"/>
  <c r="BF46" i="53"/>
  <c r="BG46" i="53"/>
  <c r="BH46" i="53"/>
  <c r="BI46" i="53"/>
  <c r="BJ46" i="53"/>
  <c r="BK46" i="53"/>
  <c r="BL46" i="53"/>
  <c r="BM46" i="53"/>
  <c r="BN46" i="53"/>
  <c r="BO46" i="53"/>
  <c r="BP46" i="53"/>
  <c r="CK46" i="53" s="1"/>
  <c r="BQ46" i="53"/>
  <c r="BR46" i="53"/>
  <c r="BS46" i="53"/>
  <c r="BT46" i="53"/>
  <c r="DE46" i="53" s="1"/>
  <c r="BU46" i="53"/>
  <c r="CA46" i="53" s="1"/>
  <c r="BV46" i="53"/>
  <c r="BW46" i="53"/>
  <c r="BX46" i="53"/>
  <c r="BY46" i="53"/>
  <c r="BZ46" i="53"/>
  <c r="CD46" i="53"/>
  <c r="CF46" i="53"/>
  <c r="CG46" i="53"/>
  <c r="CL46" i="53"/>
  <c r="CP46" i="53"/>
  <c r="CS46" i="53"/>
  <c r="CT46" i="53"/>
  <c r="CV46" i="53"/>
  <c r="CW46" i="53"/>
  <c r="CX46" i="53"/>
  <c r="CZ46" i="53"/>
  <c r="DB46" i="53"/>
  <c r="DD46" i="53"/>
  <c r="DI46" i="53"/>
  <c r="DJ46" i="53"/>
  <c r="DK46" i="53"/>
  <c r="DL46" i="53"/>
  <c r="DM46" i="53"/>
  <c r="DN46" i="53"/>
  <c r="DO46" i="53"/>
  <c r="DP46" i="53"/>
  <c r="DX46" i="53"/>
  <c r="DZ46" i="53"/>
  <c r="EB46" i="53"/>
  <c r="EF46" i="53"/>
  <c r="EL46" i="53"/>
  <c r="EP46" i="53"/>
  <c r="ER46" i="53"/>
  <c r="ES46" i="53"/>
  <c r="ET46" i="53"/>
  <c r="EV46" i="53"/>
  <c r="EW46" i="53"/>
  <c r="EY46" i="53"/>
  <c r="FA46" i="53"/>
  <c r="FC46" i="53"/>
  <c r="FI46" i="53"/>
  <c r="FN46" i="53"/>
  <c r="FO46" i="53"/>
  <c r="FP46" i="53"/>
  <c r="FQ46" i="53"/>
  <c r="FR46" i="53"/>
  <c r="FS46" i="53"/>
  <c r="FT46" i="53"/>
  <c r="FU46" i="53"/>
  <c r="GN46" i="53" s="1"/>
  <c r="FV46" i="53"/>
  <c r="FW46" i="53"/>
  <c r="FX46" i="53"/>
  <c r="FY46" i="53"/>
  <c r="GG46" i="53"/>
  <c r="GI46" i="53"/>
  <c r="GK46" i="53"/>
  <c r="GT46" i="53"/>
  <c r="GX46" i="53"/>
  <c r="GZ46" i="53"/>
  <c r="HA46" i="53"/>
  <c r="HB46" i="53"/>
  <c r="HD46" i="53"/>
  <c r="HF46" i="53"/>
  <c r="HH46" i="53"/>
  <c r="HM46" i="53"/>
  <c r="HN46" i="53"/>
  <c r="HP46" i="53"/>
  <c r="HX46" i="53"/>
  <c r="ID46" i="53"/>
  <c r="II46" i="53"/>
  <c r="IO46" i="53"/>
  <c r="IQ46" i="53"/>
  <c r="A47" i="53"/>
  <c r="D47" i="53"/>
  <c r="E47" i="53"/>
  <c r="F47" i="53"/>
  <c r="AO47" i="53" s="1"/>
  <c r="G47" i="53"/>
  <c r="H47" i="53"/>
  <c r="I47" i="53"/>
  <c r="AW47" i="53" s="1"/>
  <c r="J47" i="53"/>
  <c r="K47" i="53"/>
  <c r="L47" i="53"/>
  <c r="W47" i="53"/>
  <c r="X47" i="53"/>
  <c r="Y47" i="53"/>
  <c r="Z47" i="53"/>
  <c r="AD47" i="53"/>
  <c r="AG47" i="53" s="1"/>
  <c r="AF47" i="53"/>
  <c r="AI47" i="53"/>
  <c r="B47" i="53" s="1"/>
  <c r="AJ47" i="53"/>
  <c r="C47" i="53" s="1"/>
  <c r="AK47" i="53"/>
  <c r="AM47" i="53" s="1"/>
  <c r="AN47" i="53"/>
  <c r="AP47" i="53"/>
  <c r="IM47" i="53" s="1"/>
  <c r="AQ47" i="53"/>
  <c r="AR47" i="53"/>
  <c r="AS47" i="53"/>
  <c r="AT47" i="53"/>
  <c r="AU47" i="53"/>
  <c r="IQ47" i="53" s="1"/>
  <c r="AX47" i="53"/>
  <c r="AY47" i="53"/>
  <c r="AZ47" i="53"/>
  <c r="BC47" i="53"/>
  <c r="BD47" i="53"/>
  <c r="BE47" i="53"/>
  <c r="BF47" i="53"/>
  <c r="BG47" i="53"/>
  <c r="BH47" i="53"/>
  <c r="BI47" i="53"/>
  <c r="BJ47" i="53"/>
  <c r="BK47" i="53"/>
  <c r="BL47" i="53"/>
  <c r="BM47" i="53"/>
  <c r="BN47" i="53"/>
  <c r="BO47" i="53"/>
  <c r="BP47" i="53"/>
  <c r="CH47" i="53" s="1"/>
  <c r="BQ47" i="53"/>
  <c r="EK47" i="53" s="1"/>
  <c r="BR47" i="53"/>
  <c r="CV47" i="53" s="1"/>
  <c r="BS47" i="53"/>
  <c r="BT47" i="53"/>
  <c r="DJ47" i="53" s="1"/>
  <c r="BU47" i="53"/>
  <c r="BV47" i="53"/>
  <c r="BW47" i="53"/>
  <c r="BX47" i="53"/>
  <c r="BY47" i="53"/>
  <c r="BZ47" i="53"/>
  <c r="CD47" i="53"/>
  <c r="CF47" i="53"/>
  <c r="CL47" i="53"/>
  <c r="CS47" i="53"/>
  <c r="CT47" i="53"/>
  <c r="CW47" i="53"/>
  <c r="CX47" i="53"/>
  <c r="CZ47" i="53"/>
  <c r="DB47" i="53"/>
  <c r="DD47" i="53"/>
  <c r="DK47" i="53"/>
  <c r="DW47" i="53" s="1"/>
  <c r="DL47" i="53"/>
  <c r="DM47" i="53"/>
  <c r="DN47" i="53"/>
  <c r="DO47" i="53"/>
  <c r="DP47" i="53"/>
  <c r="DY47" i="53"/>
  <c r="EA47" i="53"/>
  <c r="EG47" i="53"/>
  <c r="ER47" i="53"/>
  <c r="ES47" i="53"/>
  <c r="EV47" i="53"/>
  <c r="EW47" i="53"/>
  <c r="EY47" i="53"/>
  <c r="FA47" i="53"/>
  <c r="FC47" i="53"/>
  <c r="FJ47" i="53"/>
  <c r="FN47" i="53"/>
  <c r="FO47" i="53"/>
  <c r="FP47" i="53"/>
  <c r="FQ47" i="53"/>
  <c r="FR47" i="53"/>
  <c r="FS47" i="53"/>
  <c r="FT47" i="53"/>
  <c r="FU47" i="53"/>
  <c r="FV47" i="53"/>
  <c r="FW47" i="53"/>
  <c r="FX47" i="53"/>
  <c r="FY47" i="53"/>
  <c r="GG47" i="53"/>
  <c r="GI47" i="53"/>
  <c r="GK47" i="53"/>
  <c r="GZ47" i="53"/>
  <c r="HA47" i="53"/>
  <c r="HB47" i="53"/>
  <c r="HE47" i="53"/>
  <c r="HG47" i="53"/>
  <c r="HI47" i="53"/>
  <c r="HP47" i="53"/>
  <c r="HX47" i="53"/>
  <c r="ID47" i="53"/>
  <c r="II47" i="53"/>
  <c r="IO47" i="53"/>
  <c r="IP47" i="53"/>
  <c r="A48" i="53"/>
  <c r="D48" i="53"/>
  <c r="E48" i="53"/>
  <c r="F48" i="53"/>
  <c r="G48" i="53"/>
  <c r="H48" i="53"/>
  <c r="I48" i="53"/>
  <c r="J48" i="53"/>
  <c r="K48" i="53"/>
  <c r="L48" i="53"/>
  <c r="W48" i="53"/>
  <c r="X48" i="53"/>
  <c r="Y48" i="53"/>
  <c r="Z48" i="53"/>
  <c r="AD48" i="53"/>
  <c r="AG48" i="53" s="1"/>
  <c r="AF48" i="53"/>
  <c r="AI48" i="53"/>
  <c r="B48" i="53" s="1"/>
  <c r="AJ48" i="53"/>
  <c r="C48" i="53" s="1"/>
  <c r="AK48" i="53"/>
  <c r="AO48" i="53"/>
  <c r="AP48" i="53"/>
  <c r="AQ48" i="53"/>
  <c r="AW48" i="53" s="1"/>
  <c r="AR48" i="53"/>
  <c r="AS48" i="53"/>
  <c r="IO48" i="53" s="1"/>
  <c r="AT48" i="53"/>
  <c r="IP48" i="53" s="1"/>
  <c r="AU48" i="53"/>
  <c r="AX48" i="53"/>
  <c r="AY48" i="53"/>
  <c r="AZ48" i="53"/>
  <c r="BA48" i="53"/>
  <c r="BC48" i="53"/>
  <c r="BD48" i="53"/>
  <c r="BE48" i="53"/>
  <c r="BF48" i="53"/>
  <c r="BG48" i="53"/>
  <c r="BH48" i="53"/>
  <c r="BI48" i="53"/>
  <c r="BJ48" i="53"/>
  <c r="BK48" i="53"/>
  <c r="BL48" i="53"/>
  <c r="BM48" i="53"/>
  <c r="BN48" i="53"/>
  <c r="BO48" i="53"/>
  <c r="CF48" i="53" s="1"/>
  <c r="BP48" i="53"/>
  <c r="CH48" i="53" s="1"/>
  <c r="BQ48" i="53"/>
  <c r="GW48" i="53" s="1"/>
  <c r="BR48" i="53"/>
  <c r="BS48" i="53"/>
  <c r="DC48" i="53" s="1"/>
  <c r="BT48" i="53"/>
  <c r="DI48" i="53" s="1"/>
  <c r="BU48" i="53"/>
  <c r="BV48" i="53"/>
  <c r="BW48" i="53"/>
  <c r="BX48" i="53"/>
  <c r="BY48" i="53"/>
  <c r="BZ48" i="53"/>
  <c r="CD48" i="53"/>
  <c r="CJ48" i="53"/>
  <c r="CK48" i="53"/>
  <c r="CL48" i="53"/>
  <c r="CX48" i="53"/>
  <c r="DA48" i="53"/>
  <c r="DE48" i="53"/>
  <c r="DF48" i="53"/>
  <c r="DH48" i="53"/>
  <c r="DJ48" i="53"/>
  <c r="DK48" i="53"/>
  <c r="DL48" i="53"/>
  <c r="DM48" i="53"/>
  <c r="DN48" i="53"/>
  <c r="DO48" i="53"/>
  <c r="DP48" i="53"/>
  <c r="DX48" i="53"/>
  <c r="EG48" i="53"/>
  <c r="EH48" i="53"/>
  <c r="ES48" i="53"/>
  <c r="EW48" i="53"/>
  <c r="EZ48" i="53"/>
  <c r="FF48" i="53"/>
  <c r="FI48" i="53"/>
  <c r="FJ48" i="53"/>
  <c r="FN48" i="53"/>
  <c r="FO48" i="53"/>
  <c r="FP48" i="53"/>
  <c r="FQ48" i="53"/>
  <c r="FR48" i="53"/>
  <c r="FS48" i="53"/>
  <c r="FT48" i="53"/>
  <c r="FU48" i="53"/>
  <c r="FV48" i="53"/>
  <c r="FW48" i="53"/>
  <c r="FX48" i="53"/>
  <c r="FY48" i="53"/>
  <c r="GG48" i="53"/>
  <c r="GL48" i="53"/>
  <c r="GO48" i="53"/>
  <c r="GP48" i="53"/>
  <c r="GR48" i="53"/>
  <c r="HA48" i="53"/>
  <c r="HH48" i="53"/>
  <c r="HJ48" i="53"/>
  <c r="HL48" i="53"/>
  <c r="HM48" i="53"/>
  <c r="HP48" i="53"/>
  <c r="HX48" i="53"/>
  <c r="ID48" i="53"/>
  <c r="II48" i="53"/>
  <c r="IG48" i="53" s="1"/>
  <c r="IK48" i="53"/>
  <c r="IQ48" i="53"/>
  <c r="A49" i="53"/>
  <c r="D49" i="53"/>
  <c r="E49" i="53"/>
  <c r="AK49" i="53" s="1"/>
  <c r="F49" i="53"/>
  <c r="AO49" i="53" s="1"/>
  <c r="G49" i="53"/>
  <c r="H49" i="53"/>
  <c r="I49" i="53"/>
  <c r="AX49" i="53" s="1"/>
  <c r="J49" i="53"/>
  <c r="K49" i="53"/>
  <c r="L49" i="53"/>
  <c r="W49" i="53"/>
  <c r="X49" i="53"/>
  <c r="Y49" i="53"/>
  <c r="Z49" i="53"/>
  <c r="AD49" i="53"/>
  <c r="AF49" i="53"/>
  <c r="AG49" i="53"/>
  <c r="AI49" i="53"/>
  <c r="B49" i="53" s="1"/>
  <c r="AJ49" i="53"/>
  <c r="C49" i="53" s="1"/>
  <c r="AP49" i="53"/>
  <c r="AQ49" i="53"/>
  <c r="AR49" i="53"/>
  <c r="AS49" i="53"/>
  <c r="AT49" i="53"/>
  <c r="IP49" i="53" s="1"/>
  <c r="AU49" i="53"/>
  <c r="IQ49" i="53" s="1"/>
  <c r="AW49" i="53"/>
  <c r="AY49" i="53"/>
  <c r="AZ49" i="53"/>
  <c r="BA49" i="53"/>
  <c r="BC49" i="53"/>
  <c r="BD49" i="53"/>
  <c r="BE49" i="53"/>
  <c r="BF49" i="53"/>
  <c r="BG49" i="53"/>
  <c r="BH49" i="53"/>
  <c r="BI49" i="53"/>
  <c r="BJ49" i="53"/>
  <c r="BK49" i="53"/>
  <c r="BL49" i="53"/>
  <c r="BM49" i="53"/>
  <c r="BN49" i="53"/>
  <c r="BO49" i="53"/>
  <c r="BP49" i="53"/>
  <c r="CL49" i="53" s="1"/>
  <c r="BQ49" i="53"/>
  <c r="BR49" i="53"/>
  <c r="BS49" i="53"/>
  <c r="BT49" i="53"/>
  <c r="BU49" i="53"/>
  <c r="BV49" i="53"/>
  <c r="CG49" i="53" s="1"/>
  <c r="BW49" i="53"/>
  <c r="BX49" i="53"/>
  <c r="BY49" i="53"/>
  <c r="BZ49" i="53"/>
  <c r="CC49" i="53"/>
  <c r="CD49" i="53"/>
  <c r="CE49" i="53"/>
  <c r="CF49" i="53"/>
  <c r="CJ49" i="53"/>
  <c r="CK49" i="53"/>
  <c r="CO49" i="53"/>
  <c r="CP49" i="53"/>
  <c r="CR49" i="53"/>
  <c r="CY49" i="53"/>
  <c r="CZ49" i="53"/>
  <c r="DA49" i="53"/>
  <c r="DB49" i="53"/>
  <c r="DC49" i="53"/>
  <c r="DD49" i="53"/>
  <c r="DE49" i="53"/>
  <c r="DI49" i="53"/>
  <c r="DJ49" i="53"/>
  <c r="DK49" i="53"/>
  <c r="DW49" i="53" s="1"/>
  <c r="DL49" i="53"/>
  <c r="DM49" i="53"/>
  <c r="DN49" i="53"/>
  <c r="DO49" i="53"/>
  <c r="DP49" i="53"/>
  <c r="DY49" i="53"/>
  <c r="DZ49" i="53"/>
  <c r="EA49" i="53"/>
  <c r="EB49" i="53"/>
  <c r="EK49" i="53"/>
  <c r="EL49" i="53"/>
  <c r="EN49" i="53"/>
  <c r="EP49" i="53"/>
  <c r="ET49" i="53"/>
  <c r="EY49" i="53"/>
  <c r="EZ49" i="53"/>
  <c r="FA49" i="53"/>
  <c r="FB49" i="53"/>
  <c r="FC49" i="53"/>
  <c r="FD49" i="53"/>
  <c r="FF49" i="53"/>
  <c r="FH49" i="53"/>
  <c r="FI49" i="53"/>
  <c r="FN49" i="53"/>
  <c r="FO49" i="53"/>
  <c r="FP49" i="53"/>
  <c r="FQ49" i="53"/>
  <c r="FR49" i="53"/>
  <c r="FS49" i="53"/>
  <c r="FT49" i="53"/>
  <c r="GH49" i="53" s="1"/>
  <c r="FU49" i="53"/>
  <c r="GL49" i="53" s="1"/>
  <c r="FV49" i="53"/>
  <c r="FW49" i="53"/>
  <c r="FX49" i="53"/>
  <c r="FY49" i="53"/>
  <c r="GI49" i="53"/>
  <c r="GJ49" i="53"/>
  <c r="GK49" i="53"/>
  <c r="GO49" i="53"/>
  <c r="GR49" i="53"/>
  <c r="GS49" i="53"/>
  <c r="GV49" i="53"/>
  <c r="GW49" i="53"/>
  <c r="HB49" i="53"/>
  <c r="HD49" i="53"/>
  <c r="HE49" i="53"/>
  <c r="HF49" i="53"/>
  <c r="HG49" i="53"/>
  <c r="HH49" i="53"/>
  <c r="HI49" i="53"/>
  <c r="HL49" i="53"/>
  <c r="HM49" i="53"/>
  <c r="HP49" i="53"/>
  <c r="HX49" i="53"/>
  <c r="ID49" i="53"/>
  <c r="II49" i="53"/>
  <c r="IG49" i="53" s="1"/>
  <c r="IM49" i="53"/>
  <c r="IO49" i="53"/>
  <c r="A50" i="53"/>
  <c r="D50" i="53"/>
  <c r="E50" i="53"/>
  <c r="F50" i="53"/>
  <c r="AO50" i="53" s="1"/>
  <c r="G50" i="53"/>
  <c r="H50" i="53"/>
  <c r="I50" i="53"/>
  <c r="J50" i="53"/>
  <c r="K50" i="53"/>
  <c r="L50" i="53"/>
  <c r="W50" i="53"/>
  <c r="X50" i="53"/>
  <c r="Y50" i="53"/>
  <c r="Z50" i="53"/>
  <c r="AD50" i="53"/>
  <c r="AF50" i="53"/>
  <c r="AG50" i="53"/>
  <c r="AI50" i="53"/>
  <c r="B50" i="53" s="1"/>
  <c r="AJ50" i="53"/>
  <c r="C50" i="53" s="1"/>
  <c r="AK50" i="53"/>
  <c r="AM50" i="53" s="1"/>
  <c r="AN50" i="53"/>
  <c r="AP50" i="53"/>
  <c r="AQ50" i="53"/>
  <c r="AR50" i="53"/>
  <c r="AS50" i="53"/>
  <c r="AT50" i="53"/>
  <c r="AU50" i="53"/>
  <c r="AV50" i="53"/>
  <c r="AW50" i="53"/>
  <c r="AX50" i="53"/>
  <c r="AY50" i="53"/>
  <c r="AZ50" i="53"/>
  <c r="BA50" i="53"/>
  <c r="BC50" i="53"/>
  <c r="BD50" i="53"/>
  <c r="BE50" i="53"/>
  <c r="BF50" i="53"/>
  <c r="BG50" i="53"/>
  <c r="BH50" i="53"/>
  <c r="BI50" i="53"/>
  <c r="BJ50" i="53"/>
  <c r="BK50" i="53"/>
  <c r="BL50" i="53"/>
  <c r="BM50" i="53"/>
  <c r="BN50" i="53"/>
  <c r="BO50" i="53"/>
  <c r="BP50" i="53"/>
  <c r="EF50" i="53" s="1"/>
  <c r="BQ50" i="53"/>
  <c r="BR50" i="53"/>
  <c r="BS50" i="53"/>
  <c r="BT50" i="53"/>
  <c r="DE50" i="53" s="1"/>
  <c r="BU50" i="53"/>
  <c r="BV50" i="53"/>
  <c r="BW50" i="53"/>
  <c r="BX50" i="53"/>
  <c r="BY50" i="53"/>
  <c r="BZ50" i="53"/>
  <c r="CC50" i="53"/>
  <c r="CD50" i="53"/>
  <c r="CE50" i="53"/>
  <c r="CF50" i="53"/>
  <c r="CG50" i="53"/>
  <c r="CK50" i="53"/>
  <c r="CN50" i="53"/>
  <c r="CR50" i="53"/>
  <c r="CS50" i="53"/>
  <c r="CX50" i="53"/>
  <c r="CY50" i="53"/>
  <c r="CZ50" i="53"/>
  <c r="DA50" i="53"/>
  <c r="DB50" i="53"/>
  <c r="DC50" i="53"/>
  <c r="DD50" i="53"/>
  <c r="DK50" i="53"/>
  <c r="DW50" i="53" s="1"/>
  <c r="DL50" i="53"/>
  <c r="DM50" i="53"/>
  <c r="DN50" i="53"/>
  <c r="DO50" i="53"/>
  <c r="DP50" i="53"/>
  <c r="DZ50" i="53"/>
  <c r="EA50" i="53"/>
  <c r="EB50" i="53"/>
  <c r="EK50" i="53"/>
  <c r="EO50" i="53"/>
  <c r="EP50" i="53"/>
  <c r="ET50" i="53"/>
  <c r="EV50" i="53"/>
  <c r="EY50" i="53"/>
  <c r="EZ50" i="53"/>
  <c r="FA50" i="53"/>
  <c r="FB50" i="53"/>
  <c r="FC50" i="53"/>
  <c r="FD50" i="53"/>
  <c r="FH50" i="53"/>
  <c r="FN50" i="53"/>
  <c r="FO50" i="53"/>
  <c r="FP50" i="53"/>
  <c r="FQ50" i="53"/>
  <c r="FR50" i="53"/>
  <c r="FS50" i="53"/>
  <c r="FT50" i="53"/>
  <c r="GG50" i="53" s="1"/>
  <c r="FU50" i="53"/>
  <c r="FV50" i="53"/>
  <c r="FW50" i="53"/>
  <c r="FX50" i="53"/>
  <c r="FY50" i="53"/>
  <c r="GI50" i="53"/>
  <c r="GJ50" i="53"/>
  <c r="GK50" i="53"/>
  <c r="GO50" i="53"/>
  <c r="GS50" i="53"/>
  <c r="GT50" i="53"/>
  <c r="GV50" i="53"/>
  <c r="GX50" i="53"/>
  <c r="GZ50" i="53"/>
  <c r="HD50" i="53"/>
  <c r="HE50" i="53"/>
  <c r="HF50" i="53"/>
  <c r="HG50" i="53"/>
  <c r="HH50" i="53"/>
  <c r="HI50" i="53"/>
  <c r="HN50" i="53"/>
  <c r="HP50" i="53"/>
  <c r="HX50" i="53"/>
  <c r="ID50" i="53"/>
  <c r="II50" i="53"/>
  <c r="IM50" i="53"/>
  <c r="IO50" i="53"/>
  <c r="IP50" i="53"/>
  <c r="IQ50" i="53"/>
  <c r="A51" i="53"/>
  <c r="D51" i="53"/>
  <c r="E51" i="53"/>
  <c r="F51" i="53"/>
  <c r="G51" i="53"/>
  <c r="H51" i="53"/>
  <c r="I51" i="53"/>
  <c r="AV51" i="53" s="1"/>
  <c r="J51" i="53"/>
  <c r="K51" i="53"/>
  <c r="L51" i="53"/>
  <c r="W51" i="53"/>
  <c r="X51" i="53"/>
  <c r="Y51" i="53"/>
  <c r="Z51" i="53"/>
  <c r="AD51" i="53"/>
  <c r="AG51" i="53" s="1"/>
  <c r="AF51" i="53"/>
  <c r="AI51" i="53"/>
  <c r="B51" i="53" s="1"/>
  <c r="AJ51" i="53"/>
  <c r="C51" i="53" s="1"/>
  <c r="AK51" i="53"/>
  <c r="AM51" i="53" s="1"/>
  <c r="AO51" i="53"/>
  <c r="AP51" i="53"/>
  <c r="IM51" i="53" s="1"/>
  <c r="AQ51" i="53"/>
  <c r="AR51" i="53"/>
  <c r="AS51" i="53"/>
  <c r="IO51" i="53" s="1"/>
  <c r="AT51" i="53"/>
  <c r="AU51" i="53"/>
  <c r="AW51" i="53"/>
  <c r="AX51" i="53"/>
  <c r="AY51" i="53"/>
  <c r="BA51" i="53"/>
  <c r="BC51" i="53"/>
  <c r="BD51" i="53"/>
  <c r="BE51" i="53"/>
  <c r="BF51" i="53"/>
  <c r="BG51" i="53"/>
  <c r="BH51" i="53"/>
  <c r="BI51" i="53"/>
  <c r="BJ51" i="53"/>
  <c r="BK51" i="53"/>
  <c r="BL51" i="53"/>
  <c r="BM51" i="53"/>
  <c r="BN51" i="53"/>
  <c r="BO51" i="53"/>
  <c r="CD51" i="53" s="1"/>
  <c r="BP51" i="53"/>
  <c r="CL51" i="53" s="1"/>
  <c r="BQ51" i="53"/>
  <c r="BR51" i="53"/>
  <c r="CV51" i="53" s="1"/>
  <c r="BS51" i="53"/>
  <c r="CZ51" i="53" s="1"/>
  <c r="BT51" i="53"/>
  <c r="DE51" i="53" s="1"/>
  <c r="BU51" i="53"/>
  <c r="BV51" i="53"/>
  <c r="CH51" i="53" s="1"/>
  <c r="BW51" i="53"/>
  <c r="BX51" i="53"/>
  <c r="BY51" i="53"/>
  <c r="BZ51" i="53"/>
  <c r="CC51" i="53"/>
  <c r="CG51" i="53"/>
  <c r="CN51" i="53"/>
  <c r="CR51" i="53"/>
  <c r="CS51" i="53"/>
  <c r="CX51" i="53"/>
  <c r="CY51" i="53"/>
  <c r="DC51" i="53"/>
  <c r="DF51" i="53"/>
  <c r="DJ51" i="53"/>
  <c r="DK51" i="53"/>
  <c r="DL51" i="53"/>
  <c r="DM51" i="53"/>
  <c r="DN51" i="53"/>
  <c r="DO51" i="53"/>
  <c r="DP51" i="53"/>
  <c r="DX51" i="53"/>
  <c r="EB51" i="53"/>
  <c r="EF51" i="53"/>
  <c r="EK51" i="53"/>
  <c r="EL51" i="53"/>
  <c r="EP51" i="53"/>
  <c r="ES51" i="53"/>
  <c r="EV51" i="53"/>
  <c r="FA51" i="53"/>
  <c r="FD51" i="53"/>
  <c r="FI51" i="53"/>
  <c r="FN51" i="53"/>
  <c r="FO51" i="53"/>
  <c r="FP51" i="53"/>
  <c r="FQ51" i="53"/>
  <c r="FR51" i="53"/>
  <c r="FS51" i="53"/>
  <c r="FT51" i="53"/>
  <c r="FU51" i="53"/>
  <c r="FV51" i="53"/>
  <c r="FW51" i="53"/>
  <c r="FX51" i="53"/>
  <c r="FY51" i="53"/>
  <c r="GF51" i="53"/>
  <c r="GG51" i="53"/>
  <c r="GJ51" i="53"/>
  <c r="GK51" i="53"/>
  <c r="GP51" i="53"/>
  <c r="GT51" i="53"/>
  <c r="GV51" i="53"/>
  <c r="GZ51" i="53"/>
  <c r="HD51" i="53"/>
  <c r="HE51" i="53"/>
  <c r="HH51" i="53"/>
  <c r="HI51" i="53"/>
  <c r="HJ51" i="53"/>
  <c r="HP51" i="53"/>
  <c r="HX51" i="53"/>
  <c r="ID51" i="53"/>
  <c r="II51" i="53"/>
  <c r="IK51" i="53"/>
  <c r="IP51" i="53"/>
  <c r="IQ51" i="53"/>
  <c r="A52" i="53"/>
  <c r="C52" i="53"/>
  <c r="D52" i="53"/>
  <c r="E52" i="53"/>
  <c r="F52" i="53"/>
  <c r="G52" i="53"/>
  <c r="H52" i="53"/>
  <c r="I52" i="53"/>
  <c r="J52" i="53"/>
  <c r="K52" i="53"/>
  <c r="L52" i="53"/>
  <c r="W52" i="53"/>
  <c r="X52" i="53"/>
  <c r="Y52" i="53"/>
  <c r="Z52" i="53"/>
  <c r="AD52" i="53"/>
  <c r="AG52" i="53" s="1"/>
  <c r="AF52" i="53"/>
  <c r="AI52" i="53"/>
  <c r="B52" i="53" s="1"/>
  <c r="AJ52" i="53"/>
  <c r="AK52" i="53"/>
  <c r="AO52" i="53"/>
  <c r="AP52" i="53"/>
  <c r="AQ52" i="53"/>
  <c r="AW52" i="53" s="1"/>
  <c r="AR52" i="53"/>
  <c r="AS52" i="53"/>
  <c r="IO52" i="53" s="1"/>
  <c r="AT52" i="53"/>
  <c r="IP52" i="53" s="1"/>
  <c r="AU52" i="53"/>
  <c r="IQ52" i="53" s="1"/>
  <c r="AX52" i="53"/>
  <c r="AY52" i="53"/>
  <c r="AZ52" i="53"/>
  <c r="BA52" i="53"/>
  <c r="BC52" i="53"/>
  <c r="BD52" i="53"/>
  <c r="BE52" i="53"/>
  <c r="BF52" i="53"/>
  <c r="BG52" i="53"/>
  <c r="BH52" i="53"/>
  <c r="BI52" i="53"/>
  <c r="BJ52" i="53"/>
  <c r="BK52" i="53"/>
  <c r="BL52" i="53"/>
  <c r="BM52" i="53"/>
  <c r="BN52" i="53"/>
  <c r="BO52" i="53"/>
  <c r="CF52" i="53" s="1"/>
  <c r="BP52" i="53"/>
  <c r="CL52" i="53" s="1"/>
  <c r="BQ52" i="53"/>
  <c r="BR52" i="53"/>
  <c r="EW52" i="53" s="1"/>
  <c r="BS52" i="53"/>
  <c r="CY52" i="53" s="1"/>
  <c r="BT52" i="53"/>
  <c r="DH52" i="53" s="1"/>
  <c r="BU52" i="53"/>
  <c r="BV52" i="53"/>
  <c r="BW52" i="53"/>
  <c r="BX52" i="53"/>
  <c r="BY52" i="53"/>
  <c r="BZ52" i="53"/>
  <c r="CD52" i="53"/>
  <c r="CE52" i="53"/>
  <c r="CK52" i="53"/>
  <c r="CS52" i="53"/>
  <c r="CT52" i="53"/>
  <c r="CX52" i="53"/>
  <c r="DA52" i="53"/>
  <c r="DB52" i="53"/>
  <c r="DF52" i="53"/>
  <c r="DK52" i="53"/>
  <c r="DX52" i="53" s="1"/>
  <c r="DL52" i="53"/>
  <c r="DM52" i="53"/>
  <c r="DN52" i="53"/>
  <c r="DO52" i="53"/>
  <c r="DP52" i="53"/>
  <c r="DY52" i="53"/>
  <c r="EB52" i="53"/>
  <c r="ER52" i="53"/>
  <c r="ES52" i="53"/>
  <c r="FA52" i="53"/>
  <c r="FB52" i="53"/>
  <c r="FH52" i="53"/>
  <c r="FN52" i="53"/>
  <c r="FO52" i="53"/>
  <c r="FP52" i="53"/>
  <c r="FQ52" i="53"/>
  <c r="FR52" i="53"/>
  <c r="FS52" i="53"/>
  <c r="FT52" i="53"/>
  <c r="FU52" i="53"/>
  <c r="FV52" i="53"/>
  <c r="FW52" i="53"/>
  <c r="FX52" i="53"/>
  <c r="FY52" i="53"/>
  <c r="GG52" i="53"/>
  <c r="GH52" i="53"/>
  <c r="GK52" i="53"/>
  <c r="GL52" i="53"/>
  <c r="GV52" i="53"/>
  <c r="HB52" i="53"/>
  <c r="HE52" i="53"/>
  <c r="HF52" i="53"/>
  <c r="HI52" i="53"/>
  <c r="HJ52" i="53"/>
  <c r="HN52" i="53"/>
  <c r="HP52" i="53"/>
  <c r="HX52" i="53"/>
  <c r="ID52" i="53"/>
  <c r="II52" i="53"/>
  <c r="IG52" i="53" s="1"/>
  <c r="A53" i="53"/>
  <c r="B53" i="53"/>
  <c r="D53" i="53"/>
  <c r="E53" i="53"/>
  <c r="F53" i="53"/>
  <c r="AO53" i="53" s="1"/>
  <c r="G53" i="53"/>
  <c r="H53" i="53"/>
  <c r="I53" i="53"/>
  <c r="J53" i="53"/>
  <c r="K53" i="53"/>
  <c r="L53" i="53"/>
  <c r="W53" i="53"/>
  <c r="X53" i="53"/>
  <c r="Y53" i="53"/>
  <c r="Z53" i="53"/>
  <c r="AD53" i="53"/>
  <c r="AF53" i="53"/>
  <c r="AG53" i="53"/>
  <c r="AI53" i="53"/>
  <c r="AJ53" i="53"/>
  <c r="C53" i="53" s="1"/>
  <c r="AK53" i="53"/>
  <c r="AL53" i="53"/>
  <c r="AP53" i="53"/>
  <c r="AQ53" i="53"/>
  <c r="AR53" i="53"/>
  <c r="AS53" i="53"/>
  <c r="IO53" i="53" s="1"/>
  <c r="AT53" i="53"/>
  <c r="IP53" i="53" s="1"/>
  <c r="AU53" i="53"/>
  <c r="AW53" i="53"/>
  <c r="AX53" i="53"/>
  <c r="AY53" i="53"/>
  <c r="AZ53" i="53"/>
  <c r="BA53" i="53"/>
  <c r="BC53" i="53"/>
  <c r="BD53" i="53"/>
  <c r="BE53" i="53"/>
  <c r="BF53" i="53"/>
  <c r="BG53" i="53"/>
  <c r="BH53" i="53"/>
  <c r="BI53" i="53"/>
  <c r="BJ53" i="53"/>
  <c r="BK53" i="53"/>
  <c r="BL53" i="53"/>
  <c r="BM53" i="53"/>
  <c r="BN53" i="53"/>
  <c r="BO53" i="53"/>
  <c r="CC53" i="53" s="1"/>
  <c r="BP53" i="53"/>
  <c r="CK53" i="53" s="1"/>
  <c r="BQ53" i="53"/>
  <c r="BR53" i="53"/>
  <c r="ES53" i="53" s="1"/>
  <c r="BS53" i="53"/>
  <c r="CY53" i="53" s="1"/>
  <c r="BT53" i="53"/>
  <c r="DF53" i="53" s="1"/>
  <c r="BU53" i="53"/>
  <c r="BV53" i="53"/>
  <c r="CG53" i="53" s="1"/>
  <c r="BW53" i="53"/>
  <c r="BX53" i="53"/>
  <c r="BY53" i="53"/>
  <c r="BZ53" i="53"/>
  <c r="CB53" i="53"/>
  <c r="CF53" i="53"/>
  <c r="CJ53" i="53"/>
  <c r="CL53" i="53"/>
  <c r="CN53" i="53"/>
  <c r="CO53" i="53"/>
  <c r="CP53" i="53"/>
  <c r="CR53" i="53"/>
  <c r="CT53" i="53"/>
  <c r="DB53" i="53"/>
  <c r="DE53" i="53"/>
  <c r="DH53" i="53"/>
  <c r="DI53" i="53"/>
  <c r="DK53" i="53"/>
  <c r="DL53" i="53"/>
  <c r="EF53" i="53" s="1"/>
  <c r="DM53" i="53"/>
  <c r="DN53" i="53"/>
  <c r="DO53" i="53"/>
  <c r="DP53" i="53"/>
  <c r="DZ53" i="53"/>
  <c r="EH53" i="53"/>
  <c r="EK53" i="53"/>
  <c r="EL53" i="53"/>
  <c r="EN53" i="53"/>
  <c r="EO53" i="53"/>
  <c r="EP53" i="53"/>
  <c r="EZ53" i="53"/>
  <c r="FD53" i="53"/>
  <c r="FF53" i="53"/>
  <c r="FI53" i="53"/>
  <c r="FN53" i="53"/>
  <c r="FO53" i="53"/>
  <c r="FP53" i="53"/>
  <c r="FQ53" i="53"/>
  <c r="FR53" i="53"/>
  <c r="FS53" i="53"/>
  <c r="FT53" i="53"/>
  <c r="FU53" i="53"/>
  <c r="GN53" i="53" s="1"/>
  <c r="FV53" i="53"/>
  <c r="FW53" i="53"/>
  <c r="FX53" i="53"/>
  <c r="FY53" i="53"/>
  <c r="GH53" i="53"/>
  <c r="GL53" i="53"/>
  <c r="GR53" i="53"/>
  <c r="GS53" i="53"/>
  <c r="GT53" i="53"/>
  <c r="GV53" i="53"/>
  <c r="GW53" i="53"/>
  <c r="GX53" i="53"/>
  <c r="HG53" i="53"/>
  <c r="HL53" i="53"/>
  <c r="HM53" i="53"/>
  <c r="HN53" i="53"/>
  <c r="HP53" i="53"/>
  <c r="HX53" i="53"/>
  <c r="ID53" i="53"/>
  <c r="IG53" i="53"/>
  <c r="II53" i="53"/>
  <c r="IQ53" i="53"/>
  <c r="A54" i="53"/>
  <c r="D54" i="53"/>
  <c r="E54" i="53"/>
  <c r="AK54" i="53" s="1"/>
  <c r="F54" i="53"/>
  <c r="AO54" i="53" s="1"/>
  <c r="G54" i="53"/>
  <c r="H54" i="53"/>
  <c r="I54" i="53"/>
  <c r="AY54" i="53" s="1"/>
  <c r="J54" i="53"/>
  <c r="K54" i="53"/>
  <c r="L54" i="53"/>
  <c r="W54" i="53"/>
  <c r="X54" i="53"/>
  <c r="Y54" i="53"/>
  <c r="Z54" i="53"/>
  <c r="AD54" i="53"/>
  <c r="AG54" i="53" s="1"/>
  <c r="AF54" i="53"/>
  <c r="AI54" i="53"/>
  <c r="B54" i="53" s="1"/>
  <c r="AJ54" i="53"/>
  <c r="C54" i="53" s="1"/>
  <c r="AP54" i="53"/>
  <c r="AQ54" i="53"/>
  <c r="IM54" i="53" s="1"/>
  <c r="AR54" i="53"/>
  <c r="AS54" i="53"/>
  <c r="AT54" i="53"/>
  <c r="AU54" i="53"/>
  <c r="AX54" i="53"/>
  <c r="BC54" i="53"/>
  <c r="BD54" i="53"/>
  <c r="BE54" i="53"/>
  <c r="BF54" i="53"/>
  <c r="BG54" i="53"/>
  <c r="BH54" i="53"/>
  <c r="BI54" i="53"/>
  <c r="BJ54" i="53"/>
  <c r="BK54" i="53"/>
  <c r="BL54" i="53"/>
  <c r="BM54" i="53"/>
  <c r="BN54" i="53"/>
  <c r="BO54" i="53"/>
  <c r="CC54" i="53" s="1"/>
  <c r="BP54" i="53"/>
  <c r="CK54" i="53" s="1"/>
  <c r="BQ54" i="53"/>
  <c r="CO54" i="53" s="1"/>
  <c r="BR54" i="53"/>
  <c r="CW54" i="53" s="1"/>
  <c r="BS54" i="53"/>
  <c r="DA54" i="53" s="1"/>
  <c r="BT54" i="53"/>
  <c r="DE54" i="53" s="1"/>
  <c r="BU54" i="53"/>
  <c r="BV54" i="53"/>
  <c r="CG54" i="53" s="1"/>
  <c r="BW54" i="53"/>
  <c r="BX54" i="53"/>
  <c r="BY54" i="53"/>
  <c r="BZ54" i="53"/>
  <c r="CB54" i="53"/>
  <c r="CF54" i="53"/>
  <c r="CN54" i="53"/>
  <c r="CP54" i="53"/>
  <c r="CR54" i="53"/>
  <c r="CT54" i="53"/>
  <c r="CV54" i="53"/>
  <c r="CZ54" i="53"/>
  <c r="DD54" i="53"/>
  <c r="DI54" i="53"/>
  <c r="DK54" i="53"/>
  <c r="DL54" i="53"/>
  <c r="ED54" i="53" s="1"/>
  <c r="DM54" i="53"/>
  <c r="DN54" i="53"/>
  <c r="DO54" i="53"/>
  <c r="DP54" i="53"/>
  <c r="DZ54" i="53"/>
  <c r="EF54" i="53"/>
  <c r="EK54" i="53"/>
  <c r="EL54" i="53"/>
  <c r="EO54" i="53"/>
  <c r="EP54" i="53"/>
  <c r="ET54" i="53"/>
  <c r="EV54" i="53"/>
  <c r="FA54" i="53"/>
  <c r="FI54" i="53"/>
  <c r="FN54" i="53"/>
  <c r="FO54" i="53"/>
  <c r="FP54" i="53"/>
  <c r="FQ54" i="53"/>
  <c r="FR54" i="53"/>
  <c r="FS54" i="53"/>
  <c r="FT54" i="53"/>
  <c r="FU54" i="53"/>
  <c r="GN54" i="53" s="1"/>
  <c r="FV54" i="53"/>
  <c r="FW54" i="53"/>
  <c r="FX54" i="53"/>
  <c r="FY54" i="53"/>
  <c r="GI54" i="53"/>
  <c r="GS54" i="53"/>
  <c r="GT54" i="53"/>
  <c r="GV54" i="53"/>
  <c r="GZ54" i="53"/>
  <c r="HA54" i="53"/>
  <c r="HF54" i="53"/>
  <c r="HM54" i="53"/>
  <c r="HN54" i="53"/>
  <c r="HP54" i="53"/>
  <c r="HX54" i="53"/>
  <c r="ID54" i="53"/>
  <c r="II54" i="53"/>
  <c r="IO54" i="53"/>
  <c r="IP54" i="53"/>
  <c r="IQ54" i="53"/>
  <c r="A55" i="53"/>
  <c r="D55" i="53"/>
  <c r="E55" i="53"/>
  <c r="F55" i="53"/>
  <c r="G55" i="53"/>
  <c r="H55" i="53"/>
  <c r="I55" i="53"/>
  <c r="AV55" i="53" s="1"/>
  <c r="J55" i="53"/>
  <c r="K55" i="53"/>
  <c r="L55" i="53"/>
  <c r="W55" i="53"/>
  <c r="X55" i="53"/>
  <c r="Y55" i="53"/>
  <c r="Z55" i="53"/>
  <c r="AD55" i="53"/>
  <c r="AG55" i="53" s="1"/>
  <c r="AF55" i="53"/>
  <c r="AI55" i="53"/>
  <c r="B55" i="53" s="1"/>
  <c r="AJ55" i="53"/>
  <c r="C55" i="53" s="1"/>
  <c r="AK55" i="53"/>
  <c r="AM55" i="53" s="1"/>
  <c r="AO55" i="53"/>
  <c r="AP55" i="53"/>
  <c r="IM55" i="53" s="1"/>
  <c r="AQ55" i="53"/>
  <c r="AR55" i="53"/>
  <c r="AS55" i="53"/>
  <c r="AT55" i="53"/>
  <c r="IP55" i="53" s="1"/>
  <c r="AU55" i="53"/>
  <c r="IQ55" i="53" s="1"/>
  <c r="AW55" i="53"/>
  <c r="AX55" i="53"/>
  <c r="AY55" i="53"/>
  <c r="BA55" i="53"/>
  <c r="BC55" i="53"/>
  <c r="BD55" i="53"/>
  <c r="BE55" i="53"/>
  <c r="BF55" i="53"/>
  <c r="BG55" i="53"/>
  <c r="BH55" i="53"/>
  <c r="BI55" i="53"/>
  <c r="BJ55" i="53"/>
  <c r="BK55" i="53"/>
  <c r="BL55" i="53"/>
  <c r="BM55" i="53"/>
  <c r="BN55" i="53"/>
  <c r="BO55" i="53"/>
  <c r="CE55" i="53" s="1"/>
  <c r="BP55" i="53"/>
  <c r="GO55" i="53" s="1"/>
  <c r="BQ55" i="53"/>
  <c r="BR55" i="53"/>
  <c r="CV55" i="53" s="1"/>
  <c r="BS55" i="53"/>
  <c r="CY55" i="53" s="1"/>
  <c r="BT55" i="53"/>
  <c r="BU55" i="53"/>
  <c r="BV55" i="53"/>
  <c r="BW55" i="53"/>
  <c r="BX55" i="53"/>
  <c r="BY55" i="53"/>
  <c r="BZ55" i="53"/>
  <c r="CD55" i="53"/>
  <c r="CH55" i="53"/>
  <c r="CL55" i="53"/>
  <c r="CW55" i="53"/>
  <c r="CX55" i="53"/>
  <c r="DB55" i="53"/>
  <c r="DJ55" i="53"/>
  <c r="DK55" i="53"/>
  <c r="DL55" i="53"/>
  <c r="DM55" i="53"/>
  <c r="DN55" i="53"/>
  <c r="DO55" i="53"/>
  <c r="DP55" i="53"/>
  <c r="DY55" i="53"/>
  <c r="EG55" i="53"/>
  <c r="EV55" i="53"/>
  <c r="EW55" i="53"/>
  <c r="FB55" i="53"/>
  <c r="FJ55" i="53"/>
  <c r="FN55" i="53"/>
  <c r="FO55" i="53"/>
  <c r="FP55" i="53"/>
  <c r="FQ55" i="53"/>
  <c r="FR55" i="53"/>
  <c r="FS55" i="53"/>
  <c r="FT55" i="53"/>
  <c r="FU55" i="53"/>
  <c r="FV55" i="53"/>
  <c r="FW55" i="53"/>
  <c r="FX55" i="53"/>
  <c r="FY55" i="53"/>
  <c r="GF55" i="53"/>
  <c r="GJ55" i="53"/>
  <c r="GZ55" i="53"/>
  <c r="HA55" i="53"/>
  <c r="HF55" i="53"/>
  <c r="HP55" i="53"/>
  <c r="HX55" i="53"/>
  <c r="ID55" i="53"/>
  <c r="II55" i="53"/>
  <c r="IO55" i="53"/>
  <c r="A56" i="53"/>
  <c r="D56" i="53"/>
  <c r="E56" i="53"/>
  <c r="F56" i="53"/>
  <c r="G56" i="53"/>
  <c r="H56" i="53"/>
  <c r="I56" i="53"/>
  <c r="J56" i="53"/>
  <c r="K56" i="53"/>
  <c r="L56" i="53"/>
  <c r="W56" i="53"/>
  <c r="X56" i="53"/>
  <c r="Y56" i="53"/>
  <c r="Z56" i="53"/>
  <c r="AD56" i="53"/>
  <c r="AG56" i="53" s="1"/>
  <c r="AF56" i="53"/>
  <c r="AI56" i="53"/>
  <c r="B56" i="53" s="1"/>
  <c r="AJ56" i="53"/>
  <c r="C56" i="53" s="1"/>
  <c r="AK56" i="53"/>
  <c r="AO56" i="53"/>
  <c r="AP56" i="53"/>
  <c r="IK56" i="53" s="1"/>
  <c r="AQ56" i="53"/>
  <c r="AW56" i="53" s="1"/>
  <c r="AR56" i="53"/>
  <c r="AS56" i="53"/>
  <c r="IO56" i="53" s="1"/>
  <c r="AT56" i="53"/>
  <c r="IP56" i="53" s="1"/>
  <c r="AU56" i="53"/>
  <c r="AX56" i="53"/>
  <c r="AY56" i="53"/>
  <c r="AZ56" i="53"/>
  <c r="BA56" i="53"/>
  <c r="BC56" i="53"/>
  <c r="BD56" i="53"/>
  <c r="BE56" i="53"/>
  <c r="BF56" i="53"/>
  <c r="BG56" i="53"/>
  <c r="BH56" i="53"/>
  <c r="BI56" i="53"/>
  <c r="BJ56" i="53"/>
  <c r="BK56" i="53"/>
  <c r="BL56" i="53"/>
  <c r="BM56" i="53"/>
  <c r="BN56" i="53"/>
  <c r="BO56" i="53"/>
  <c r="CF56" i="53" s="1"/>
  <c r="BP56" i="53"/>
  <c r="CL56" i="53" s="1"/>
  <c r="BQ56" i="53"/>
  <c r="CN56" i="53" s="1"/>
  <c r="BR56" i="53"/>
  <c r="BS56" i="53"/>
  <c r="CY56" i="53" s="1"/>
  <c r="BT56" i="53"/>
  <c r="DH56" i="53" s="1"/>
  <c r="BU56" i="53"/>
  <c r="BV56" i="53"/>
  <c r="BW56" i="53"/>
  <c r="BX56" i="53"/>
  <c r="BY56" i="53"/>
  <c r="BZ56" i="53"/>
  <c r="CD56" i="53"/>
  <c r="CE56" i="53"/>
  <c r="CK56" i="53"/>
  <c r="CO56" i="53"/>
  <c r="CX56" i="53"/>
  <c r="DA56" i="53"/>
  <c r="DB56" i="53"/>
  <c r="DF56" i="53"/>
  <c r="DK56" i="53"/>
  <c r="DX56" i="53" s="1"/>
  <c r="DL56" i="53"/>
  <c r="DM56" i="53"/>
  <c r="DN56" i="53"/>
  <c r="DO56" i="53"/>
  <c r="DP56" i="53"/>
  <c r="DY56" i="53"/>
  <c r="EB56" i="53"/>
  <c r="EG56" i="53"/>
  <c r="EN56" i="53"/>
  <c r="ES56" i="53"/>
  <c r="EW56" i="53"/>
  <c r="EZ56" i="53"/>
  <c r="FA56" i="53"/>
  <c r="FD56" i="53"/>
  <c r="FJ56" i="53"/>
  <c r="FN56" i="53"/>
  <c r="FO56" i="53"/>
  <c r="FP56" i="53"/>
  <c r="FQ56" i="53"/>
  <c r="FR56" i="53"/>
  <c r="FS56" i="53"/>
  <c r="FT56" i="53"/>
  <c r="FU56" i="53"/>
  <c r="FV56" i="53"/>
  <c r="FW56" i="53"/>
  <c r="FX56" i="53"/>
  <c r="FY56" i="53"/>
  <c r="GK56" i="53"/>
  <c r="GL56" i="53"/>
  <c r="GR56" i="53"/>
  <c r="GV56" i="53"/>
  <c r="HA56" i="53"/>
  <c r="HD56" i="53"/>
  <c r="HG56" i="53"/>
  <c r="HH56" i="53"/>
  <c r="HM56" i="53"/>
  <c r="HP56" i="53"/>
  <c r="HX56" i="53"/>
  <c r="ID56" i="53"/>
  <c r="IG56" i="53"/>
  <c r="II56" i="53"/>
  <c r="IQ56" i="53"/>
  <c r="A57" i="53"/>
  <c r="D57" i="53"/>
  <c r="E57" i="53"/>
  <c r="AK57" i="53" s="1"/>
  <c r="F57" i="53"/>
  <c r="AO57" i="53" s="1"/>
  <c r="G57" i="53"/>
  <c r="H57" i="53"/>
  <c r="I57" i="53"/>
  <c r="AX57" i="53" s="1"/>
  <c r="J57" i="53"/>
  <c r="K57" i="53"/>
  <c r="L57" i="53"/>
  <c r="W57" i="53"/>
  <c r="X57" i="53"/>
  <c r="Y57" i="53"/>
  <c r="Z57" i="53"/>
  <c r="AD57" i="53"/>
  <c r="AG57" i="53" s="1"/>
  <c r="AF57" i="53"/>
  <c r="AI57" i="53"/>
  <c r="B57" i="53" s="1"/>
  <c r="AJ57" i="53"/>
  <c r="C57" i="53" s="1"/>
  <c r="AP57" i="53"/>
  <c r="AQ57" i="53"/>
  <c r="AR57" i="53"/>
  <c r="AS57" i="53"/>
  <c r="AT57" i="53"/>
  <c r="IP57" i="53" s="1"/>
  <c r="AU57" i="53"/>
  <c r="IQ57" i="53" s="1"/>
  <c r="AW57" i="53"/>
  <c r="BA57" i="53"/>
  <c r="BC57" i="53"/>
  <c r="BD57" i="53"/>
  <c r="BE57" i="53"/>
  <c r="BF57" i="53"/>
  <c r="BG57" i="53"/>
  <c r="BH57" i="53"/>
  <c r="BI57" i="53"/>
  <c r="BJ57" i="53"/>
  <c r="BK57" i="53"/>
  <c r="BL57" i="53"/>
  <c r="BM57" i="53"/>
  <c r="BN57" i="53"/>
  <c r="BO57" i="53"/>
  <c r="CC57" i="53" s="1"/>
  <c r="BP57" i="53"/>
  <c r="BQ57" i="53"/>
  <c r="CN57" i="53" s="1"/>
  <c r="BR57" i="53"/>
  <c r="CT57" i="53" s="1"/>
  <c r="BS57" i="53"/>
  <c r="CY57" i="53" s="1"/>
  <c r="BT57" i="53"/>
  <c r="DF57" i="53" s="1"/>
  <c r="BU57" i="53"/>
  <c r="CA57" i="53" s="1"/>
  <c r="BV57" i="53"/>
  <c r="CG57" i="53" s="1"/>
  <c r="BW57" i="53"/>
  <c r="BX57" i="53"/>
  <c r="BY57" i="53"/>
  <c r="BZ57" i="53"/>
  <c r="CD57" i="53"/>
  <c r="CE57" i="53"/>
  <c r="CF57" i="53"/>
  <c r="CJ57" i="53"/>
  <c r="CK57" i="53"/>
  <c r="CL57" i="53"/>
  <c r="CP57" i="53"/>
  <c r="CR57" i="53"/>
  <c r="CZ57" i="53"/>
  <c r="DA57" i="53"/>
  <c r="DB57" i="53"/>
  <c r="DD57" i="53"/>
  <c r="DE57" i="53"/>
  <c r="DH57" i="53"/>
  <c r="DI57" i="53"/>
  <c r="DJ57" i="53"/>
  <c r="DK57" i="53"/>
  <c r="DX57" i="53" s="1"/>
  <c r="DL57" i="53"/>
  <c r="EF57" i="53" s="1"/>
  <c r="DM57" i="53"/>
  <c r="DN57" i="53"/>
  <c r="DO57" i="53"/>
  <c r="DP57" i="53"/>
  <c r="DY57" i="53"/>
  <c r="DZ57" i="53"/>
  <c r="EB57" i="53"/>
  <c r="EH57" i="53"/>
  <c r="EL57" i="53"/>
  <c r="EN57" i="53"/>
  <c r="EY57" i="53"/>
  <c r="EZ57" i="53"/>
  <c r="FB57" i="53"/>
  <c r="FC57" i="53"/>
  <c r="FD57" i="53"/>
  <c r="FF57" i="53"/>
  <c r="FH57" i="53"/>
  <c r="FI57" i="53"/>
  <c r="FN57" i="53"/>
  <c r="FO57" i="53"/>
  <c r="FP57" i="53"/>
  <c r="FQ57" i="53"/>
  <c r="FR57" i="53"/>
  <c r="FS57" i="53"/>
  <c r="FT57" i="53"/>
  <c r="GH57" i="53" s="1"/>
  <c r="FU57" i="53"/>
  <c r="GL57" i="53" s="1"/>
  <c r="FV57" i="53"/>
  <c r="FW57" i="53"/>
  <c r="FX57" i="53"/>
  <c r="FY57" i="53"/>
  <c r="GJ57" i="53"/>
  <c r="GK57" i="53"/>
  <c r="GO57" i="53"/>
  <c r="GR57" i="53"/>
  <c r="GS57" i="53"/>
  <c r="GW57" i="53"/>
  <c r="GZ57" i="53"/>
  <c r="HE57" i="53"/>
  <c r="HF57" i="53"/>
  <c r="HG57" i="53"/>
  <c r="HI57" i="53"/>
  <c r="HL57" i="53"/>
  <c r="HM57" i="53"/>
  <c r="HN57" i="53"/>
  <c r="HP57" i="53"/>
  <c r="HX57" i="53"/>
  <c r="ID57" i="53"/>
  <c r="II57" i="53"/>
  <c r="IM57" i="53"/>
  <c r="IO57" i="53"/>
  <c r="A58" i="53"/>
  <c r="D58" i="53"/>
  <c r="E58" i="53"/>
  <c r="F58" i="53"/>
  <c r="AO58" i="53" s="1"/>
  <c r="G58" i="53"/>
  <c r="H58" i="53"/>
  <c r="I58" i="53"/>
  <c r="AV58" i="53" s="1"/>
  <c r="J58" i="53"/>
  <c r="K58" i="53"/>
  <c r="L58" i="53"/>
  <c r="W58" i="53"/>
  <c r="X58" i="53"/>
  <c r="Y58" i="53"/>
  <c r="Z58" i="53"/>
  <c r="AD58" i="53"/>
  <c r="AG58" i="53" s="1"/>
  <c r="AF58" i="53"/>
  <c r="AI58" i="53"/>
  <c r="B58" i="53" s="1"/>
  <c r="AJ58" i="53"/>
  <c r="C58" i="53" s="1"/>
  <c r="AK58" i="53"/>
  <c r="AM58" i="53" s="1"/>
  <c r="AN58" i="53"/>
  <c r="AP58" i="53"/>
  <c r="AQ58" i="53"/>
  <c r="IM58" i="53" s="1"/>
  <c r="AR58" i="53"/>
  <c r="AS58" i="53"/>
  <c r="IO58" i="53" s="1"/>
  <c r="AT58" i="53"/>
  <c r="IP58" i="53" s="1"/>
  <c r="AU58" i="53"/>
  <c r="AW58" i="53"/>
  <c r="AX58" i="53"/>
  <c r="AY58" i="53"/>
  <c r="BA58" i="53"/>
  <c r="BC58" i="53"/>
  <c r="BD58" i="53"/>
  <c r="BE58" i="53"/>
  <c r="BF58" i="53"/>
  <c r="BG58" i="53"/>
  <c r="BH58" i="53"/>
  <c r="BI58" i="53"/>
  <c r="BJ58" i="53"/>
  <c r="BK58" i="53"/>
  <c r="BL58" i="53"/>
  <c r="BM58" i="53"/>
  <c r="BN58" i="53"/>
  <c r="BO58" i="53"/>
  <c r="CE58" i="53" s="1"/>
  <c r="BP58" i="53"/>
  <c r="CL58" i="53" s="1"/>
  <c r="BQ58" i="53"/>
  <c r="BR58" i="53"/>
  <c r="CS58" i="53" s="1"/>
  <c r="BS58" i="53"/>
  <c r="DB58" i="53" s="1"/>
  <c r="BT58" i="53"/>
  <c r="DI58" i="53" s="1"/>
  <c r="BU58" i="53"/>
  <c r="BV58" i="53"/>
  <c r="BW58" i="53"/>
  <c r="BX58" i="53"/>
  <c r="BY58" i="53"/>
  <c r="BZ58" i="53"/>
  <c r="CD58" i="53"/>
  <c r="CG58" i="53"/>
  <c r="CH58" i="53"/>
  <c r="CK58" i="53"/>
  <c r="CP58" i="53"/>
  <c r="CR58" i="53"/>
  <c r="CV58" i="53"/>
  <c r="CW58" i="53"/>
  <c r="DA58" i="53"/>
  <c r="DE58" i="53"/>
  <c r="DF58" i="53"/>
  <c r="DJ58" i="53"/>
  <c r="DK58" i="53"/>
  <c r="DL58" i="53"/>
  <c r="DM58" i="53"/>
  <c r="DN58" i="53"/>
  <c r="DO58" i="53"/>
  <c r="DP58" i="53"/>
  <c r="DY58" i="53"/>
  <c r="ED58" i="53"/>
  <c r="EF58" i="53"/>
  <c r="EK58" i="53"/>
  <c r="EP58" i="53"/>
  <c r="ET58" i="53"/>
  <c r="EV58" i="53"/>
  <c r="FA58" i="53"/>
  <c r="FH58" i="53"/>
  <c r="FJ58" i="53"/>
  <c r="FN58" i="53"/>
  <c r="FO58" i="53"/>
  <c r="FP58" i="53"/>
  <c r="FQ58" i="53"/>
  <c r="FR58" i="53"/>
  <c r="FS58" i="53"/>
  <c r="FT58" i="53"/>
  <c r="FU58" i="53"/>
  <c r="GN58" i="53" s="1"/>
  <c r="FV58" i="53"/>
  <c r="FW58" i="53"/>
  <c r="FX58" i="53"/>
  <c r="FY58" i="53"/>
  <c r="GF58" i="53"/>
  <c r="GJ58" i="53"/>
  <c r="GP58" i="53"/>
  <c r="GS58" i="53"/>
  <c r="HA58" i="53"/>
  <c r="HB58" i="53"/>
  <c r="HG58" i="53"/>
  <c r="HJ58" i="53"/>
  <c r="HM58" i="53"/>
  <c r="HN58" i="53"/>
  <c r="HP58" i="53"/>
  <c r="HX58" i="53"/>
  <c r="ID58" i="53"/>
  <c r="II58" i="53"/>
  <c r="IQ58" i="53"/>
  <c r="A59" i="53"/>
  <c r="D59" i="53"/>
  <c r="E59" i="53"/>
  <c r="F59" i="53"/>
  <c r="G59" i="53"/>
  <c r="H59" i="53"/>
  <c r="I59" i="53"/>
  <c r="AX59" i="53" s="1"/>
  <c r="J59" i="53"/>
  <c r="K59" i="53"/>
  <c r="L59" i="53"/>
  <c r="W59" i="53"/>
  <c r="X59" i="53"/>
  <c r="Y59" i="53"/>
  <c r="Z59" i="53"/>
  <c r="AD59" i="53"/>
  <c r="AG59" i="53" s="1"/>
  <c r="AF59" i="53"/>
  <c r="AI59" i="53"/>
  <c r="B59" i="53" s="1"/>
  <c r="AJ59" i="53"/>
  <c r="C59" i="53" s="1"/>
  <c r="AK59" i="53"/>
  <c r="AN59" i="53" s="1"/>
  <c r="AO59" i="53"/>
  <c r="AP59" i="53"/>
  <c r="AQ59" i="53"/>
  <c r="AR59" i="53"/>
  <c r="AS59" i="53"/>
  <c r="IO59" i="53" s="1"/>
  <c r="AT59" i="53"/>
  <c r="IP59" i="53" s="1"/>
  <c r="AU59" i="53"/>
  <c r="IQ59" i="53" s="1"/>
  <c r="AW59" i="53"/>
  <c r="BA59" i="53"/>
  <c r="BC59" i="53"/>
  <c r="BD59" i="53"/>
  <c r="BE59" i="53"/>
  <c r="BF59" i="53"/>
  <c r="BG59" i="53"/>
  <c r="BH59" i="53"/>
  <c r="BI59" i="53"/>
  <c r="BJ59" i="53"/>
  <c r="BK59" i="53"/>
  <c r="BL59" i="53"/>
  <c r="BM59" i="53"/>
  <c r="BN59" i="53"/>
  <c r="BO59" i="53"/>
  <c r="CE59" i="53" s="1"/>
  <c r="BP59" i="53"/>
  <c r="BQ59" i="53"/>
  <c r="CR59" i="53" s="1"/>
  <c r="BR59" i="53"/>
  <c r="BS59" i="53"/>
  <c r="DB59" i="53" s="1"/>
  <c r="BT59" i="53"/>
  <c r="BU59" i="53"/>
  <c r="BV59" i="53"/>
  <c r="BW59" i="53"/>
  <c r="BX59" i="53"/>
  <c r="BY59" i="53"/>
  <c r="BZ59" i="53"/>
  <c r="CD59" i="53"/>
  <c r="CF59" i="53"/>
  <c r="CJ59" i="53"/>
  <c r="CL59" i="53"/>
  <c r="CY59" i="53"/>
  <c r="CZ59" i="53"/>
  <c r="DA59" i="53"/>
  <c r="DC59" i="53"/>
  <c r="DD59" i="53"/>
  <c r="DE59" i="53"/>
  <c r="DF59" i="53"/>
  <c r="DH59" i="53"/>
  <c r="DJ59" i="53"/>
  <c r="DK59" i="53"/>
  <c r="DL59" i="53"/>
  <c r="EF59" i="53" s="1"/>
  <c r="DM59" i="53"/>
  <c r="DN59" i="53"/>
  <c r="DO59" i="53"/>
  <c r="DP59" i="53"/>
  <c r="DW59" i="53"/>
  <c r="DX59" i="53"/>
  <c r="DY59" i="53"/>
  <c r="EA59" i="53"/>
  <c r="EB59" i="53"/>
  <c r="EG59" i="53"/>
  <c r="EH59" i="53"/>
  <c r="EN59" i="53"/>
  <c r="EP59" i="53"/>
  <c r="EY59" i="53"/>
  <c r="FA59" i="53"/>
  <c r="FB59" i="53"/>
  <c r="FC59" i="53"/>
  <c r="FF59" i="53"/>
  <c r="FI59" i="53"/>
  <c r="FJ59" i="53"/>
  <c r="FN59" i="53"/>
  <c r="FO59" i="53"/>
  <c r="FP59" i="53"/>
  <c r="FQ59" i="53"/>
  <c r="FR59" i="53"/>
  <c r="FS59" i="53"/>
  <c r="FT59" i="53"/>
  <c r="GG59" i="53" s="1"/>
  <c r="FU59" i="53"/>
  <c r="FV59" i="53"/>
  <c r="FW59" i="53"/>
  <c r="FX59" i="53"/>
  <c r="FY59" i="53"/>
  <c r="GF59" i="53"/>
  <c r="GI59" i="53"/>
  <c r="GJ59" i="53"/>
  <c r="GL59" i="53"/>
  <c r="GO59" i="53"/>
  <c r="GP59" i="53"/>
  <c r="GW59" i="53"/>
  <c r="HD59" i="53"/>
  <c r="HE59" i="53"/>
  <c r="HG59" i="53"/>
  <c r="HH59" i="53"/>
  <c r="HI59" i="53"/>
  <c r="HJ59" i="53"/>
  <c r="HL59" i="53"/>
  <c r="HN59" i="53"/>
  <c r="HP59" i="53"/>
  <c r="HX59" i="53"/>
  <c r="ID59" i="53"/>
  <c r="IG59" i="53"/>
  <c r="II59" i="53"/>
  <c r="A60" i="53"/>
  <c r="B60" i="53"/>
  <c r="D60" i="53"/>
  <c r="E60" i="53"/>
  <c r="F60" i="53"/>
  <c r="AO60" i="53" s="1"/>
  <c r="G60" i="53"/>
  <c r="H60" i="53"/>
  <c r="I60" i="53"/>
  <c r="AW60" i="53" s="1"/>
  <c r="J60" i="53"/>
  <c r="K60" i="53"/>
  <c r="L60" i="53"/>
  <c r="W60" i="53"/>
  <c r="X60" i="53"/>
  <c r="Y60" i="53"/>
  <c r="Z60" i="53"/>
  <c r="AD60" i="53"/>
  <c r="AG60" i="53" s="1"/>
  <c r="AF60" i="53"/>
  <c r="AI60" i="53"/>
  <c r="AJ60" i="53"/>
  <c r="C60" i="53" s="1"/>
  <c r="AK60" i="53"/>
  <c r="AL60" i="53" s="1"/>
  <c r="AP60" i="53"/>
  <c r="AV60" i="53" s="1"/>
  <c r="AQ60" i="53"/>
  <c r="IK60" i="53" s="1"/>
  <c r="AR60" i="53"/>
  <c r="AS60" i="53"/>
  <c r="IO60" i="53" s="1"/>
  <c r="AT60" i="53"/>
  <c r="IP60" i="53" s="1"/>
  <c r="AU60" i="53"/>
  <c r="IQ60" i="53" s="1"/>
  <c r="AY60" i="53"/>
  <c r="AZ60" i="53"/>
  <c r="BC60" i="53"/>
  <c r="BD60" i="53"/>
  <c r="BE60" i="53"/>
  <c r="BF60" i="53"/>
  <c r="BG60" i="53"/>
  <c r="BH60" i="53"/>
  <c r="BI60" i="53"/>
  <c r="BJ60" i="53"/>
  <c r="BK60" i="53"/>
  <c r="BL60" i="53"/>
  <c r="BM60" i="53"/>
  <c r="BN60" i="53"/>
  <c r="BO60" i="53"/>
  <c r="BP60" i="53"/>
  <c r="CJ60" i="53" s="1"/>
  <c r="BQ60" i="53"/>
  <c r="BR60" i="53"/>
  <c r="CT60" i="53" s="1"/>
  <c r="BS60" i="53"/>
  <c r="BT60" i="53"/>
  <c r="DI60" i="53" s="1"/>
  <c r="BU60" i="53"/>
  <c r="BV60" i="53"/>
  <c r="BW60" i="53"/>
  <c r="BX60" i="53"/>
  <c r="BY60" i="53"/>
  <c r="BZ60" i="53"/>
  <c r="CD60" i="53"/>
  <c r="CE60" i="53"/>
  <c r="CF60" i="53"/>
  <c r="CL60" i="53"/>
  <c r="CP60" i="53"/>
  <c r="CS60" i="53"/>
  <c r="CX60" i="53"/>
  <c r="CY60" i="53"/>
  <c r="CZ60" i="53"/>
  <c r="DA60" i="53"/>
  <c r="DB60" i="53"/>
  <c r="DC60" i="53"/>
  <c r="DD60" i="53"/>
  <c r="DF60" i="53"/>
  <c r="DH60" i="53"/>
  <c r="DK60" i="53"/>
  <c r="DW60" i="53" s="1"/>
  <c r="DL60" i="53"/>
  <c r="EF60" i="53" s="1"/>
  <c r="DM60" i="53"/>
  <c r="DN60" i="53"/>
  <c r="DO60" i="53"/>
  <c r="DP60" i="53"/>
  <c r="DY60" i="53"/>
  <c r="DZ60" i="53"/>
  <c r="EA60" i="53"/>
  <c r="EB60" i="53"/>
  <c r="ED60" i="53"/>
  <c r="ER60" i="53"/>
  <c r="ES60" i="53"/>
  <c r="EW60" i="53"/>
  <c r="EY60" i="53"/>
  <c r="EZ60" i="53"/>
  <c r="FA60" i="53"/>
  <c r="FB60" i="53"/>
  <c r="FC60" i="53"/>
  <c r="FD60" i="53"/>
  <c r="FF60" i="53"/>
  <c r="FJ60" i="53"/>
  <c r="FN60" i="53"/>
  <c r="FO60" i="53"/>
  <c r="FP60" i="53"/>
  <c r="FQ60" i="53"/>
  <c r="FR60" i="53"/>
  <c r="FS60" i="53"/>
  <c r="FT60" i="53"/>
  <c r="FU60" i="53"/>
  <c r="GL60" i="53" s="1"/>
  <c r="FV60" i="53"/>
  <c r="FW60" i="53"/>
  <c r="FX60" i="53"/>
  <c r="FY60" i="53"/>
  <c r="GI60" i="53"/>
  <c r="GJ60" i="53"/>
  <c r="GK60" i="53"/>
  <c r="GN60" i="53"/>
  <c r="GO60" i="53"/>
  <c r="HB60" i="53"/>
  <c r="HD60" i="53"/>
  <c r="HE60" i="53"/>
  <c r="HF60" i="53"/>
  <c r="HG60" i="53"/>
  <c r="HH60" i="53"/>
  <c r="HI60" i="53"/>
  <c r="HL60" i="53"/>
  <c r="HM60" i="53"/>
  <c r="HP60" i="53"/>
  <c r="HX60" i="53"/>
  <c r="ID60" i="53"/>
  <c r="IG60" i="53"/>
  <c r="II60" i="53"/>
  <c r="IM60" i="53"/>
  <c r="A61" i="53"/>
  <c r="B61" i="53"/>
  <c r="D61" i="53"/>
  <c r="E61" i="53"/>
  <c r="F61" i="53"/>
  <c r="AO61" i="53" s="1"/>
  <c r="G61" i="53"/>
  <c r="H61" i="53"/>
  <c r="I61" i="53"/>
  <c r="J61" i="53"/>
  <c r="K61" i="53"/>
  <c r="L61" i="53"/>
  <c r="W61" i="53"/>
  <c r="X61" i="53"/>
  <c r="Y61" i="53"/>
  <c r="Z61" i="53"/>
  <c r="AD61" i="53"/>
  <c r="AF61" i="53"/>
  <c r="AG61" i="53"/>
  <c r="AI61" i="53"/>
  <c r="AJ61" i="53"/>
  <c r="C61" i="53" s="1"/>
  <c r="AK61" i="53"/>
  <c r="AM61" i="53" s="1"/>
  <c r="AN61" i="53"/>
  <c r="AP61" i="53"/>
  <c r="AQ61" i="53"/>
  <c r="AR61" i="53"/>
  <c r="AS61" i="53"/>
  <c r="IO61" i="53" s="1"/>
  <c r="AT61" i="53"/>
  <c r="IP61" i="53" s="1"/>
  <c r="AU61" i="53"/>
  <c r="AW61" i="53"/>
  <c r="AX61" i="53"/>
  <c r="AY61" i="53"/>
  <c r="AZ61" i="53"/>
  <c r="BA61" i="53"/>
  <c r="BC61" i="53"/>
  <c r="BD61" i="53"/>
  <c r="BE61" i="53"/>
  <c r="BF61" i="53"/>
  <c r="BG61" i="53"/>
  <c r="BH61" i="53"/>
  <c r="BI61" i="53"/>
  <c r="BJ61" i="53"/>
  <c r="BK61" i="53"/>
  <c r="BL61" i="53"/>
  <c r="BM61" i="53"/>
  <c r="BN61" i="53"/>
  <c r="BO61" i="53"/>
  <c r="CF61" i="53" s="1"/>
  <c r="BP61" i="53"/>
  <c r="CK61" i="53" s="1"/>
  <c r="BQ61" i="53"/>
  <c r="BR61" i="53"/>
  <c r="GX61" i="53" s="1"/>
  <c r="BS61" i="53"/>
  <c r="DC61" i="53" s="1"/>
  <c r="BT61" i="53"/>
  <c r="DE61" i="53" s="1"/>
  <c r="BU61" i="53"/>
  <c r="BV61" i="53"/>
  <c r="CG61" i="53" s="1"/>
  <c r="BW61" i="53"/>
  <c r="BX61" i="53"/>
  <c r="BY61" i="53"/>
  <c r="BZ61" i="53"/>
  <c r="CB61" i="53"/>
  <c r="CJ61" i="53"/>
  <c r="CL61" i="53"/>
  <c r="CN61" i="53"/>
  <c r="CO61" i="53"/>
  <c r="CP61" i="53"/>
  <c r="CR61" i="53"/>
  <c r="CY61" i="53"/>
  <c r="DH61" i="53"/>
  <c r="DI61" i="53"/>
  <c r="DJ61" i="53"/>
  <c r="DK61" i="53"/>
  <c r="DL61" i="53"/>
  <c r="EF61" i="53" s="1"/>
  <c r="DM61" i="53"/>
  <c r="DN61" i="53"/>
  <c r="DO61" i="53"/>
  <c r="DP61" i="53"/>
  <c r="EA61" i="53"/>
  <c r="EH61" i="53"/>
  <c r="EK61" i="53"/>
  <c r="EL61" i="53"/>
  <c r="EN61" i="53"/>
  <c r="EO61" i="53"/>
  <c r="EP61" i="53"/>
  <c r="FF61" i="53"/>
  <c r="FH61" i="53"/>
  <c r="FI61" i="53"/>
  <c r="FN61" i="53"/>
  <c r="FO61" i="53"/>
  <c r="FP61" i="53"/>
  <c r="FQ61" i="53"/>
  <c r="FR61" i="53"/>
  <c r="FS61" i="53"/>
  <c r="FT61" i="53"/>
  <c r="FU61" i="53"/>
  <c r="GN61" i="53" s="1"/>
  <c r="FV61" i="53"/>
  <c r="FW61" i="53"/>
  <c r="FX61" i="53"/>
  <c r="FY61" i="53"/>
  <c r="GL61" i="53"/>
  <c r="GO61" i="53"/>
  <c r="GR61" i="53"/>
  <c r="GS61" i="53"/>
  <c r="GT61" i="53"/>
  <c r="GV61" i="53"/>
  <c r="GW61" i="53"/>
  <c r="HI61" i="53"/>
  <c r="HL61" i="53"/>
  <c r="HN61" i="53"/>
  <c r="HP61" i="53"/>
  <c r="HX61" i="53"/>
  <c r="ID61" i="53"/>
  <c r="II61" i="53"/>
  <c r="IG61" i="53" s="1"/>
  <c r="IM61" i="53"/>
  <c r="IQ61" i="53"/>
  <c r="A62" i="53"/>
  <c r="D62" i="53"/>
  <c r="E62" i="53"/>
  <c r="AK62" i="53" s="1"/>
  <c r="F62" i="53"/>
  <c r="G62" i="53"/>
  <c r="H62" i="53"/>
  <c r="I62" i="53"/>
  <c r="J62" i="53"/>
  <c r="K62" i="53"/>
  <c r="L62" i="53"/>
  <c r="W62" i="53"/>
  <c r="X62" i="53"/>
  <c r="Y62" i="53"/>
  <c r="Z62" i="53"/>
  <c r="AD62" i="53"/>
  <c r="AG62" i="53" s="1"/>
  <c r="AF62" i="53"/>
  <c r="AI62" i="53"/>
  <c r="B62" i="53" s="1"/>
  <c r="AJ62" i="53"/>
  <c r="C62" i="53" s="1"/>
  <c r="AO62" i="53"/>
  <c r="AP62" i="53"/>
  <c r="AQ62" i="53"/>
  <c r="AR62" i="53"/>
  <c r="IN62" i="53" s="1"/>
  <c r="AS62" i="53"/>
  <c r="AT62" i="53"/>
  <c r="IP62" i="53" s="1"/>
  <c r="AU62" i="53"/>
  <c r="AW62" i="53"/>
  <c r="BA62" i="53"/>
  <c r="BC62" i="53"/>
  <c r="BD62" i="53"/>
  <c r="BE62" i="53"/>
  <c r="BF62" i="53"/>
  <c r="BG62" i="53"/>
  <c r="BH62" i="53"/>
  <c r="BI62" i="53"/>
  <c r="BJ62" i="53"/>
  <c r="BK62" i="53"/>
  <c r="BL62" i="53"/>
  <c r="BM62" i="53"/>
  <c r="BN62" i="53"/>
  <c r="BO62" i="53"/>
  <c r="CC62" i="53" s="1"/>
  <c r="BP62" i="53"/>
  <c r="BQ62" i="53"/>
  <c r="CR62" i="53" s="1"/>
  <c r="BR62" i="53"/>
  <c r="GX62" i="53" s="1"/>
  <c r="BS62" i="53"/>
  <c r="CY62" i="53" s="1"/>
  <c r="BT62" i="53"/>
  <c r="BU62" i="53"/>
  <c r="CA62" i="53" s="1"/>
  <c r="BV62" i="53"/>
  <c r="CG62" i="53" s="1"/>
  <c r="BW62" i="53"/>
  <c r="BX62" i="53"/>
  <c r="BY62" i="53"/>
  <c r="BZ62" i="53"/>
  <c r="CD62" i="53"/>
  <c r="CE62" i="53"/>
  <c r="CF62" i="53"/>
  <c r="CN62" i="53"/>
  <c r="CP62" i="53"/>
  <c r="CZ62" i="53"/>
  <c r="DA62" i="53"/>
  <c r="DB62" i="53"/>
  <c r="DD62" i="53"/>
  <c r="DI62" i="53"/>
  <c r="DK62" i="53"/>
  <c r="DL62" i="53"/>
  <c r="DM62" i="53"/>
  <c r="DN62" i="53"/>
  <c r="DO62" i="53"/>
  <c r="DP62" i="53"/>
  <c r="DW62" i="53"/>
  <c r="DX62" i="53"/>
  <c r="DY62" i="53"/>
  <c r="EA62" i="53"/>
  <c r="EB62" i="53"/>
  <c r="EG62" i="53"/>
  <c r="EO62" i="53"/>
  <c r="EP62" i="53"/>
  <c r="EZ62" i="53"/>
  <c r="FA62" i="53"/>
  <c r="FB62" i="53"/>
  <c r="FD62" i="53"/>
  <c r="FN62" i="53"/>
  <c r="FO62" i="53"/>
  <c r="FP62" i="53"/>
  <c r="FQ62" i="53"/>
  <c r="FR62" i="53"/>
  <c r="FS62" i="53"/>
  <c r="FT62" i="53"/>
  <c r="FU62" i="53"/>
  <c r="FV62" i="53"/>
  <c r="FW62" i="53"/>
  <c r="FX62" i="53"/>
  <c r="FY62" i="53"/>
  <c r="GF62" i="53"/>
  <c r="GG62" i="53"/>
  <c r="GI62" i="53"/>
  <c r="GJ62" i="53"/>
  <c r="GK62" i="53"/>
  <c r="GV62" i="53"/>
  <c r="HD62" i="53"/>
  <c r="HE62" i="53"/>
  <c r="HG62" i="53"/>
  <c r="HH62" i="53"/>
  <c r="HI62" i="53"/>
  <c r="HM62" i="53"/>
  <c r="HP62" i="53"/>
  <c r="HX62" i="53"/>
  <c r="ID62" i="53"/>
  <c r="II62" i="53"/>
  <c r="IM62" i="53"/>
  <c r="IQ62" i="53"/>
  <c r="A63" i="53"/>
  <c r="D63" i="53"/>
  <c r="E63" i="53"/>
  <c r="F63" i="53"/>
  <c r="AO63" i="53" s="1"/>
  <c r="G63" i="53"/>
  <c r="H63" i="53"/>
  <c r="I63" i="53"/>
  <c r="J63" i="53"/>
  <c r="K63" i="53"/>
  <c r="L63" i="53"/>
  <c r="W63" i="53"/>
  <c r="X63" i="53"/>
  <c r="Y63" i="53"/>
  <c r="Z63" i="53"/>
  <c r="AD63" i="53"/>
  <c r="AG63" i="53" s="1"/>
  <c r="AF63" i="53"/>
  <c r="AI63" i="53"/>
  <c r="B63" i="53" s="1"/>
  <c r="AJ63" i="53"/>
  <c r="C63" i="53" s="1"/>
  <c r="AK63" i="53"/>
  <c r="AN63" i="53" s="1"/>
  <c r="AP63" i="53"/>
  <c r="AQ63" i="53"/>
  <c r="AR63" i="53"/>
  <c r="AS63" i="53"/>
  <c r="AT63" i="53"/>
  <c r="IP63" i="53" s="1"/>
  <c r="AU63" i="53"/>
  <c r="IQ63" i="53" s="1"/>
  <c r="AX63" i="53"/>
  <c r="AY63" i="53"/>
  <c r="AZ63" i="53"/>
  <c r="BC63" i="53"/>
  <c r="BD63" i="53"/>
  <c r="BE63" i="53"/>
  <c r="BF63" i="53"/>
  <c r="BG63" i="53"/>
  <c r="BH63" i="53"/>
  <c r="BI63" i="53"/>
  <c r="BJ63" i="53"/>
  <c r="BK63" i="53"/>
  <c r="BL63" i="53"/>
  <c r="BM63" i="53"/>
  <c r="BN63" i="53"/>
  <c r="BO63" i="53"/>
  <c r="CE63" i="53" s="1"/>
  <c r="BP63" i="53"/>
  <c r="BQ63" i="53"/>
  <c r="EP63" i="53" s="1"/>
  <c r="BR63" i="53"/>
  <c r="BS63" i="53"/>
  <c r="DB63" i="53" s="1"/>
  <c r="BT63" i="53"/>
  <c r="BU63" i="53"/>
  <c r="BV63" i="53"/>
  <c r="BW63" i="53"/>
  <c r="BX63" i="53"/>
  <c r="BY63" i="53"/>
  <c r="BZ63" i="53"/>
  <c r="CC63" i="53"/>
  <c r="CD63" i="53"/>
  <c r="CN63" i="53"/>
  <c r="CO63" i="53"/>
  <c r="CR63" i="53"/>
  <c r="CS63" i="53"/>
  <c r="CT63" i="53"/>
  <c r="CW63" i="53"/>
  <c r="CX63" i="53"/>
  <c r="CZ63" i="53"/>
  <c r="DA63" i="53"/>
  <c r="DD63" i="53"/>
  <c r="DE63" i="53"/>
  <c r="DK63" i="53"/>
  <c r="DL63" i="53"/>
  <c r="DM63" i="53"/>
  <c r="DN63" i="53"/>
  <c r="DO63" i="53"/>
  <c r="DP63" i="53"/>
  <c r="DW63" i="53"/>
  <c r="DX63" i="53"/>
  <c r="EA63" i="53"/>
  <c r="EB63" i="53"/>
  <c r="EK63" i="53"/>
  <c r="EL63" i="53"/>
  <c r="EN63" i="53"/>
  <c r="ER63" i="53"/>
  <c r="ES63" i="53"/>
  <c r="EV63" i="53"/>
  <c r="EW63" i="53"/>
  <c r="EZ63" i="53"/>
  <c r="FA63" i="53"/>
  <c r="FD63" i="53"/>
  <c r="FI63" i="53"/>
  <c r="FN63" i="53"/>
  <c r="FO63" i="53"/>
  <c r="FP63" i="53"/>
  <c r="FQ63" i="53"/>
  <c r="FR63" i="53"/>
  <c r="FS63" i="53"/>
  <c r="FT63" i="53"/>
  <c r="GF63" i="53" s="1"/>
  <c r="FU63" i="53"/>
  <c r="FV63" i="53"/>
  <c r="FW63" i="53"/>
  <c r="FX63" i="53"/>
  <c r="FY63" i="53"/>
  <c r="GI63" i="53"/>
  <c r="GJ63" i="53"/>
  <c r="GR63" i="53"/>
  <c r="GT63" i="53"/>
  <c r="GV63" i="53"/>
  <c r="GZ63" i="53"/>
  <c r="HA63" i="53"/>
  <c r="HB63" i="53"/>
  <c r="HF63" i="53"/>
  <c r="HG63" i="53"/>
  <c r="HJ63" i="53"/>
  <c r="HP63" i="53"/>
  <c r="HX63" i="53"/>
  <c r="ID63" i="53"/>
  <c r="II63" i="53"/>
  <c r="IO63" i="53"/>
  <c r="A64" i="53"/>
  <c r="D64" i="53"/>
  <c r="E64" i="53"/>
  <c r="F64" i="53"/>
  <c r="G64" i="53"/>
  <c r="H64" i="53"/>
  <c r="I64" i="53"/>
  <c r="J64" i="53"/>
  <c r="K64" i="53"/>
  <c r="L64" i="53"/>
  <c r="W64" i="53"/>
  <c r="X64" i="53"/>
  <c r="Y64" i="53"/>
  <c r="Z64" i="53"/>
  <c r="AD64" i="53"/>
  <c r="AG64" i="53" s="1"/>
  <c r="AF64" i="53"/>
  <c r="AI64" i="53"/>
  <c r="B64" i="53" s="1"/>
  <c r="AJ64" i="53"/>
  <c r="C64" i="53" s="1"/>
  <c r="AK64" i="53"/>
  <c r="AL64" i="53" s="1"/>
  <c r="AO64" i="53"/>
  <c r="AP64" i="53"/>
  <c r="AQ64" i="53"/>
  <c r="AW64" i="53" s="1"/>
  <c r="AR64" i="53"/>
  <c r="AS64" i="53"/>
  <c r="IO64" i="53" s="1"/>
  <c r="AT64" i="53"/>
  <c r="IP64" i="53" s="1"/>
  <c r="AU64" i="53"/>
  <c r="IQ64" i="53" s="1"/>
  <c r="AX64" i="53"/>
  <c r="AY64" i="53"/>
  <c r="AZ64" i="53"/>
  <c r="BA64" i="53"/>
  <c r="BC64" i="53"/>
  <c r="BD64" i="53"/>
  <c r="BE64" i="53"/>
  <c r="BF64" i="53"/>
  <c r="BG64" i="53"/>
  <c r="BH64" i="53"/>
  <c r="BI64" i="53"/>
  <c r="BJ64" i="53"/>
  <c r="BK64" i="53"/>
  <c r="BL64" i="53"/>
  <c r="BM64" i="53"/>
  <c r="BN64" i="53"/>
  <c r="BO64" i="53"/>
  <c r="CD64" i="53" s="1"/>
  <c r="BP64" i="53"/>
  <c r="CH64" i="53" s="1"/>
  <c r="BQ64" i="53"/>
  <c r="EL64" i="53" s="1"/>
  <c r="BR64" i="53"/>
  <c r="BS64" i="53"/>
  <c r="CY64" i="53" s="1"/>
  <c r="BT64" i="53"/>
  <c r="HM64" i="53" s="1"/>
  <c r="BU64" i="53"/>
  <c r="BV64" i="53"/>
  <c r="BW64" i="53"/>
  <c r="BX64" i="53"/>
  <c r="BY64" i="53"/>
  <c r="BZ64" i="53"/>
  <c r="CB64" i="53"/>
  <c r="CJ64" i="53"/>
  <c r="CN64" i="53"/>
  <c r="CO64" i="53"/>
  <c r="CP64" i="53"/>
  <c r="CS64" i="53"/>
  <c r="CT64" i="53"/>
  <c r="DC64" i="53"/>
  <c r="DF64" i="53"/>
  <c r="DH64" i="53"/>
  <c r="DK64" i="53"/>
  <c r="DL64" i="53"/>
  <c r="EF64" i="53" s="1"/>
  <c r="DM64" i="53"/>
  <c r="DN64" i="53"/>
  <c r="DO64" i="53"/>
  <c r="DP64" i="53"/>
  <c r="DY64" i="53"/>
  <c r="EG64" i="53"/>
  <c r="EN64" i="53"/>
  <c r="EO64" i="53"/>
  <c r="ES64" i="53"/>
  <c r="ET64" i="53"/>
  <c r="EY64" i="53"/>
  <c r="FD64" i="53"/>
  <c r="FH64" i="53"/>
  <c r="FI64" i="53"/>
  <c r="FN64" i="53"/>
  <c r="FO64" i="53"/>
  <c r="FP64" i="53"/>
  <c r="FQ64" i="53"/>
  <c r="FR64" i="53"/>
  <c r="FS64" i="53"/>
  <c r="FT64" i="53"/>
  <c r="GF64" i="53" s="1"/>
  <c r="FU64" i="53"/>
  <c r="FV64" i="53"/>
  <c r="FW64" i="53"/>
  <c r="FX64" i="53"/>
  <c r="FY64" i="53"/>
  <c r="GI64" i="53"/>
  <c r="GL64" i="53"/>
  <c r="GO64" i="53"/>
  <c r="GS64" i="53"/>
  <c r="GV64" i="53"/>
  <c r="GW64" i="53"/>
  <c r="GX64" i="53"/>
  <c r="HE64" i="53"/>
  <c r="HH64" i="53"/>
  <c r="HN64" i="53"/>
  <c r="HP64" i="53"/>
  <c r="HX64" i="53"/>
  <c r="ID64" i="53"/>
  <c r="IG64" i="53"/>
  <c r="II64" i="53"/>
  <c r="A65" i="53"/>
  <c r="B65" i="53"/>
  <c r="D65" i="53"/>
  <c r="E65" i="53"/>
  <c r="F65" i="53"/>
  <c r="AO65" i="53" s="1"/>
  <c r="G65" i="53"/>
  <c r="H65" i="53"/>
  <c r="I65" i="53"/>
  <c r="J65" i="53"/>
  <c r="K65" i="53"/>
  <c r="L65" i="53"/>
  <c r="W65" i="53"/>
  <c r="X65" i="53"/>
  <c r="Y65" i="53"/>
  <c r="Z65" i="53"/>
  <c r="AD65" i="53"/>
  <c r="AF65" i="53"/>
  <c r="AG65" i="53"/>
  <c r="AI65" i="53"/>
  <c r="AJ65" i="53"/>
  <c r="C65" i="53" s="1"/>
  <c r="AK65" i="53"/>
  <c r="AM65" i="53" s="1"/>
  <c r="AP65" i="53"/>
  <c r="AQ65" i="53"/>
  <c r="AR65" i="53"/>
  <c r="IN65" i="53" s="1"/>
  <c r="AS65" i="53"/>
  <c r="IO65" i="53" s="1"/>
  <c r="AT65" i="53"/>
  <c r="IP65" i="53" s="1"/>
  <c r="AU65" i="53"/>
  <c r="AV65" i="53"/>
  <c r="AW65" i="53"/>
  <c r="AX65" i="53"/>
  <c r="AY65" i="53"/>
  <c r="AZ65" i="53"/>
  <c r="BA65" i="53"/>
  <c r="BC65" i="53"/>
  <c r="BD65" i="53"/>
  <c r="BE65" i="53"/>
  <c r="BF65" i="53"/>
  <c r="BG65" i="53"/>
  <c r="BH65" i="53"/>
  <c r="BI65" i="53"/>
  <c r="BJ65" i="53"/>
  <c r="BK65" i="53"/>
  <c r="BL65" i="53"/>
  <c r="BM65" i="53"/>
  <c r="BN65" i="53"/>
  <c r="BO65" i="53"/>
  <c r="CC65" i="53" s="1"/>
  <c r="BP65" i="53"/>
  <c r="BQ65" i="53"/>
  <c r="CN65" i="53" s="1"/>
  <c r="BR65" i="53"/>
  <c r="BS65" i="53"/>
  <c r="CY65" i="53" s="1"/>
  <c r="BT65" i="53"/>
  <c r="BU65" i="53"/>
  <c r="BV65" i="53"/>
  <c r="CG65" i="53" s="1"/>
  <c r="BW65" i="53"/>
  <c r="BX65" i="53"/>
  <c r="BY65" i="53"/>
  <c r="BZ65" i="53"/>
  <c r="CD65" i="53"/>
  <c r="CE65" i="53"/>
  <c r="CF65" i="53"/>
  <c r="CO65" i="53"/>
  <c r="CT65" i="53"/>
  <c r="CV65" i="53"/>
  <c r="CZ65" i="53"/>
  <c r="DA65" i="53"/>
  <c r="DB65" i="53"/>
  <c r="DD65" i="53"/>
  <c r="DK65" i="53"/>
  <c r="DL65" i="53"/>
  <c r="DM65" i="53"/>
  <c r="DN65" i="53"/>
  <c r="DO65" i="53"/>
  <c r="DP65" i="53"/>
  <c r="DX65" i="53"/>
  <c r="DY65" i="53"/>
  <c r="DZ65" i="53"/>
  <c r="EB65" i="53"/>
  <c r="EN65" i="53"/>
  <c r="ET65" i="53"/>
  <c r="EV65" i="53"/>
  <c r="EY65" i="53"/>
  <c r="FA65" i="53"/>
  <c r="FB65" i="53"/>
  <c r="FC65" i="53"/>
  <c r="FN65" i="53"/>
  <c r="FO65" i="53"/>
  <c r="FP65" i="53"/>
  <c r="FQ65" i="53"/>
  <c r="FR65" i="53"/>
  <c r="FS65" i="53"/>
  <c r="FT65" i="53"/>
  <c r="FU65" i="53"/>
  <c r="FV65" i="53"/>
  <c r="FW65" i="53"/>
  <c r="FX65" i="53"/>
  <c r="FY65" i="53"/>
  <c r="GI65" i="53"/>
  <c r="GJ65" i="53"/>
  <c r="GK65" i="53"/>
  <c r="GS65" i="53"/>
  <c r="GT65" i="53"/>
  <c r="GX65" i="53"/>
  <c r="GZ65" i="53"/>
  <c r="HE65" i="53"/>
  <c r="HF65" i="53"/>
  <c r="HG65" i="53"/>
  <c r="HI65" i="53"/>
  <c r="HP65" i="53"/>
  <c r="HX65" i="53"/>
  <c r="ID65" i="53"/>
  <c r="II65" i="53"/>
  <c r="IM65" i="53"/>
  <c r="IQ65" i="53"/>
  <c r="A66" i="53"/>
  <c r="D66" i="53"/>
  <c r="E66" i="53"/>
  <c r="F66" i="53"/>
  <c r="AO66" i="53" s="1"/>
  <c r="G66" i="53"/>
  <c r="H66" i="53"/>
  <c r="I66" i="53"/>
  <c r="J66" i="53"/>
  <c r="K66" i="53"/>
  <c r="L66" i="53"/>
  <c r="W66" i="53"/>
  <c r="X66" i="53"/>
  <c r="Y66" i="53"/>
  <c r="Z66" i="53"/>
  <c r="AD66" i="53"/>
  <c r="AG66" i="53" s="1"/>
  <c r="AF66" i="53"/>
  <c r="AI66" i="53"/>
  <c r="B66" i="53" s="1"/>
  <c r="AJ66" i="53"/>
  <c r="C66" i="53" s="1"/>
  <c r="AK66" i="53"/>
  <c r="AM66" i="53" s="1"/>
  <c r="AL66" i="53"/>
  <c r="AN66" i="53"/>
  <c r="AP66" i="53"/>
  <c r="AQ66" i="53"/>
  <c r="AW66" i="53" s="1"/>
  <c r="AR66" i="53"/>
  <c r="AS66" i="53"/>
  <c r="IO66" i="53" s="1"/>
  <c r="AT66" i="53"/>
  <c r="AU66" i="53"/>
  <c r="IQ66" i="53" s="1"/>
  <c r="AV66" i="53"/>
  <c r="AX66" i="53"/>
  <c r="AY66" i="53"/>
  <c r="AZ66" i="53"/>
  <c r="BA66" i="53"/>
  <c r="BC66" i="53"/>
  <c r="BD66" i="53"/>
  <c r="BE66" i="53"/>
  <c r="BF66" i="53"/>
  <c r="BG66" i="53"/>
  <c r="BH66" i="53"/>
  <c r="BI66" i="53"/>
  <c r="BJ66" i="53"/>
  <c r="BK66" i="53"/>
  <c r="BL66" i="53"/>
  <c r="BM66" i="53"/>
  <c r="BN66" i="53"/>
  <c r="BO66" i="53"/>
  <c r="BP66" i="53"/>
  <c r="CK66" i="53" s="1"/>
  <c r="BQ66" i="53"/>
  <c r="BR66" i="53"/>
  <c r="CW66" i="53" s="1"/>
  <c r="BS66" i="53"/>
  <c r="BT66" i="53"/>
  <c r="DF66" i="53" s="1"/>
  <c r="BU66" i="53"/>
  <c r="BV66" i="53"/>
  <c r="BW66" i="53"/>
  <c r="BX66" i="53"/>
  <c r="BY66" i="53"/>
  <c r="BZ66" i="53"/>
  <c r="CD66" i="53"/>
  <c r="CE66" i="53"/>
  <c r="CF66" i="53"/>
  <c r="CL66" i="53"/>
  <c r="CS66" i="53"/>
  <c r="CT66" i="53"/>
  <c r="CV66" i="53"/>
  <c r="CX66" i="53"/>
  <c r="CY66" i="53"/>
  <c r="CZ66" i="53"/>
  <c r="DA66" i="53"/>
  <c r="DB66" i="53"/>
  <c r="DC66" i="53"/>
  <c r="DD66" i="53"/>
  <c r="DI66" i="53"/>
  <c r="DK66" i="53"/>
  <c r="DL66" i="53"/>
  <c r="EF66" i="53" s="1"/>
  <c r="DM66" i="53"/>
  <c r="DN66" i="53"/>
  <c r="DO66" i="53"/>
  <c r="DP66" i="53"/>
  <c r="DW66" i="53"/>
  <c r="DX66" i="53"/>
  <c r="DY66" i="53"/>
  <c r="DZ66" i="53"/>
  <c r="EA66" i="53"/>
  <c r="EB66" i="53"/>
  <c r="EG66" i="53"/>
  <c r="ER66" i="53"/>
  <c r="ES66" i="53"/>
  <c r="ET66" i="53"/>
  <c r="EW66" i="53"/>
  <c r="EY66" i="53"/>
  <c r="EZ66" i="53"/>
  <c r="FA66" i="53"/>
  <c r="FB66" i="53"/>
  <c r="FC66" i="53"/>
  <c r="FD66" i="53"/>
  <c r="FH66" i="53"/>
  <c r="FI66" i="53"/>
  <c r="FN66" i="53"/>
  <c r="FO66" i="53"/>
  <c r="FP66" i="53"/>
  <c r="FQ66" i="53"/>
  <c r="FR66" i="53"/>
  <c r="FS66" i="53"/>
  <c r="FT66" i="53"/>
  <c r="GF66" i="53" s="1"/>
  <c r="FU66" i="53"/>
  <c r="FV66" i="53"/>
  <c r="FW66" i="53"/>
  <c r="FX66" i="53"/>
  <c r="FY66" i="53"/>
  <c r="GH66" i="53"/>
  <c r="GI66" i="53"/>
  <c r="GJ66" i="53"/>
  <c r="GK66" i="53"/>
  <c r="GO66" i="53"/>
  <c r="GX66" i="53"/>
  <c r="GZ66" i="53"/>
  <c r="HA66" i="53"/>
  <c r="HD66" i="53"/>
  <c r="HE66" i="53"/>
  <c r="HF66" i="53"/>
  <c r="HG66" i="53"/>
  <c r="HH66" i="53"/>
  <c r="HI66" i="53"/>
  <c r="HN66" i="53"/>
  <c r="HP66" i="53"/>
  <c r="HX66" i="53"/>
  <c r="ID66" i="53"/>
  <c r="II66" i="53"/>
  <c r="IM66" i="53"/>
  <c r="IP66" i="53"/>
  <c r="A67" i="53"/>
  <c r="B67" i="53"/>
  <c r="C67" i="53"/>
  <c r="D67" i="53"/>
  <c r="E67" i="53"/>
  <c r="F67" i="53"/>
  <c r="G67" i="53"/>
  <c r="H67" i="53"/>
  <c r="I67" i="53"/>
  <c r="AZ67" i="53" s="1"/>
  <c r="J67" i="53"/>
  <c r="K67" i="53"/>
  <c r="L67" i="53"/>
  <c r="W67" i="53"/>
  <c r="X67" i="53"/>
  <c r="Y67" i="53"/>
  <c r="Z67" i="53"/>
  <c r="AD67" i="53"/>
  <c r="AG67" i="53" s="1"/>
  <c r="AF67" i="53"/>
  <c r="AI67" i="53"/>
  <c r="AJ67" i="53"/>
  <c r="AK67" i="53"/>
  <c r="AN67" i="53" s="1"/>
  <c r="AO67" i="53"/>
  <c r="AP67" i="53"/>
  <c r="AQ67" i="53"/>
  <c r="AR67" i="53"/>
  <c r="AS67" i="53"/>
  <c r="IO67" i="53" s="1"/>
  <c r="AT67" i="53"/>
  <c r="IP67" i="53" s="1"/>
  <c r="AU67" i="53"/>
  <c r="AW67" i="53"/>
  <c r="AX67" i="53"/>
  <c r="BA67" i="53"/>
  <c r="BC67" i="53"/>
  <c r="BD67" i="53"/>
  <c r="BE67" i="53"/>
  <c r="BF67" i="53"/>
  <c r="BG67" i="53"/>
  <c r="BH67" i="53"/>
  <c r="BI67" i="53"/>
  <c r="BJ67" i="53"/>
  <c r="BK67" i="53"/>
  <c r="BL67" i="53"/>
  <c r="BM67" i="53"/>
  <c r="BN67" i="53"/>
  <c r="BO67" i="53"/>
  <c r="DZ67" i="53" s="1"/>
  <c r="BP67" i="53"/>
  <c r="CJ67" i="53" s="1"/>
  <c r="BQ67" i="53"/>
  <c r="BR67" i="53"/>
  <c r="BS67" i="53"/>
  <c r="CY67" i="53" s="1"/>
  <c r="BT67" i="53"/>
  <c r="FI67" i="53" s="1"/>
  <c r="BU67" i="53"/>
  <c r="BV67" i="53"/>
  <c r="BW67" i="53"/>
  <c r="BX67" i="53"/>
  <c r="BY67" i="53"/>
  <c r="BZ67" i="53"/>
  <c r="CD67" i="53"/>
  <c r="CE67" i="53"/>
  <c r="CL67" i="53"/>
  <c r="CR67" i="53"/>
  <c r="CZ67" i="53"/>
  <c r="DB67" i="53"/>
  <c r="DC67" i="53"/>
  <c r="DF67" i="53"/>
  <c r="DH67" i="53"/>
  <c r="DJ67" i="53"/>
  <c r="DK67" i="53"/>
  <c r="DL67" i="53"/>
  <c r="EF67" i="53" s="1"/>
  <c r="DM67" i="53"/>
  <c r="DN67" i="53"/>
  <c r="DO67" i="53"/>
  <c r="DP67" i="53"/>
  <c r="DW67" i="53"/>
  <c r="DX67" i="53"/>
  <c r="EA67" i="53"/>
  <c r="EB67" i="53"/>
  <c r="EH67" i="53"/>
  <c r="EN67" i="53"/>
  <c r="EP67" i="53"/>
  <c r="EW67" i="53"/>
  <c r="EY67" i="53"/>
  <c r="FB67" i="53"/>
  <c r="FC67" i="53"/>
  <c r="FD67" i="53"/>
  <c r="FJ67" i="53"/>
  <c r="FN67" i="53"/>
  <c r="FO67" i="53"/>
  <c r="FP67" i="53"/>
  <c r="FQ67" i="53"/>
  <c r="FR67" i="53"/>
  <c r="FS67" i="53"/>
  <c r="FT67" i="53"/>
  <c r="FU67" i="53"/>
  <c r="FV67" i="53"/>
  <c r="FW67" i="53"/>
  <c r="FX67" i="53"/>
  <c r="FY67" i="53"/>
  <c r="GF67" i="53"/>
  <c r="GJ67" i="53"/>
  <c r="GL67" i="53"/>
  <c r="GP67" i="53"/>
  <c r="GW67" i="53"/>
  <c r="HE67" i="53"/>
  <c r="HF67" i="53"/>
  <c r="HG67" i="53"/>
  <c r="HJ67" i="53"/>
  <c r="HL67" i="53"/>
  <c r="HP67" i="53"/>
  <c r="HX67" i="53"/>
  <c r="ID67" i="53"/>
  <c r="II67" i="53"/>
  <c r="IG67" i="53" s="1"/>
  <c r="IK67" i="53"/>
  <c r="IQ67" i="53"/>
  <c r="A68" i="53"/>
  <c r="B68" i="53"/>
  <c r="C68" i="53"/>
  <c r="D68" i="53"/>
  <c r="E68" i="53"/>
  <c r="F68" i="53"/>
  <c r="AO68" i="53" s="1"/>
  <c r="G68" i="53"/>
  <c r="H68" i="53"/>
  <c r="I68" i="53"/>
  <c r="J68" i="53"/>
  <c r="K68" i="53"/>
  <c r="L68" i="53"/>
  <c r="W68" i="53"/>
  <c r="X68" i="53"/>
  <c r="Y68" i="53"/>
  <c r="Z68" i="53"/>
  <c r="AD68" i="53"/>
  <c r="AF68" i="53"/>
  <c r="AG68" i="53"/>
  <c r="AI68" i="53"/>
  <c r="AJ68" i="53"/>
  <c r="AK68" i="53"/>
  <c r="AL68" i="53" s="1"/>
  <c r="AP68" i="53"/>
  <c r="AV68" i="53" s="1"/>
  <c r="AQ68" i="53"/>
  <c r="AW68" i="53" s="1"/>
  <c r="AR68" i="53"/>
  <c r="AS68" i="53"/>
  <c r="IO68" i="53" s="1"/>
  <c r="AT68" i="53"/>
  <c r="AU68" i="53"/>
  <c r="IQ68" i="53" s="1"/>
  <c r="AX68" i="53"/>
  <c r="AY68" i="53"/>
  <c r="AZ68" i="53"/>
  <c r="BA68" i="53"/>
  <c r="BC68" i="53"/>
  <c r="BD68" i="53"/>
  <c r="BE68" i="53"/>
  <c r="BF68" i="53"/>
  <c r="BG68" i="53"/>
  <c r="BH68" i="53"/>
  <c r="BI68" i="53"/>
  <c r="BJ68" i="53"/>
  <c r="BK68" i="53"/>
  <c r="BL68" i="53"/>
  <c r="BM68" i="53"/>
  <c r="BN68" i="53"/>
  <c r="BO68" i="53"/>
  <c r="BP68" i="53"/>
  <c r="BQ68" i="53"/>
  <c r="GV68" i="53" s="1"/>
  <c r="BR68" i="53"/>
  <c r="CX68" i="53" s="1"/>
  <c r="BS68" i="53"/>
  <c r="BT68" i="53"/>
  <c r="BU68" i="53"/>
  <c r="BV68" i="53"/>
  <c r="CG68" i="53" s="1"/>
  <c r="BW68" i="53"/>
  <c r="BX68" i="53"/>
  <c r="BY68" i="53"/>
  <c r="BZ68" i="53"/>
  <c r="CD68" i="53"/>
  <c r="CF68" i="53"/>
  <c r="CJ68" i="53"/>
  <c r="CK68" i="53"/>
  <c r="CL68" i="53"/>
  <c r="CP68" i="53"/>
  <c r="CS68" i="53"/>
  <c r="CY68" i="53"/>
  <c r="CZ68" i="53"/>
  <c r="DB68" i="53"/>
  <c r="DC68" i="53"/>
  <c r="DD68" i="53"/>
  <c r="DE68" i="53"/>
  <c r="DF68" i="53"/>
  <c r="DH68" i="53"/>
  <c r="DI68" i="53"/>
  <c r="DJ68" i="53"/>
  <c r="DK68" i="53"/>
  <c r="DW68" i="53" s="1"/>
  <c r="DL68" i="53"/>
  <c r="EF68" i="53" s="1"/>
  <c r="DM68" i="53"/>
  <c r="DN68" i="53"/>
  <c r="DO68" i="53"/>
  <c r="DP68" i="53"/>
  <c r="DY68" i="53"/>
  <c r="DZ68" i="53"/>
  <c r="EA68" i="53"/>
  <c r="ED68" i="53"/>
  <c r="EG68" i="53"/>
  <c r="EH68" i="53"/>
  <c r="ER68" i="53"/>
  <c r="ES68" i="53"/>
  <c r="EY68" i="53"/>
  <c r="EZ68" i="53"/>
  <c r="FA68" i="53"/>
  <c r="FC68" i="53"/>
  <c r="FD68" i="53"/>
  <c r="FF68" i="53"/>
  <c r="FH68" i="53"/>
  <c r="FI68" i="53"/>
  <c r="FJ68" i="53"/>
  <c r="FN68" i="53"/>
  <c r="FO68" i="53"/>
  <c r="FP68" i="53"/>
  <c r="FQ68" i="53"/>
  <c r="FR68" i="53"/>
  <c r="FS68" i="53"/>
  <c r="FT68" i="53"/>
  <c r="FU68" i="53"/>
  <c r="GL68" i="53" s="1"/>
  <c r="FV68" i="53"/>
  <c r="FW68" i="53"/>
  <c r="FX68" i="53"/>
  <c r="FY68" i="53"/>
  <c r="GJ68" i="53"/>
  <c r="GK68" i="53"/>
  <c r="GO68" i="53"/>
  <c r="GP68" i="53"/>
  <c r="GS68" i="53"/>
  <c r="HD68" i="53"/>
  <c r="HE68" i="53"/>
  <c r="HG68" i="53"/>
  <c r="HH68" i="53"/>
  <c r="HI68" i="53"/>
  <c r="HJ68" i="53"/>
  <c r="HL68" i="53"/>
  <c r="HM68" i="53"/>
  <c r="HN68" i="53"/>
  <c r="HP68" i="53"/>
  <c r="HX68" i="53"/>
  <c r="ID68" i="53"/>
  <c r="IG68" i="53"/>
  <c r="II68" i="53"/>
  <c r="IP68" i="53"/>
  <c r="A69" i="53"/>
  <c r="D69" i="53"/>
  <c r="E69" i="53"/>
  <c r="F69" i="53"/>
  <c r="AO69" i="53" s="1"/>
  <c r="G69" i="53"/>
  <c r="H69" i="53"/>
  <c r="I69" i="53"/>
  <c r="J69" i="53"/>
  <c r="K69" i="53"/>
  <c r="L69" i="53"/>
  <c r="W69" i="53"/>
  <c r="X69" i="53"/>
  <c r="Y69" i="53"/>
  <c r="Z69" i="53"/>
  <c r="AD69" i="53"/>
  <c r="AF69" i="53"/>
  <c r="AG69" i="53"/>
  <c r="AI69" i="53"/>
  <c r="B69" i="53" s="1"/>
  <c r="AJ69" i="53"/>
  <c r="C69" i="53" s="1"/>
  <c r="AK69" i="53"/>
  <c r="AM69" i="53" s="1"/>
  <c r="AP69" i="53"/>
  <c r="AQ69" i="53"/>
  <c r="AR69" i="53"/>
  <c r="IN69" i="53" s="1"/>
  <c r="AS69" i="53"/>
  <c r="AT69" i="53"/>
  <c r="IP69" i="53" s="1"/>
  <c r="AU69" i="53"/>
  <c r="AW69" i="53"/>
  <c r="AX69" i="53"/>
  <c r="AY69" i="53"/>
  <c r="AZ69" i="53"/>
  <c r="BA69" i="53"/>
  <c r="BC69" i="53"/>
  <c r="BD69" i="53"/>
  <c r="BE69" i="53"/>
  <c r="BF69" i="53"/>
  <c r="BG69" i="53"/>
  <c r="BH69" i="53"/>
  <c r="BI69" i="53"/>
  <c r="BJ69" i="53"/>
  <c r="BK69" i="53"/>
  <c r="BL69" i="53"/>
  <c r="BM69" i="53"/>
  <c r="BN69" i="53"/>
  <c r="BO69" i="53"/>
  <c r="BP69" i="53"/>
  <c r="BQ69" i="53"/>
  <c r="BR69" i="53"/>
  <c r="ER69" i="53" s="1"/>
  <c r="BS69" i="53"/>
  <c r="BT69" i="53"/>
  <c r="BU69" i="53"/>
  <c r="BV69" i="53"/>
  <c r="CG69" i="53" s="1"/>
  <c r="BW69" i="53"/>
  <c r="BX69" i="53"/>
  <c r="BY69" i="53"/>
  <c r="BZ69" i="53"/>
  <c r="CB69" i="53"/>
  <c r="CC69" i="53"/>
  <c r="CE69" i="53"/>
  <c r="CF69" i="53"/>
  <c r="CL69" i="53"/>
  <c r="CN69" i="53"/>
  <c r="CO69" i="53"/>
  <c r="CP69" i="53"/>
  <c r="CR69" i="53"/>
  <c r="CY69" i="53"/>
  <c r="CZ69" i="53"/>
  <c r="DB69" i="53"/>
  <c r="DC69" i="53"/>
  <c r="DD69" i="53"/>
  <c r="DH69" i="53"/>
  <c r="DJ69" i="53"/>
  <c r="DK69" i="53"/>
  <c r="DL69" i="53"/>
  <c r="EF69" i="53" s="1"/>
  <c r="DM69" i="53"/>
  <c r="DN69" i="53"/>
  <c r="DO69" i="53"/>
  <c r="DP69" i="53"/>
  <c r="DW69" i="53"/>
  <c r="DX69" i="53"/>
  <c r="DZ69" i="53"/>
  <c r="EA69" i="53"/>
  <c r="EB69" i="53"/>
  <c r="EH69" i="53"/>
  <c r="EI69" i="53"/>
  <c r="EK69" i="53"/>
  <c r="EL69" i="53"/>
  <c r="EM69" i="53"/>
  <c r="EN69" i="53"/>
  <c r="EQ69" i="53" s="1"/>
  <c r="EO69" i="53"/>
  <c r="EP69" i="53"/>
  <c r="EY69" i="53"/>
  <c r="FA69" i="53"/>
  <c r="FB69" i="53"/>
  <c r="FC69" i="53"/>
  <c r="FF69" i="53"/>
  <c r="FH69" i="53"/>
  <c r="FK69" i="53"/>
  <c r="FN69" i="53"/>
  <c r="FO69" i="53"/>
  <c r="FP69" i="53"/>
  <c r="FQ69" i="53"/>
  <c r="FR69" i="53"/>
  <c r="FS69" i="53"/>
  <c r="FT69" i="53"/>
  <c r="FU69" i="53"/>
  <c r="GL69" i="53" s="1"/>
  <c r="FV69" i="53"/>
  <c r="FW69" i="53"/>
  <c r="FX69" i="53"/>
  <c r="FY69" i="53"/>
  <c r="GI69" i="53"/>
  <c r="GJ69" i="53"/>
  <c r="GM69" i="53"/>
  <c r="GN69" i="53"/>
  <c r="GR69" i="53"/>
  <c r="GS69" i="53"/>
  <c r="GT69" i="53"/>
  <c r="GU69" i="53"/>
  <c r="GV69" i="53"/>
  <c r="GW69" i="53"/>
  <c r="HE69" i="53"/>
  <c r="HF69" i="53"/>
  <c r="HG69" i="53"/>
  <c r="HI69" i="53"/>
  <c r="HJ69" i="53"/>
  <c r="HN69" i="53"/>
  <c r="HO69" i="53"/>
  <c r="HP69" i="53"/>
  <c r="HX69" i="53"/>
  <c r="ID69" i="53"/>
  <c r="II69" i="53"/>
  <c r="IM69" i="53"/>
  <c r="IR69" i="53" s="1"/>
  <c r="IO69" i="53"/>
  <c r="IQ69" i="53"/>
  <c r="A70" i="53"/>
  <c r="D70" i="53"/>
  <c r="E70" i="53"/>
  <c r="AK70" i="53" s="1"/>
  <c r="F70" i="53"/>
  <c r="AO70" i="53" s="1"/>
  <c r="G70" i="53"/>
  <c r="H70" i="53"/>
  <c r="I70" i="53"/>
  <c r="AY70" i="53" s="1"/>
  <c r="J70" i="53"/>
  <c r="K70" i="53"/>
  <c r="L70" i="53"/>
  <c r="W70" i="53"/>
  <c r="X70" i="53"/>
  <c r="Y70" i="53"/>
  <c r="Z70" i="53"/>
  <c r="AD70" i="53"/>
  <c r="AG70" i="53" s="1"/>
  <c r="AF70" i="53"/>
  <c r="AI70" i="53"/>
  <c r="B70" i="53" s="1"/>
  <c r="AJ70" i="53"/>
  <c r="C70" i="53" s="1"/>
  <c r="AL70" i="53"/>
  <c r="AP70" i="53"/>
  <c r="IK70" i="53" s="1"/>
  <c r="AQ70" i="53"/>
  <c r="AR70" i="53"/>
  <c r="AS70" i="53"/>
  <c r="AT70" i="53"/>
  <c r="IP70" i="53" s="1"/>
  <c r="AU70" i="53"/>
  <c r="IQ70" i="53" s="1"/>
  <c r="AZ70" i="53"/>
  <c r="BC70" i="53"/>
  <c r="BD70" i="53"/>
  <c r="BE70" i="53"/>
  <c r="BF70" i="53"/>
  <c r="BG70" i="53"/>
  <c r="BH70" i="53"/>
  <c r="BI70" i="53"/>
  <c r="BJ70" i="53"/>
  <c r="BK70" i="53"/>
  <c r="BL70" i="53"/>
  <c r="BM70" i="53"/>
  <c r="BN70" i="53"/>
  <c r="BO70" i="53"/>
  <c r="BP70" i="53"/>
  <c r="BQ70" i="53"/>
  <c r="BR70" i="53"/>
  <c r="CV70" i="53" s="1"/>
  <c r="BS70" i="53"/>
  <c r="BT70" i="53"/>
  <c r="HJ70" i="53" s="1"/>
  <c r="BU70" i="53"/>
  <c r="BV70" i="53"/>
  <c r="BW70" i="53"/>
  <c r="BX70" i="53"/>
  <c r="BY70" i="53"/>
  <c r="BZ70" i="53"/>
  <c r="CA70" i="53"/>
  <c r="CM70" i="53"/>
  <c r="CN70" i="53"/>
  <c r="CO70" i="53"/>
  <c r="CP70" i="53"/>
  <c r="CQ70" i="53"/>
  <c r="CR70" i="53"/>
  <c r="CT70" i="53"/>
  <c r="CU70" i="53"/>
  <c r="DK70" i="53"/>
  <c r="DL70" i="53"/>
  <c r="DM70" i="53"/>
  <c r="DN70" i="53"/>
  <c r="DO70" i="53"/>
  <c r="DP70" i="53"/>
  <c r="EK70" i="53"/>
  <c r="EL70" i="53"/>
  <c r="EM70" i="53"/>
  <c r="EN70" i="53"/>
  <c r="EO70" i="53"/>
  <c r="EP70" i="53"/>
  <c r="ET70" i="53"/>
  <c r="EU70" i="53"/>
  <c r="FN70" i="53"/>
  <c r="FO70" i="53"/>
  <c r="FP70" i="53"/>
  <c r="FQ70" i="53"/>
  <c r="FR70" i="53"/>
  <c r="FS70" i="53"/>
  <c r="FT70" i="53"/>
  <c r="FU70" i="53"/>
  <c r="FV70" i="53"/>
  <c r="FW70" i="53"/>
  <c r="FX70" i="53"/>
  <c r="FY70" i="53"/>
  <c r="GR70" i="53"/>
  <c r="GS70" i="53"/>
  <c r="GT70" i="53"/>
  <c r="GU70" i="53"/>
  <c r="GV70" i="53"/>
  <c r="GW70" i="53"/>
  <c r="GX70" i="53"/>
  <c r="GZ70" i="53"/>
  <c r="HO70" i="53"/>
  <c r="HP70" i="53"/>
  <c r="HX70" i="53"/>
  <c r="ID70" i="53"/>
  <c r="II70" i="53"/>
  <c r="IN70" i="53"/>
  <c r="IO70" i="53"/>
  <c r="A71" i="53"/>
  <c r="D71" i="53"/>
  <c r="E71" i="53"/>
  <c r="AK71" i="53" s="1"/>
  <c r="F71" i="53"/>
  <c r="AO71" i="53" s="1"/>
  <c r="G71" i="53"/>
  <c r="H71" i="53"/>
  <c r="I71" i="53"/>
  <c r="AY71" i="53" s="1"/>
  <c r="J71" i="53"/>
  <c r="K71" i="53"/>
  <c r="L71" i="53"/>
  <c r="W71" i="53"/>
  <c r="X71" i="53"/>
  <c r="Y71" i="53"/>
  <c r="Z71" i="53"/>
  <c r="AD71" i="53"/>
  <c r="AG71" i="53" s="1"/>
  <c r="AF71" i="53"/>
  <c r="AI71" i="53"/>
  <c r="B71" i="53" s="1"/>
  <c r="AJ71" i="53"/>
  <c r="C71" i="53" s="1"/>
  <c r="AL71" i="53"/>
  <c r="AP71" i="53"/>
  <c r="AQ71" i="53"/>
  <c r="IM71" i="53" s="1"/>
  <c r="AR71" i="53"/>
  <c r="IN71" i="53" s="1"/>
  <c r="AS71" i="53"/>
  <c r="AT71" i="53"/>
  <c r="IP71" i="53" s="1"/>
  <c r="AU71" i="53"/>
  <c r="AZ71" i="53"/>
  <c r="BC71" i="53"/>
  <c r="BD71" i="53"/>
  <c r="BE71" i="53"/>
  <c r="BF71" i="53"/>
  <c r="BG71" i="53"/>
  <c r="BH71" i="53"/>
  <c r="BI71" i="53"/>
  <c r="BJ71" i="53"/>
  <c r="BK71" i="53"/>
  <c r="BL71" i="53"/>
  <c r="BM71" i="53"/>
  <c r="BN71" i="53"/>
  <c r="BO71" i="53"/>
  <c r="BP71" i="53"/>
  <c r="EH71" i="53" s="1"/>
  <c r="BQ71" i="53"/>
  <c r="CO71" i="53" s="1"/>
  <c r="BR71" i="53"/>
  <c r="CU71" i="53" s="1"/>
  <c r="BS71" i="53"/>
  <c r="BT71" i="53"/>
  <c r="DG71" i="53" s="1"/>
  <c r="BU71" i="53"/>
  <c r="CA71" i="53" s="1"/>
  <c r="BV71" i="53"/>
  <c r="CH71" i="53" s="1"/>
  <c r="BW71" i="53"/>
  <c r="BX71" i="53"/>
  <c r="BY71" i="53"/>
  <c r="BZ71" i="53"/>
  <c r="CD71" i="53"/>
  <c r="CE71" i="53"/>
  <c r="CF71" i="53"/>
  <c r="CM71" i="53"/>
  <c r="CN71" i="53"/>
  <c r="CQ71" i="53"/>
  <c r="CR71" i="53"/>
  <c r="CY71" i="53"/>
  <c r="CZ71" i="53"/>
  <c r="DB71" i="53"/>
  <c r="DC71" i="53"/>
  <c r="DD71" i="53"/>
  <c r="DK71" i="53"/>
  <c r="DX71" i="53" s="1"/>
  <c r="DL71" i="53"/>
  <c r="DM71" i="53"/>
  <c r="DN71" i="53"/>
  <c r="DO71" i="53"/>
  <c r="DP71" i="53"/>
  <c r="DW71" i="53"/>
  <c r="DZ71" i="53"/>
  <c r="EA71" i="53"/>
  <c r="EB71" i="53"/>
  <c r="EL71" i="53"/>
  <c r="EM71" i="53"/>
  <c r="EP71" i="53"/>
  <c r="ET71" i="53"/>
  <c r="EY71" i="53"/>
  <c r="EZ71" i="53"/>
  <c r="FB71" i="53"/>
  <c r="FC71" i="53"/>
  <c r="FD71" i="53"/>
  <c r="FK71" i="53"/>
  <c r="FN71" i="53"/>
  <c r="FO71" i="53"/>
  <c r="FP71" i="53"/>
  <c r="FQ71" i="53"/>
  <c r="FR71" i="53"/>
  <c r="FS71" i="53"/>
  <c r="FT71" i="53"/>
  <c r="GF71" i="53" s="1"/>
  <c r="FU71" i="53"/>
  <c r="FV71" i="53"/>
  <c r="FW71" i="53"/>
  <c r="FX71" i="53"/>
  <c r="FY71" i="53"/>
  <c r="GI71" i="53"/>
  <c r="GJ71" i="53"/>
  <c r="GS71" i="53"/>
  <c r="GT71" i="53"/>
  <c r="GW71" i="53"/>
  <c r="GY71" i="53"/>
  <c r="HD71" i="53"/>
  <c r="HF71" i="53"/>
  <c r="HG71" i="53"/>
  <c r="HH71" i="53"/>
  <c r="HO71" i="53"/>
  <c r="HP71" i="53"/>
  <c r="HX71" i="53"/>
  <c r="ID71" i="53"/>
  <c r="IE71" i="53"/>
  <c r="IG71" i="53"/>
  <c r="II71" i="53"/>
  <c r="IJ71" i="53"/>
  <c r="IH71" i="53" s="1"/>
  <c r="IO71" i="53"/>
  <c r="IQ71" i="53"/>
  <c r="A72" i="53"/>
  <c r="D72" i="53"/>
  <c r="E72" i="53"/>
  <c r="AK72" i="53" s="1"/>
  <c r="F72" i="53"/>
  <c r="AO72" i="53" s="1"/>
  <c r="G72" i="53"/>
  <c r="H72" i="53"/>
  <c r="I72" i="53"/>
  <c r="J72" i="53"/>
  <c r="K72" i="53"/>
  <c r="L72" i="53"/>
  <c r="W72" i="53"/>
  <c r="X72" i="53"/>
  <c r="Y72" i="53"/>
  <c r="Z72" i="53"/>
  <c r="AD72" i="53"/>
  <c r="AG72" i="53" s="1"/>
  <c r="AF72" i="53"/>
  <c r="AI72" i="53"/>
  <c r="B72" i="53" s="1"/>
  <c r="AJ72" i="53"/>
  <c r="C72" i="53" s="1"/>
  <c r="AM72" i="53"/>
  <c r="AP72" i="53"/>
  <c r="AQ72" i="53"/>
  <c r="AR72" i="53"/>
  <c r="IN72" i="53" s="1"/>
  <c r="AS72" i="53"/>
  <c r="IO72" i="53" s="1"/>
  <c r="AT72" i="53"/>
  <c r="IP72" i="53" s="1"/>
  <c r="AU72" i="53"/>
  <c r="IQ72" i="53" s="1"/>
  <c r="AZ72" i="53"/>
  <c r="BC72" i="53"/>
  <c r="BD72" i="53"/>
  <c r="BE72" i="53"/>
  <c r="BF72" i="53"/>
  <c r="BG72" i="53"/>
  <c r="BH72" i="53"/>
  <c r="BI72" i="53"/>
  <c r="BJ72" i="53"/>
  <c r="BK72" i="53"/>
  <c r="BL72" i="53"/>
  <c r="BM72" i="53"/>
  <c r="BN72" i="53"/>
  <c r="BO72" i="53"/>
  <c r="CB72" i="53" s="1"/>
  <c r="BP72" i="53"/>
  <c r="BQ72" i="53"/>
  <c r="CO72" i="53" s="1"/>
  <c r="BR72" i="53"/>
  <c r="CX72" i="53" s="1"/>
  <c r="BS72" i="53"/>
  <c r="DB72" i="53" s="1"/>
  <c r="BT72" i="53"/>
  <c r="BU72" i="53"/>
  <c r="BV72" i="53"/>
  <c r="CH72" i="53" s="1"/>
  <c r="BW72" i="53"/>
  <c r="BX72" i="53"/>
  <c r="BY72" i="53"/>
  <c r="BZ72" i="53"/>
  <c r="CA72" i="53"/>
  <c r="CI72" i="53"/>
  <c r="CJ72" i="53"/>
  <c r="CL72" i="53"/>
  <c r="CM72" i="53"/>
  <c r="CN72" i="53"/>
  <c r="CP72" i="53"/>
  <c r="CQ72" i="53"/>
  <c r="CR72" i="53"/>
  <c r="DC72" i="53"/>
  <c r="DF72" i="53"/>
  <c r="DG72" i="53"/>
  <c r="DH72" i="53"/>
  <c r="DJ72" i="53"/>
  <c r="DK72" i="53"/>
  <c r="DL72" i="53"/>
  <c r="EE72" i="53" s="1"/>
  <c r="DM72" i="53"/>
  <c r="DN72" i="53"/>
  <c r="DO72" i="53"/>
  <c r="DP72" i="53"/>
  <c r="DW72" i="53"/>
  <c r="ED72" i="53"/>
  <c r="EH72" i="53"/>
  <c r="EI72" i="53"/>
  <c r="EL72" i="53"/>
  <c r="EM72" i="53"/>
  <c r="EN72" i="53"/>
  <c r="EP72" i="53"/>
  <c r="EU72" i="53"/>
  <c r="FC72" i="53"/>
  <c r="FF72" i="53"/>
  <c r="FG72" i="53"/>
  <c r="FH72" i="53"/>
  <c r="FJ72" i="53"/>
  <c r="FK72" i="53"/>
  <c r="FN72" i="53"/>
  <c r="FO72" i="53"/>
  <c r="FP72" i="53"/>
  <c r="FQ72" i="53"/>
  <c r="FR72" i="53"/>
  <c r="FS72" i="53"/>
  <c r="FT72" i="53"/>
  <c r="FU72" i="53"/>
  <c r="FV72" i="53"/>
  <c r="FW72" i="53"/>
  <c r="FX72" i="53"/>
  <c r="FY72" i="53"/>
  <c r="GJ72" i="53"/>
  <c r="GL72" i="53"/>
  <c r="GM72" i="53"/>
  <c r="GN72" i="53"/>
  <c r="GP72" i="53"/>
  <c r="GQ72" i="53"/>
  <c r="GR72" i="53"/>
  <c r="GS72" i="53"/>
  <c r="GT72" i="53"/>
  <c r="GV72" i="53"/>
  <c r="GW72" i="53"/>
  <c r="GZ72" i="53"/>
  <c r="HH72" i="53"/>
  <c r="HJ72" i="53"/>
  <c r="HK72" i="53"/>
  <c r="HL72" i="53"/>
  <c r="HN72" i="53"/>
  <c r="HO72" i="53"/>
  <c r="HP72" i="53"/>
  <c r="HX72" i="53"/>
  <c r="ID72" i="53"/>
  <c r="II72" i="53"/>
  <c r="IJ72" i="53" s="1"/>
  <c r="IH72" i="53" s="1"/>
  <c r="IM72" i="53"/>
  <c r="A73" i="53"/>
  <c r="D73" i="53"/>
  <c r="E73" i="53"/>
  <c r="AK73" i="53" s="1"/>
  <c r="AN73" i="53" s="1"/>
  <c r="F73" i="53"/>
  <c r="AO73" i="53" s="1"/>
  <c r="G73" i="53"/>
  <c r="H73" i="53"/>
  <c r="I73" i="53"/>
  <c r="AX73" i="53" s="1"/>
  <c r="J73" i="53"/>
  <c r="K73" i="53"/>
  <c r="L73" i="53"/>
  <c r="W73" i="53"/>
  <c r="X73" i="53"/>
  <c r="Y73" i="53"/>
  <c r="Z73" i="53"/>
  <c r="AD73" i="53"/>
  <c r="AG73" i="53" s="1"/>
  <c r="AF73" i="53"/>
  <c r="AI73" i="53"/>
  <c r="B73" i="53" s="1"/>
  <c r="AJ73" i="53"/>
  <c r="C73" i="53" s="1"/>
  <c r="AP73" i="53"/>
  <c r="IM73" i="53" s="1"/>
  <c r="AQ73" i="53"/>
  <c r="AR73" i="53"/>
  <c r="AS73" i="53"/>
  <c r="AT73" i="53"/>
  <c r="IP73" i="53" s="1"/>
  <c r="AU73" i="53"/>
  <c r="AY73" i="53"/>
  <c r="BC73" i="53"/>
  <c r="BD73" i="53"/>
  <c r="BE73" i="53"/>
  <c r="BF73" i="53"/>
  <c r="BG73" i="53"/>
  <c r="BH73" i="53"/>
  <c r="BI73" i="53"/>
  <c r="BJ73" i="53"/>
  <c r="BK73" i="53"/>
  <c r="BL73" i="53"/>
  <c r="BM73" i="53"/>
  <c r="BN73" i="53"/>
  <c r="BO73" i="53"/>
  <c r="BP73" i="53"/>
  <c r="EF73" i="53" s="1"/>
  <c r="BQ73" i="53"/>
  <c r="CO73" i="53" s="1"/>
  <c r="BR73" i="53"/>
  <c r="BS73" i="53"/>
  <c r="BT73" i="53"/>
  <c r="DH73" i="53" s="1"/>
  <c r="BU73" i="53"/>
  <c r="CA73" i="53" s="1"/>
  <c r="BV73" i="53"/>
  <c r="BW73" i="53"/>
  <c r="BX73" i="53"/>
  <c r="BY73" i="53"/>
  <c r="BZ73" i="53"/>
  <c r="CJ73" i="53"/>
  <c r="CL73" i="53"/>
  <c r="CP73" i="53"/>
  <c r="CU73" i="53"/>
  <c r="CZ73" i="53"/>
  <c r="DJ73" i="53"/>
  <c r="DK73" i="53"/>
  <c r="DX73" i="53" s="1"/>
  <c r="DL73" i="53"/>
  <c r="DM73" i="53"/>
  <c r="DN73" i="53"/>
  <c r="DO73" i="53"/>
  <c r="DP73" i="53"/>
  <c r="ED73" i="53"/>
  <c r="EE73" i="53"/>
  <c r="EL73" i="53"/>
  <c r="EP73" i="53"/>
  <c r="FB73" i="53"/>
  <c r="FG73" i="53"/>
  <c r="FH73" i="53"/>
  <c r="FN73" i="53"/>
  <c r="FO73" i="53"/>
  <c r="FP73" i="53"/>
  <c r="FQ73" i="53"/>
  <c r="FR73" i="53"/>
  <c r="FS73" i="53"/>
  <c r="FT73" i="53"/>
  <c r="FU73" i="53"/>
  <c r="FV73" i="53"/>
  <c r="FW73" i="53"/>
  <c r="FX73" i="53"/>
  <c r="FY73" i="53"/>
  <c r="GN73" i="53"/>
  <c r="GP73" i="53"/>
  <c r="GT73" i="53"/>
  <c r="HG73" i="53"/>
  <c r="HN73" i="53"/>
  <c r="HO73" i="53"/>
  <c r="HP73" i="53"/>
  <c r="HX73" i="53"/>
  <c r="ID73" i="53"/>
  <c r="IG73" i="53"/>
  <c r="II73" i="53"/>
  <c r="IO73" i="53"/>
  <c r="IQ73" i="53"/>
  <c r="A74" i="53"/>
  <c r="D74" i="53"/>
  <c r="E74" i="53"/>
  <c r="AK74" i="53" s="1"/>
  <c r="AM74" i="53" s="1"/>
  <c r="F74" i="53"/>
  <c r="AO74" i="53" s="1"/>
  <c r="G74" i="53"/>
  <c r="H74" i="53"/>
  <c r="I74" i="53"/>
  <c r="AY74" i="53" s="1"/>
  <c r="J74" i="53"/>
  <c r="K74" i="53"/>
  <c r="L74" i="53"/>
  <c r="W74" i="53"/>
  <c r="X74" i="53"/>
  <c r="Y74" i="53"/>
  <c r="Z74" i="53"/>
  <c r="AD74" i="53"/>
  <c r="AG74" i="53" s="1"/>
  <c r="AF74" i="53"/>
  <c r="AI74" i="53"/>
  <c r="B74" i="53" s="1"/>
  <c r="AJ74" i="53"/>
  <c r="C74" i="53" s="1"/>
  <c r="AL74" i="53"/>
  <c r="AP74" i="53"/>
  <c r="AQ74" i="53"/>
  <c r="AR74" i="53"/>
  <c r="AS74" i="53"/>
  <c r="AT74" i="53"/>
  <c r="IP74" i="53" s="1"/>
  <c r="AU74" i="53"/>
  <c r="AX74" i="53"/>
  <c r="BC74" i="53"/>
  <c r="BD74" i="53"/>
  <c r="BE74" i="53"/>
  <c r="BF74" i="53"/>
  <c r="BG74" i="53"/>
  <c r="BH74" i="53"/>
  <c r="BI74" i="53"/>
  <c r="BJ74" i="53"/>
  <c r="BK74" i="53"/>
  <c r="BL74" i="53"/>
  <c r="BM74" i="53"/>
  <c r="BN74" i="53"/>
  <c r="BO74" i="53"/>
  <c r="CF74" i="53" s="1"/>
  <c r="BP74" i="53"/>
  <c r="GL74" i="53" s="1"/>
  <c r="BQ74" i="53"/>
  <c r="BR74" i="53"/>
  <c r="CT74" i="53" s="1"/>
  <c r="BS74" i="53"/>
  <c r="CZ74" i="53" s="1"/>
  <c r="BT74" i="53"/>
  <c r="FJ74" i="53" s="1"/>
  <c r="BU74" i="53"/>
  <c r="BV74" i="53"/>
  <c r="BW74" i="53"/>
  <c r="BX74" i="53"/>
  <c r="BY74" i="53"/>
  <c r="BZ74" i="53"/>
  <c r="CA74" i="53"/>
  <c r="CB74" i="53"/>
  <c r="CM74" i="53"/>
  <c r="CN74" i="53"/>
  <c r="CO74" i="53"/>
  <c r="CP74" i="53"/>
  <c r="CQ74" i="53"/>
  <c r="CR74" i="53"/>
  <c r="CU74" i="53"/>
  <c r="CV74" i="53"/>
  <c r="CX74" i="53"/>
  <c r="DG74" i="53"/>
  <c r="DK74" i="53"/>
  <c r="DL74" i="53"/>
  <c r="DM74" i="53"/>
  <c r="DN74" i="53"/>
  <c r="DO74" i="53"/>
  <c r="DP74" i="53"/>
  <c r="DZ74" i="53"/>
  <c r="EA74" i="53"/>
  <c r="EK74" i="53"/>
  <c r="EL74" i="53"/>
  <c r="EQ74" i="53" s="1"/>
  <c r="EM74" i="53"/>
  <c r="EN74" i="53"/>
  <c r="EO74" i="53"/>
  <c r="EP74" i="53"/>
  <c r="ET74" i="53"/>
  <c r="EU74" i="53"/>
  <c r="EV74" i="53"/>
  <c r="FD74" i="53"/>
  <c r="FH74" i="53"/>
  <c r="FN74" i="53"/>
  <c r="FO74" i="53"/>
  <c r="FP74" i="53"/>
  <c r="FQ74" i="53"/>
  <c r="FR74" i="53"/>
  <c r="FS74" i="53"/>
  <c r="FT74" i="53"/>
  <c r="FU74" i="53"/>
  <c r="FV74" i="53"/>
  <c r="FW74" i="53"/>
  <c r="FX74" i="53"/>
  <c r="FY74" i="53"/>
  <c r="GP74" i="53"/>
  <c r="GR74" i="53"/>
  <c r="GS74" i="53"/>
  <c r="GT74" i="53"/>
  <c r="GU74" i="53"/>
  <c r="GV74" i="53"/>
  <c r="GW74" i="53"/>
  <c r="GX74" i="53"/>
  <c r="GZ74" i="53"/>
  <c r="HB74" i="53"/>
  <c r="HC74" i="53"/>
  <c r="HN74" i="53"/>
  <c r="HP74" i="53"/>
  <c r="HX74" i="53"/>
  <c r="ID74" i="53"/>
  <c r="II74" i="53"/>
  <c r="IO74" i="53"/>
  <c r="IQ74" i="53"/>
  <c r="A75" i="53"/>
  <c r="D75" i="53"/>
  <c r="E75" i="53"/>
  <c r="AK75" i="53" s="1"/>
  <c r="F75" i="53"/>
  <c r="AO75" i="53" s="1"/>
  <c r="G75" i="53"/>
  <c r="H75" i="53"/>
  <c r="I75" i="53"/>
  <c r="J75" i="53"/>
  <c r="K75" i="53"/>
  <c r="L75" i="53"/>
  <c r="W75" i="53"/>
  <c r="X75" i="53"/>
  <c r="Y75" i="53"/>
  <c r="Z75" i="53"/>
  <c r="AD75" i="53"/>
  <c r="AG75" i="53" s="1"/>
  <c r="AF75" i="53"/>
  <c r="AI75" i="53"/>
  <c r="B75" i="53" s="1"/>
  <c r="AJ75" i="53"/>
  <c r="C75" i="53" s="1"/>
  <c r="AP75" i="53"/>
  <c r="AQ75" i="53"/>
  <c r="AR75" i="53"/>
  <c r="AS75" i="53"/>
  <c r="AT75" i="53"/>
  <c r="IP75" i="53" s="1"/>
  <c r="AU75" i="53"/>
  <c r="IQ75" i="53" s="1"/>
  <c r="BC75" i="53"/>
  <c r="BD75" i="53"/>
  <c r="BE75" i="53"/>
  <c r="BF75" i="53"/>
  <c r="BG75" i="53"/>
  <c r="BH75" i="53"/>
  <c r="BI75" i="53"/>
  <c r="BJ75" i="53"/>
  <c r="BK75" i="53"/>
  <c r="BL75" i="53"/>
  <c r="BM75" i="53"/>
  <c r="BN75" i="53"/>
  <c r="BO75" i="53"/>
  <c r="CE75" i="53" s="1"/>
  <c r="BP75" i="53"/>
  <c r="BQ75" i="53"/>
  <c r="CP75" i="53" s="1"/>
  <c r="BR75" i="53"/>
  <c r="CU75" i="53" s="1"/>
  <c r="BS75" i="53"/>
  <c r="CY75" i="53" s="1"/>
  <c r="BT75" i="53"/>
  <c r="BU75" i="53"/>
  <c r="BV75" i="53"/>
  <c r="CH75" i="53" s="1"/>
  <c r="BW75" i="53"/>
  <c r="BX75" i="53"/>
  <c r="BY75" i="53"/>
  <c r="BZ75" i="53"/>
  <c r="CA75" i="53"/>
  <c r="CF75" i="53"/>
  <c r="CM75" i="53"/>
  <c r="CN75" i="53"/>
  <c r="CO75" i="53"/>
  <c r="CQ75" i="53"/>
  <c r="CR75" i="53"/>
  <c r="CT75" i="53"/>
  <c r="CZ75" i="53"/>
  <c r="DK75" i="53"/>
  <c r="DL75" i="53"/>
  <c r="DM75" i="53"/>
  <c r="DN75" i="53"/>
  <c r="DO75" i="53"/>
  <c r="DP75" i="53"/>
  <c r="DZ75" i="53"/>
  <c r="EK75" i="53"/>
  <c r="EL75" i="53"/>
  <c r="EN75" i="53"/>
  <c r="EO75" i="53"/>
  <c r="EP75" i="53"/>
  <c r="EV75" i="53"/>
  <c r="EY75" i="53"/>
  <c r="FD75" i="53"/>
  <c r="FF75" i="53"/>
  <c r="FN75" i="53"/>
  <c r="FO75" i="53"/>
  <c r="FP75" i="53"/>
  <c r="FQ75" i="53"/>
  <c r="FR75" i="53"/>
  <c r="FS75" i="53"/>
  <c r="FT75" i="53"/>
  <c r="GH75" i="53" s="1"/>
  <c r="FU75" i="53"/>
  <c r="FV75" i="53"/>
  <c r="FW75" i="53"/>
  <c r="FX75" i="53"/>
  <c r="FY75" i="53"/>
  <c r="GQ75" i="53"/>
  <c r="GS75" i="53"/>
  <c r="GT75" i="53"/>
  <c r="GU75" i="53"/>
  <c r="GW75" i="53"/>
  <c r="GY75" i="53"/>
  <c r="GZ75" i="53"/>
  <c r="HG75" i="53"/>
  <c r="HP75" i="53"/>
  <c r="HX75" i="53"/>
  <c r="ID75" i="53"/>
  <c r="II75" i="53"/>
  <c r="IE75" i="53" s="1"/>
  <c r="IJ75" i="53"/>
  <c r="IH75" i="53" s="1"/>
  <c r="IO75" i="53"/>
  <c r="A76" i="53"/>
  <c r="D76" i="53"/>
  <c r="E76" i="53"/>
  <c r="AK76" i="53" s="1"/>
  <c r="AN76" i="53" s="1"/>
  <c r="F76" i="53"/>
  <c r="AO76" i="53" s="1"/>
  <c r="G76" i="53"/>
  <c r="H76" i="53"/>
  <c r="I76" i="53"/>
  <c r="AZ76" i="53" s="1"/>
  <c r="J76" i="53"/>
  <c r="K76" i="53"/>
  <c r="L76" i="53"/>
  <c r="W76" i="53"/>
  <c r="X76" i="53"/>
  <c r="Y76" i="53"/>
  <c r="Z76" i="53"/>
  <c r="AD76" i="53"/>
  <c r="AG76" i="53" s="1"/>
  <c r="AF76" i="53"/>
  <c r="AI76" i="53"/>
  <c r="B76" i="53" s="1"/>
  <c r="AJ76" i="53"/>
  <c r="C76" i="53" s="1"/>
  <c r="AP76" i="53"/>
  <c r="AQ76" i="53"/>
  <c r="AR76" i="53"/>
  <c r="IN76" i="53" s="1"/>
  <c r="AS76" i="53"/>
  <c r="AT76" i="53"/>
  <c r="IP76" i="53" s="1"/>
  <c r="AU76" i="53"/>
  <c r="IQ76" i="53" s="1"/>
  <c r="AV76" i="53"/>
  <c r="BC76" i="53"/>
  <c r="BD76" i="53"/>
  <c r="BE76" i="53"/>
  <c r="BF76" i="53"/>
  <c r="BG76" i="53"/>
  <c r="BH76" i="53"/>
  <c r="BI76" i="53"/>
  <c r="BJ76" i="53"/>
  <c r="BK76" i="53"/>
  <c r="BL76" i="53"/>
  <c r="BM76" i="53"/>
  <c r="BN76" i="53"/>
  <c r="BO76" i="53"/>
  <c r="BP76" i="53"/>
  <c r="CI76" i="53" s="1"/>
  <c r="BQ76" i="53"/>
  <c r="CN76" i="53" s="1"/>
  <c r="BR76" i="53"/>
  <c r="CX76" i="53" s="1"/>
  <c r="BS76" i="53"/>
  <c r="DB76" i="53" s="1"/>
  <c r="BT76" i="53"/>
  <c r="DG76" i="53" s="1"/>
  <c r="BU76" i="53"/>
  <c r="CA76" i="53" s="1"/>
  <c r="BV76" i="53"/>
  <c r="CH76" i="53" s="1"/>
  <c r="BW76" i="53"/>
  <c r="BX76" i="53"/>
  <c r="BY76" i="53"/>
  <c r="BZ76" i="53"/>
  <c r="CD76" i="53"/>
  <c r="CE76" i="53"/>
  <c r="CF76" i="53"/>
  <c r="CJ76" i="53"/>
  <c r="CL76" i="53"/>
  <c r="CM76" i="53"/>
  <c r="CP76" i="53"/>
  <c r="CQ76" i="53"/>
  <c r="CY76" i="53"/>
  <c r="CZ76" i="53"/>
  <c r="DC76" i="53"/>
  <c r="DD76" i="53"/>
  <c r="DF76" i="53"/>
  <c r="DH76" i="53"/>
  <c r="DJ76" i="53"/>
  <c r="DK76" i="53"/>
  <c r="DX76" i="53" s="1"/>
  <c r="DL76" i="53"/>
  <c r="DM76" i="53"/>
  <c r="DN76" i="53"/>
  <c r="DO76" i="53"/>
  <c r="DP76" i="53"/>
  <c r="DZ76" i="53"/>
  <c r="EB76" i="53"/>
  <c r="ED76" i="53"/>
  <c r="EE76" i="53"/>
  <c r="EF76" i="53"/>
  <c r="EI76" i="53"/>
  <c r="EK76" i="53"/>
  <c r="EL76" i="53"/>
  <c r="EO76" i="53"/>
  <c r="EP76" i="53"/>
  <c r="EZ76" i="53"/>
  <c r="FB76" i="53"/>
  <c r="FC76" i="53"/>
  <c r="FF76" i="53"/>
  <c r="FG76" i="53"/>
  <c r="FH76" i="53"/>
  <c r="FK76" i="53"/>
  <c r="FN76" i="53"/>
  <c r="FO76" i="53"/>
  <c r="FP76" i="53"/>
  <c r="FQ76" i="53"/>
  <c r="FR76" i="53"/>
  <c r="FS76" i="53"/>
  <c r="FT76" i="53"/>
  <c r="GH76" i="53" s="1"/>
  <c r="FU76" i="53"/>
  <c r="FV76" i="53"/>
  <c r="FW76" i="53"/>
  <c r="FX76" i="53"/>
  <c r="FY76" i="53"/>
  <c r="GI76" i="53"/>
  <c r="GJ76" i="53"/>
  <c r="GM76" i="53"/>
  <c r="GN76" i="53"/>
  <c r="GP76" i="53"/>
  <c r="GS76" i="53"/>
  <c r="GT76" i="53"/>
  <c r="GW76" i="53"/>
  <c r="GZ76" i="53"/>
  <c r="HF76" i="53"/>
  <c r="HG76" i="53"/>
  <c r="HH76" i="53"/>
  <c r="HK76" i="53"/>
  <c r="HL76" i="53"/>
  <c r="HN76" i="53"/>
  <c r="HP76" i="53"/>
  <c r="HX76" i="53"/>
  <c r="ID76" i="53"/>
  <c r="II76" i="53"/>
  <c r="IJ76" i="53" s="1"/>
  <c r="IH76" i="53" s="1"/>
  <c r="IM76" i="53"/>
  <c r="IR76" i="53" s="1"/>
  <c r="IO76" i="53"/>
  <c r="A77" i="53"/>
  <c r="D77" i="53"/>
  <c r="E77" i="53"/>
  <c r="AK77" i="53" s="1"/>
  <c r="AN77" i="53" s="1"/>
  <c r="F77" i="53"/>
  <c r="AO77" i="53" s="1"/>
  <c r="G77" i="53"/>
  <c r="H77" i="53"/>
  <c r="I77" i="53"/>
  <c r="AX77" i="53" s="1"/>
  <c r="J77" i="53"/>
  <c r="K77" i="53"/>
  <c r="L77" i="53"/>
  <c r="W77" i="53"/>
  <c r="X77" i="53"/>
  <c r="Y77" i="53"/>
  <c r="Z77" i="53"/>
  <c r="AD77" i="53"/>
  <c r="AG77" i="53" s="1"/>
  <c r="AF77" i="53"/>
  <c r="AI77" i="53"/>
  <c r="B77" i="53" s="1"/>
  <c r="AJ77" i="53"/>
  <c r="C77" i="53" s="1"/>
  <c r="AP77" i="53"/>
  <c r="IK77" i="53" s="1"/>
  <c r="AQ77" i="53"/>
  <c r="AR77" i="53"/>
  <c r="AS77" i="53"/>
  <c r="IO77" i="53" s="1"/>
  <c r="AT77" i="53"/>
  <c r="IP77" i="53" s="1"/>
  <c r="AU77" i="53"/>
  <c r="AY77" i="53"/>
  <c r="BC77" i="53"/>
  <c r="BD77" i="53"/>
  <c r="BE77" i="53"/>
  <c r="BF77" i="53"/>
  <c r="BG77" i="53"/>
  <c r="BH77" i="53"/>
  <c r="BI77" i="53"/>
  <c r="BJ77" i="53"/>
  <c r="BK77" i="53"/>
  <c r="BL77" i="53"/>
  <c r="BM77" i="53"/>
  <c r="BN77" i="53"/>
  <c r="BO77" i="53"/>
  <c r="GI77" i="53" s="1"/>
  <c r="BP77" i="53"/>
  <c r="CI77" i="53" s="1"/>
  <c r="BQ77" i="53"/>
  <c r="CM77" i="53" s="1"/>
  <c r="BR77" i="53"/>
  <c r="BS77" i="53"/>
  <c r="FC77" i="53" s="1"/>
  <c r="BT77" i="53"/>
  <c r="DH77" i="53" s="1"/>
  <c r="BU77" i="53"/>
  <c r="CA77" i="53" s="1"/>
  <c r="BV77" i="53"/>
  <c r="BW77" i="53"/>
  <c r="BX77" i="53"/>
  <c r="BY77" i="53"/>
  <c r="BZ77" i="53"/>
  <c r="CE77" i="53"/>
  <c r="CF77" i="53"/>
  <c r="CN77" i="53"/>
  <c r="CR77" i="53"/>
  <c r="CT77" i="53"/>
  <c r="CU77" i="53"/>
  <c r="CY77" i="53"/>
  <c r="CZ77" i="53"/>
  <c r="DJ77" i="53"/>
  <c r="DK77" i="53"/>
  <c r="DL77" i="53"/>
  <c r="DM77" i="53"/>
  <c r="DN77" i="53"/>
  <c r="DO77" i="53"/>
  <c r="DP77" i="53"/>
  <c r="DZ77" i="53"/>
  <c r="ED77" i="53"/>
  <c r="EE77" i="53"/>
  <c r="EL77" i="53"/>
  <c r="EP77" i="53"/>
  <c r="ER77" i="53"/>
  <c r="EV77" i="53"/>
  <c r="FB77" i="53"/>
  <c r="FH77" i="53"/>
  <c r="FJ77" i="53"/>
  <c r="FN77" i="53"/>
  <c r="FO77" i="53"/>
  <c r="FP77" i="53"/>
  <c r="FQ77" i="53"/>
  <c r="FR77" i="53"/>
  <c r="FS77" i="53"/>
  <c r="FT77" i="53"/>
  <c r="FU77" i="53"/>
  <c r="GL77" i="53" s="1"/>
  <c r="FV77" i="53"/>
  <c r="FW77" i="53"/>
  <c r="FX77" i="53"/>
  <c r="FY77" i="53"/>
  <c r="GJ77" i="53"/>
  <c r="GN77" i="53"/>
  <c r="GS77" i="53"/>
  <c r="GW77" i="53"/>
  <c r="GX77" i="53"/>
  <c r="HB77" i="53"/>
  <c r="HC77" i="53"/>
  <c r="HG77" i="53"/>
  <c r="HL77" i="53"/>
  <c r="HN77" i="53"/>
  <c r="HP77" i="53"/>
  <c r="HX77" i="53"/>
  <c r="ID77" i="53"/>
  <c r="II77" i="53"/>
  <c r="IG77" i="53" s="1"/>
  <c r="IN77" i="53"/>
  <c r="IQ77" i="53"/>
  <c r="A78" i="53"/>
  <c r="D78" i="53"/>
  <c r="E78" i="53"/>
  <c r="AK78" i="53" s="1"/>
  <c r="AM78" i="53" s="1"/>
  <c r="F78" i="53"/>
  <c r="AO78" i="53" s="1"/>
  <c r="G78" i="53"/>
  <c r="H78" i="53"/>
  <c r="I78" i="53"/>
  <c r="J78" i="53"/>
  <c r="K78" i="53"/>
  <c r="L78" i="53"/>
  <c r="W78" i="53"/>
  <c r="X78" i="53"/>
  <c r="Y78" i="53"/>
  <c r="Z78" i="53"/>
  <c r="AD78" i="53"/>
  <c r="AG78" i="53" s="1"/>
  <c r="AF78" i="53"/>
  <c r="AI78" i="53"/>
  <c r="B78" i="53" s="1"/>
  <c r="AJ78" i="53"/>
  <c r="C78" i="53" s="1"/>
  <c r="AL78" i="53"/>
  <c r="AN78" i="53"/>
  <c r="AP78" i="53"/>
  <c r="AQ78" i="53"/>
  <c r="AR78" i="53"/>
  <c r="AS78" i="53"/>
  <c r="AT78" i="53"/>
  <c r="IP78" i="53" s="1"/>
  <c r="AU78" i="53"/>
  <c r="IQ78" i="53" s="1"/>
  <c r="AX78" i="53"/>
  <c r="AY78" i="53"/>
  <c r="AZ78" i="53"/>
  <c r="BC78" i="53"/>
  <c r="BD78" i="53"/>
  <c r="BE78" i="53"/>
  <c r="BF78" i="53"/>
  <c r="BG78" i="53"/>
  <c r="BH78" i="53"/>
  <c r="BI78" i="53"/>
  <c r="BJ78" i="53"/>
  <c r="BK78" i="53"/>
  <c r="BL78" i="53"/>
  <c r="BM78" i="53"/>
  <c r="BN78" i="53"/>
  <c r="BO78" i="53"/>
  <c r="GF78" i="53" s="1"/>
  <c r="BP78" i="53"/>
  <c r="BQ78" i="53"/>
  <c r="CP78" i="53" s="1"/>
  <c r="BR78" i="53"/>
  <c r="CU78" i="53" s="1"/>
  <c r="BS78" i="53"/>
  <c r="FC78" i="53" s="1"/>
  <c r="BT78" i="53"/>
  <c r="HO78" i="53" s="1"/>
  <c r="BU78" i="53"/>
  <c r="BV78" i="53"/>
  <c r="BW78" i="53"/>
  <c r="BX78" i="53"/>
  <c r="BY78" i="53"/>
  <c r="BZ78" i="53"/>
  <c r="CA78" i="53"/>
  <c r="CL78" i="53"/>
  <c r="CM78" i="53"/>
  <c r="CN78" i="53"/>
  <c r="CO78" i="53"/>
  <c r="CQ78" i="53"/>
  <c r="CR78" i="53"/>
  <c r="CT78" i="53"/>
  <c r="CX78" i="53"/>
  <c r="DB78" i="53"/>
  <c r="DF78" i="53"/>
  <c r="DK78" i="53"/>
  <c r="DL78" i="53"/>
  <c r="DM78" i="53"/>
  <c r="DN78" i="53"/>
  <c r="DO78" i="53"/>
  <c r="DP78" i="53"/>
  <c r="DZ78" i="53"/>
  <c r="EL78" i="53"/>
  <c r="EM78" i="53"/>
  <c r="EN78" i="53"/>
  <c r="EP78" i="53"/>
  <c r="ER78" i="53"/>
  <c r="ET78" i="53"/>
  <c r="FD78" i="53"/>
  <c r="FJ78" i="53"/>
  <c r="FN78" i="53"/>
  <c r="FO78" i="53"/>
  <c r="FP78" i="53"/>
  <c r="FQ78" i="53"/>
  <c r="FR78" i="53"/>
  <c r="FS78" i="53"/>
  <c r="FT78" i="53"/>
  <c r="FU78" i="53"/>
  <c r="FV78" i="53"/>
  <c r="FW78" i="53"/>
  <c r="FX78" i="53"/>
  <c r="FY78" i="53"/>
  <c r="GQ78" i="53"/>
  <c r="GR78" i="53"/>
  <c r="GT78" i="53"/>
  <c r="GU78" i="53"/>
  <c r="GV78" i="53"/>
  <c r="GY78" i="53"/>
  <c r="GZ78" i="53"/>
  <c r="HH78" i="53"/>
  <c r="HJ78" i="53"/>
  <c r="HP78" i="53"/>
  <c r="HX78" i="53"/>
  <c r="ID78" i="53"/>
  <c r="II78" i="53"/>
  <c r="IO78" i="53"/>
  <c r="A79" i="53"/>
  <c r="D79" i="53"/>
  <c r="E79" i="53"/>
  <c r="AK79" i="53" s="1"/>
  <c r="F79" i="53"/>
  <c r="AO79" i="53" s="1"/>
  <c r="G79" i="53"/>
  <c r="H79" i="53"/>
  <c r="I79" i="53"/>
  <c r="AY79" i="53" s="1"/>
  <c r="J79" i="53"/>
  <c r="K79" i="53"/>
  <c r="L79" i="53"/>
  <c r="W79" i="53"/>
  <c r="X79" i="53"/>
  <c r="Y79" i="53"/>
  <c r="Z79" i="53"/>
  <c r="AD79" i="53"/>
  <c r="AG79" i="53" s="1"/>
  <c r="AF79" i="53"/>
  <c r="AI79" i="53"/>
  <c r="B79" i="53" s="1"/>
  <c r="AJ79" i="53"/>
  <c r="C79" i="53" s="1"/>
  <c r="AL79" i="53"/>
  <c r="AP79" i="53"/>
  <c r="AQ79" i="53"/>
  <c r="IM79" i="53" s="1"/>
  <c r="AR79" i="53"/>
  <c r="AS79" i="53"/>
  <c r="IO79" i="53" s="1"/>
  <c r="AT79" i="53"/>
  <c r="IP79" i="53" s="1"/>
  <c r="AU79" i="53"/>
  <c r="IQ79" i="53" s="1"/>
  <c r="AZ79" i="53"/>
  <c r="BC79" i="53"/>
  <c r="BD79" i="53"/>
  <c r="BE79" i="53"/>
  <c r="BF79" i="53"/>
  <c r="BG79" i="53"/>
  <c r="BH79" i="53"/>
  <c r="BI79" i="53"/>
  <c r="BJ79" i="53"/>
  <c r="BK79" i="53"/>
  <c r="BL79" i="53"/>
  <c r="BM79" i="53"/>
  <c r="BN79" i="53"/>
  <c r="BO79" i="53"/>
  <c r="CD79" i="53" s="1"/>
  <c r="BP79" i="53"/>
  <c r="GM79" i="53" s="1"/>
  <c r="BQ79" i="53"/>
  <c r="BR79" i="53"/>
  <c r="CU79" i="53" s="1"/>
  <c r="BS79" i="53"/>
  <c r="DB79" i="53" s="1"/>
  <c r="BT79" i="53"/>
  <c r="HK79" i="53" s="1"/>
  <c r="BU79" i="53"/>
  <c r="BV79" i="53"/>
  <c r="BW79" i="53"/>
  <c r="BX79" i="53"/>
  <c r="BY79" i="53"/>
  <c r="BZ79" i="53"/>
  <c r="CA79" i="53"/>
  <c r="CB79" i="53"/>
  <c r="CF79" i="53"/>
  <c r="CH79" i="53"/>
  <c r="CM79" i="53"/>
  <c r="CN79" i="53"/>
  <c r="CO79" i="53"/>
  <c r="CP79" i="53"/>
  <c r="CQ79" i="53"/>
  <c r="CR79" i="53"/>
  <c r="CT79" i="53"/>
  <c r="CX79" i="53"/>
  <c r="CY79" i="53"/>
  <c r="CZ79" i="53"/>
  <c r="DD79" i="53"/>
  <c r="DG79" i="53"/>
  <c r="DK79" i="53"/>
  <c r="DL79" i="53"/>
  <c r="DM79" i="53"/>
  <c r="DN79" i="53"/>
  <c r="DO79" i="53"/>
  <c r="DP79" i="53"/>
  <c r="DW79" i="53"/>
  <c r="EA79" i="53"/>
  <c r="EB79" i="53"/>
  <c r="EK79" i="53"/>
  <c r="EL79" i="53"/>
  <c r="EM79" i="53"/>
  <c r="EN79" i="53"/>
  <c r="EO79" i="53"/>
  <c r="EP79" i="53"/>
  <c r="ET79" i="53"/>
  <c r="EV79" i="53"/>
  <c r="EY79" i="53"/>
  <c r="EZ79" i="53"/>
  <c r="FD79" i="53"/>
  <c r="FJ79" i="53"/>
  <c r="FN79" i="53"/>
  <c r="FO79" i="53"/>
  <c r="FP79" i="53"/>
  <c r="FQ79" i="53"/>
  <c r="FR79" i="53"/>
  <c r="FS79" i="53"/>
  <c r="FT79" i="53"/>
  <c r="GH79" i="53" s="1"/>
  <c r="FU79" i="53"/>
  <c r="FV79" i="53"/>
  <c r="FW79" i="53"/>
  <c r="FX79" i="53"/>
  <c r="FY79" i="53"/>
  <c r="GI79" i="53"/>
  <c r="GQ79" i="53"/>
  <c r="GR79" i="53"/>
  <c r="GS79" i="53"/>
  <c r="GT79" i="53"/>
  <c r="GU79" i="53"/>
  <c r="GV79" i="53"/>
  <c r="GW79" i="53"/>
  <c r="GY79" i="53"/>
  <c r="GZ79" i="53"/>
  <c r="HF79" i="53"/>
  <c r="HG79" i="53"/>
  <c r="HO79" i="53"/>
  <c r="HP79" i="53"/>
  <c r="HX79" i="53"/>
  <c r="ID79" i="53"/>
  <c r="IE79" i="53"/>
  <c r="II79" i="53"/>
  <c r="IG79" i="53" s="1"/>
  <c r="IJ79" i="53"/>
  <c r="IH79" i="53" s="1"/>
  <c r="IK79" i="53"/>
  <c r="A80" i="53"/>
  <c r="D80" i="53"/>
  <c r="E80" i="53"/>
  <c r="AK80" i="53" s="1"/>
  <c r="F80" i="53"/>
  <c r="AO80" i="53" s="1"/>
  <c r="G80" i="53"/>
  <c r="H80" i="53"/>
  <c r="I80" i="53"/>
  <c r="J80" i="53"/>
  <c r="K80" i="53"/>
  <c r="L80" i="53"/>
  <c r="W80" i="53"/>
  <c r="X80" i="53"/>
  <c r="Y80" i="53"/>
  <c r="Z80" i="53"/>
  <c r="AD80" i="53"/>
  <c r="AF80" i="53"/>
  <c r="AG80" i="53"/>
  <c r="AI80" i="53"/>
  <c r="B80" i="53" s="1"/>
  <c r="AJ80" i="53"/>
  <c r="C80" i="53" s="1"/>
  <c r="AM80" i="53"/>
  <c r="AP80" i="53"/>
  <c r="AQ80" i="53"/>
  <c r="IK80" i="53" s="1"/>
  <c r="AR80" i="53"/>
  <c r="AS80" i="53"/>
  <c r="AT80" i="53"/>
  <c r="IP80" i="53" s="1"/>
  <c r="AU80" i="53"/>
  <c r="AZ80" i="53"/>
  <c r="BC80" i="53"/>
  <c r="BD80" i="53"/>
  <c r="BE80" i="53"/>
  <c r="BF80" i="53"/>
  <c r="BG80" i="53"/>
  <c r="BH80" i="53"/>
  <c r="BI80" i="53"/>
  <c r="BJ80" i="53"/>
  <c r="BK80" i="53"/>
  <c r="BL80" i="53"/>
  <c r="BM80" i="53"/>
  <c r="BN80" i="53"/>
  <c r="BO80" i="53"/>
  <c r="BP80" i="53"/>
  <c r="EE80" i="53" s="1"/>
  <c r="BQ80" i="53"/>
  <c r="CP80" i="53" s="1"/>
  <c r="BR80" i="53"/>
  <c r="BS80" i="53"/>
  <c r="DB80" i="53" s="1"/>
  <c r="BT80" i="53"/>
  <c r="DJ80" i="53" s="1"/>
  <c r="BU80" i="53"/>
  <c r="CA80" i="53" s="1"/>
  <c r="BV80" i="53"/>
  <c r="BW80" i="53"/>
  <c r="BX80" i="53"/>
  <c r="BY80" i="53"/>
  <c r="BZ80" i="53"/>
  <c r="CD80" i="53"/>
  <c r="CE80" i="53"/>
  <c r="CL80" i="53"/>
  <c r="CM80" i="53"/>
  <c r="CQ80" i="53"/>
  <c r="CY80" i="53"/>
  <c r="CZ80" i="53"/>
  <c r="DC80" i="53"/>
  <c r="DG80" i="53"/>
  <c r="DH80" i="53"/>
  <c r="DK80" i="53"/>
  <c r="DL80" i="53"/>
  <c r="DM80" i="53"/>
  <c r="DN80" i="53"/>
  <c r="DO80" i="53"/>
  <c r="DP80" i="53"/>
  <c r="DW80" i="53"/>
  <c r="DZ80" i="53"/>
  <c r="EB80" i="53"/>
  <c r="ED80" i="53"/>
  <c r="EH80" i="53"/>
  <c r="EI80" i="53"/>
  <c r="EN80" i="53"/>
  <c r="EV80" i="53"/>
  <c r="FB80" i="53"/>
  <c r="FC80" i="53"/>
  <c r="FF80" i="53"/>
  <c r="FJ80" i="53"/>
  <c r="FK80" i="53"/>
  <c r="FN80" i="53"/>
  <c r="FO80" i="53"/>
  <c r="FP80" i="53"/>
  <c r="FQ80" i="53"/>
  <c r="FR80" i="53"/>
  <c r="FS80" i="53"/>
  <c r="FT80" i="53"/>
  <c r="FU80" i="53"/>
  <c r="FV80" i="53"/>
  <c r="FW80" i="53"/>
  <c r="FX80" i="53"/>
  <c r="FY80" i="53"/>
  <c r="GI80" i="53"/>
  <c r="GJ80" i="53"/>
  <c r="GL80" i="53"/>
  <c r="GP80" i="53"/>
  <c r="GQ80" i="53"/>
  <c r="GU80" i="53"/>
  <c r="GZ80" i="53"/>
  <c r="HF80" i="53"/>
  <c r="HH80" i="53"/>
  <c r="HJ80" i="53"/>
  <c r="HK80" i="53"/>
  <c r="HO80" i="53"/>
  <c r="HP80" i="53"/>
  <c r="HX80" i="53"/>
  <c r="ID80" i="53"/>
  <c r="IE80" i="53"/>
  <c r="IG80" i="53"/>
  <c r="II80" i="53"/>
  <c r="IJ80" i="53" s="1"/>
  <c r="IH80" i="53" s="1"/>
  <c r="IO80" i="53"/>
  <c r="IQ80" i="53"/>
  <c r="A81" i="53"/>
  <c r="D81" i="53"/>
  <c r="E81" i="53"/>
  <c r="AK81" i="53" s="1"/>
  <c r="AM81" i="53" s="1"/>
  <c r="F81" i="53"/>
  <c r="AO81" i="53" s="1"/>
  <c r="G81" i="53"/>
  <c r="H81" i="53"/>
  <c r="I81" i="53"/>
  <c r="AV81" i="53" s="1"/>
  <c r="J81" i="53"/>
  <c r="K81" i="53"/>
  <c r="L81" i="53"/>
  <c r="W81" i="53"/>
  <c r="X81" i="53"/>
  <c r="Y81" i="53"/>
  <c r="Z81" i="53"/>
  <c r="AD81" i="53"/>
  <c r="AG81" i="53" s="1"/>
  <c r="AF81" i="53"/>
  <c r="AI81" i="53"/>
  <c r="B81" i="53" s="1"/>
  <c r="AJ81" i="53"/>
  <c r="C81" i="53" s="1"/>
  <c r="AL81" i="53"/>
  <c r="AP81" i="53"/>
  <c r="IN81" i="53" s="1"/>
  <c r="AQ81" i="53"/>
  <c r="AR81" i="53"/>
  <c r="AS81" i="53"/>
  <c r="AT81" i="53"/>
  <c r="IP81" i="53" s="1"/>
  <c r="AU81" i="53"/>
  <c r="IQ81" i="53" s="1"/>
  <c r="AY81" i="53"/>
  <c r="AZ81" i="53"/>
  <c r="BC81" i="53"/>
  <c r="BD81" i="53"/>
  <c r="BE81" i="53"/>
  <c r="BF81" i="53"/>
  <c r="BG81" i="53"/>
  <c r="BH81" i="53"/>
  <c r="BI81" i="53"/>
  <c r="BJ81" i="53"/>
  <c r="BK81" i="53"/>
  <c r="BL81" i="53"/>
  <c r="BM81" i="53"/>
  <c r="BN81" i="53"/>
  <c r="BO81" i="53"/>
  <c r="BP81" i="53"/>
  <c r="ED81" i="53" s="1"/>
  <c r="BQ81" i="53"/>
  <c r="CM81" i="53" s="1"/>
  <c r="BR81" i="53"/>
  <c r="CT81" i="53" s="1"/>
  <c r="BS81" i="53"/>
  <c r="BT81" i="53"/>
  <c r="DH81" i="53" s="1"/>
  <c r="BU81" i="53"/>
  <c r="CA81" i="53" s="1"/>
  <c r="BV81" i="53"/>
  <c r="CH81" i="53" s="1"/>
  <c r="BW81" i="53"/>
  <c r="BX81" i="53"/>
  <c r="BY81" i="53"/>
  <c r="BZ81" i="53"/>
  <c r="CF81" i="53"/>
  <c r="CJ81" i="53"/>
  <c r="CL81" i="53"/>
  <c r="CO81" i="53"/>
  <c r="CP81" i="53"/>
  <c r="CU81" i="53"/>
  <c r="CZ81" i="53"/>
  <c r="DD81" i="53"/>
  <c r="DF81" i="53"/>
  <c r="DG81" i="53"/>
  <c r="DK81" i="53"/>
  <c r="DX81" i="53" s="1"/>
  <c r="DL81" i="53"/>
  <c r="EE81" i="53" s="1"/>
  <c r="DM81" i="53"/>
  <c r="DN81" i="53"/>
  <c r="DO81" i="53"/>
  <c r="DP81" i="53"/>
  <c r="DZ81" i="53"/>
  <c r="EF81" i="53"/>
  <c r="EI81" i="53"/>
  <c r="EM81" i="53"/>
  <c r="EN81" i="53"/>
  <c r="EV81" i="53"/>
  <c r="FB81" i="53"/>
  <c r="FG81" i="53"/>
  <c r="FH81" i="53"/>
  <c r="FJ81" i="53"/>
  <c r="FN81" i="53"/>
  <c r="FO81" i="53"/>
  <c r="FP81" i="53"/>
  <c r="FQ81" i="53"/>
  <c r="FR81" i="53"/>
  <c r="FS81" i="53"/>
  <c r="FT81" i="53"/>
  <c r="FU81" i="53"/>
  <c r="GN81" i="53" s="1"/>
  <c r="FV81" i="53"/>
  <c r="FW81" i="53"/>
  <c r="FX81" i="53"/>
  <c r="FY81" i="53"/>
  <c r="GJ81" i="53"/>
  <c r="GP81" i="53"/>
  <c r="GS81" i="53"/>
  <c r="GT81" i="53"/>
  <c r="GW81" i="53"/>
  <c r="HB81" i="53"/>
  <c r="HG81" i="53"/>
  <c r="HJ81" i="53"/>
  <c r="HL81" i="53"/>
  <c r="HO81" i="53"/>
  <c r="HP81" i="53"/>
  <c r="HX81" i="53"/>
  <c r="ID81" i="53"/>
  <c r="II81" i="53"/>
  <c r="IG81" i="53" s="1"/>
  <c r="IM81" i="53"/>
  <c r="IO81" i="53"/>
  <c r="A82" i="53"/>
  <c r="D82" i="53"/>
  <c r="E82" i="53"/>
  <c r="AK82" i="53" s="1"/>
  <c r="AM82" i="53" s="1"/>
  <c r="F82" i="53"/>
  <c r="AO82" i="53" s="1"/>
  <c r="G82" i="53"/>
  <c r="H82" i="53"/>
  <c r="I82" i="53"/>
  <c r="AZ82" i="53" s="1"/>
  <c r="J82" i="53"/>
  <c r="K82" i="53"/>
  <c r="L82" i="53"/>
  <c r="W82" i="53"/>
  <c r="X82" i="53"/>
  <c r="Y82" i="53"/>
  <c r="Z82" i="53"/>
  <c r="AD82" i="53"/>
  <c r="AG82" i="53" s="1"/>
  <c r="AF82" i="53"/>
  <c r="AI82" i="53"/>
  <c r="B82" i="53" s="1"/>
  <c r="AJ82" i="53"/>
  <c r="C82" i="53" s="1"/>
  <c r="AL82" i="53"/>
  <c r="AN82" i="53"/>
  <c r="AP82" i="53"/>
  <c r="AQ82" i="53"/>
  <c r="AR82" i="53"/>
  <c r="AS82" i="53"/>
  <c r="AT82" i="53"/>
  <c r="IP82" i="53" s="1"/>
  <c r="AU82" i="53"/>
  <c r="IQ82" i="53" s="1"/>
  <c r="AX82" i="53"/>
  <c r="AY82" i="53"/>
  <c r="BC82" i="53"/>
  <c r="BD82" i="53"/>
  <c r="BE82" i="53"/>
  <c r="BF82" i="53"/>
  <c r="BG82" i="53"/>
  <c r="BH82" i="53"/>
  <c r="BI82" i="53"/>
  <c r="BJ82" i="53"/>
  <c r="BK82" i="53"/>
  <c r="BL82" i="53"/>
  <c r="BM82" i="53"/>
  <c r="BN82" i="53"/>
  <c r="BO82" i="53"/>
  <c r="BP82" i="53"/>
  <c r="EF82" i="53" s="1"/>
  <c r="BQ82" i="53"/>
  <c r="CO82" i="53" s="1"/>
  <c r="BR82" i="53"/>
  <c r="BS82" i="53"/>
  <c r="FC82" i="53" s="1"/>
  <c r="BT82" i="53"/>
  <c r="DG82" i="53" s="1"/>
  <c r="BU82" i="53"/>
  <c r="CB82" i="53" s="1"/>
  <c r="BV82" i="53"/>
  <c r="BW82" i="53"/>
  <c r="BX82" i="53"/>
  <c r="BY82" i="53"/>
  <c r="BZ82" i="53"/>
  <c r="CF82" i="53"/>
  <c r="CP82" i="53"/>
  <c r="CT82" i="53"/>
  <c r="CU82" i="53"/>
  <c r="CV82" i="53"/>
  <c r="CX82" i="53"/>
  <c r="CZ82" i="53"/>
  <c r="DB82" i="53"/>
  <c r="DK82" i="53"/>
  <c r="DL82" i="53"/>
  <c r="DM82" i="53"/>
  <c r="DN82" i="53"/>
  <c r="DO82" i="53"/>
  <c r="DP82" i="53"/>
  <c r="DZ82" i="53"/>
  <c r="EA82" i="53"/>
  <c r="EM82" i="53"/>
  <c r="ER82" i="53"/>
  <c r="ET82" i="53"/>
  <c r="EU82" i="53"/>
  <c r="EV82" i="53"/>
  <c r="EY82" i="53"/>
  <c r="FD82" i="53"/>
  <c r="FN82" i="53"/>
  <c r="FO82" i="53"/>
  <c r="FP82" i="53"/>
  <c r="FQ82" i="53"/>
  <c r="FR82" i="53"/>
  <c r="FS82" i="53"/>
  <c r="FT82" i="53"/>
  <c r="FU82" i="53"/>
  <c r="FV82" i="53"/>
  <c r="FW82" i="53"/>
  <c r="FX82" i="53"/>
  <c r="FY82" i="53"/>
  <c r="GF82" i="53"/>
  <c r="GJ82" i="53"/>
  <c r="GU82" i="53"/>
  <c r="GX82" i="53"/>
  <c r="GY82" i="53"/>
  <c r="GZ82" i="53"/>
  <c r="HB82" i="53"/>
  <c r="HC82" i="53"/>
  <c r="HD82" i="53"/>
  <c r="HP82" i="53"/>
  <c r="HX82" i="53"/>
  <c r="ID82" i="53"/>
  <c r="II82" i="53"/>
  <c r="IJ82" i="53" s="1"/>
  <c r="IH82" i="53" s="1"/>
  <c r="IN82" i="53"/>
  <c r="IO82" i="53"/>
  <c r="A83" i="53"/>
  <c r="D83" i="53"/>
  <c r="E83" i="53"/>
  <c r="AK83" i="53" s="1"/>
  <c r="F83" i="53"/>
  <c r="AO83" i="53" s="1"/>
  <c r="G83" i="53"/>
  <c r="H83" i="53"/>
  <c r="I83" i="53"/>
  <c r="AZ83" i="53" s="1"/>
  <c r="J83" i="53"/>
  <c r="K83" i="53"/>
  <c r="L83" i="53"/>
  <c r="W83" i="53"/>
  <c r="X83" i="53"/>
  <c r="Y83" i="53"/>
  <c r="Z83" i="53"/>
  <c r="AD83" i="53"/>
  <c r="AG83" i="53" s="1"/>
  <c r="AF83" i="53"/>
  <c r="AI83" i="53"/>
  <c r="B83" i="53" s="1"/>
  <c r="AJ83" i="53"/>
  <c r="C83" i="53" s="1"/>
  <c r="AL83" i="53"/>
  <c r="AP83" i="53"/>
  <c r="AQ83" i="53"/>
  <c r="AR83" i="53"/>
  <c r="AS83" i="53"/>
  <c r="IK83" i="53" s="1"/>
  <c r="AT83" i="53"/>
  <c r="IP83" i="53" s="1"/>
  <c r="AU83" i="53"/>
  <c r="IQ83" i="53" s="1"/>
  <c r="BC83" i="53"/>
  <c r="BD83" i="53"/>
  <c r="BE83" i="53"/>
  <c r="BF83" i="53"/>
  <c r="BG83" i="53"/>
  <c r="BH83" i="53"/>
  <c r="BI83" i="53"/>
  <c r="BJ83" i="53"/>
  <c r="BK83" i="53"/>
  <c r="BL83" i="53"/>
  <c r="BM83" i="53"/>
  <c r="BN83" i="53"/>
  <c r="BO83" i="53"/>
  <c r="CE83" i="53" s="1"/>
  <c r="BP83" i="53"/>
  <c r="EH83" i="53" s="1"/>
  <c r="BQ83" i="53"/>
  <c r="CP83" i="53" s="1"/>
  <c r="BR83" i="53"/>
  <c r="CU83" i="53" s="1"/>
  <c r="BS83" i="53"/>
  <c r="CY83" i="53" s="1"/>
  <c r="BT83" i="53"/>
  <c r="FJ83" i="53" s="1"/>
  <c r="BU83" i="53"/>
  <c r="BV83" i="53"/>
  <c r="CH83" i="53" s="1"/>
  <c r="BW83" i="53"/>
  <c r="BX83" i="53"/>
  <c r="BY83" i="53"/>
  <c r="BZ83" i="53"/>
  <c r="CA83" i="53"/>
  <c r="CF83" i="53"/>
  <c r="CM83" i="53"/>
  <c r="CN83" i="53"/>
  <c r="CO83" i="53"/>
  <c r="CQ83" i="53"/>
  <c r="CR83" i="53"/>
  <c r="CT83" i="53"/>
  <c r="CZ83" i="53"/>
  <c r="DG83" i="53"/>
  <c r="DK83" i="53"/>
  <c r="DL83" i="53"/>
  <c r="DM83" i="53"/>
  <c r="DN83" i="53"/>
  <c r="DO83" i="53"/>
  <c r="DP83" i="53"/>
  <c r="DX83" i="53"/>
  <c r="EF83" i="53"/>
  <c r="EL83" i="53"/>
  <c r="EM83" i="53"/>
  <c r="EN83" i="53"/>
  <c r="EP83" i="53"/>
  <c r="ET83" i="53"/>
  <c r="EU83" i="53"/>
  <c r="FB83" i="53"/>
  <c r="FF83" i="53"/>
  <c r="FN83" i="53"/>
  <c r="FO83" i="53"/>
  <c r="FP83" i="53"/>
  <c r="FQ83" i="53"/>
  <c r="FR83" i="53"/>
  <c r="FS83" i="53"/>
  <c r="FT83" i="53"/>
  <c r="FU83" i="53"/>
  <c r="FV83" i="53"/>
  <c r="FW83" i="53"/>
  <c r="FX83" i="53"/>
  <c r="FY83" i="53"/>
  <c r="GF83" i="53"/>
  <c r="GL83" i="53"/>
  <c r="GQ83" i="53"/>
  <c r="GS83" i="53"/>
  <c r="GT83" i="53"/>
  <c r="GU83" i="53"/>
  <c r="GW83" i="53"/>
  <c r="GY83" i="53"/>
  <c r="GZ83" i="53"/>
  <c r="HG83" i="53"/>
  <c r="HJ83" i="53"/>
  <c r="HO83" i="53"/>
  <c r="HP83" i="53"/>
  <c r="HX83" i="53"/>
  <c r="ID83" i="53"/>
  <c r="IE83" i="53"/>
  <c r="IG83" i="53"/>
  <c r="II83" i="53"/>
  <c r="IJ83" i="53"/>
  <c r="IH83" i="53" s="1"/>
  <c r="IO83" i="53"/>
  <c r="A84" i="53"/>
  <c r="D84" i="53"/>
  <c r="E84" i="53"/>
  <c r="AK84" i="53" s="1"/>
  <c r="AL84" i="53" s="1"/>
  <c r="F84" i="53"/>
  <c r="AO84" i="53" s="1"/>
  <c r="G84" i="53"/>
  <c r="H84" i="53"/>
  <c r="I84" i="53"/>
  <c r="J84" i="53"/>
  <c r="K84" i="53"/>
  <c r="L84" i="53"/>
  <c r="W84" i="53"/>
  <c r="X84" i="53"/>
  <c r="Y84" i="53"/>
  <c r="Z84" i="53"/>
  <c r="AD84" i="53"/>
  <c r="AG84" i="53" s="1"/>
  <c r="AF84" i="53"/>
  <c r="AI84" i="53"/>
  <c r="B84" i="53" s="1"/>
  <c r="AJ84" i="53"/>
  <c r="C84" i="53" s="1"/>
  <c r="AP84" i="53"/>
  <c r="AQ84" i="53"/>
  <c r="IM84" i="53" s="1"/>
  <c r="AR84" i="53"/>
  <c r="AS84" i="53"/>
  <c r="AT84" i="53"/>
  <c r="IP84" i="53" s="1"/>
  <c r="AU84" i="53"/>
  <c r="AV84" i="53"/>
  <c r="BC84" i="53"/>
  <c r="BD84" i="53"/>
  <c r="BE84" i="53"/>
  <c r="BF84" i="53"/>
  <c r="BG84" i="53"/>
  <c r="BH84" i="53"/>
  <c r="BI84" i="53"/>
  <c r="BJ84" i="53"/>
  <c r="BK84" i="53"/>
  <c r="BL84" i="53"/>
  <c r="BM84" i="53"/>
  <c r="BN84" i="53"/>
  <c r="BO84" i="53"/>
  <c r="BP84" i="53"/>
  <c r="CI84" i="53" s="1"/>
  <c r="BQ84" i="53"/>
  <c r="CN84" i="53" s="1"/>
  <c r="BR84" i="53"/>
  <c r="CX84" i="53" s="1"/>
  <c r="BS84" i="53"/>
  <c r="DB84" i="53" s="1"/>
  <c r="BT84" i="53"/>
  <c r="DG84" i="53" s="1"/>
  <c r="BU84" i="53"/>
  <c r="CA84" i="53" s="1"/>
  <c r="BV84" i="53"/>
  <c r="CH84" i="53" s="1"/>
  <c r="BW84" i="53"/>
  <c r="BX84" i="53"/>
  <c r="BY84" i="53"/>
  <c r="BZ84" i="53"/>
  <c r="CD84" i="53"/>
  <c r="CE84" i="53"/>
  <c r="CF84" i="53"/>
  <c r="CJ84" i="53"/>
  <c r="CL84" i="53"/>
  <c r="CM84" i="53"/>
  <c r="CP84" i="53"/>
  <c r="CQ84" i="53"/>
  <c r="CY84" i="53"/>
  <c r="CZ84" i="53"/>
  <c r="DC84" i="53"/>
  <c r="DD84" i="53"/>
  <c r="DF84" i="53"/>
  <c r="DH84" i="53"/>
  <c r="DJ84" i="53"/>
  <c r="DK84" i="53"/>
  <c r="DX84" i="53" s="1"/>
  <c r="DL84" i="53"/>
  <c r="DM84" i="53"/>
  <c r="DN84" i="53"/>
  <c r="DO84" i="53"/>
  <c r="DP84" i="53"/>
  <c r="DZ84" i="53"/>
  <c r="EB84" i="53"/>
  <c r="ED84" i="53"/>
  <c r="EE84" i="53"/>
  <c r="EF84" i="53"/>
  <c r="EI84" i="53"/>
  <c r="EK84" i="53"/>
  <c r="EL84" i="53"/>
  <c r="EO84" i="53"/>
  <c r="EP84" i="53"/>
  <c r="EZ84" i="53"/>
  <c r="FB84" i="53"/>
  <c r="FC84" i="53"/>
  <c r="FF84" i="53"/>
  <c r="FG84" i="53"/>
  <c r="FJ84" i="53"/>
  <c r="FK84" i="53"/>
  <c r="FN84" i="53"/>
  <c r="FO84" i="53"/>
  <c r="FP84" i="53"/>
  <c r="FQ84" i="53"/>
  <c r="FR84" i="53"/>
  <c r="FS84" i="53"/>
  <c r="FT84" i="53"/>
  <c r="FU84" i="53"/>
  <c r="FV84" i="53"/>
  <c r="FW84" i="53"/>
  <c r="FX84" i="53"/>
  <c r="FY84" i="53"/>
  <c r="GH84" i="53"/>
  <c r="GI84" i="53"/>
  <c r="GJ84" i="53"/>
  <c r="GL84" i="53"/>
  <c r="GM84" i="53"/>
  <c r="GP84" i="53"/>
  <c r="GQ84" i="53"/>
  <c r="GR84" i="53"/>
  <c r="GU84" i="53"/>
  <c r="GV84" i="53"/>
  <c r="HF84" i="53"/>
  <c r="HG84" i="53"/>
  <c r="HH84" i="53"/>
  <c r="HJ84" i="53"/>
  <c r="HK84" i="53"/>
  <c r="HN84" i="53"/>
  <c r="HO84" i="53"/>
  <c r="HP84" i="53"/>
  <c r="HX84" i="53"/>
  <c r="ID84" i="53"/>
  <c r="IE84" i="53"/>
  <c r="IG84" i="53"/>
  <c r="II84" i="53"/>
  <c r="IJ84" i="53" s="1"/>
  <c r="IH84" i="53" s="1"/>
  <c r="IO84" i="53"/>
  <c r="IQ84" i="53"/>
  <c r="A85" i="53"/>
  <c r="D85" i="53"/>
  <c r="E85" i="53"/>
  <c r="AK85" i="53" s="1"/>
  <c r="AM85" i="53" s="1"/>
  <c r="F85" i="53"/>
  <c r="AO85" i="53" s="1"/>
  <c r="G85" i="53"/>
  <c r="H85" i="53"/>
  <c r="I85" i="53"/>
  <c r="AV85" i="53" s="1"/>
  <c r="J85" i="53"/>
  <c r="K85" i="53"/>
  <c r="L85" i="53"/>
  <c r="W85" i="53"/>
  <c r="X85" i="53"/>
  <c r="Y85" i="53"/>
  <c r="Z85" i="53"/>
  <c r="AD85" i="53"/>
  <c r="AG85" i="53" s="1"/>
  <c r="AF85" i="53"/>
  <c r="AI85" i="53"/>
  <c r="B85" i="53" s="1"/>
  <c r="AJ85" i="53"/>
  <c r="C85" i="53" s="1"/>
  <c r="AL85" i="53"/>
  <c r="AP85" i="53"/>
  <c r="AQ85" i="53"/>
  <c r="IM85" i="53" s="1"/>
  <c r="AR85" i="53"/>
  <c r="AS85" i="53"/>
  <c r="IO85" i="53" s="1"/>
  <c r="AT85" i="53"/>
  <c r="IP85" i="53" s="1"/>
  <c r="AU85" i="53"/>
  <c r="IQ85" i="53" s="1"/>
  <c r="AY85" i="53"/>
  <c r="AZ85" i="53"/>
  <c r="BC85" i="53"/>
  <c r="BD85" i="53"/>
  <c r="BE85" i="53"/>
  <c r="BF85" i="53"/>
  <c r="BG85" i="53"/>
  <c r="BH85" i="53"/>
  <c r="BI85" i="53"/>
  <c r="BJ85" i="53"/>
  <c r="BK85" i="53"/>
  <c r="BL85" i="53"/>
  <c r="BM85" i="53"/>
  <c r="BN85" i="53"/>
  <c r="BO85" i="53"/>
  <c r="BP85" i="53"/>
  <c r="BQ85" i="53"/>
  <c r="CN85" i="53" s="1"/>
  <c r="BR85" i="53"/>
  <c r="CU85" i="53" s="1"/>
  <c r="BS85" i="53"/>
  <c r="BT85" i="53"/>
  <c r="DH85" i="53" s="1"/>
  <c r="BU85" i="53"/>
  <c r="CA85" i="53" s="1"/>
  <c r="BV85" i="53"/>
  <c r="CH85" i="53" s="1"/>
  <c r="BW85" i="53"/>
  <c r="BX85" i="53"/>
  <c r="BY85" i="53"/>
  <c r="BZ85" i="53"/>
  <c r="CJ85" i="53"/>
  <c r="CL85" i="53"/>
  <c r="CM85" i="53"/>
  <c r="CP85" i="53"/>
  <c r="CQ85" i="53"/>
  <c r="DF85" i="53"/>
  <c r="DJ85" i="53"/>
  <c r="DK85" i="53"/>
  <c r="DL85" i="53"/>
  <c r="EF85" i="53" s="1"/>
  <c r="DM85" i="53"/>
  <c r="DN85" i="53"/>
  <c r="DO85" i="53"/>
  <c r="DP85" i="53"/>
  <c r="EI85" i="53"/>
  <c r="EM85" i="53"/>
  <c r="EN85" i="53"/>
  <c r="EV85" i="53"/>
  <c r="FH85" i="53"/>
  <c r="FJ85" i="53"/>
  <c r="FN85" i="53"/>
  <c r="FO85" i="53"/>
  <c r="FP85" i="53"/>
  <c r="FQ85" i="53"/>
  <c r="FR85" i="53"/>
  <c r="FS85" i="53"/>
  <c r="FT85" i="53"/>
  <c r="FU85" i="53"/>
  <c r="FV85" i="53"/>
  <c r="FW85" i="53"/>
  <c r="FX85" i="53"/>
  <c r="FY85" i="53"/>
  <c r="GL85" i="53"/>
  <c r="GP85" i="53"/>
  <c r="GQ85" i="53"/>
  <c r="GR85" i="53"/>
  <c r="GU85" i="53"/>
  <c r="GV85" i="53"/>
  <c r="HC85" i="53"/>
  <c r="HG85" i="53"/>
  <c r="HJ85" i="53"/>
  <c r="HL85" i="53"/>
  <c r="HN85" i="53"/>
  <c r="HP85" i="53"/>
  <c r="HX85" i="53"/>
  <c r="ID85" i="53"/>
  <c r="II85" i="53"/>
  <c r="IG85" i="53" s="1"/>
  <c r="IN85" i="53"/>
  <c r="A86" i="53"/>
  <c r="D86" i="53"/>
  <c r="E86" i="53"/>
  <c r="AK86" i="53" s="1"/>
  <c r="AM86" i="53" s="1"/>
  <c r="F86" i="53"/>
  <c r="AO86" i="53" s="1"/>
  <c r="G86" i="53"/>
  <c r="H86" i="53"/>
  <c r="I86" i="53"/>
  <c r="AZ86" i="53" s="1"/>
  <c r="J86" i="53"/>
  <c r="K86" i="53"/>
  <c r="L86" i="53"/>
  <c r="W86" i="53"/>
  <c r="X86" i="53"/>
  <c r="Y86" i="53"/>
  <c r="Z86" i="53"/>
  <c r="AD86" i="53"/>
  <c r="AG86" i="53" s="1"/>
  <c r="AF86" i="53"/>
  <c r="AI86" i="53"/>
  <c r="B86" i="53" s="1"/>
  <c r="AJ86" i="53"/>
  <c r="C86" i="53" s="1"/>
  <c r="AL86" i="53"/>
  <c r="AN86" i="53"/>
  <c r="AP86" i="53"/>
  <c r="AQ86" i="53"/>
  <c r="AR86" i="53"/>
  <c r="IN86" i="53" s="1"/>
  <c r="AS86" i="53"/>
  <c r="IO86" i="53" s="1"/>
  <c r="AT86" i="53"/>
  <c r="IP86" i="53" s="1"/>
  <c r="AU86" i="53"/>
  <c r="AX86" i="53"/>
  <c r="AY86" i="53"/>
  <c r="BC86" i="53"/>
  <c r="BD86" i="53"/>
  <c r="BE86" i="53"/>
  <c r="BF86" i="53"/>
  <c r="BG86" i="53"/>
  <c r="BH86" i="53"/>
  <c r="BI86" i="53"/>
  <c r="BJ86" i="53"/>
  <c r="BK86" i="53"/>
  <c r="BL86" i="53"/>
  <c r="BM86" i="53"/>
  <c r="BN86" i="53"/>
  <c r="BO86" i="53"/>
  <c r="GF86" i="53" s="1"/>
  <c r="BP86" i="53"/>
  <c r="BQ86" i="53"/>
  <c r="CP86" i="53" s="1"/>
  <c r="BR86" i="53"/>
  <c r="BS86" i="53"/>
  <c r="BT86" i="53"/>
  <c r="HJ86" i="53" s="1"/>
  <c r="BU86" i="53"/>
  <c r="CB86" i="53" s="1"/>
  <c r="BV86" i="53"/>
  <c r="BW86" i="53"/>
  <c r="BX86" i="53"/>
  <c r="BY86" i="53"/>
  <c r="BZ86" i="53"/>
  <c r="CM86" i="53"/>
  <c r="CQ86" i="53"/>
  <c r="CT86" i="53"/>
  <c r="CU86" i="53"/>
  <c r="CV86" i="53"/>
  <c r="CX86" i="53"/>
  <c r="CZ86" i="53"/>
  <c r="DB86" i="53"/>
  <c r="DK86" i="53"/>
  <c r="DL86" i="53"/>
  <c r="DM86" i="53"/>
  <c r="DN86" i="53"/>
  <c r="DO86" i="53"/>
  <c r="DP86" i="53"/>
  <c r="DZ86" i="53"/>
  <c r="EA86" i="53"/>
  <c r="EK86" i="53"/>
  <c r="EO86" i="53"/>
  <c r="ER86" i="53"/>
  <c r="ET86" i="53"/>
  <c r="EU86" i="53"/>
  <c r="EV86" i="53"/>
  <c r="EY86" i="53"/>
  <c r="FC86" i="53"/>
  <c r="FD86" i="53"/>
  <c r="FN86" i="53"/>
  <c r="FO86" i="53"/>
  <c r="FP86" i="53"/>
  <c r="FQ86" i="53"/>
  <c r="FR86" i="53"/>
  <c r="FS86" i="53"/>
  <c r="FT86" i="53"/>
  <c r="FU86" i="53"/>
  <c r="FV86" i="53"/>
  <c r="FW86" i="53"/>
  <c r="FX86" i="53"/>
  <c r="FY86" i="53"/>
  <c r="GJ86" i="53"/>
  <c r="GS86" i="53"/>
  <c r="GW86" i="53"/>
  <c r="GX86" i="53"/>
  <c r="GY86" i="53"/>
  <c r="GZ86" i="53"/>
  <c r="HB86" i="53"/>
  <c r="HC86" i="53"/>
  <c r="HD86" i="53"/>
  <c r="HH86" i="53"/>
  <c r="HO86" i="53"/>
  <c r="HP86" i="53"/>
  <c r="HX86" i="53"/>
  <c r="ID86" i="53"/>
  <c r="II86" i="53"/>
  <c r="IQ86" i="53"/>
  <c r="A87" i="53"/>
  <c r="D87" i="53"/>
  <c r="E87" i="53"/>
  <c r="AK87" i="53" s="1"/>
  <c r="F87" i="53"/>
  <c r="AO87" i="53" s="1"/>
  <c r="G87" i="53"/>
  <c r="H87" i="53"/>
  <c r="I87" i="53"/>
  <c r="J87" i="53"/>
  <c r="K87" i="53"/>
  <c r="L87" i="53"/>
  <c r="W87" i="53"/>
  <c r="X87" i="53"/>
  <c r="Y87" i="53"/>
  <c r="Z87" i="53"/>
  <c r="AD87" i="53"/>
  <c r="AF87" i="53"/>
  <c r="AG87" i="53"/>
  <c r="AI87" i="53"/>
  <c r="B87" i="53" s="1"/>
  <c r="AJ87" i="53"/>
  <c r="C87" i="53" s="1"/>
  <c r="AL87" i="53"/>
  <c r="AP87" i="53"/>
  <c r="AQ87" i="53"/>
  <c r="AR87" i="53"/>
  <c r="AS87" i="53"/>
  <c r="AT87" i="53"/>
  <c r="IP87" i="53" s="1"/>
  <c r="AU87" i="53"/>
  <c r="AX87" i="53"/>
  <c r="BC87" i="53"/>
  <c r="BD87" i="53"/>
  <c r="BE87" i="53"/>
  <c r="BF87" i="53"/>
  <c r="BG87" i="53"/>
  <c r="BH87" i="53"/>
  <c r="BI87" i="53"/>
  <c r="BJ87" i="53"/>
  <c r="BK87" i="53"/>
  <c r="BL87" i="53"/>
  <c r="BM87" i="53"/>
  <c r="BN87" i="53"/>
  <c r="BO87" i="53"/>
  <c r="BP87" i="53"/>
  <c r="ED87" i="53" s="1"/>
  <c r="BQ87" i="53"/>
  <c r="BR87" i="53"/>
  <c r="BS87" i="53"/>
  <c r="FB87" i="53" s="1"/>
  <c r="BT87" i="53"/>
  <c r="DE87" i="53" s="1"/>
  <c r="BU87" i="53"/>
  <c r="BV87" i="53"/>
  <c r="BW87" i="53"/>
  <c r="BX87" i="53"/>
  <c r="BY87" i="53"/>
  <c r="BZ87" i="53"/>
  <c r="CA87" i="53"/>
  <c r="CI87" i="53"/>
  <c r="CM87" i="53"/>
  <c r="CN87" i="53"/>
  <c r="CO87" i="53"/>
  <c r="CP87" i="53"/>
  <c r="CQ87" i="53"/>
  <c r="CR87" i="53"/>
  <c r="DJ87" i="53"/>
  <c r="DK87" i="53"/>
  <c r="DL87" i="53"/>
  <c r="DM87" i="53"/>
  <c r="DN87" i="53"/>
  <c r="DO87" i="53"/>
  <c r="DP87" i="53"/>
  <c r="EE87" i="53"/>
  <c r="EK87" i="53"/>
  <c r="EL87" i="53"/>
  <c r="EM87" i="53"/>
  <c r="EN87" i="53"/>
  <c r="EO87" i="53"/>
  <c r="EP87" i="53"/>
  <c r="FG87" i="53"/>
  <c r="FN87" i="53"/>
  <c r="FO87" i="53"/>
  <c r="FP87" i="53"/>
  <c r="FQ87" i="53"/>
  <c r="FR87" i="53"/>
  <c r="FS87" i="53"/>
  <c r="FT87" i="53"/>
  <c r="FU87" i="53"/>
  <c r="FV87" i="53"/>
  <c r="FW87" i="53"/>
  <c r="FX87" i="53"/>
  <c r="FY87" i="53"/>
  <c r="GL87" i="53"/>
  <c r="GQ87" i="53"/>
  <c r="GR87" i="53"/>
  <c r="GS87" i="53"/>
  <c r="GT87" i="53"/>
  <c r="GU87" i="53"/>
  <c r="GV87" i="53"/>
  <c r="GW87" i="53"/>
  <c r="GY87" i="53"/>
  <c r="HB87" i="53"/>
  <c r="HN87" i="53"/>
  <c r="HP87" i="53"/>
  <c r="HX87" i="53"/>
  <c r="ID87" i="53"/>
  <c r="II87" i="53"/>
  <c r="IG87" i="53" s="1"/>
  <c r="IJ87" i="53"/>
  <c r="IH87" i="53" s="1"/>
  <c r="IO87" i="53"/>
  <c r="IQ87" i="53"/>
  <c r="A88" i="53"/>
  <c r="D88" i="53"/>
  <c r="E88" i="53"/>
  <c r="AK88" i="53" s="1"/>
  <c r="AM88" i="53" s="1"/>
  <c r="F88" i="53"/>
  <c r="AO88" i="53" s="1"/>
  <c r="G88" i="53"/>
  <c r="H88" i="53"/>
  <c r="I88" i="53"/>
  <c r="AY88" i="53" s="1"/>
  <c r="J88" i="53"/>
  <c r="K88" i="53"/>
  <c r="L88" i="53"/>
  <c r="W88" i="53"/>
  <c r="X88" i="53"/>
  <c r="Y88" i="53"/>
  <c r="Z88" i="53"/>
  <c r="AD88" i="53"/>
  <c r="AG88" i="53" s="1"/>
  <c r="AF88" i="53"/>
  <c r="AI88" i="53"/>
  <c r="B88" i="53" s="1"/>
  <c r="AJ88" i="53"/>
  <c r="C88" i="53" s="1"/>
  <c r="AP88" i="53"/>
  <c r="AQ88" i="53"/>
  <c r="IM88" i="53" s="1"/>
  <c r="AR88" i="53"/>
  <c r="AS88" i="53"/>
  <c r="AT88" i="53"/>
  <c r="IP88" i="53" s="1"/>
  <c r="AU88" i="53"/>
  <c r="IQ88" i="53" s="1"/>
  <c r="BC88" i="53"/>
  <c r="BD88" i="53"/>
  <c r="BE88" i="53"/>
  <c r="BF88" i="53"/>
  <c r="BG88" i="53"/>
  <c r="BH88" i="53"/>
  <c r="BI88" i="53"/>
  <c r="BJ88" i="53"/>
  <c r="BK88" i="53"/>
  <c r="BL88" i="53"/>
  <c r="BM88" i="53"/>
  <c r="BN88" i="53"/>
  <c r="BO88" i="53"/>
  <c r="CE88" i="53" s="1"/>
  <c r="BP88" i="53"/>
  <c r="BQ88" i="53"/>
  <c r="CP88" i="53" s="1"/>
  <c r="BR88" i="53"/>
  <c r="CX88" i="53" s="1"/>
  <c r="BS88" i="53"/>
  <c r="EY88" i="53" s="1"/>
  <c r="BT88" i="53"/>
  <c r="DE88" i="53" s="1"/>
  <c r="BU88" i="53"/>
  <c r="BV88" i="53"/>
  <c r="CH88" i="53" s="1"/>
  <c r="BW88" i="53"/>
  <c r="BX88" i="53"/>
  <c r="BY88" i="53"/>
  <c r="BZ88" i="53"/>
  <c r="CA88" i="53"/>
  <c r="CI88" i="53"/>
  <c r="CJ88" i="53"/>
  <c r="CL88" i="53"/>
  <c r="CM88" i="53"/>
  <c r="CN88" i="53"/>
  <c r="CO88" i="53"/>
  <c r="CQ88" i="53"/>
  <c r="CR88" i="53"/>
  <c r="CU88" i="53"/>
  <c r="DF88" i="53"/>
  <c r="DG88" i="53"/>
  <c r="DH88" i="53"/>
  <c r="DJ88" i="53"/>
  <c r="DK88" i="53"/>
  <c r="DL88" i="53"/>
  <c r="ED88" i="53" s="1"/>
  <c r="DM88" i="53"/>
  <c r="DN88" i="53"/>
  <c r="DO88" i="53"/>
  <c r="DP88" i="53"/>
  <c r="EA88" i="53"/>
  <c r="EF88" i="53"/>
  <c r="EH88" i="53"/>
  <c r="EI88" i="53"/>
  <c r="EK88" i="53"/>
  <c r="EL88" i="53"/>
  <c r="EM88" i="53"/>
  <c r="EO88" i="53"/>
  <c r="EP88" i="53"/>
  <c r="FB88" i="53"/>
  <c r="FF88" i="53"/>
  <c r="FG88" i="53"/>
  <c r="FH88" i="53"/>
  <c r="FJ88" i="53"/>
  <c r="FK88" i="53"/>
  <c r="FN88" i="53"/>
  <c r="FO88" i="53"/>
  <c r="FP88" i="53"/>
  <c r="FQ88" i="53"/>
  <c r="FR88" i="53"/>
  <c r="FS88" i="53"/>
  <c r="FT88" i="53"/>
  <c r="FU88" i="53"/>
  <c r="FV88" i="53"/>
  <c r="FW88" i="53"/>
  <c r="FX88" i="53"/>
  <c r="FY88" i="53"/>
  <c r="GL88" i="53"/>
  <c r="GM88" i="53"/>
  <c r="GN88" i="53"/>
  <c r="GP88" i="53"/>
  <c r="GQ88" i="53"/>
  <c r="GR88" i="53"/>
  <c r="GT88" i="53"/>
  <c r="GU88" i="53"/>
  <c r="GV88" i="53"/>
  <c r="GY88" i="53"/>
  <c r="HC88" i="53"/>
  <c r="HJ88" i="53"/>
  <c r="HK88" i="53"/>
  <c r="HL88" i="53"/>
  <c r="HN88" i="53"/>
  <c r="HO88" i="53"/>
  <c r="HP88" i="53"/>
  <c r="HX88" i="53"/>
  <c r="ID88" i="53"/>
  <c r="II88" i="53"/>
  <c r="IJ88" i="53"/>
  <c r="IH88" i="53" s="1"/>
  <c r="IO88" i="53"/>
  <c r="A89" i="53"/>
  <c r="D89" i="53"/>
  <c r="E89" i="53"/>
  <c r="AK89" i="53" s="1"/>
  <c r="AL89" i="53" s="1"/>
  <c r="F89" i="53"/>
  <c r="AO89" i="53" s="1"/>
  <c r="G89" i="53"/>
  <c r="H89" i="53"/>
  <c r="I89" i="53"/>
  <c r="J89" i="53"/>
  <c r="K89" i="53"/>
  <c r="L89" i="53"/>
  <c r="W89" i="53"/>
  <c r="X89" i="53"/>
  <c r="Y89" i="53"/>
  <c r="Z89" i="53"/>
  <c r="AD89" i="53"/>
  <c r="AG89" i="53" s="1"/>
  <c r="AF89" i="53"/>
  <c r="AI89" i="53"/>
  <c r="B89" i="53" s="1"/>
  <c r="AJ89" i="53"/>
  <c r="C89" i="53" s="1"/>
  <c r="AP89" i="53"/>
  <c r="AQ89" i="53"/>
  <c r="AR89" i="53"/>
  <c r="IN89" i="53" s="1"/>
  <c r="AS89" i="53"/>
  <c r="IO89" i="53" s="1"/>
  <c r="AT89" i="53"/>
  <c r="IP89" i="53" s="1"/>
  <c r="AU89" i="53"/>
  <c r="BC89" i="53"/>
  <c r="BD89" i="53"/>
  <c r="BE89" i="53"/>
  <c r="BF89" i="53"/>
  <c r="BG89" i="53"/>
  <c r="BH89" i="53"/>
  <c r="BI89" i="53"/>
  <c r="BJ89" i="53"/>
  <c r="BK89" i="53"/>
  <c r="BL89" i="53"/>
  <c r="BM89" i="53"/>
  <c r="BN89" i="53"/>
  <c r="BO89" i="53"/>
  <c r="CE89" i="53" s="1"/>
  <c r="BP89" i="53"/>
  <c r="CG89" i="53" s="1"/>
  <c r="BQ89" i="53"/>
  <c r="BR89" i="53"/>
  <c r="CX89" i="53" s="1"/>
  <c r="BS89" i="53"/>
  <c r="CY89" i="53" s="1"/>
  <c r="BT89" i="53"/>
  <c r="DE89" i="53" s="1"/>
  <c r="BU89" i="53"/>
  <c r="BV89" i="53"/>
  <c r="BW89" i="53"/>
  <c r="BX89" i="53"/>
  <c r="BY89" i="53"/>
  <c r="BZ89" i="53"/>
  <c r="CA89" i="53"/>
  <c r="CD89" i="53"/>
  <c r="CL89" i="53"/>
  <c r="CM89" i="53"/>
  <c r="CN89" i="53"/>
  <c r="CO89" i="53"/>
  <c r="CP89" i="53"/>
  <c r="CQ89" i="53"/>
  <c r="CR89" i="53"/>
  <c r="CT89" i="53"/>
  <c r="CU89" i="53"/>
  <c r="DB89" i="53"/>
  <c r="DC89" i="53"/>
  <c r="DJ89" i="53"/>
  <c r="DK89" i="53"/>
  <c r="DL89" i="53"/>
  <c r="DM89" i="53"/>
  <c r="DN89" i="53"/>
  <c r="DO89" i="53"/>
  <c r="DP89" i="53"/>
  <c r="DZ89" i="53"/>
  <c r="EA89" i="53"/>
  <c r="EH89" i="53"/>
  <c r="EK89" i="53"/>
  <c r="EL89" i="53"/>
  <c r="EM89" i="53"/>
  <c r="EN89" i="53"/>
  <c r="EO89" i="53"/>
  <c r="EP89" i="53"/>
  <c r="EQ89" i="53"/>
  <c r="FB89" i="53"/>
  <c r="FC89" i="53"/>
  <c r="FJ89" i="53"/>
  <c r="FN89" i="53"/>
  <c r="FO89" i="53"/>
  <c r="FP89" i="53"/>
  <c r="FQ89" i="53"/>
  <c r="FR89" i="53"/>
  <c r="FS89" i="53"/>
  <c r="FT89" i="53"/>
  <c r="FU89" i="53"/>
  <c r="FV89" i="53"/>
  <c r="FW89" i="53"/>
  <c r="FX89" i="53"/>
  <c r="FY89" i="53"/>
  <c r="GI89" i="53"/>
  <c r="GL89" i="53"/>
  <c r="GQ89" i="53"/>
  <c r="GR89" i="53"/>
  <c r="GS89" i="53"/>
  <c r="GT89" i="53"/>
  <c r="GU89" i="53"/>
  <c r="GV89" i="53"/>
  <c r="GW89" i="53"/>
  <c r="GX89" i="53"/>
  <c r="HB89" i="53"/>
  <c r="HG89" i="53"/>
  <c r="HJ89" i="53"/>
  <c r="HO89" i="53"/>
  <c r="HP89" i="53"/>
  <c r="HX89" i="53"/>
  <c r="ID89" i="53"/>
  <c r="II89" i="53"/>
  <c r="IQ89" i="53"/>
  <c r="A90" i="53"/>
  <c r="D90" i="53"/>
  <c r="E90" i="53"/>
  <c r="AK90" i="53" s="1"/>
  <c r="AN90" i="53" s="1"/>
  <c r="F90" i="53"/>
  <c r="AO90" i="53" s="1"/>
  <c r="G90" i="53"/>
  <c r="H90" i="53"/>
  <c r="I90" i="53"/>
  <c r="J90" i="53"/>
  <c r="K90" i="53"/>
  <c r="L90" i="53"/>
  <c r="W90" i="53"/>
  <c r="X90" i="53"/>
  <c r="Y90" i="53"/>
  <c r="Z90" i="53"/>
  <c r="AD90" i="53"/>
  <c r="AF90" i="53"/>
  <c r="AG90" i="53"/>
  <c r="AI90" i="53"/>
  <c r="B90" i="53" s="1"/>
  <c r="AJ90" i="53"/>
  <c r="C90" i="53" s="1"/>
  <c r="AL90" i="53"/>
  <c r="AM90" i="53"/>
  <c r="AP90" i="53"/>
  <c r="AQ90" i="53"/>
  <c r="AR90" i="53"/>
  <c r="AS90" i="53"/>
  <c r="AT90" i="53"/>
  <c r="IP90" i="53" s="1"/>
  <c r="AU90" i="53"/>
  <c r="IQ90" i="53" s="1"/>
  <c r="AX90" i="53"/>
  <c r="AY90" i="53"/>
  <c r="BC90" i="53"/>
  <c r="BD90" i="53"/>
  <c r="BE90" i="53"/>
  <c r="BF90" i="53"/>
  <c r="BG90" i="53"/>
  <c r="BH90" i="53"/>
  <c r="BI90" i="53"/>
  <c r="BJ90" i="53"/>
  <c r="BK90" i="53"/>
  <c r="BL90" i="53"/>
  <c r="BM90" i="53"/>
  <c r="BN90" i="53"/>
  <c r="BO90" i="53"/>
  <c r="BP90" i="53"/>
  <c r="BQ90" i="53"/>
  <c r="CO90" i="53" s="1"/>
  <c r="BR90" i="53"/>
  <c r="CX90" i="53" s="1"/>
  <c r="BS90" i="53"/>
  <c r="BT90" i="53"/>
  <c r="DE90" i="53" s="1"/>
  <c r="BU90" i="53"/>
  <c r="CA90" i="53" s="1"/>
  <c r="BV90" i="53"/>
  <c r="CH90" i="53" s="1"/>
  <c r="BW90" i="53"/>
  <c r="BX90" i="53"/>
  <c r="BY90" i="53"/>
  <c r="BZ90" i="53"/>
  <c r="CE90" i="53"/>
  <c r="CI90" i="53"/>
  <c r="CL90" i="53"/>
  <c r="CM90" i="53"/>
  <c r="CN90" i="53"/>
  <c r="CQ90" i="53"/>
  <c r="CR90" i="53"/>
  <c r="DC90" i="53"/>
  <c r="DG90" i="53"/>
  <c r="DH90" i="53"/>
  <c r="DJ90" i="53"/>
  <c r="DK90" i="53"/>
  <c r="DL90" i="53"/>
  <c r="DM90" i="53"/>
  <c r="DN90" i="53"/>
  <c r="DO90" i="53"/>
  <c r="DP90" i="53"/>
  <c r="DW90" i="53"/>
  <c r="DZ90" i="53"/>
  <c r="EE90" i="53"/>
  <c r="EF90" i="53"/>
  <c r="EH90" i="53"/>
  <c r="EL90" i="53"/>
  <c r="EM90" i="53"/>
  <c r="EP90" i="53"/>
  <c r="ET90" i="53"/>
  <c r="FC90" i="53"/>
  <c r="FF90" i="53"/>
  <c r="FG90" i="53"/>
  <c r="FJ90" i="53"/>
  <c r="FK90" i="53"/>
  <c r="FN90" i="53"/>
  <c r="FO90" i="53"/>
  <c r="FP90" i="53"/>
  <c r="FQ90" i="53"/>
  <c r="FR90" i="53"/>
  <c r="FS90" i="53"/>
  <c r="FT90" i="53"/>
  <c r="FU90" i="53"/>
  <c r="GL90" i="53" s="1"/>
  <c r="FV90" i="53"/>
  <c r="FW90" i="53"/>
  <c r="FX90" i="53"/>
  <c r="FY90" i="53"/>
  <c r="GF90" i="53"/>
  <c r="GI90" i="53"/>
  <c r="GM90" i="53"/>
  <c r="GN90" i="53"/>
  <c r="GQ90" i="53"/>
  <c r="GR90" i="53"/>
  <c r="GS90" i="53"/>
  <c r="GV90" i="53"/>
  <c r="GW90" i="53"/>
  <c r="HB90" i="53"/>
  <c r="HD90" i="53"/>
  <c r="HH90" i="53"/>
  <c r="HJ90" i="53"/>
  <c r="HL90" i="53"/>
  <c r="HN90" i="53"/>
  <c r="HO90" i="53"/>
  <c r="HP90" i="53"/>
  <c r="HX90" i="53"/>
  <c r="ID90" i="53"/>
  <c r="II90" i="53"/>
  <c r="IJ90" i="53" s="1"/>
  <c r="IH90" i="53" s="1"/>
  <c r="IM90" i="53"/>
  <c r="IN90" i="53"/>
  <c r="IO90" i="53"/>
  <c r="A91" i="53"/>
  <c r="D91" i="53"/>
  <c r="E91" i="53"/>
  <c r="AK91" i="53" s="1"/>
  <c r="AM91" i="53" s="1"/>
  <c r="F91" i="53"/>
  <c r="AO91" i="53" s="1"/>
  <c r="G91" i="53"/>
  <c r="H91" i="53"/>
  <c r="I91" i="53"/>
  <c r="AY91" i="53" s="1"/>
  <c r="J91" i="53"/>
  <c r="K91" i="53"/>
  <c r="L91" i="53"/>
  <c r="W91" i="53"/>
  <c r="X91" i="53"/>
  <c r="Y91" i="53"/>
  <c r="Z91" i="53"/>
  <c r="AD91" i="53"/>
  <c r="AG91" i="53" s="1"/>
  <c r="AF91" i="53"/>
  <c r="AI91" i="53"/>
  <c r="B91" i="53" s="1"/>
  <c r="AJ91" i="53"/>
  <c r="C91" i="53" s="1"/>
  <c r="AL91" i="53"/>
  <c r="AP91" i="53"/>
  <c r="AQ91" i="53"/>
  <c r="IK91" i="53" s="1"/>
  <c r="AR91" i="53"/>
  <c r="IN91" i="53" s="1"/>
  <c r="AS91" i="53"/>
  <c r="AT91" i="53"/>
  <c r="IP91" i="53" s="1"/>
  <c r="AU91" i="53"/>
  <c r="IQ91" i="53" s="1"/>
  <c r="AX91" i="53"/>
  <c r="BC91" i="53"/>
  <c r="BD91" i="53"/>
  <c r="BE91" i="53"/>
  <c r="BF91" i="53"/>
  <c r="BG91" i="53"/>
  <c r="BH91" i="53"/>
  <c r="BI91" i="53"/>
  <c r="BJ91" i="53"/>
  <c r="BK91" i="53"/>
  <c r="BL91" i="53"/>
  <c r="BM91" i="53"/>
  <c r="BN91" i="53"/>
  <c r="BO91" i="53"/>
  <c r="CD91" i="53" s="1"/>
  <c r="BP91" i="53"/>
  <c r="CL91" i="53" s="1"/>
  <c r="BQ91" i="53"/>
  <c r="BR91" i="53"/>
  <c r="CX91" i="53" s="1"/>
  <c r="BS91" i="53"/>
  <c r="FD91" i="53" s="1"/>
  <c r="BT91" i="53"/>
  <c r="HO91" i="53" s="1"/>
  <c r="BU91" i="53"/>
  <c r="BV91" i="53"/>
  <c r="BW91" i="53"/>
  <c r="BX91" i="53"/>
  <c r="BY91" i="53"/>
  <c r="BZ91" i="53"/>
  <c r="CA91" i="53"/>
  <c r="CB91" i="53"/>
  <c r="CM91" i="53"/>
  <c r="CN91" i="53"/>
  <c r="CO91" i="53"/>
  <c r="CP91" i="53"/>
  <c r="CQ91" i="53"/>
  <c r="CR91" i="53"/>
  <c r="CT91" i="53"/>
  <c r="CU91" i="53"/>
  <c r="CV91" i="53"/>
  <c r="DB91" i="53"/>
  <c r="DC91" i="53"/>
  <c r="DK91" i="53"/>
  <c r="DL91" i="53"/>
  <c r="DM91" i="53"/>
  <c r="DN91" i="53"/>
  <c r="DO91" i="53"/>
  <c r="DP91" i="53"/>
  <c r="DZ91" i="53"/>
  <c r="EA91" i="53"/>
  <c r="EK91" i="53"/>
  <c r="EL91" i="53"/>
  <c r="EM91" i="53"/>
  <c r="EN91" i="53"/>
  <c r="EO91" i="53"/>
  <c r="EP91" i="53"/>
  <c r="ER91" i="53"/>
  <c r="ET91" i="53"/>
  <c r="EU91" i="53"/>
  <c r="EZ91" i="53"/>
  <c r="FC91" i="53"/>
  <c r="FN91" i="53"/>
  <c r="FO91" i="53"/>
  <c r="FP91" i="53"/>
  <c r="FQ91" i="53"/>
  <c r="FR91" i="53"/>
  <c r="FS91" i="53"/>
  <c r="FT91" i="53"/>
  <c r="FU91" i="53"/>
  <c r="FV91" i="53"/>
  <c r="FW91" i="53"/>
  <c r="FX91" i="53"/>
  <c r="FY91" i="53"/>
  <c r="GF91" i="53"/>
  <c r="GJ91" i="53"/>
  <c r="GR91" i="53"/>
  <c r="GS91" i="53"/>
  <c r="GT91" i="53"/>
  <c r="GU91" i="53"/>
  <c r="GV91" i="53"/>
  <c r="GW91" i="53"/>
  <c r="GX91" i="53"/>
  <c r="GZ91" i="53"/>
  <c r="HB91" i="53"/>
  <c r="HC91" i="53"/>
  <c r="HH91" i="53"/>
  <c r="HN91" i="53"/>
  <c r="HP91" i="53"/>
  <c r="HX91" i="53"/>
  <c r="ID91" i="53"/>
  <c r="II91" i="53"/>
  <c r="IE91" i="53" s="1"/>
  <c r="IO91" i="53"/>
  <c r="A92" i="53"/>
  <c r="D92" i="53"/>
  <c r="E92" i="53"/>
  <c r="AK92" i="53" s="1"/>
  <c r="F92" i="53"/>
  <c r="AO92" i="53" s="1"/>
  <c r="G92" i="53"/>
  <c r="H92" i="53"/>
  <c r="I92" i="53"/>
  <c r="AV92" i="53" s="1"/>
  <c r="J92" i="53"/>
  <c r="K92" i="53"/>
  <c r="L92" i="53"/>
  <c r="W92" i="53"/>
  <c r="X92" i="53"/>
  <c r="Y92" i="53"/>
  <c r="Z92" i="53"/>
  <c r="AD92" i="53"/>
  <c r="AG92" i="53" s="1"/>
  <c r="AF92" i="53"/>
  <c r="AI92" i="53"/>
  <c r="B92" i="53" s="1"/>
  <c r="AJ92" i="53"/>
  <c r="C92" i="53" s="1"/>
  <c r="AL92" i="53"/>
  <c r="AP92" i="53"/>
  <c r="AQ92" i="53"/>
  <c r="AR92" i="53"/>
  <c r="IN92" i="53" s="1"/>
  <c r="AS92" i="53"/>
  <c r="IO92" i="53" s="1"/>
  <c r="AT92" i="53"/>
  <c r="IP92" i="53" s="1"/>
  <c r="AU92" i="53"/>
  <c r="AZ92" i="53"/>
  <c r="BC92" i="53"/>
  <c r="BD92" i="53"/>
  <c r="BE92" i="53"/>
  <c r="BF92" i="53"/>
  <c r="BG92" i="53"/>
  <c r="BH92" i="53"/>
  <c r="BI92" i="53"/>
  <c r="BJ92" i="53"/>
  <c r="BK92" i="53"/>
  <c r="BL92" i="53"/>
  <c r="BM92" i="53"/>
  <c r="BN92" i="53"/>
  <c r="BO92" i="53"/>
  <c r="BP92" i="53"/>
  <c r="EF92" i="53" s="1"/>
  <c r="BQ92" i="53"/>
  <c r="CN92" i="53" s="1"/>
  <c r="BR92" i="53"/>
  <c r="CX92" i="53" s="1"/>
  <c r="BS92" i="53"/>
  <c r="BT92" i="53"/>
  <c r="FK92" i="53" s="1"/>
  <c r="BU92" i="53"/>
  <c r="CA92" i="53" s="1"/>
  <c r="BV92" i="53"/>
  <c r="CI92" i="53" s="1"/>
  <c r="BW92" i="53"/>
  <c r="BX92" i="53"/>
  <c r="BY92" i="53"/>
  <c r="BZ92" i="53"/>
  <c r="CD92" i="53"/>
  <c r="CE92" i="53"/>
  <c r="CF92" i="53"/>
  <c r="CJ92" i="53"/>
  <c r="CM92" i="53"/>
  <c r="CP92" i="53"/>
  <c r="CQ92" i="53"/>
  <c r="CY92" i="53"/>
  <c r="CZ92" i="53"/>
  <c r="DB92" i="53"/>
  <c r="DC92" i="53"/>
  <c r="DD92" i="53"/>
  <c r="DK92" i="53"/>
  <c r="DL92" i="53"/>
  <c r="DM92" i="53"/>
  <c r="DN92" i="53"/>
  <c r="DO92" i="53"/>
  <c r="DP92" i="53"/>
  <c r="DW92" i="53"/>
  <c r="DX92" i="53"/>
  <c r="DZ92" i="53"/>
  <c r="EA92" i="53"/>
  <c r="EB92" i="53"/>
  <c r="ED92" i="53"/>
  <c r="EH92" i="53"/>
  <c r="EI92" i="53"/>
  <c r="EK92" i="53"/>
  <c r="EN92" i="53"/>
  <c r="EO92" i="53"/>
  <c r="EY92" i="53"/>
  <c r="EZ92" i="53"/>
  <c r="FB92" i="53"/>
  <c r="FC92" i="53"/>
  <c r="FD92" i="53"/>
  <c r="FN92" i="53"/>
  <c r="FO92" i="53"/>
  <c r="FP92" i="53"/>
  <c r="FQ92" i="53"/>
  <c r="FR92" i="53"/>
  <c r="FS92" i="53"/>
  <c r="FT92" i="53"/>
  <c r="GF92" i="53" s="1"/>
  <c r="FU92" i="53"/>
  <c r="FV92" i="53"/>
  <c r="FW92" i="53"/>
  <c r="FX92" i="53"/>
  <c r="FY92" i="53"/>
  <c r="GI92" i="53"/>
  <c r="GJ92" i="53"/>
  <c r="GL92" i="53"/>
  <c r="GN92" i="53"/>
  <c r="GQ92" i="53"/>
  <c r="GR92" i="53"/>
  <c r="GU92" i="53"/>
  <c r="GV92" i="53"/>
  <c r="HB92" i="53"/>
  <c r="HD92" i="53"/>
  <c r="HF92" i="53"/>
  <c r="HG92" i="53"/>
  <c r="HH92" i="53"/>
  <c r="HP92" i="53"/>
  <c r="HX92" i="53"/>
  <c r="ID92" i="53"/>
  <c r="II92" i="53"/>
  <c r="IE92" i="53" s="1"/>
  <c r="IJ92" i="53"/>
  <c r="IH92" i="53" s="1"/>
  <c r="IQ92" i="53"/>
  <c r="A93" i="53"/>
  <c r="B93" i="53"/>
  <c r="D93" i="53"/>
  <c r="E93" i="53"/>
  <c r="AK93" i="53" s="1"/>
  <c r="AL93" i="53" s="1"/>
  <c r="F93" i="53"/>
  <c r="AO93" i="53" s="1"/>
  <c r="G93" i="53"/>
  <c r="H93" i="53"/>
  <c r="I93" i="53"/>
  <c r="AZ93" i="53" s="1"/>
  <c r="J93" i="53"/>
  <c r="K93" i="53"/>
  <c r="L93" i="53"/>
  <c r="W93" i="53"/>
  <c r="X93" i="53"/>
  <c r="Y93" i="53"/>
  <c r="Z93" i="53"/>
  <c r="AD93" i="53"/>
  <c r="AF93" i="53"/>
  <c r="AG93" i="53"/>
  <c r="AI93" i="53"/>
  <c r="AJ93" i="53"/>
  <c r="C93" i="53" s="1"/>
  <c r="AM93" i="53"/>
  <c r="AN93" i="53"/>
  <c r="AP93" i="53"/>
  <c r="AQ93" i="53"/>
  <c r="AR93" i="53"/>
  <c r="AS93" i="53"/>
  <c r="AT93" i="53"/>
  <c r="IP93" i="53" s="1"/>
  <c r="AU93" i="53"/>
  <c r="IQ93" i="53" s="1"/>
  <c r="AV93" i="53"/>
  <c r="AX93" i="53"/>
  <c r="BC93" i="53"/>
  <c r="BD93" i="53"/>
  <c r="BE93" i="53"/>
  <c r="BF93" i="53"/>
  <c r="BG93" i="53"/>
  <c r="BH93" i="53"/>
  <c r="BI93" i="53"/>
  <c r="BJ93" i="53"/>
  <c r="BK93" i="53"/>
  <c r="BL93" i="53"/>
  <c r="BM93" i="53"/>
  <c r="BN93" i="53"/>
  <c r="BO93" i="53"/>
  <c r="BP93" i="53"/>
  <c r="CI93" i="53" s="1"/>
  <c r="BQ93" i="53"/>
  <c r="CP93" i="53" s="1"/>
  <c r="BR93" i="53"/>
  <c r="BS93" i="53"/>
  <c r="CY93" i="53" s="1"/>
  <c r="BT93" i="53"/>
  <c r="DG93" i="53" s="1"/>
  <c r="BU93" i="53"/>
  <c r="CA93" i="53" s="1"/>
  <c r="BV93" i="53"/>
  <c r="BW93" i="53"/>
  <c r="BX93" i="53"/>
  <c r="BY93" i="53"/>
  <c r="BZ93" i="53"/>
  <c r="CD93" i="53"/>
  <c r="CE93" i="53"/>
  <c r="CL93" i="53"/>
  <c r="CM93" i="53"/>
  <c r="CQ93" i="53"/>
  <c r="CT93" i="53"/>
  <c r="CU93" i="53"/>
  <c r="CX93" i="53"/>
  <c r="CZ93" i="53"/>
  <c r="DC93" i="53"/>
  <c r="DF93" i="53"/>
  <c r="DJ93" i="53"/>
  <c r="DK93" i="53"/>
  <c r="DX93" i="53" s="1"/>
  <c r="DL93" i="53"/>
  <c r="DM93" i="53"/>
  <c r="DN93" i="53"/>
  <c r="DO93" i="53"/>
  <c r="DP93" i="53"/>
  <c r="EB93" i="53"/>
  <c r="EF93" i="53"/>
  <c r="EH93" i="53"/>
  <c r="EM93" i="53"/>
  <c r="ER93" i="53"/>
  <c r="EU93" i="53"/>
  <c r="EV93" i="53"/>
  <c r="EZ93" i="53"/>
  <c r="FC93" i="53"/>
  <c r="FH93" i="53"/>
  <c r="FJ93" i="53"/>
  <c r="FN93" i="53"/>
  <c r="FO93" i="53"/>
  <c r="FP93" i="53"/>
  <c r="FQ93" i="53"/>
  <c r="FR93" i="53"/>
  <c r="FS93" i="53"/>
  <c r="FT93" i="53"/>
  <c r="FU93" i="53"/>
  <c r="FV93" i="53"/>
  <c r="FW93" i="53"/>
  <c r="FX93" i="53"/>
  <c r="FY93" i="53"/>
  <c r="GI93" i="53"/>
  <c r="GJ93" i="53"/>
  <c r="GL93" i="53"/>
  <c r="GP93" i="53"/>
  <c r="GQ93" i="53"/>
  <c r="GU93" i="53"/>
  <c r="GX93" i="53"/>
  <c r="GZ93" i="53"/>
  <c r="HB93" i="53"/>
  <c r="HC93" i="53"/>
  <c r="HF93" i="53"/>
  <c r="HG93" i="53"/>
  <c r="HL93" i="53"/>
  <c r="HN93" i="53"/>
  <c r="HP93" i="53"/>
  <c r="HX93" i="53"/>
  <c r="ID93" i="53"/>
  <c r="II93" i="53"/>
  <c r="IJ93" i="53" s="1"/>
  <c r="IH93" i="53" s="1"/>
  <c r="IM93" i="53"/>
  <c r="IN93" i="53"/>
  <c r="IO93" i="53"/>
  <c r="A94" i="53"/>
  <c r="D94" i="53"/>
  <c r="E94" i="53"/>
  <c r="AK94" i="53" s="1"/>
  <c r="AM94" i="53" s="1"/>
  <c r="F94" i="53"/>
  <c r="AO94" i="53" s="1"/>
  <c r="G94" i="53"/>
  <c r="H94" i="53"/>
  <c r="I94" i="53"/>
  <c r="AZ94" i="53" s="1"/>
  <c r="J94" i="53"/>
  <c r="K94" i="53"/>
  <c r="L94" i="53"/>
  <c r="W94" i="53"/>
  <c r="X94" i="53"/>
  <c r="Y94" i="53"/>
  <c r="Z94" i="53"/>
  <c r="AD94" i="53"/>
  <c r="AG94" i="53" s="1"/>
  <c r="AF94" i="53"/>
  <c r="AI94" i="53"/>
  <c r="B94" i="53" s="1"/>
  <c r="AJ94" i="53"/>
  <c r="C94" i="53" s="1"/>
  <c r="AL94" i="53"/>
  <c r="AP94" i="53"/>
  <c r="AQ94" i="53"/>
  <c r="AR94" i="53"/>
  <c r="AS94" i="53"/>
  <c r="IO94" i="53" s="1"/>
  <c r="AT94" i="53"/>
  <c r="IP94" i="53" s="1"/>
  <c r="AU94" i="53"/>
  <c r="IQ94" i="53" s="1"/>
  <c r="BC94" i="53"/>
  <c r="BD94" i="53"/>
  <c r="BE94" i="53"/>
  <c r="BF94" i="53"/>
  <c r="BG94" i="53"/>
  <c r="BH94" i="53"/>
  <c r="BI94" i="53"/>
  <c r="BJ94" i="53"/>
  <c r="BK94" i="53"/>
  <c r="BL94" i="53"/>
  <c r="BM94" i="53"/>
  <c r="BN94" i="53"/>
  <c r="BO94" i="53"/>
  <c r="GI94" i="53" s="1"/>
  <c r="BP94" i="53"/>
  <c r="BQ94" i="53"/>
  <c r="CO94" i="53" s="1"/>
  <c r="BR94" i="53"/>
  <c r="CT94" i="53" s="1"/>
  <c r="BS94" i="53"/>
  <c r="CY94" i="53" s="1"/>
  <c r="BT94" i="53"/>
  <c r="DF94" i="53" s="1"/>
  <c r="BU94" i="53"/>
  <c r="BV94" i="53"/>
  <c r="BW94" i="53"/>
  <c r="BX94" i="53"/>
  <c r="BY94" i="53"/>
  <c r="BZ94" i="53"/>
  <c r="CA94" i="53"/>
  <c r="CJ94" i="53"/>
  <c r="CM94" i="53"/>
  <c r="CN94" i="53"/>
  <c r="CP94" i="53"/>
  <c r="CQ94" i="53"/>
  <c r="CR94" i="53"/>
  <c r="CZ94" i="53"/>
  <c r="DG94" i="53"/>
  <c r="DK94" i="53"/>
  <c r="DL94" i="53"/>
  <c r="EF94" i="53" s="1"/>
  <c r="DM94" i="53"/>
  <c r="DN94" i="53"/>
  <c r="DO94" i="53"/>
  <c r="DP94" i="53"/>
  <c r="DX94" i="53"/>
  <c r="EK94" i="53"/>
  <c r="EL94" i="53"/>
  <c r="EN94" i="53"/>
  <c r="EO94" i="53"/>
  <c r="EP94" i="53"/>
  <c r="EV94" i="53"/>
  <c r="FB94" i="53"/>
  <c r="FJ94" i="53"/>
  <c r="FN94" i="53"/>
  <c r="FO94" i="53"/>
  <c r="FP94" i="53"/>
  <c r="FQ94" i="53"/>
  <c r="FR94" i="53"/>
  <c r="FS94" i="53"/>
  <c r="FT94" i="53"/>
  <c r="FU94" i="53"/>
  <c r="FV94" i="53"/>
  <c r="FW94" i="53"/>
  <c r="FX94" i="53"/>
  <c r="FY94" i="53"/>
  <c r="GJ94" i="53"/>
  <c r="GQ94" i="53"/>
  <c r="GR94" i="53"/>
  <c r="GS94" i="53"/>
  <c r="GT94" i="53"/>
  <c r="GV94" i="53"/>
  <c r="GW94" i="53"/>
  <c r="GX94" i="53"/>
  <c r="HC94" i="53"/>
  <c r="HD94" i="53"/>
  <c r="HJ94" i="53"/>
  <c r="HO94" i="53"/>
  <c r="HP94" i="53"/>
  <c r="HX94" i="53"/>
  <c r="ID94" i="53"/>
  <c r="II94" i="53"/>
  <c r="IE94" i="53" s="1"/>
  <c r="IJ94" i="53"/>
  <c r="IH94" i="53" s="1"/>
  <c r="A95" i="53"/>
  <c r="D95" i="53"/>
  <c r="E95" i="53"/>
  <c r="AK95" i="53" s="1"/>
  <c r="AM95" i="53" s="1"/>
  <c r="F95" i="53"/>
  <c r="AO95" i="53" s="1"/>
  <c r="G95" i="53"/>
  <c r="H95" i="53"/>
  <c r="I95" i="53"/>
  <c r="J95" i="53"/>
  <c r="K95" i="53"/>
  <c r="L95" i="53"/>
  <c r="W95" i="53"/>
  <c r="X95" i="53"/>
  <c r="Y95" i="53"/>
  <c r="Z95" i="53"/>
  <c r="AD95" i="53"/>
  <c r="AG95" i="53" s="1"/>
  <c r="AF95" i="53"/>
  <c r="AI95" i="53"/>
  <c r="B95" i="53" s="1"/>
  <c r="AJ95" i="53"/>
  <c r="C95" i="53" s="1"/>
  <c r="AL95" i="53"/>
  <c r="AP95" i="53"/>
  <c r="AQ95" i="53"/>
  <c r="IM95" i="53" s="1"/>
  <c r="AR95" i="53"/>
  <c r="IK95" i="53" s="1"/>
  <c r="AS95" i="53"/>
  <c r="AT95" i="53"/>
  <c r="IP95" i="53" s="1"/>
  <c r="AU95" i="53"/>
  <c r="IQ95" i="53" s="1"/>
  <c r="AZ95" i="53"/>
  <c r="BC95" i="53"/>
  <c r="BD95" i="53"/>
  <c r="BE95" i="53"/>
  <c r="BF95" i="53"/>
  <c r="BG95" i="53"/>
  <c r="BH95" i="53"/>
  <c r="BI95" i="53"/>
  <c r="BJ95" i="53"/>
  <c r="BK95" i="53"/>
  <c r="BL95" i="53"/>
  <c r="BM95" i="53"/>
  <c r="BN95" i="53"/>
  <c r="BO95" i="53"/>
  <c r="BP95" i="53"/>
  <c r="CH95" i="53" s="1"/>
  <c r="BQ95" i="53"/>
  <c r="CO95" i="53" s="1"/>
  <c r="BR95" i="53"/>
  <c r="CV95" i="53" s="1"/>
  <c r="BS95" i="53"/>
  <c r="BT95" i="53"/>
  <c r="DH95" i="53" s="1"/>
  <c r="BU95" i="53"/>
  <c r="CA95" i="53" s="1"/>
  <c r="BV95" i="53"/>
  <c r="CI95" i="53" s="1"/>
  <c r="BW95" i="53"/>
  <c r="BX95" i="53"/>
  <c r="BY95" i="53"/>
  <c r="BZ95" i="53"/>
  <c r="CD95" i="53"/>
  <c r="CF95" i="53"/>
  <c r="CM95" i="53"/>
  <c r="CN95" i="53"/>
  <c r="CQ95" i="53"/>
  <c r="CR95" i="53"/>
  <c r="CX95" i="53"/>
  <c r="CZ95" i="53"/>
  <c r="DB95" i="53"/>
  <c r="DC95" i="53"/>
  <c r="DG95" i="53"/>
  <c r="DK95" i="53"/>
  <c r="DL95" i="53"/>
  <c r="DM95" i="53"/>
  <c r="DN95" i="53"/>
  <c r="DO95" i="53"/>
  <c r="DP95" i="53"/>
  <c r="DW95" i="53"/>
  <c r="DZ95" i="53"/>
  <c r="EA95" i="53"/>
  <c r="EB95" i="53"/>
  <c r="EF95" i="53"/>
  <c r="EL95" i="53"/>
  <c r="EM95" i="53"/>
  <c r="EP95" i="53"/>
  <c r="ER95" i="53"/>
  <c r="EY95" i="53"/>
  <c r="EZ95" i="53"/>
  <c r="FC95" i="53"/>
  <c r="FD95" i="53"/>
  <c r="FF95" i="53"/>
  <c r="FK95" i="53"/>
  <c r="FN95" i="53"/>
  <c r="FO95" i="53"/>
  <c r="FP95" i="53"/>
  <c r="FQ95" i="53"/>
  <c r="FR95" i="53"/>
  <c r="FS95" i="53"/>
  <c r="FT95" i="53"/>
  <c r="GF95" i="53" s="1"/>
  <c r="FU95" i="53"/>
  <c r="FV95" i="53"/>
  <c r="FW95" i="53"/>
  <c r="FX95" i="53"/>
  <c r="FY95" i="53"/>
  <c r="GH95" i="53"/>
  <c r="GJ95" i="53"/>
  <c r="GM95" i="53"/>
  <c r="GQ95" i="53"/>
  <c r="GR95" i="53"/>
  <c r="GU95" i="53"/>
  <c r="GV95" i="53"/>
  <c r="GZ95" i="53"/>
  <c r="HD95" i="53"/>
  <c r="HF95" i="53"/>
  <c r="HH95" i="53"/>
  <c r="HJ95" i="53"/>
  <c r="HK95" i="53"/>
  <c r="HO95" i="53"/>
  <c r="HP95" i="53"/>
  <c r="HX95" i="53"/>
  <c r="ID95" i="53"/>
  <c r="IE95" i="53"/>
  <c r="II95" i="53"/>
  <c r="IG95" i="53" s="1"/>
  <c r="IJ95" i="53"/>
  <c r="IH95" i="53" s="1"/>
  <c r="IO95" i="53"/>
  <c r="A96" i="53"/>
  <c r="D96" i="53"/>
  <c r="E96" i="53"/>
  <c r="AK96" i="53" s="1"/>
  <c r="AN96" i="53" s="1"/>
  <c r="F96" i="53"/>
  <c r="AO96" i="53" s="1"/>
  <c r="G96" i="53"/>
  <c r="H96" i="53"/>
  <c r="I96" i="53"/>
  <c r="AZ96" i="53" s="1"/>
  <c r="J96" i="53"/>
  <c r="K96" i="53"/>
  <c r="L96" i="53"/>
  <c r="W96" i="53"/>
  <c r="X96" i="53"/>
  <c r="Y96" i="53"/>
  <c r="Z96" i="53"/>
  <c r="AD96" i="53"/>
  <c r="AG96" i="53" s="1"/>
  <c r="AF96" i="53"/>
  <c r="AI96" i="53"/>
  <c r="B96" i="53" s="1"/>
  <c r="AJ96" i="53"/>
  <c r="C96" i="53" s="1"/>
  <c r="AP96" i="53"/>
  <c r="AQ96" i="53"/>
  <c r="AR96" i="53"/>
  <c r="IN96" i="53" s="1"/>
  <c r="AS96" i="53"/>
  <c r="AT96" i="53"/>
  <c r="IP96" i="53" s="1"/>
  <c r="AU96" i="53"/>
  <c r="IQ96" i="53" s="1"/>
  <c r="AV96" i="53"/>
  <c r="BC96" i="53"/>
  <c r="BD96" i="53"/>
  <c r="BE96" i="53"/>
  <c r="BF96" i="53"/>
  <c r="BG96" i="53"/>
  <c r="BH96" i="53"/>
  <c r="BI96" i="53"/>
  <c r="BJ96" i="53"/>
  <c r="BK96" i="53"/>
  <c r="BL96" i="53"/>
  <c r="BM96" i="53"/>
  <c r="BN96" i="53"/>
  <c r="BO96" i="53"/>
  <c r="CE96" i="53" s="1"/>
  <c r="BP96" i="53"/>
  <c r="EI96" i="53" s="1"/>
  <c r="BQ96" i="53"/>
  <c r="CP96" i="53" s="1"/>
  <c r="BR96" i="53"/>
  <c r="BS96" i="53"/>
  <c r="DB96" i="53" s="1"/>
  <c r="BT96" i="53"/>
  <c r="DH96" i="53" s="1"/>
  <c r="BU96" i="53"/>
  <c r="CB96" i="53" s="1"/>
  <c r="BV96" i="53"/>
  <c r="BW96" i="53"/>
  <c r="BX96" i="53"/>
  <c r="BY96" i="53"/>
  <c r="BZ96" i="53"/>
  <c r="CD96" i="53"/>
  <c r="CF96" i="53"/>
  <c r="CJ96" i="53"/>
  <c r="CM96" i="53"/>
  <c r="CQ96" i="53"/>
  <c r="CT96" i="53"/>
  <c r="CY96" i="53"/>
  <c r="CZ96" i="53"/>
  <c r="DC96" i="53"/>
  <c r="DD96" i="53"/>
  <c r="DG96" i="53"/>
  <c r="DK96" i="53"/>
  <c r="DX96" i="53" s="1"/>
  <c r="DL96" i="53"/>
  <c r="EF96" i="53" s="1"/>
  <c r="DM96" i="53"/>
  <c r="DN96" i="53"/>
  <c r="DO96" i="53"/>
  <c r="DP96" i="53"/>
  <c r="DZ96" i="53"/>
  <c r="EA96" i="53"/>
  <c r="EH96" i="53"/>
  <c r="EM96" i="53"/>
  <c r="EV96" i="53"/>
  <c r="EY96" i="53"/>
  <c r="EZ96" i="53"/>
  <c r="FB96" i="53"/>
  <c r="FD96" i="53"/>
  <c r="FF96" i="53"/>
  <c r="FG96" i="53"/>
  <c r="FN96" i="53"/>
  <c r="FO96" i="53"/>
  <c r="FP96" i="53"/>
  <c r="FQ96" i="53"/>
  <c r="FR96" i="53"/>
  <c r="FS96" i="53"/>
  <c r="FT96" i="53"/>
  <c r="FU96" i="53"/>
  <c r="FV96" i="53"/>
  <c r="FW96" i="53"/>
  <c r="FX96" i="53"/>
  <c r="FY96" i="53"/>
  <c r="GH96" i="53"/>
  <c r="GI96" i="53"/>
  <c r="GM96" i="53"/>
  <c r="GN96" i="53"/>
  <c r="GT96" i="53"/>
  <c r="HB96" i="53"/>
  <c r="HF96" i="53"/>
  <c r="HG96" i="53"/>
  <c r="HH96" i="53"/>
  <c r="HL96" i="53"/>
  <c r="HO96" i="53"/>
  <c r="HP96" i="53"/>
  <c r="HX96" i="53"/>
  <c r="ID96" i="53"/>
  <c r="IE96" i="53"/>
  <c r="II96" i="53"/>
  <c r="IG96" i="53" s="1"/>
  <c r="IJ96" i="53"/>
  <c r="IH96" i="53" s="1"/>
  <c r="IM96" i="53"/>
  <c r="IO96" i="53"/>
  <c r="A97" i="53"/>
  <c r="D97" i="53"/>
  <c r="E97" i="53"/>
  <c r="AK97" i="53" s="1"/>
  <c r="F97" i="53"/>
  <c r="AO97" i="53" s="1"/>
  <c r="G97" i="53"/>
  <c r="H97" i="53"/>
  <c r="I97" i="53"/>
  <c r="J97" i="53"/>
  <c r="K97" i="53"/>
  <c r="L97" i="53"/>
  <c r="W97" i="53"/>
  <c r="X97" i="53"/>
  <c r="Y97" i="53"/>
  <c r="Z97" i="53"/>
  <c r="AD97" i="53"/>
  <c r="AF97" i="53"/>
  <c r="AG97" i="53"/>
  <c r="AI97" i="53"/>
  <c r="B97" i="53" s="1"/>
  <c r="AJ97" i="53"/>
  <c r="C97" i="53" s="1"/>
  <c r="AL97" i="53"/>
  <c r="AM97" i="53"/>
  <c r="AN97" i="53"/>
  <c r="AP97" i="53"/>
  <c r="AQ97" i="53"/>
  <c r="AR97" i="53"/>
  <c r="AS97" i="53"/>
  <c r="AT97" i="53"/>
  <c r="IP97" i="53" s="1"/>
  <c r="AU97" i="53"/>
  <c r="IQ97" i="53" s="1"/>
  <c r="AV97" i="53"/>
  <c r="AX97" i="53"/>
  <c r="AZ97" i="53"/>
  <c r="BC97" i="53"/>
  <c r="BD97" i="53"/>
  <c r="BE97" i="53"/>
  <c r="BF97" i="53"/>
  <c r="BG97" i="53"/>
  <c r="BH97" i="53"/>
  <c r="BI97" i="53"/>
  <c r="BJ97" i="53"/>
  <c r="BK97" i="53"/>
  <c r="BL97" i="53"/>
  <c r="BM97" i="53"/>
  <c r="BN97" i="53"/>
  <c r="BO97" i="53"/>
  <c r="BP97" i="53"/>
  <c r="CL97" i="53" s="1"/>
  <c r="BQ97" i="53"/>
  <c r="CN97" i="53" s="1"/>
  <c r="BR97" i="53"/>
  <c r="GZ97" i="53" s="1"/>
  <c r="BS97" i="53"/>
  <c r="HF97" i="53" s="1"/>
  <c r="BT97" i="53"/>
  <c r="DH97" i="53" s="1"/>
  <c r="BU97" i="53"/>
  <c r="CA97" i="53" s="1"/>
  <c r="BV97" i="53"/>
  <c r="BW97" i="53"/>
  <c r="BX97" i="53"/>
  <c r="BY97" i="53"/>
  <c r="BZ97" i="53"/>
  <c r="CF97" i="53"/>
  <c r="CJ97" i="53"/>
  <c r="CO97" i="53"/>
  <c r="CT97" i="53"/>
  <c r="CU97" i="53"/>
  <c r="CZ97" i="53"/>
  <c r="DF97" i="53"/>
  <c r="DG97" i="53"/>
  <c r="DK97" i="53"/>
  <c r="DL97" i="53"/>
  <c r="EE97" i="53" s="1"/>
  <c r="DM97" i="53"/>
  <c r="DN97" i="53"/>
  <c r="DO97" i="53"/>
  <c r="DP97" i="53"/>
  <c r="EF97" i="53"/>
  <c r="EL97" i="53"/>
  <c r="EP97" i="53"/>
  <c r="ER97" i="53"/>
  <c r="EV97" i="53"/>
  <c r="FC97" i="53"/>
  <c r="FF97" i="53"/>
  <c r="FJ97" i="53"/>
  <c r="FK97" i="53"/>
  <c r="FN97" i="53"/>
  <c r="FO97" i="53"/>
  <c r="FP97" i="53"/>
  <c r="FQ97" i="53"/>
  <c r="FR97" i="53"/>
  <c r="FS97" i="53"/>
  <c r="FT97" i="53"/>
  <c r="FU97" i="53"/>
  <c r="GM97" i="53" s="1"/>
  <c r="FV97" i="53"/>
  <c r="FW97" i="53"/>
  <c r="FX97" i="53"/>
  <c r="FY97" i="53"/>
  <c r="GN97" i="53"/>
  <c r="GS97" i="53"/>
  <c r="GW97" i="53"/>
  <c r="GX97" i="53"/>
  <c r="HB97" i="53"/>
  <c r="HC97" i="53"/>
  <c r="HH97" i="53"/>
  <c r="HL97" i="53"/>
  <c r="HN97" i="53"/>
  <c r="HP97" i="53"/>
  <c r="HX97" i="53"/>
  <c r="ID97" i="53"/>
  <c r="II97" i="53"/>
  <c r="IJ97" i="53" s="1"/>
  <c r="IH97" i="53" s="1"/>
  <c r="IM97" i="53"/>
  <c r="IN97" i="53"/>
  <c r="IO97" i="53"/>
  <c r="A98" i="53"/>
  <c r="D98" i="53"/>
  <c r="E98" i="53"/>
  <c r="AK98" i="53" s="1"/>
  <c r="AM98" i="53" s="1"/>
  <c r="F98" i="53"/>
  <c r="AO98" i="53" s="1"/>
  <c r="G98" i="53"/>
  <c r="H98" i="53"/>
  <c r="I98" i="53"/>
  <c r="AX98" i="53" s="1"/>
  <c r="J98" i="53"/>
  <c r="K98" i="53"/>
  <c r="L98" i="53"/>
  <c r="W98" i="53"/>
  <c r="X98" i="53"/>
  <c r="Y98" i="53"/>
  <c r="Z98" i="53"/>
  <c r="AD98" i="53"/>
  <c r="AG98" i="53" s="1"/>
  <c r="AF98" i="53"/>
  <c r="AI98" i="53"/>
  <c r="B98" i="53" s="1"/>
  <c r="AJ98" i="53"/>
  <c r="C98" i="53" s="1"/>
  <c r="AP98" i="53"/>
  <c r="AQ98" i="53"/>
  <c r="AR98" i="53"/>
  <c r="AS98" i="53"/>
  <c r="IO98" i="53" s="1"/>
  <c r="AT98" i="53"/>
  <c r="IP98" i="53" s="1"/>
  <c r="AU98" i="53"/>
  <c r="IQ98" i="53" s="1"/>
  <c r="BC98" i="53"/>
  <c r="BD98" i="53"/>
  <c r="BE98" i="53"/>
  <c r="BF98" i="53"/>
  <c r="BG98" i="53"/>
  <c r="BH98" i="53"/>
  <c r="BI98" i="53"/>
  <c r="BJ98" i="53"/>
  <c r="BK98" i="53"/>
  <c r="BL98" i="53"/>
  <c r="BM98" i="53"/>
  <c r="BN98" i="53"/>
  <c r="BO98" i="53"/>
  <c r="CB98" i="53" s="1"/>
  <c r="BP98" i="53"/>
  <c r="BQ98" i="53"/>
  <c r="CN98" i="53" s="1"/>
  <c r="BR98" i="53"/>
  <c r="EV98" i="53" s="1"/>
  <c r="BS98" i="53"/>
  <c r="FC98" i="53" s="1"/>
  <c r="BT98" i="53"/>
  <c r="DJ98" i="53" s="1"/>
  <c r="BU98" i="53"/>
  <c r="BV98" i="53"/>
  <c r="BW98" i="53"/>
  <c r="BX98" i="53"/>
  <c r="BY98" i="53"/>
  <c r="BZ98" i="53"/>
  <c r="CA98" i="53"/>
  <c r="CH98" i="53"/>
  <c r="CM98" i="53"/>
  <c r="CO98" i="53"/>
  <c r="CP98" i="53"/>
  <c r="CQ98" i="53"/>
  <c r="CU98" i="53"/>
  <c r="CV98" i="53"/>
  <c r="DG98" i="53"/>
  <c r="DK98" i="53"/>
  <c r="DL98" i="53"/>
  <c r="DM98" i="53"/>
  <c r="DN98" i="53"/>
  <c r="DO98" i="53"/>
  <c r="DP98" i="53"/>
  <c r="EF98" i="53"/>
  <c r="EL98" i="53"/>
  <c r="EM98" i="53"/>
  <c r="EN98" i="53"/>
  <c r="EP98" i="53"/>
  <c r="ER98" i="53"/>
  <c r="ET98" i="53"/>
  <c r="FD98" i="53"/>
  <c r="FJ98" i="53"/>
  <c r="FN98" i="53"/>
  <c r="FO98" i="53"/>
  <c r="FP98" i="53"/>
  <c r="FQ98" i="53"/>
  <c r="FR98" i="53"/>
  <c r="FS98" i="53"/>
  <c r="FT98" i="53"/>
  <c r="FU98" i="53"/>
  <c r="FV98" i="53"/>
  <c r="FW98" i="53"/>
  <c r="FX98" i="53"/>
  <c r="FY98" i="53"/>
  <c r="GL98" i="53"/>
  <c r="GQ98" i="53"/>
  <c r="GR98" i="53"/>
  <c r="GS98" i="53"/>
  <c r="GT98" i="53"/>
  <c r="GV98" i="53"/>
  <c r="GW98" i="53"/>
  <c r="GX98" i="53"/>
  <c r="HC98" i="53"/>
  <c r="HD98" i="53"/>
  <c r="HJ98" i="53"/>
  <c r="HO98" i="53"/>
  <c r="HP98" i="53"/>
  <c r="HX98" i="53"/>
  <c r="ID98" i="53"/>
  <c r="II98" i="53"/>
  <c r="IE98" i="53" s="1"/>
  <c r="IJ98" i="53"/>
  <c r="IH98" i="53" s="1"/>
  <c r="Z2" i="53"/>
  <c r="X2" i="53"/>
  <c r="W2" i="53"/>
  <c r="GB4" i="53"/>
  <c r="HV6" i="53"/>
  <c r="DS9" i="53"/>
  <c r="DS18" i="53"/>
  <c r="GE23" i="53"/>
  <c r="GB27" i="53"/>
  <c r="DT32" i="53"/>
  <c r="HV30" i="53"/>
  <c r="DU4" i="53"/>
  <c r="GD4" i="53"/>
  <c r="GC13" i="53"/>
  <c r="DS25" i="53"/>
  <c r="O22" i="53"/>
  <c r="FZ24" i="53"/>
  <c r="P24" i="53"/>
  <c r="Q45" i="53"/>
  <c r="GE59" i="53"/>
  <c r="GC36" i="53"/>
  <c r="GD11" i="53"/>
  <c r="DU50" i="53"/>
  <c r="GD67" i="53"/>
  <c r="O83" i="53"/>
  <c r="DV60" i="53"/>
  <c r="DS83" i="53"/>
  <c r="DV5" i="53"/>
  <c r="GE13" i="53"/>
  <c r="DS23" i="53"/>
  <c r="N28" i="53"/>
  <c r="DS40" i="53"/>
  <c r="M44" i="53"/>
  <c r="Q63" i="53"/>
  <c r="DU51" i="53"/>
  <c r="M6" i="53"/>
  <c r="P10" i="53"/>
  <c r="P16" i="53"/>
  <c r="GE26" i="53"/>
  <c r="N24" i="53"/>
  <c r="GD27" i="53"/>
  <c r="DV4" i="53"/>
  <c r="DU13" i="53"/>
  <c r="M23" i="53"/>
  <c r="HU26" i="53"/>
  <c r="S40" i="53"/>
  <c r="GE43" i="53"/>
  <c r="DS62" i="53"/>
  <c r="HU50" i="53"/>
  <c r="DQ47" i="53"/>
  <c r="DU71" i="53"/>
  <c r="DV46" i="53"/>
  <c r="DT80" i="53"/>
  <c r="GD7" i="53"/>
  <c r="DS5" i="53"/>
  <c r="HQ23" i="53"/>
  <c r="S14" i="53"/>
  <c r="GE54" i="53"/>
  <c r="HQ47" i="53"/>
  <c r="Q10" i="53"/>
  <c r="M9" i="53"/>
  <c r="O25" i="53"/>
  <c r="N21" i="53"/>
  <c r="DS55" i="53"/>
  <c r="DV48" i="53"/>
  <c r="HQ50" i="53"/>
  <c r="O74" i="53"/>
  <c r="GC4" i="53"/>
  <c r="DR10" i="53"/>
  <c r="Q30" i="53"/>
  <c r="HT37" i="53"/>
  <c r="Q6" i="53"/>
  <c r="M7" i="53"/>
  <c r="GB11" i="53"/>
  <c r="DV14" i="53"/>
  <c r="DV7" i="53"/>
  <c r="DS27" i="53"/>
  <c r="GC15" i="53"/>
  <c r="HT36" i="53"/>
  <c r="DR35" i="53"/>
  <c r="N6" i="53"/>
  <c r="O14" i="53"/>
  <c r="DV20" i="53"/>
  <c r="DS30" i="53"/>
  <c r="S28" i="53"/>
  <c r="DS32" i="53"/>
  <c r="HR31" i="53"/>
  <c r="HS48" i="53"/>
  <c r="DS63" i="53"/>
  <c r="DU44" i="53"/>
  <c r="GC30" i="53"/>
  <c r="HQ54" i="53"/>
  <c r="S72" i="53"/>
  <c r="GC86" i="53"/>
  <c r="GB66" i="53"/>
  <c r="DT88" i="53"/>
  <c r="M10" i="53"/>
  <c r="HV7" i="53"/>
  <c r="M30" i="53"/>
  <c r="DT36" i="53"/>
  <c r="DS20" i="53"/>
  <c r="GE48" i="53"/>
  <c r="M68" i="53"/>
  <c r="DV56" i="53"/>
  <c r="HT7" i="53"/>
  <c r="GC6" i="53"/>
  <c r="P22" i="53"/>
  <c r="S16" i="53"/>
  <c r="P30" i="53"/>
  <c r="GE33" i="53"/>
  <c r="DV9" i="53"/>
  <c r="Q5" i="53"/>
  <c r="Q29" i="53"/>
  <c r="N36" i="53"/>
  <c r="GC18" i="53"/>
  <c r="M48" i="53"/>
  <c r="GE67" i="53"/>
  <c r="S56" i="53"/>
  <c r="GB53" i="53"/>
  <c r="GC76" i="53"/>
  <c r="GD57" i="53"/>
  <c r="N87" i="53"/>
  <c r="DV3" i="53"/>
  <c r="DR20" i="53"/>
  <c r="HT33" i="53"/>
  <c r="DV33" i="53"/>
  <c r="M61" i="53"/>
  <c r="GC55" i="53"/>
  <c r="DV6" i="53"/>
  <c r="GE21" i="53"/>
  <c r="GB36" i="53"/>
  <c r="DR34" i="53"/>
  <c r="HS61" i="53"/>
  <c r="GD56" i="53"/>
  <c r="P57" i="53"/>
  <c r="HU78" i="53"/>
  <c r="N14" i="53"/>
  <c r="HV20" i="53"/>
  <c r="O26" i="53"/>
  <c r="HU20" i="53"/>
  <c r="DR6" i="53"/>
  <c r="S5" i="53"/>
  <c r="GC23" i="53"/>
  <c r="HV13" i="53"/>
  <c r="Q54" i="53"/>
  <c r="DU47" i="53"/>
  <c r="O52" i="53"/>
  <c r="S82" i="53"/>
  <c r="GE76" i="53"/>
  <c r="N11" i="53"/>
  <c r="DR15" i="53"/>
  <c r="DV42" i="53"/>
  <c r="DS59" i="53"/>
  <c r="M4" i="53"/>
  <c r="M18" i="53"/>
  <c r="GB33" i="53"/>
  <c r="Q44" i="53"/>
  <c r="GD44" i="53"/>
  <c r="S55" i="53"/>
  <c r="DT3" i="53"/>
  <c r="GE19" i="53"/>
  <c r="N37" i="53"/>
  <c r="HS44" i="53"/>
  <c r="GB46" i="53"/>
  <c r="GB57" i="53"/>
  <c r="DU84" i="53"/>
  <c r="GD71" i="53"/>
  <c r="N45" i="53"/>
  <c r="P71" i="53"/>
  <c r="O89" i="53"/>
  <c r="DU45" i="53"/>
  <c r="DU60" i="53"/>
  <c r="GB94" i="53"/>
  <c r="HR87" i="53"/>
  <c r="GB83" i="53"/>
  <c r="N4" i="53"/>
  <c r="DV21" i="53"/>
  <c r="GB37" i="53"/>
  <c r="DS45" i="53"/>
  <c r="GC47" i="53"/>
  <c r="HU57" i="53"/>
  <c r="O85" i="53"/>
  <c r="P72" i="53"/>
  <c r="DQ45" i="53"/>
  <c r="DT71" i="53"/>
  <c r="S89" i="53"/>
  <c r="GD45" i="53"/>
  <c r="O61" i="53"/>
  <c r="P29" i="53"/>
  <c r="M88" i="53"/>
  <c r="N84" i="53"/>
  <c r="GA88" i="53"/>
  <c r="S10" i="53"/>
  <c r="GE30" i="53"/>
  <c r="GB45" i="53"/>
  <c r="S60" i="53"/>
  <c r="DU64" i="53"/>
  <c r="O98" i="53"/>
  <c r="DR88" i="53"/>
  <c r="GD13" i="53"/>
  <c r="Q20" i="53"/>
  <c r="HQ27" i="53"/>
  <c r="M3" i="53"/>
  <c r="DT18" i="53"/>
  <c r="S29" i="53"/>
  <c r="DR4" i="53"/>
  <c r="Q56" i="53"/>
  <c r="P54" i="53"/>
  <c r="GD63" i="53"/>
  <c r="O54" i="53"/>
  <c r="DT4" i="53"/>
  <c r="DR16" i="53"/>
  <c r="S32" i="53"/>
  <c r="Q58" i="53"/>
  <c r="DS4" i="53"/>
  <c r="DT20" i="53"/>
  <c r="O6" i="53"/>
  <c r="HT3" i="53"/>
  <c r="Q16" i="53"/>
  <c r="DR31" i="53"/>
  <c r="HS57" i="53"/>
  <c r="HV40" i="53"/>
  <c r="GC85" i="53"/>
  <c r="DS6" i="53"/>
  <c r="DT27" i="53"/>
  <c r="DS47" i="53"/>
  <c r="DR3" i="53"/>
  <c r="GC28" i="53"/>
  <c r="M49" i="53"/>
  <c r="FZ44" i="53"/>
  <c r="HT5" i="53"/>
  <c r="GE24" i="53"/>
  <c r="GE41" i="53"/>
  <c r="GE18" i="53"/>
  <c r="DU21" i="53"/>
  <c r="M47" i="53"/>
  <c r="DU55" i="53"/>
  <c r="GC69" i="53"/>
  <c r="S68" i="53"/>
  <c r="HV11" i="53"/>
  <c r="N32" i="53"/>
  <c r="M51" i="53"/>
  <c r="DT8" i="53"/>
  <c r="GA17" i="53"/>
  <c r="O32" i="53"/>
  <c r="HU54" i="53"/>
  <c r="GC71" i="53"/>
  <c r="DT15" i="53"/>
  <c r="GC31" i="53"/>
  <c r="Q62" i="53"/>
  <c r="O48" i="53"/>
  <c r="GA40" i="53"/>
  <c r="DV85" i="53"/>
  <c r="DQ66" i="53"/>
  <c r="DU92" i="53"/>
  <c r="GB62" i="53"/>
  <c r="M90" i="53"/>
  <c r="P77" i="53"/>
  <c r="P96" i="53"/>
  <c r="N16" i="53"/>
  <c r="M32" i="53"/>
  <c r="GE62" i="53"/>
  <c r="GB49" i="53"/>
  <c r="M41" i="53"/>
  <c r="M86" i="53"/>
  <c r="GD66" i="53"/>
  <c r="GC92" i="53"/>
  <c r="O63" i="53"/>
  <c r="DV90" i="53"/>
  <c r="DS77" i="53"/>
  <c r="DT96" i="53"/>
  <c r="P5" i="53"/>
  <c r="M50" i="53"/>
  <c r="DU76" i="53"/>
  <c r="N50" i="53"/>
  <c r="GB51" i="53"/>
  <c r="DU69" i="53"/>
  <c r="S4" i="53"/>
  <c r="Q21" i="53"/>
  <c r="DT34" i="53"/>
  <c r="M5" i="53"/>
  <c r="Q24" i="53"/>
  <c r="P34" i="53"/>
  <c r="Q55" i="53"/>
  <c r="P17" i="53"/>
  <c r="S74" i="53"/>
  <c r="N79" i="53"/>
  <c r="GB17" i="53"/>
  <c r="DT42" i="53"/>
  <c r="M62" i="53"/>
  <c r="GE7" i="53"/>
  <c r="O30" i="53"/>
  <c r="GE45" i="53"/>
  <c r="DU25" i="53"/>
  <c r="S76" i="53"/>
  <c r="HU9" i="53"/>
  <c r="DR39" i="53"/>
  <c r="DS68" i="53"/>
  <c r="N59" i="53"/>
  <c r="GB47" i="53"/>
  <c r="N90" i="53"/>
  <c r="Q72" i="53"/>
  <c r="S94" i="53"/>
  <c r="FZ47" i="53"/>
  <c r="DV39" i="53"/>
  <c r="HT82" i="53"/>
  <c r="GB97" i="53"/>
  <c r="HV10" i="53"/>
  <c r="GC39" i="53"/>
  <c r="M69" i="53"/>
  <c r="DQ59" i="53"/>
  <c r="DT48" i="53"/>
  <c r="GB90" i="53"/>
  <c r="DV72" i="53"/>
  <c r="DU94" i="53"/>
  <c r="P48" i="53"/>
  <c r="HV41" i="53"/>
  <c r="M83" i="53"/>
  <c r="HV97" i="53"/>
  <c r="DT17" i="53"/>
  <c r="M59" i="53"/>
  <c r="S85" i="53"/>
  <c r="HT66" i="53"/>
  <c r="HV60" i="53"/>
  <c r="DS88" i="53"/>
  <c r="DT91" i="53"/>
  <c r="HS74" i="53"/>
  <c r="GC24" i="53"/>
  <c r="HS63" i="53"/>
  <c r="GC73" i="53"/>
  <c r="HV86" i="53"/>
  <c r="M81" i="53"/>
  <c r="FZ63" i="53"/>
  <c r="FZ58" i="53"/>
  <c r="HS96" i="53"/>
  <c r="Q92" i="53"/>
  <c r="HV3" i="53"/>
  <c r="HV38" i="53"/>
  <c r="DV51" i="53"/>
  <c r="DV66" i="53"/>
  <c r="N68" i="53"/>
  <c r="Q33" i="53"/>
  <c r="GD91" i="53"/>
  <c r="HT74" i="53"/>
  <c r="GB84" i="53"/>
  <c r="FZ3" i="53"/>
  <c r="Q34" i="53"/>
  <c r="O68" i="53"/>
  <c r="Q81" i="53"/>
  <c r="GC88" i="53"/>
  <c r="DS97" i="53"/>
  <c r="HS90" i="53"/>
  <c r="N69" i="53"/>
  <c r="S65" i="53"/>
  <c r="FZ4" i="53"/>
  <c r="DR14" i="53"/>
  <c r="DQ29" i="53"/>
  <c r="DV38" i="53"/>
  <c r="O11" i="53"/>
  <c r="FZ29" i="53"/>
  <c r="M39" i="53"/>
  <c r="S38" i="53"/>
  <c r="DT57" i="53"/>
  <c r="DQ50" i="53"/>
  <c r="DT9" i="53"/>
  <c r="DT23" i="53"/>
  <c r="DS39" i="53"/>
  <c r="M11" i="53"/>
  <c r="Q13" i="53"/>
  <c r="HR40" i="53"/>
  <c r="DQ23" i="53"/>
  <c r="DV59" i="53"/>
  <c r="GB12" i="53"/>
  <c r="DT26" i="53"/>
  <c r="Q49" i="53"/>
  <c r="S34" i="53"/>
  <c r="DU80" i="53"/>
  <c r="N75" i="53"/>
  <c r="HT58" i="53"/>
  <c r="HV85" i="53"/>
  <c r="FZ50" i="53"/>
  <c r="DR80" i="53"/>
  <c r="N77" i="53"/>
  <c r="HR76" i="53"/>
  <c r="DT14" i="53"/>
  <c r="DU27" i="53"/>
  <c r="DS49" i="53"/>
  <c r="DS34" i="53"/>
  <c r="GC80" i="53"/>
  <c r="GD75" i="53"/>
  <c r="P59" i="53"/>
  <c r="N86" i="53"/>
  <c r="P51" i="53"/>
  <c r="HR80" i="53"/>
  <c r="HS77" i="53"/>
  <c r="DV82" i="53"/>
  <c r="GE44" i="53"/>
  <c r="O33" i="53"/>
  <c r="DU54" i="53"/>
  <c r="GB86" i="53"/>
  <c r="HU92" i="53"/>
  <c r="HS92" i="53"/>
  <c r="GE90" i="53"/>
  <c r="DT78" i="53"/>
  <c r="Q11" i="53"/>
  <c r="DU18" i="53"/>
  <c r="GB8" i="53"/>
  <c r="DQ30" i="53"/>
  <c r="O57" i="53"/>
  <c r="DS75" i="53"/>
  <c r="N40" i="53"/>
  <c r="O7" i="53"/>
  <c r="O40" i="53"/>
  <c r="S75" i="53"/>
  <c r="Q35" i="53"/>
  <c r="N55" i="53"/>
  <c r="HT88" i="53"/>
  <c r="S93" i="53"/>
  <c r="DV93" i="53"/>
  <c r="M98" i="53"/>
  <c r="M36" i="53"/>
  <c r="DQ55" i="53"/>
  <c r="N89" i="53"/>
  <c r="DU93" i="53"/>
  <c r="GA93" i="53"/>
  <c r="GB98" i="53"/>
  <c r="DS54" i="53"/>
  <c r="GB60" i="53"/>
  <c r="HS82" i="53"/>
  <c r="HR97" i="53"/>
  <c r="S31" i="53"/>
  <c r="HQ66" i="53"/>
  <c r="DT43" i="53"/>
  <c r="S98" i="53"/>
  <c r="P63" i="53"/>
  <c r="HR96" i="53"/>
  <c r="GE3" i="53"/>
  <c r="GB24" i="53"/>
  <c r="O64" i="53"/>
  <c r="GC44" i="53"/>
  <c r="O97" i="53"/>
  <c r="O58" i="53"/>
  <c r="N66" i="53"/>
  <c r="N3" i="53"/>
  <c r="M53" i="53"/>
  <c r="DV54" i="53"/>
  <c r="P61" i="53"/>
  <c r="N82" i="53"/>
  <c r="GD53" i="53"/>
  <c r="GE78" i="53"/>
  <c r="HV12" i="53"/>
  <c r="DT40" i="53"/>
  <c r="DV12" i="53"/>
  <c r="GE58" i="53"/>
  <c r="HT6" i="53"/>
  <c r="DT19" i="53"/>
  <c r="GA7" i="53"/>
  <c r="P23" i="53"/>
  <c r="HV39" i="53"/>
  <c r="DS14" i="53"/>
  <c r="GB40" i="53"/>
  <c r="DS52" i="53"/>
  <c r="GC37" i="53"/>
  <c r="DU79" i="53"/>
  <c r="HU30" i="53"/>
  <c r="DQ25" i="53"/>
  <c r="DR38" i="53"/>
  <c r="DU30" i="53"/>
  <c r="GC16" i="53"/>
  <c r="GB42" i="53"/>
  <c r="HR18" i="53"/>
  <c r="M31" i="53"/>
  <c r="DU42" i="53"/>
  <c r="S81" i="53"/>
  <c r="S9" i="53"/>
  <c r="DS36" i="53"/>
  <c r="GC32" i="53"/>
  <c r="DQ26" i="53"/>
  <c r="DR37" i="53"/>
  <c r="P3" i="53"/>
  <c r="GD20" i="53"/>
  <c r="DR8" i="53"/>
  <c r="HT32" i="53"/>
  <c r="GE60" i="53"/>
  <c r="O44" i="53"/>
  <c r="GB55" i="53"/>
  <c r="DV16" i="53"/>
  <c r="FZ30" i="53"/>
  <c r="HT53" i="53"/>
  <c r="GD19" i="53"/>
  <c r="Q60" i="53"/>
  <c r="FZ64" i="53"/>
  <c r="DS22" i="53"/>
  <c r="HV34" i="53"/>
  <c r="DS37" i="53"/>
  <c r="FZ54" i="53"/>
  <c r="DQ53" i="53"/>
  <c r="GA84" i="53"/>
  <c r="HT54" i="53"/>
  <c r="GD38" i="53"/>
  <c r="Q90" i="53"/>
  <c r="GE22" i="53"/>
  <c r="S35" i="53"/>
  <c r="DU38" i="53"/>
  <c r="P55" i="53"/>
  <c r="GC53" i="53"/>
  <c r="M85" i="53"/>
  <c r="O55" i="53"/>
  <c r="GC43" i="53"/>
  <c r="DS90" i="53"/>
  <c r="M17" i="53"/>
  <c r="O53" i="53"/>
  <c r="GB89" i="53"/>
  <c r="DV30" i="53"/>
  <c r="GD3" i="53"/>
  <c r="DS10" i="53"/>
  <c r="N26" i="53"/>
  <c r="DT16" i="53"/>
  <c r="GB38" i="53"/>
  <c r="Q64" i="53"/>
  <c r="DV55" i="53"/>
  <c r="DT64" i="53"/>
  <c r="DV13" i="53"/>
  <c r="O36" i="53"/>
  <c r="N5" i="53"/>
  <c r="DT39" i="53"/>
  <c r="Q66" i="53"/>
  <c r="S67" i="53"/>
  <c r="GE27" i="53"/>
  <c r="GE46" i="53"/>
  <c r="HQ46" i="53"/>
  <c r="GC61" i="53"/>
  <c r="DV57" i="53"/>
  <c r="O90" i="53"/>
  <c r="GC68" i="53"/>
  <c r="DV71" i="53"/>
  <c r="HS93" i="53"/>
  <c r="M29" i="53"/>
  <c r="GE47" i="53"/>
  <c r="N47" i="53"/>
  <c r="HQ61" i="53"/>
  <c r="S58" i="53"/>
  <c r="S90" i="53"/>
  <c r="HV68" i="53"/>
  <c r="HV72" i="53"/>
  <c r="Q94" i="53"/>
  <c r="GE29" i="53"/>
  <c r="HU49" i="53"/>
  <c r="GC45" i="53"/>
  <c r="GB63" i="53"/>
  <c r="DS84" i="53"/>
  <c r="HR92" i="53"/>
  <c r="GB39" i="53"/>
  <c r="S41" i="53"/>
  <c r="HS72" i="53"/>
  <c r="GC89" i="53"/>
  <c r="GD85" i="53"/>
  <c r="DS85" i="53"/>
  <c r="DT98" i="53"/>
  <c r="GC27" i="53"/>
  <c r="DV26" i="53"/>
  <c r="HS80" i="53"/>
  <c r="DS86" i="53"/>
  <c r="DV78" i="53"/>
  <c r="M92" i="53"/>
  <c r="DV95" i="53"/>
  <c r="HV15" i="53"/>
  <c r="GC81" i="53"/>
  <c r="S57" i="53"/>
  <c r="M84" i="53"/>
  <c r="O47" i="53"/>
  <c r="GB77" i="53"/>
  <c r="DS3" i="53"/>
  <c r="DS11" i="53"/>
  <c r="N39" i="53"/>
  <c r="HQ3" i="53"/>
  <c r="N42" i="53"/>
  <c r="M57" i="53"/>
  <c r="GC46" i="53"/>
  <c r="M70" i="53"/>
  <c r="DR13" i="53"/>
  <c r="FZ23" i="53"/>
  <c r="DU5" i="53"/>
  <c r="P13" i="53"/>
  <c r="HU22" i="53"/>
  <c r="HR7" i="53"/>
  <c r="GC20" i="53"/>
  <c r="Q39" i="53"/>
  <c r="GE66" i="53"/>
  <c r="DT45" i="53"/>
  <c r="GE42" i="53"/>
  <c r="DT13" i="53"/>
  <c r="S19" i="53"/>
  <c r="GE53" i="53"/>
  <c r="GE9" i="53"/>
  <c r="M22" i="53"/>
  <c r="GD40" i="53"/>
  <c r="N25" i="53"/>
  <c r="Q38" i="53"/>
  <c r="FZ27" i="53"/>
  <c r="DU65" i="53"/>
  <c r="N20" i="53"/>
  <c r="GE40" i="53"/>
  <c r="GC11" i="53"/>
  <c r="GE37" i="53"/>
  <c r="DR33" i="53"/>
  <c r="GE14" i="53"/>
  <c r="DV28" i="53"/>
  <c r="HT19" i="53"/>
  <c r="HV35" i="53"/>
  <c r="HS65" i="53"/>
  <c r="HU61" i="53"/>
  <c r="HT85" i="53"/>
  <c r="HR17" i="53"/>
  <c r="M43" i="53"/>
  <c r="GB13" i="53"/>
  <c r="GD30" i="53"/>
  <c r="S15" i="53"/>
  <c r="DU77" i="53"/>
  <c r="GC19" i="53"/>
  <c r="Q53" i="53"/>
  <c r="DT65" i="53"/>
  <c r="P64" i="53"/>
  <c r="N60" i="53"/>
  <c r="HU95" i="53"/>
  <c r="N73" i="53"/>
  <c r="Q75" i="53"/>
  <c r="P98" i="53"/>
  <c r="HT21" i="53"/>
  <c r="M54" i="53"/>
  <c r="GB65" i="53"/>
  <c r="GC64" i="53"/>
  <c r="DQ60" i="53"/>
  <c r="O96" i="53"/>
  <c r="DS73" i="53"/>
  <c r="M76" i="53"/>
  <c r="GE98" i="53"/>
  <c r="GD29" i="53"/>
  <c r="GC62" i="53"/>
  <c r="HV73" i="53"/>
  <c r="HT70" i="53"/>
  <c r="DU8" i="53"/>
  <c r="DS29" i="53"/>
  <c r="O37" i="53"/>
  <c r="GC9" i="53"/>
  <c r="GC21" i="53"/>
  <c r="DT24" i="53"/>
  <c r="P65" i="53"/>
  <c r="DT90" i="53"/>
  <c r="DS19" i="53"/>
  <c r="HS49" i="53"/>
  <c r="GC7" i="53"/>
  <c r="GC35" i="53"/>
  <c r="HU46" i="53"/>
  <c r="O5" i="53"/>
  <c r="DU16" i="53"/>
  <c r="GE57" i="53"/>
  <c r="DT69" i="53"/>
  <c r="Q73" i="53"/>
  <c r="HQ64" i="53"/>
  <c r="DU98" i="53"/>
  <c r="HT78" i="53"/>
  <c r="GD60" i="53"/>
  <c r="GE5" i="53"/>
  <c r="GE17" i="53"/>
  <c r="M58" i="53"/>
  <c r="HU69" i="53"/>
  <c r="DV73" i="53"/>
  <c r="O65" i="53"/>
  <c r="GC98" i="53"/>
  <c r="M79" i="53"/>
  <c r="S62" i="53"/>
  <c r="GE91" i="53"/>
  <c r="DT38" i="53"/>
  <c r="O70" i="53"/>
  <c r="DS78" i="53"/>
  <c r="GA90" i="53"/>
  <c r="HV98" i="53"/>
  <c r="DQ3" i="53"/>
  <c r="DR19" i="53"/>
  <c r="HV58" i="53"/>
  <c r="S46" i="53"/>
  <c r="DU96" i="53"/>
  <c r="P39" i="53"/>
  <c r="HV87" i="53"/>
  <c r="HT98" i="53"/>
  <c r="GD36" i="53"/>
  <c r="DV67" i="53"/>
  <c r="GA36" i="53"/>
  <c r="GC93" i="53"/>
  <c r="GB64" i="53"/>
  <c r="P91" i="53"/>
  <c r="M95" i="53"/>
  <c r="DS57" i="53"/>
  <c r="P47" i="53"/>
  <c r="DQ68" i="53"/>
  <c r="GC90" i="53"/>
  <c r="HV19" i="53"/>
  <c r="P60" i="53"/>
  <c r="P8" i="53"/>
  <c r="HS22" i="53"/>
  <c r="S30" i="53"/>
  <c r="S11" i="53"/>
  <c r="HR36" i="53"/>
  <c r="M65" i="53"/>
  <c r="N67" i="53"/>
  <c r="DV81" i="53"/>
  <c r="Q22" i="53"/>
  <c r="Q52" i="53"/>
  <c r="DT10" i="53"/>
  <c r="HT41" i="53"/>
  <c r="DS7" i="53"/>
  <c r="HT23" i="53"/>
  <c r="N34" i="53"/>
  <c r="O49" i="53"/>
  <c r="HT77" i="53"/>
  <c r="GD31" i="53"/>
  <c r="O13" i="53"/>
  <c r="M13" i="53"/>
  <c r="O31" i="53"/>
  <c r="DU35" i="53"/>
  <c r="DR36" i="53"/>
  <c r="Q68" i="53"/>
  <c r="DS17" i="53"/>
  <c r="HT26" i="53"/>
  <c r="DR32" i="53"/>
  <c r="GB7" i="53"/>
  <c r="DS41" i="53"/>
  <c r="M52" i="53"/>
  <c r="O9" i="53"/>
  <c r="DU9" i="53"/>
  <c r="FZ28" i="53"/>
  <c r="DQ54" i="53"/>
  <c r="DT70" i="53"/>
  <c r="P18" i="53"/>
  <c r="S79" i="53"/>
  <c r="DV80" i="53"/>
  <c r="FZ61" i="53"/>
  <c r="DS61" i="53"/>
  <c r="P76" i="53"/>
  <c r="M72" i="53"/>
  <c r="GD24" i="53"/>
  <c r="DV24" i="53"/>
  <c r="GD42" i="53"/>
  <c r="HQ9" i="53"/>
  <c r="S52" i="53"/>
  <c r="HS56" i="53"/>
  <c r="DS12" i="53"/>
  <c r="O28" i="53"/>
  <c r="GD46" i="53"/>
  <c r="DT60" i="53"/>
  <c r="GE85" i="53"/>
  <c r="DU32" i="53"/>
  <c r="S86" i="53"/>
  <c r="HS83" i="53"/>
  <c r="GC67" i="53"/>
  <c r="GB5" i="53"/>
  <c r="N83" i="53"/>
  <c r="HT46" i="53"/>
  <c r="HV5" i="53"/>
  <c r="DT56" i="53"/>
  <c r="O66" i="53"/>
  <c r="N96" i="53"/>
  <c r="P36" i="53"/>
  <c r="DR77" i="53"/>
  <c r="DT82" i="53"/>
  <c r="Q19" i="53"/>
  <c r="P40" i="53"/>
  <c r="GD65" i="53"/>
  <c r="HS85" i="53"/>
  <c r="GB26" i="53"/>
  <c r="DU28" i="53"/>
  <c r="GD22" i="53"/>
  <c r="DR12" i="53"/>
  <c r="DS38" i="53"/>
  <c r="HR35" i="53"/>
  <c r="HS30" i="53"/>
  <c r="O4" i="53"/>
  <c r="M19" i="53"/>
  <c r="DV31" i="53"/>
  <c r="O71" i="53"/>
  <c r="P84" i="53"/>
  <c r="DR73" i="53"/>
  <c r="HU28" i="53"/>
  <c r="N91" i="53"/>
  <c r="HS86" i="53"/>
  <c r="HQ4" i="53"/>
  <c r="DV22" i="53"/>
  <c r="P35" i="53"/>
  <c r="S71" i="53"/>
  <c r="DT84" i="53"/>
  <c r="GB73" i="53"/>
  <c r="HQ29" i="53"/>
  <c r="DS91" i="53"/>
  <c r="M87" i="53"/>
  <c r="M93" i="53"/>
  <c r="DV41" i="53"/>
  <c r="S42" i="53"/>
  <c r="GA80" i="53"/>
  <c r="DU52" i="53"/>
  <c r="DT93" i="53"/>
  <c r="GB6" i="53"/>
  <c r="DU24" i="53"/>
  <c r="HS21" i="53"/>
  <c r="O12" i="53"/>
  <c r="GC3" i="53"/>
  <c r="Q57" i="53"/>
  <c r="HR32" i="53"/>
  <c r="P4" i="53"/>
  <c r="M66" i="53"/>
  <c r="GE69" i="53"/>
  <c r="HU42" i="53"/>
  <c r="GD81" i="53"/>
  <c r="DV29" i="53"/>
  <c r="O76" i="53"/>
  <c r="N70" i="53"/>
  <c r="P78" i="53"/>
  <c r="DT35" i="53"/>
  <c r="HU82" i="53"/>
  <c r="GD84" i="53"/>
  <c r="N12" i="53"/>
  <c r="GC41" i="53"/>
  <c r="GD79" i="53"/>
  <c r="HV56" i="53"/>
  <c r="GC57" i="53"/>
  <c r="GB96" i="53"/>
  <c r="GE52" i="53"/>
  <c r="DV58" i="53"/>
  <c r="DU88" i="53"/>
  <c r="DT86" i="53"/>
  <c r="P74" i="53"/>
  <c r="DU37" i="53"/>
  <c r="HV74" i="53"/>
  <c r="HS87" i="53"/>
  <c r="GB92" i="53"/>
  <c r="M75" i="53"/>
  <c r="GE25" i="53"/>
  <c r="GE15" i="53"/>
  <c r="DV40" i="53"/>
  <c r="O59" i="53"/>
  <c r="N29" i="53"/>
  <c r="DV17" i="53"/>
  <c r="GE12" i="53"/>
  <c r="GB61" i="53"/>
  <c r="O29" i="53"/>
  <c r="P15" i="53"/>
  <c r="DR9" i="53"/>
  <c r="DU36" i="53"/>
  <c r="S59" i="53"/>
  <c r="HR13" i="53"/>
  <c r="GA32" i="53"/>
  <c r="S25" i="53"/>
  <c r="DU17" i="53"/>
  <c r="O60" i="53"/>
  <c r="GE28" i="53"/>
  <c r="FZ9" i="53"/>
  <c r="S63" i="53"/>
  <c r="GD32" i="53"/>
  <c r="P33" i="53"/>
  <c r="O75" i="53"/>
  <c r="DS8" i="53"/>
  <c r="P14" i="53"/>
  <c r="DV36" i="53"/>
  <c r="DT22" i="53"/>
  <c r="DU72" i="53"/>
  <c r="GE75" i="53"/>
  <c r="DV83" i="53"/>
  <c r="O8" i="53"/>
  <c r="GC22" i="53"/>
  <c r="HV78" i="53"/>
  <c r="DU22" i="53"/>
  <c r="DV88" i="53"/>
  <c r="N23" i="53"/>
  <c r="P83" i="53"/>
  <c r="DR11" i="53"/>
  <c r="DT5" i="53"/>
  <c r="DS35" i="53"/>
  <c r="HU83" i="53"/>
  <c r="P26" i="53"/>
  <c r="P21" i="53"/>
  <c r="HU45" i="53"/>
  <c r="N41" i="53"/>
  <c r="S77" i="53"/>
  <c r="HV77" i="53"/>
  <c r="HV88" i="53"/>
  <c r="N10" i="53"/>
  <c r="DT50" i="53"/>
  <c r="GB82" i="53"/>
  <c r="HV48" i="53"/>
  <c r="HU67" i="53"/>
  <c r="GD35" i="53"/>
  <c r="DU89" i="53"/>
  <c r="N98" i="53"/>
  <c r="DS46" i="53"/>
  <c r="HU60" i="53"/>
  <c r="GD88" i="53"/>
  <c r="P7" i="53"/>
  <c r="DU81" i="53"/>
  <c r="GC59" i="53"/>
  <c r="HV93" i="53"/>
  <c r="HQ51" i="53"/>
  <c r="DT58" i="53"/>
  <c r="HS89" i="53"/>
  <c r="DV11" i="53"/>
  <c r="S3" i="53"/>
  <c r="DU26" i="53"/>
  <c r="GC77" i="53"/>
  <c r="DT30" i="53"/>
  <c r="N17" i="53"/>
  <c r="Q47" i="53"/>
  <c r="DT49" i="53"/>
  <c r="N19" i="53"/>
  <c r="P42" i="53"/>
  <c r="N52" i="53"/>
  <c r="HU25" i="53"/>
  <c r="M34" i="53"/>
  <c r="P79" i="53"/>
  <c r="DU61" i="53"/>
  <c r="GC49" i="53"/>
  <c r="DT74" i="53"/>
  <c r="GB20" i="53"/>
  <c r="HV42" i="53"/>
  <c r="DQ52" i="53"/>
  <c r="DU31" i="53"/>
  <c r="GD34" i="53"/>
  <c r="DT79" i="53"/>
  <c r="HT61" i="53"/>
  <c r="GD50" i="53"/>
  <c r="GE74" i="53"/>
  <c r="GE8" i="53"/>
  <c r="M63" i="53"/>
  <c r="DV68" i="53"/>
  <c r="M38" i="53"/>
  <c r="GE77" i="53"/>
  <c r="DV79" i="53"/>
  <c r="HV4" i="53"/>
  <c r="DT33" i="53"/>
  <c r="M20" i="53"/>
  <c r="S51" i="53"/>
  <c r="HT15" i="53"/>
  <c r="GD48" i="53"/>
  <c r="HS64" i="53"/>
  <c r="Q17" i="53"/>
  <c r="S21" i="53"/>
  <c r="DU56" i="53"/>
  <c r="GB25" i="53"/>
  <c r="M80" i="53"/>
  <c r="DS43" i="53"/>
  <c r="O46" i="53"/>
  <c r="GD82" i="53"/>
  <c r="O69" i="53"/>
  <c r="GE10" i="53"/>
  <c r="DS79" i="53"/>
  <c r="P85" i="53"/>
  <c r="DS24" i="53"/>
  <c r="DU46" i="53"/>
  <c r="GD64" i="53"/>
  <c r="GB52" i="53"/>
  <c r="HR90" i="53"/>
  <c r="M15" i="53"/>
  <c r="O45" i="53"/>
  <c r="DV77" i="53"/>
  <c r="DU53" i="53"/>
  <c r="HT90" i="53"/>
  <c r="HV96" i="53"/>
  <c r="DQ56" i="53"/>
  <c r="HV25" i="53"/>
  <c r="P94" i="53"/>
  <c r="DV74" i="53"/>
  <c r="HT95" i="53"/>
  <c r="HV18" i="53"/>
  <c r="DT31" i="53"/>
  <c r="HV33" i="53"/>
  <c r="GE84" i="53"/>
  <c r="DV34" i="53"/>
  <c r="Q12" i="53"/>
  <c r="Q50" i="53"/>
  <c r="O81" i="53"/>
  <c r="O23" i="53"/>
  <c r="O10" i="53"/>
  <c r="M12" i="53"/>
  <c r="P41" i="53"/>
  <c r="HU75" i="53"/>
  <c r="P20" i="53"/>
  <c r="N44" i="53"/>
  <c r="GB35" i="53"/>
  <c r="GE16" i="53"/>
  <c r="DU66" i="53"/>
  <c r="O24" i="53"/>
  <c r="Q8" i="53"/>
  <c r="P69" i="53"/>
  <c r="HT13" i="53"/>
  <c r="HR39" i="53"/>
  <c r="GE35" i="53"/>
  <c r="DU29" i="53"/>
  <c r="P19" i="53"/>
  <c r="S47" i="53"/>
  <c r="GC8" i="53"/>
  <c r="O79" i="53"/>
  <c r="Q80" i="53"/>
  <c r="DV61" i="53"/>
  <c r="DU10" i="53"/>
  <c r="HV9" i="53"/>
  <c r="DT29" i="53"/>
  <c r="DT55" i="53"/>
  <c r="Q71" i="53"/>
  <c r="Q67" i="53"/>
  <c r="S91" i="53"/>
  <c r="GD5" i="53"/>
  <c r="P11" i="53"/>
  <c r="M46" i="53"/>
  <c r="HU47" i="53"/>
  <c r="DV44" i="53"/>
  <c r="Q26" i="53"/>
  <c r="HQ58" i="53"/>
  <c r="DS31" i="53"/>
  <c r="O86" i="53"/>
  <c r="GE83" i="53"/>
  <c r="DT66" i="53"/>
  <c r="GD12" i="53"/>
  <c r="P31" i="53"/>
  <c r="DU48" i="53"/>
  <c r="GC60" i="53"/>
  <c r="N64" i="53"/>
  <c r="N48" i="53"/>
  <c r="S23" i="53"/>
  <c r="DQ65" i="53"/>
  <c r="DQ48" i="53"/>
  <c r="HS71" i="53"/>
  <c r="HV89" i="53"/>
  <c r="DS26" i="53"/>
  <c r="FZ46" i="53"/>
  <c r="S45" i="53"/>
  <c r="Q83" i="53"/>
  <c r="GD47" i="53"/>
  <c r="GE87" i="53"/>
  <c r="GD72" i="53"/>
  <c r="S12" i="53"/>
  <c r="DU7" i="53"/>
  <c r="GE49" i="53"/>
  <c r="GC84" i="53"/>
  <c r="HQ30" i="53"/>
  <c r="Q28" i="53"/>
  <c r="DS58" i="53"/>
  <c r="S70" i="53"/>
  <c r="HV14" i="53"/>
  <c r="P37" i="53"/>
  <c r="N51" i="53"/>
  <c r="DT51" i="53"/>
  <c r="S49" i="53"/>
  <c r="HU90" i="53"/>
  <c r="GA31" i="53"/>
  <c r="GB69" i="53"/>
  <c r="HV94" i="53"/>
  <c r="DV15" i="53"/>
  <c r="DV37" i="53"/>
  <c r="DQ51" i="53"/>
  <c r="GC52" i="53"/>
  <c r="DV49" i="53"/>
  <c r="O91" i="53"/>
  <c r="O42" i="53"/>
  <c r="HS69" i="53"/>
  <c r="N95" i="53"/>
  <c r="M14" i="53"/>
  <c r="DU12" i="53"/>
  <c r="S54" i="53"/>
  <c r="DT63" i="53"/>
  <c r="GD73" i="53"/>
  <c r="HS94" i="53"/>
  <c r="N13" i="53"/>
  <c r="S36" i="53"/>
  <c r="GC34" i="53"/>
  <c r="S73" i="53"/>
  <c r="M27" i="53"/>
  <c r="O15" i="53"/>
  <c r="GD15" i="53"/>
  <c r="HV28" i="53"/>
  <c r="GC75" i="53"/>
  <c r="HV69" i="53"/>
  <c r="GD77" i="53"/>
  <c r="DR5" i="53"/>
  <c r="M67" i="53"/>
  <c r="GB70" i="53"/>
  <c r="DU43" i="53"/>
  <c r="Q82" i="53"/>
  <c r="GB31" i="53"/>
  <c r="DU87" i="53"/>
  <c r="GD87" i="53"/>
  <c r="GB32" i="53"/>
  <c r="S83" i="53"/>
  <c r="DV76" i="53"/>
  <c r="GE88" i="53"/>
  <c r="N97" i="53"/>
  <c r="M21" i="53"/>
  <c r="GB43" i="53"/>
  <c r="O62" i="53"/>
  <c r="DQ57" i="53"/>
  <c r="Q89" i="53"/>
  <c r="HT14" i="53"/>
  <c r="O56" i="53"/>
  <c r="GB59" i="53"/>
  <c r="HT86" i="53"/>
  <c r="GA92" i="53"/>
  <c r="HT8" i="53"/>
  <c r="P43" i="53"/>
  <c r="DU41" i="53"/>
  <c r="GE72" i="53"/>
  <c r="DS53" i="53"/>
  <c r="GB15" i="53"/>
  <c r="Q69" i="53"/>
  <c r="GB78" i="53"/>
  <c r="O73" i="53"/>
  <c r="Q32" i="53"/>
  <c r="S48" i="53"/>
  <c r="HT9" i="53"/>
  <c r="HT62" i="53"/>
  <c r="P89" i="53"/>
  <c r="GC12" i="53"/>
  <c r="GE56" i="53"/>
  <c r="O67" i="53"/>
  <c r="HS26" i="53"/>
  <c r="GB22" i="53"/>
  <c r="M60" i="53"/>
  <c r="O95" i="53"/>
  <c r="DU11" i="53"/>
  <c r="GB67" i="53"/>
  <c r="P90" i="53"/>
  <c r="DV75" i="53"/>
  <c r="N15" i="53"/>
  <c r="DV25" i="53"/>
  <c r="DS82" i="53"/>
  <c r="GB56" i="53"/>
  <c r="GC56" i="53"/>
  <c r="GC87" i="53"/>
  <c r="O84" i="53"/>
  <c r="HU27" i="53"/>
  <c r="GD86" i="53"/>
  <c r="GC58" i="53"/>
  <c r="M45" i="53"/>
  <c r="O34" i="53"/>
  <c r="Q51" i="53"/>
  <c r="O82" i="53"/>
  <c r="S61" i="53"/>
  <c r="DT52" i="53"/>
  <c r="DT81" i="53"/>
  <c r="DS13" i="53"/>
  <c r="GE51" i="53"/>
  <c r="GC82" i="53"/>
  <c r="GD61" i="53"/>
  <c r="HQ52" i="53"/>
  <c r="P82" i="53"/>
  <c r="HT45" i="53"/>
  <c r="DU58" i="53"/>
  <c r="GC94" i="53"/>
  <c r="DT94" i="53"/>
  <c r="GB18" i="53"/>
  <c r="Q59" i="53"/>
  <c r="HV32" i="53"/>
  <c r="P67" i="53"/>
  <c r="N61" i="53"/>
  <c r="GB72" i="53"/>
  <c r="GE81" i="53"/>
  <c r="HR12" i="53"/>
  <c r="Q61" i="53"/>
  <c r="DU86" i="53"/>
  <c r="DV65" i="53"/>
  <c r="P62" i="53"/>
  <c r="DQ62" i="53"/>
  <c r="GD97" i="53"/>
  <c r="O19" i="53"/>
  <c r="HT27" i="53"/>
  <c r="M78" i="53"/>
  <c r="DS81" i="53"/>
  <c r="HV44" i="53"/>
  <c r="N76" i="53"/>
  <c r="DV92" i="53"/>
  <c r="DU19" i="53"/>
  <c r="Q4" i="53"/>
  <c r="DT37" i="53"/>
  <c r="P46" i="53"/>
  <c r="N62" i="53"/>
  <c r="GB21" i="53"/>
  <c r="S26" i="53"/>
  <c r="HU24" i="53"/>
  <c r="HU65" i="53"/>
  <c r="N33" i="53"/>
  <c r="HT44" i="53"/>
  <c r="P80" i="53"/>
  <c r="O88" i="53"/>
  <c r="DS87" i="53"/>
  <c r="Q91" i="53"/>
  <c r="GB34" i="53"/>
  <c r="P45" i="53"/>
  <c r="GE80" i="53"/>
  <c r="S88" i="53"/>
  <c r="Q88" i="53"/>
  <c r="GB91" i="53"/>
  <c r="DR18" i="53"/>
  <c r="DS42" i="53"/>
  <c r="GD62" i="53"/>
  <c r="HT91" i="53"/>
  <c r="DU33" i="53"/>
  <c r="GC54" i="53"/>
  <c r="HT89" i="53"/>
  <c r="O93" i="53"/>
  <c r="Q93" i="53"/>
  <c r="DR97" i="53"/>
  <c r="GD94" i="53"/>
  <c r="HU29" i="53"/>
  <c r="GD55" i="53"/>
  <c r="N88" i="53"/>
  <c r="O92" i="53"/>
  <c r="HT93" i="53"/>
  <c r="GA97" i="53"/>
  <c r="P93" i="53"/>
  <c r="S39" i="53"/>
  <c r="HU86" i="53"/>
  <c r="S66" i="53"/>
  <c r="HS97" i="53"/>
  <c r="DV84" i="53"/>
  <c r="GC33" i="53"/>
  <c r="GB9" i="53"/>
  <c r="N31" i="53"/>
  <c r="S17" i="53"/>
  <c r="DS50" i="53"/>
  <c r="DU70" i="53"/>
  <c r="S7" i="53"/>
  <c r="M56" i="53"/>
  <c r="N22" i="53"/>
  <c r="GD52" i="53"/>
  <c r="GE11" i="53"/>
  <c r="M64" i="53"/>
  <c r="O35" i="53"/>
  <c r="GB68" i="53"/>
  <c r="HV63" i="53"/>
  <c r="P73" i="53"/>
  <c r="P12" i="53"/>
  <c r="GE64" i="53"/>
  <c r="HV36" i="53"/>
  <c r="HU68" i="53"/>
  <c r="S64" i="53"/>
  <c r="HS73" i="53"/>
  <c r="DT11" i="53"/>
  <c r="GC79" i="53"/>
  <c r="DQ46" i="53"/>
  <c r="HV95" i="53"/>
  <c r="GD17" i="53"/>
  <c r="GB28" i="53"/>
  <c r="GD49" i="53"/>
  <c r="N74" i="53"/>
  <c r="GA13" i="53"/>
  <c r="HV84" i="53"/>
  <c r="DT73" i="53"/>
  <c r="GA12" i="53"/>
  <c r="DS69" i="53"/>
  <c r="HV52" i="53"/>
  <c r="GA72" i="53"/>
  <c r="DQ49" i="53"/>
  <c r="DR87" i="53"/>
  <c r="GD96" i="53"/>
  <c r="Q27" i="53"/>
  <c r="FZ52" i="53"/>
  <c r="GB88" i="53"/>
  <c r="S33" i="53"/>
  <c r="M91" i="53"/>
  <c r="GD98" i="53"/>
  <c r="N85" i="53"/>
  <c r="HU43" i="53"/>
  <c r="N38" i="53"/>
  <c r="P53" i="53"/>
  <c r="DT92" i="53"/>
  <c r="DT53" i="53"/>
  <c r="GE92" i="53"/>
  <c r="DV97" i="53"/>
  <c r="HS45" i="53"/>
  <c r="M96" i="53"/>
  <c r="O41" i="53"/>
  <c r="HU94" i="53"/>
  <c r="DV53" i="53"/>
  <c r="DT97" i="53"/>
  <c r="O20" i="53"/>
  <c r="N43" i="53"/>
  <c r="GE97" i="53"/>
  <c r="GD70" i="53"/>
  <c r="S92" i="53"/>
  <c r="GB41" i="53"/>
  <c r="S20" i="53"/>
  <c r="M74" i="53"/>
  <c r="M28" i="53"/>
  <c r="GD43" i="53"/>
  <c r="DT21" i="53"/>
  <c r="HS75" i="53"/>
  <c r="S53" i="53"/>
  <c r="HU3" i="53"/>
  <c r="P50" i="53"/>
  <c r="DT41" i="53"/>
  <c r="GC5" i="53"/>
  <c r="DU85" i="53"/>
  <c r="HU56" i="53"/>
  <c r="P70" i="53"/>
  <c r="HV51" i="53"/>
  <c r="GC51" i="53"/>
  <c r="DT61" i="53"/>
  <c r="DV70" i="53"/>
  <c r="DS60" i="53"/>
  <c r="S95" i="53"/>
  <c r="HU23" i="53"/>
  <c r="HS98" i="53"/>
  <c r="DS51" i="53"/>
  <c r="HU53" i="53"/>
  <c r="DU68" i="53"/>
  <c r="P28" i="53"/>
  <c r="HT94" i="53"/>
  <c r="HR84" i="53"/>
  <c r="P75" i="53"/>
  <c r="DU78" i="53"/>
  <c r="GC17" i="53"/>
  <c r="GC78" i="53"/>
  <c r="DS65" i="53"/>
  <c r="DU39" i="53"/>
  <c r="HV37" i="53"/>
  <c r="DU57" i="53"/>
  <c r="DS74" i="53"/>
  <c r="N46" i="53"/>
  <c r="DR90" i="53"/>
  <c r="DV19" i="53"/>
  <c r="GA39" i="53"/>
  <c r="P58" i="53"/>
  <c r="GD74" i="53"/>
  <c r="N49" i="53"/>
  <c r="GD90" i="53"/>
  <c r="GD21" i="53"/>
  <c r="DU49" i="53"/>
  <c r="GD10" i="53"/>
  <c r="P95" i="53"/>
  <c r="HS29" i="53"/>
  <c r="DT54" i="53"/>
  <c r="N65" i="53"/>
  <c r="GD78" i="53"/>
  <c r="M71" i="53"/>
  <c r="Q74" i="53"/>
  <c r="DR89" i="53"/>
  <c r="DS16" i="53"/>
  <c r="GB50" i="53"/>
  <c r="HU62" i="53"/>
  <c r="GE79" i="53"/>
  <c r="HR69" i="53"/>
  <c r="DT68" i="53"/>
  <c r="GE89" i="53"/>
  <c r="DQ21" i="53"/>
  <c r="HT64" i="53"/>
  <c r="HQ44" i="53"/>
  <c r="HS81" i="53"/>
  <c r="HT97" i="53"/>
  <c r="Q78" i="53"/>
  <c r="DS96" i="53"/>
  <c r="DS28" i="53"/>
  <c r="GD9" i="53"/>
  <c r="DV43" i="53"/>
  <c r="Q36" i="53"/>
  <c r="DT89" i="53"/>
  <c r="P38" i="53"/>
  <c r="DU14" i="53"/>
  <c r="HS53" i="53"/>
  <c r="DU82" i="53"/>
  <c r="DQ27" i="53"/>
  <c r="HV66" i="53"/>
  <c r="S44" i="53"/>
  <c r="DU97" i="53"/>
  <c r="DU63" i="53"/>
  <c r="Q3" i="53"/>
  <c r="DT28" i="53"/>
  <c r="DQ67" i="53"/>
  <c r="DQ44" i="53"/>
  <c r="GC97" i="53"/>
  <c r="HQ63" i="53"/>
  <c r="DT77" i="53"/>
  <c r="Q40" i="53"/>
  <c r="Q76" i="53"/>
  <c r="HR88" i="53"/>
  <c r="DV98" i="53"/>
  <c r="Q42" i="53"/>
  <c r="O77" i="53"/>
  <c r="GD54" i="53"/>
  <c r="O39" i="53"/>
  <c r="GD69" i="53"/>
  <c r="GB93" i="53"/>
  <c r="N9" i="53"/>
  <c r="HS43" i="53"/>
  <c r="HU74" i="53"/>
  <c r="P52" i="53"/>
  <c r="DT44" i="53"/>
  <c r="FZ66" i="53"/>
  <c r="N92" i="53"/>
  <c r="HU4" i="53"/>
  <c r="M16" i="53"/>
  <c r="GC63" i="53"/>
  <c r="GC95" i="53"/>
  <c r="DV50" i="53"/>
  <c r="HR72" i="53"/>
  <c r="GD80" i="53"/>
  <c r="GB16" i="53"/>
  <c r="HV31" i="53"/>
  <c r="S8" i="53"/>
  <c r="GE68" i="53"/>
  <c r="GE31" i="53"/>
  <c r="Q25" i="53"/>
  <c r="DT46" i="53"/>
  <c r="GE20" i="53"/>
  <c r="GD51" i="53"/>
  <c r="HQ24" i="53"/>
  <c r="GB54" i="53"/>
  <c r="DT67" i="53"/>
  <c r="DR81" i="53"/>
  <c r="GB71" i="53"/>
  <c r="DR76" i="53"/>
  <c r="GD25" i="53"/>
  <c r="HQ55" i="53"/>
  <c r="HV67" i="53"/>
  <c r="GB81" i="53"/>
  <c r="N72" i="53"/>
  <c r="HV76" i="53"/>
  <c r="S24" i="53"/>
  <c r="DT72" i="53"/>
  <c r="GB79" i="53"/>
  <c r="Q87" i="53"/>
  <c r="DQ24" i="53"/>
  <c r="M33" i="53"/>
  <c r="DT76" i="53"/>
  <c r="GB85" i="53"/>
  <c r="N80" i="53"/>
  <c r="DV87" i="53"/>
  <c r="Q95" i="53"/>
  <c r="HT20" i="53"/>
  <c r="GA35" i="53"/>
  <c r="GB74" i="53"/>
  <c r="Q84" i="53"/>
  <c r="N81" i="53"/>
  <c r="DQ64" i="53"/>
  <c r="GD93" i="53"/>
  <c r="Q31" i="53"/>
  <c r="DU75" i="53"/>
  <c r="N53" i="53"/>
  <c r="HS95" i="53"/>
  <c r="Q98" i="53"/>
  <c r="DR93" i="53"/>
  <c r="N30" i="53"/>
  <c r="GD33" i="53"/>
  <c r="S84" i="53"/>
  <c r="DV91" i="53"/>
  <c r="O94" i="53"/>
  <c r="HU21" i="53"/>
  <c r="DS44" i="53"/>
  <c r="N63" i="53"/>
  <c r="Q46" i="53"/>
  <c r="Q41" i="53"/>
  <c r="DU83" i="53"/>
  <c r="N58" i="53"/>
  <c r="HV8" i="53"/>
  <c r="GC83" i="53"/>
  <c r="HU58" i="53"/>
  <c r="Q37" i="53"/>
  <c r="S96" i="53"/>
  <c r="DU15" i="53"/>
  <c r="S43" i="53"/>
  <c r="O38" i="53"/>
  <c r="GD92" i="53"/>
  <c r="Q65" i="53"/>
  <c r="DS70" i="53"/>
  <c r="GB75" i="53"/>
  <c r="HR93" i="53"/>
  <c r="Q85" i="53"/>
  <c r="HU66" i="53"/>
  <c r="DV94" i="53"/>
  <c r="DT7" i="53"/>
  <c r="DV52" i="53"/>
  <c r="DT6" i="53"/>
  <c r="GC72" i="53"/>
  <c r="DT87" i="53"/>
  <c r="Q97" i="53"/>
  <c r="GB87" i="53"/>
  <c r="DQ58" i="53"/>
  <c r="HQ62" i="53"/>
  <c r="DS89" i="53"/>
  <c r="GD59" i="53"/>
  <c r="DS98" i="53"/>
  <c r="DS48" i="53"/>
  <c r="M73" i="53"/>
  <c r="DT12" i="53"/>
  <c r="GC40" i="53"/>
  <c r="DU23" i="53"/>
  <c r="O21" i="53"/>
  <c r="GC48" i="53"/>
  <c r="P68" i="53"/>
  <c r="P6" i="53"/>
  <c r="DS64" i="53"/>
  <c r="DU67" i="53"/>
  <c r="P66" i="53"/>
  <c r="S69" i="53"/>
  <c r="M35" i="53"/>
  <c r="DQ22" i="53"/>
  <c r="DQ61" i="53"/>
  <c r="GA96" i="53"/>
  <c r="GC42" i="53"/>
  <c r="DQ28" i="53"/>
  <c r="DQ63" i="53"/>
  <c r="GC96" i="53"/>
  <c r="GE93" i="53"/>
  <c r="DV63" i="53"/>
  <c r="HU96" i="53"/>
  <c r="GB95" i="53"/>
  <c r="GE71" i="53"/>
  <c r="P97" i="53"/>
  <c r="GC70" i="53"/>
  <c r="O27" i="53"/>
  <c r="HS91" i="53"/>
  <c r="GE32" i="53"/>
  <c r="GB48" i="53"/>
  <c r="Q70" i="53"/>
  <c r="Q7" i="53"/>
  <c r="GB58" i="53"/>
  <c r="S97" i="53"/>
  <c r="P92" i="53"/>
  <c r="GA18" i="53"/>
  <c r="GE61" i="53"/>
  <c r="GC10" i="53"/>
  <c r="HT30" i="53"/>
  <c r="M25" i="53"/>
  <c r="DT59" i="53"/>
  <c r="FZ55" i="53"/>
  <c r="M26" i="53"/>
  <c r="HV59" i="53"/>
  <c r="P56" i="53"/>
  <c r="Q23" i="53"/>
  <c r="S50" i="53"/>
  <c r="DS15" i="53"/>
  <c r="DQ69" i="53"/>
  <c r="GD76" i="53"/>
  <c r="N93" i="53"/>
  <c r="N56" i="53"/>
  <c r="HV81" i="53"/>
  <c r="P81" i="53"/>
  <c r="DS92" i="53"/>
  <c r="GD28" i="53"/>
  <c r="O72" i="53"/>
  <c r="HU48" i="53"/>
  <c r="GD95" i="53"/>
  <c r="M97" i="53"/>
  <c r="N94" i="53"/>
  <c r="GB3" i="53"/>
  <c r="DU20" i="53"/>
  <c r="DV10" i="53"/>
  <c r="GC29" i="53"/>
  <c r="P49" i="53"/>
  <c r="GE4" i="53"/>
  <c r="GD26" i="53"/>
  <c r="GB19" i="53"/>
  <c r="GE63" i="53"/>
  <c r="N7" i="53"/>
  <c r="GD39" i="53"/>
  <c r="DU74" i="53"/>
  <c r="O51" i="53"/>
  <c r="DU34" i="53"/>
  <c r="HU64" i="53"/>
  <c r="N8" i="53"/>
  <c r="DU40" i="53"/>
  <c r="GC74" i="53"/>
  <c r="FZ51" i="53"/>
  <c r="DV35" i="53"/>
  <c r="GC65" i="53"/>
  <c r="DV8" i="53"/>
  <c r="P32" i="53"/>
  <c r="DR85" i="53"/>
  <c r="HS78" i="53"/>
  <c r="P9" i="53"/>
  <c r="GE50" i="53"/>
  <c r="O80" i="53"/>
  <c r="GD58" i="53"/>
  <c r="HU51" i="53"/>
  <c r="GB76" i="53"/>
  <c r="DT95" i="53"/>
  <c r="GB14" i="53"/>
  <c r="Q48" i="53"/>
  <c r="S78" i="53"/>
  <c r="DU59" i="53"/>
  <c r="O50" i="53"/>
  <c r="GE95" i="53"/>
  <c r="Q15" i="53"/>
  <c r="M37" i="53"/>
  <c r="N71" i="53"/>
  <c r="HU44" i="53"/>
  <c r="GD23" i="53"/>
  <c r="HU59" i="53"/>
  <c r="GE82" i="53"/>
  <c r="GB23" i="53"/>
  <c r="GB10" i="53"/>
  <c r="DS66" i="53"/>
  <c r="GE34" i="53"/>
  <c r="GD6" i="53"/>
  <c r="P88" i="53"/>
  <c r="HV83" i="53"/>
  <c r="HQ28" i="53"/>
  <c r="GC25" i="53"/>
  <c r="M82" i="53"/>
  <c r="O78" i="53"/>
  <c r="HV64" i="53"/>
  <c r="DT47" i="53"/>
  <c r="DS80" i="53"/>
  <c r="DS93" i="53"/>
  <c r="N27" i="53"/>
  <c r="HU79" i="53"/>
  <c r="HT65" i="53"/>
  <c r="DV69" i="53"/>
  <c r="DU62" i="53"/>
  <c r="GE70" i="53"/>
  <c r="DU73" i="53"/>
  <c r="DS94" i="53"/>
  <c r="GE38" i="53"/>
  <c r="Q43" i="53"/>
  <c r="DR17" i="53"/>
  <c r="GB80" i="53"/>
  <c r="M55" i="53"/>
  <c r="HV80" i="53"/>
  <c r="GE86" i="53"/>
  <c r="DV62" i="53"/>
  <c r="HT10" i="53"/>
  <c r="DU6" i="53"/>
  <c r="HV16" i="53"/>
  <c r="S13" i="53"/>
  <c r="GD41" i="53"/>
  <c r="HS76" i="53"/>
  <c r="O87" i="53"/>
  <c r="P86" i="53"/>
  <c r="GA87" i="53"/>
  <c r="GB30" i="53"/>
  <c r="DQ43" i="53"/>
  <c r="Q77" i="53"/>
  <c r="S87" i="53"/>
  <c r="DV86" i="53"/>
  <c r="HS88" i="53"/>
  <c r="M40" i="53"/>
  <c r="DS33" i="53"/>
  <c r="P87" i="53"/>
  <c r="P25" i="53"/>
  <c r="GC50" i="53"/>
  <c r="GD83" i="53"/>
  <c r="DU91" i="53"/>
  <c r="HV90" i="53"/>
  <c r="GE94" i="53"/>
  <c r="M89" i="53"/>
  <c r="GD14" i="53"/>
  <c r="DV47" i="53"/>
  <c r="HS84" i="53"/>
  <c r="DU90" i="53"/>
  <c r="GD89" i="53"/>
  <c r="DS95" i="53"/>
  <c r="DT25" i="53"/>
  <c r="DT62" i="53"/>
  <c r="DT75" i="53"/>
  <c r="S6" i="53"/>
  <c r="HV17" i="53"/>
  <c r="Q9" i="53"/>
  <c r="M24" i="53"/>
  <c r="DR7" i="53"/>
  <c r="GE55" i="53"/>
  <c r="FZ62" i="53"/>
  <c r="DT85" i="53"/>
  <c r="DS56" i="53"/>
  <c r="HU63" i="53"/>
  <c r="Q86" i="53"/>
  <c r="GC66" i="53"/>
  <c r="GE96" i="53"/>
  <c r="DS67" i="53"/>
  <c r="GA69" i="53"/>
  <c r="Q79" i="53"/>
  <c r="GD18" i="53"/>
  <c r="S37" i="53"/>
  <c r="DV64" i="53"/>
  <c r="GC14" i="53"/>
  <c r="M94" i="53"/>
  <c r="DV89" i="53"/>
  <c r="Q14" i="53"/>
  <c r="S27" i="53"/>
  <c r="DS71" i="53"/>
  <c r="GC38" i="53"/>
  <c r="GC26" i="53"/>
  <c r="GC91" i="53"/>
  <c r="GB29" i="53"/>
  <c r="HU91" i="53"/>
  <c r="DS76" i="53"/>
  <c r="DV32" i="53"/>
  <c r="P44" i="53"/>
  <c r="DU95" i="53"/>
  <c r="GD37" i="53"/>
  <c r="DV45" i="53"/>
  <c r="O17" i="53"/>
  <c r="DR42" i="53"/>
  <c r="S22" i="53"/>
  <c r="DS21" i="53"/>
  <c r="HV29" i="53"/>
  <c r="N78" i="53"/>
  <c r="DV96" i="53"/>
  <c r="DV18" i="53"/>
  <c r="GD8" i="53"/>
  <c r="HR89" i="53"/>
  <c r="HS70" i="53"/>
  <c r="N18" i="53"/>
  <c r="GB44" i="53"/>
  <c r="GE39" i="53"/>
  <c r="N35" i="53"/>
  <c r="DS72" i="53"/>
  <c r="S18" i="53"/>
  <c r="O18" i="53"/>
  <c r="DR40" i="53"/>
  <c r="N54" i="53"/>
  <c r="DV23" i="53"/>
  <c r="DR41" i="53"/>
  <c r="N57" i="53"/>
  <c r="DV27" i="53"/>
  <c r="DR84" i="53"/>
  <c r="GE36" i="53"/>
  <c r="HT50" i="53"/>
  <c r="GD68" i="53"/>
  <c r="GE6" i="53"/>
  <c r="HU71" i="53"/>
  <c r="HU98" i="53"/>
  <c r="GA89" i="53"/>
  <c r="GE65" i="53"/>
  <c r="HS79" i="53"/>
  <c r="HU52" i="53"/>
  <c r="M8" i="53"/>
  <c r="Q18" i="53"/>
  <c r="S80" i="53"/>
  <c r="GD16" i="53"/>
  <c r="M42" i="53"/>
  <c r="O43" i="53"/>
  <c r="GA76" i="53"/>
  <c r="O3" i="53"/>
  <c r="HT43" i="53"/>
  <c r="M77" i="53"/>
  <c r="DU3" i="53"/>
  <c r="HU55" i="53"/>
  <c r="Q96" i="53"/>
  <c r="O16" i="53"/>
  <c r="DT83" i="53"/>
  <c r="HV79" i="53"/>
  <c r="P27" i="53"/>
  <c r="HV70" i="53"/>
  <c r="DR72" i="53"/>
  <c r="GE73" i="53"/>
  <c r="BB63" i="53"/>
  <c r="BB58" i="53"/>
  <c r="BB62" i="53"/>
  <c r="BB60" i="53"/>
  <c r="BB68" i="53"/>
  <c r="BB65" i="53"/>
  <c r="BB6" i="53"/>
  <c r="BB55" i="53"/>
  <c r="BB66" i="53"/>
  <c r="BB24" i="53"/>
  <c r="BB46" i="53"/>
  <c r="BB50" i="53"/>
  <c r="BB47" i="53"/>
  <c r="BB43" i="53"/>
  <c r="BB44" i="53"/>
  <c r="BB21" i="53"/>
  <c r="BB28" i="53"/>
  <c r="BB54" i="53"/>
  <c r="BB23" i="53"/>
  <c r="BB27" i="53"/>
  <c r="BB51" i="53"/>
  <c r="IR81" i="53" l="1"/>
  <c r="IR85" i="53"/>
  <c r="GJ98" i="53"/>
  <c r="EA98" i="53"/>
  <c r="IK98" i="53"/>
  <c r="HB98" i="53"/>
  <c r="GF98" i="53"/>
  <c r="EY98" i="53"/>
  <c r="DZ98" i="53"/>
  <c r="DB98" i="53"/>
  <c r="CT98" i="53"/>
  <c r="CF98" i="53"/>
  <c r="AY98" i="53"/>
  <c r="AN98" i="53"/>
  <c r="IR97" i="53"/>
  <c r="HK97" i="53"/>
  <c r="GU97" i="53"/>
  <c r="GQ97" i="53"/>
  <c r="GL97" i="53"/>
  <c r="FH97" i="53"/>
  <c r="EN97" i="53"/>
  <c r="EI97" i="53"/>
  <c r="ED97" i="53"/>
  <c r="DJ97" i="53"/>
  <c r="CQ97" i="53"/>
  <c r="CM97" i="53"/>
  <c r="GH97" i="53"/>
  <c r="HK96" i="53"/>
  <c r="GV96" i="53"/>
  <c r="GR96" i="53"/>
  <c r="GL96" i="53"/>
  <c r="FK96" i="53"/>
  <c r="EO96" i="53"/>
  <c r="EK96" i="53"/>
  <c r="ED96" i="53"/>
  <c r="DJ96" i="53"/>
  <c r="CO96" i="53"/>
  <c r="CA96" i="53"/>
  <c r="HC95" i="53"/>
  <c r="GX95" i="53"/>
  <c r="GT95" i="53"/>
  <c r="EU95" i="53"/>
  <c r="EO95" i="53"/>
  <c r="EK95" i="53"/>
  <c r="CU95" i="53"/>
  <c r="CP95" i="53"/>
  <c r="CB95" i="53"/>
  <c r="IN95" i="53"/>
  <c r="HB94" i="53"/>
  <c r="ET94" i="53"/>
  <c r="CV94" i="53"/>
  <c r="AY94" i="53"/>
  <c r="AN94" i="53"/>
  <c r="HK93" i="53"/>
  <c r="GW93" i="53"/>
  <c r="GS93" i="53"/>
  <c r="GN93" i="53"/>
  <c r="FG93" i="53"/>
  <c r="EO93" i="53"/>
  <c r="EK93" i="53"/>
  <c r="EE93" i="53"/>
  <c r="DW93" i="53"/>
  <c r="DH93" i="53"/>
  <c r="CO93" i="53"/>
  <c r="CJ93" i="53"/>
  <c r="IG92" i="53"/>
  <c r="GY92" i="53"/>
  <c r="GT92" i="53"/>
  <c r="EU92" i="53"/>
  <c r="EM92" i="53"/>
  <c r="CV92" i="53"/>
  <c r="CO92" i="53"/>
  <c r="CH92" i="53"/>
  <c r="CB92" i="53"/>
  <c r="IK92" i="53"/>
  <c r="HF91" i="53"/>
  <c r="FK91" i="53"/>
  <c r="EY91" i="53"/>
  <c r="EF91" i="53"/>
  <c r="CZ91" i="53"/>
  <c r="CF91" i="53"/>
  <c r="AZ91" i="53"/>
  <c r="IR90" i="53"/>
  <c r="GY90" i="53"/>
  <c r="GU90" i="53"/>
  <c r="EO90" i="53"/>
  <c r="EK90" i="53"/>
  <c r="CU90" i="53"/>
  <c r="CP90" i="53"/>
  <c r="CG90" i="53"/>
  <c r="IK90" i="53"/>
  <c r="HL89" i="53"/>
  <c r="HF89" i="53"/>
  <c r="GN89" i="53"/>
  <c r="GH89" i="53"/>
  <c r="FG89" i="53"/>
  <c r="EY89" i="53"/>
  <c r="EE89" i="53"/>
  <c r="DG89" i="53"/>
  <c r="CH89" i="53"/>
  <c r="CI89" i="53"/>
  <c r="GX88" i="53"/>
  <c r="GI88" i="53"/>
  <c r="EU88" i="53"/>
  <c r="EE88" i="53"/>
  <c r="DW88" i="53"/>
  <c r="HK87" i="53"/>
  <c r="GN87" i="53"/>
  <c r="FJ87" i="53"/>
  <c r="EH87" i="53"/>
  <c r="DG87" i="53"/>
  <c r="CL87" i="53"/>
  <c r="CH87" i="53"/>
  <c r="GU86" i="53"/>
  <c r="EM86" i="53"/>
  <c r="CO86" i="53"/>
  <c r="CA86" i="53"/>
  <c r="GX85" i="53"/>
  <c r="GT85" i="53"/>
  <c r="EP85" i="53"/>
  <c r="EL85" i="53"/>
  <c r="EE85" i="53"/>
  <c r="CT85" i="53"/>
  <c r="CO85" i="53"/>
  <c r="CI85" i="53"/>
  <c r="AX85" i="53"/>
  <c r="AN85" i="53"/>
  <c r="GZ84" i="53"/>
  <c r="GT84" i="53"/>
  <c r="EU84" i="53"/>
  <c r="EN84" i="53"/>
  <c r="DW84" i="53"/>
  <c r="CT84" i="53"/>
  <c r="CO84" i="53"/>
  <c r="IC83" i="53"/>
  <c r="HD83" i="53"/>
  <c r="GJ83" i="53"/>
  <c r="GH83" i="53"/>
  <c r="FD83" i="53"/>
  <c r="EY83" i="53"/>
  <c r="EA83" i="53"/>
  <c r="DC83" i="53"/>
  <c r="CX83" i="53"/>
  <c r="CD83" i="53"/>
  <c r="HO82" i="53"/>
  <c r="GW82" i="53"/>
  <c r="GS82" i="53"/>
  <c r="EO82" i="53"/>
  <c r="EK82" i="53"/>
  <c r="CR82" i="53"/>
  <c r="CN82" i="53"/>
  <c r="CA82" i="53"/>
  <c r="GV81" i="53"/>
  <c r="GR81" i="53"/>
  <c r="GL81" i="53"/>
  <c r="EP81" i="53"/>
  <c r="EL81" i="53"/>
  <c r="CR81" i="53"/>
  <c r="CN81" i="53"/>
  <c r="AX81" i="53"/>
  <c r="AN81" i="53"/>
  <c r="IM80" i="53"/>
  <c r="HN80" i="53"/>
  <c r="GW80" i="53"/>
  <c r="GS80" i="53"/>
  <c r="GN80" i="53"/>
  <c r="FH80" i="53"/>
  <c r="EP80" i="53"/>
  <c r="EL80" i="53"/>
  <c r="EF80" i="53"/>
  <c r="DF80" i="53"/>
  <c r="CO80" i="53"/>
  <c r="CJ80" i="53"/>
  <c r="CB80" i="53"/>
  <c r="HJ79" i="53"/>
  <c r="HD79" i="53"/>
  <c r="GL79" i="53"/>
  <c r="GF79" i="53"/>
  <c r="FC79" i="53"/>
  <c r="DZ79" i="53"/>
  <c r="DC79" i="53"/>
  <c r="CE79" i="53"/>
  <c r="HC78" i="53"/>
  <c r="GX78" i="53"/>
  <c r="EV78" i="53"/>
  <c r="CV78" i="53"/>
  <c r="HJ77" i="53"/>
  <c r="GU77" i="53"/>
  <c r="GQ77" i="53"/>
  <c r="FG77" i="53"/>
  <c r="EN77" i="53"/>
  <c r="EI77" i="53"/>
  <c r="DG77" i="53"/>
  <c r="CP77" i="53"/>
  <c r="CL77" i="53"/>
  <c r="AV77" i="53"/>
  <c r="AM77" i="53"/>
  <c r="IG76" i="53"/>
  <c r="GV76" i="53"/>
  <c r="GR76" i="53"/>
  <c r="EV76" i="53"/>
  <c r="EN76" i="53"/>
  <c r="DW76" i="53"/>
  <c r="CT76" i="53"/>
  <c r="CO76" i="53"/>
  <c r="IG75" i="53"/>
  <c r="HD75" i="53"/>
  <c r="GI75" i="53"/>
  <c r="FB75" i="53"/>
  <c r="EU75" i="53"/>
  <c r="EB75" i="53"/>
  <c r="DW75" i="53"/>
  <c r="DC75" i="53"/>
  <c r="CX75" i="53"/>
  <c r="CD75" i="53"/>
  <c r="IK75" i="53"/>
  <c r="HH74" i="53"/>
  <c r="GJ74" i="53"/>
  <c r="FC74" i="53"/>
  <c r="EF74" i="53"/>
  <c r="DB74" i="53"/>
  <c r="CH74" i="53"/>
  <c r="AZ74" i="53"/>
  <c r="HL73" i="53"/>
  <c r="GV73" i="53"/>
  <c r="GR73" i="53"/>
  <c r="GL73" i="53"/>
  <c r="EN73" i="53"/>
  <c r="EI73" i="53"/>
  <c r="DG73" i="53"/>
  <c r="CR73" i="53"/>
  <c r="CN73" i="53"/>
  <c r="AV73" i="53"/>
  <c r="IN73" i="53"/>
  <c r="IR73" i="53" s="1"/>
  <c r="AM73" i="53"/>
  <c r="IG72" i="53"/>
  <c r="HF72" i="53"/>
  <c r="GH72" i="53"/>
  <c r="EZ72" i="53"/>
  <c r="EF72" i="53"/>
  <c r="DZ72" i="53"/>
  <c r="CY72" i="53"/>
  <c r="CE72" i="53"/>
  <c r="IK72" i="53"/>
  <c r="HB71" i="53"/>
  <c r="GV71" i="53"/>
  <c r="GR71" i="53"/>
  <c r="GH71" i="53"/>
  <c r="EV71" i="53"/>
  <c r="EO71" i="53"/>
  <c r="EK71" i="53"/>
  <c r="CV71" i="53"/>
  <c r="CP71" i="53"/>
  <c r="CB71" i="53"/>
  <c r="HC70" i="53"/>
  <c r="ER70" i="53"/>
  <c r="AX70" i="53"/>
  <c r="ED69" i="53"/>
  <c r="DE69" i="53"/>
  <c r="FJ69" i="53"/>
  <c r="HL69" i="53"/>
  <c r="CK69" i="53"/>
  <c r="GP69" i="53"/>
  <c r="IM68" i="53"/>
  <c r="HB68" i="53"/>
  <c r="EO68" i="53"/>
  <c r="CO68" i="53"/>
  <c r="CS67" i="53"/>
  <c r="EV67" i="53"/>
  <c r="AL98" i="53"/>
  <c r="IR96" i="53"/>
  <c r="AZ98" i="53"/>
  <c r="HH98" i="53"/>
  <c r="GY98" i="53"/>
  <c r="GU98" i="53"/>
  <c r="EO98" i="53"/>
  <c r="EK98" i="53"/>
  <c r="EQ98" i="53" s="1"/>
  <c r="CZ98" i="53"/>
  <c r="CR98" i="53"/>
  <c r="HO97" i="53"/>
  <c r="HJ97" i="53"/>
  <c r="GT97" i="53"/>
  <c r="GP97" i="53"/>
  <c r="GJ97" i="53"/>
  <c r="FG97" i="53"/>
  <c r="EM97" i="53"/>
  <c r="EH97" i="53"/>
  <c r="DZ97" i="53"/>
  <c r="CP97" i="53"/>
  <c r="CH97" i="53"/>
  <c r="HJ96" i="53"/>
  <c r="HD96" i="53"/>
  <c r="GU96" i="53"/>
  <c r="GQ96" i="53"/>
  <c r="GJ96" i="53"/>
  <c r="GF96" i="53"/>
  <c r="FJ96" i="53"/>
  <c r="FC96" i="53"/>
  <c r="EN96" i="53"/>
  <c r="EB96" i="53"/>
  <c r="DW96" i="53"/>
  <c r="CR96" i="53"/>
  <c r="CN96" i="53"/>
  <c r="CH96" i="53"/>
  <c r="AM96" i="53"/>
  <c r="HB95" i="53"/>
  <c r="GW95" i="53"/>
  <c r="GS95" i="53"/>
  <c r="GL95" i="53"/>
  <c r="FJ95" i="53"/>
  <c r="ET95" i="53"/>
  <c r="EN95" i="53"/>
  <c r="EH95" i="53"/>
  <c r="CT95" i="53"/>
  <c r="HH94" i="53"/>
  <c r="GY94" i="53"/>
  <c r="GU94" i="53"/>
  <c r="FC94" i="53"/>
  <c r="ER94" i="53"/>
  <c r="EM94" i="53"/>
  <c r="EQ94" i="53" s="1"/>
  <c r="DZ94" i="53"/>
  <c r="CB94" i="53"/>
  <c r="AX94" i="53"/>
  <c r="HO93" i="53"/>
  <c r="HJ93" i="53"/>
  <c r="GV93" i="53"/>
  <c r="GR93" i="53"/>
  <c r="GM93" i="53"/>
  <c r="FK93" i="53"/>
  <c r="FF93" i="53"/>
  <c r="EN93" i="53"/>
  <c r="EI93" i="53"/>
  <c r="ED93" i="53"/>
  <c r="CR93" i="53"/>
  <c r="CN93" i="53"/>
  <c r="CH93" i="53"/>
  <c r="HL92" i="53"/>
  <c r="GW92" i="53"/>
  <c r="GS92" i="53"/>
  <c r="GM92" i="53"/>
  <c r="EP92" i="53"/>
  <c r="EL92" i="53"/>
  <c r="CR92" i="53"/>
  <c r="HD91" i="53"/>
  <c r="GY91" i="53"/>
  <c r="GQ91" i="53"/>
  <c r="GH91" i="53"/>
  <c r="EV91" i="53"/>
  <c r="EQ91" i="53"/>
  <c r="EB91" i="53"/>
  <c r="DW91" i="53"/>
  <c r="AN91" i="53"/>
  <c r="HK90" i="53"/>
  <c r="HC90" i="53"/>
  <c r="GX90" i="53"/>
  <c r="GT90" i="53"/>
  <c r="GP90" i="53"/>
  <c r="FH90" i="53"/>
  <c r="EU90" i="53"/>
  <c r="EN90" i="53"/>
  <c r="EI90" i="53"/>
  <c r="ED90" i="53"/>
  <c r="DF90" i="53"/>
  <c r="CT90" i="53"/>
  <c r="CJ90" i="53"/>
  <c r="HK89" i="53"/>
  <c r="HC89" i="53"/>
  <c r="GM89" i="53"/>
  <c r="FK89" i="53"/>
  <c r="FF89" i="53"/>
  <c r="ET89" i="53"/>
  <c r="EI89" i="53"/>
  <c r="ED89" i="53"/>
  <c r="DW89" i="53"/>
  <c r="DF89" i="53"/>
  <c r="HG88" i="53"/>
  <c r="GW88" i="53"/>
  <c r="GS88" i="53"/>
  <c r="ET88" i="53"/>
  <c r="EN88" i="53"/>
  <c r="EQ88" i="53" s="1"/>
  <c r="IE87" i="53"/>
  <c r="HO87" i="53"/>
  <c r="HJ87" i="53"/>
  <c r="GM87" i="53"/>
  <c r="FH87" i="53"/>
  <c r="EQ87" i="53"/>
  <c r="EF87" i="53"/>
  <c r="DF87" i="53"/>
  <c r="CJ87" i="53"/>
  <c r="GT86" i="53"/>
  <c r="EP86" i="53"/>
  <c r="EL86" i="53"/>
  <c r="CR86" i="53"/>
  <c r="CN86" i="53"/>
  <c r="IK86" i="53"/>
  <c r="HO85" i="53"/>
  <c r="GW85" i="53"/>
  <c r="GS85" i="53"/>
  <c r="GN85" i="53"/>
  <c r="FG85" i="53"/>
  <c r="EO85" i="53"/>
  <c r="EK85" i="53"/>
  <c r="ED85" i="53"/>
  <c r="DG85" i="53"/>
  <c r="CR85" i="53"/>
  <c r="HL84" i="53"/>
  <c r="GW84" i="53"/>
  <c r="GS84" i="53"/>
  <c r="GN84" i="53"/>
  <c r="FH84" i="53"/>
  <c r="EM84" i="53"/>
  <c r="EQ84" i="53" s="1"/>
  <c r="EH84" i="53"/>
  <c r="CR84" i="53"/>
  <c r="CB84" i="53"/>
  <c r="HH83" i="53"/>
  <c r="HB83" i="53"/>
  <c r="GV83" i="53"/>
  <c r="GR83" i="53"/>
  <c r="GI83" i="53"/>
  <c r="FC83" i="53"/>
  <c r="EV83" i="53"/>
  <c r="EO83" i="53"/>
  <c r="EK83" i="53"/>
  <c r="EQ83" i="53" s="1"/>
  <c r="DZ83" i="53"/>
  <c r="DB83" i="53"/>
  <c r="CV83" i="53"/>
  <c r="CB83" i="53"/>
  <c r="HH82" i="53"/>
  <c r="GV82" i="53"/>
  <c r="GR82" i="53"/>
  <c r="EN82" i="53"/>
  <c r="CQ82" i="53"/>
  <c r="CM82" i="53"/>
  <c r="IK82" i="53"/>
  <c r="HN81" i="53"/>
  <c r="HC81" i="53"/>
  <c r="GU81" i="53"/>
  <c r="GQ81" i="53"/>
  <c r="EO81" i="53"/>
  <c r="EK81" i="53"/>
  <c r="EQ81" i="53" s="1"/>
  <c r="DJ81" i="53"/>
  <c r="CQ81" i="53"/>
  <c r="HL80" i="53"/>
  <c r="HG80" i="53"/>
  <c r="GV80" i="53"/>
  <c r="GR80" i="53"/>
  <c r="GM80" i="53"/>
  <c r="GH80" i="53"/>
  <c r="FG80" i="53"/>
  <c r="EZ80" i="53"/>
  <c r="EO80" i="53"/>
  <c r="EK80" i="53"/>
  <c r="DX80" i="53"/>
  <c r="DD80" i="53"/>
  <c r="CR80" i="53"/>
  <c r="CN80" i="53"/>
  <c r="CF80" i="53"/>
  <c r="CH80" i="53"/>
  <c r="IN80" i="53"/>
  <c r="HH79" i="53"/>
  <c r="HB79" i="53"/>
  <c r="GJ79" i="53"/>
  <c r="FK79" i="53"/>
  <c r="FB79" i="53"/>
  <c r="EU79" i="53"/>
  <c r="EH79" i="53"/>
  <c r="DX79" i="53"/>
  <c r="DH79" i="53"/>
  <c r="CV79" i="53"/>
  <c r="CI79" i="53"/>
  <c r="IN79" i="53"/>
  <c r="HB78" i="53"/>
  <c r="GW78" i="53"/>
  <c r="GS78" i="53"/>
  <c r="EU78" i="53"/>
  <c r="EO78" i="53"/>
  <c r="EK78" i="53"/>
  <c r="CH78" i="53"/>
  <c r="HO77" i="53"/>
  <c r="HH77" i="53"/>
  <c r="GT77" i="53"/>
  <c r="GP77" i="53"/>
  <c r="EM77" i="53"/>
  <c r="EF77" i="53"/>
  <c r="DF77" i="53"/>
  <c r="CO77" i="53"/>
  <c r="CJ77" i="53"/>
  <c r="CH77" i="53"/>
  <c r="AZ77" i="53"/>
  <c r="AL77" i="53"/>
  <c r="IE76" i="53"/>
  <c r="HO76" i="53"/>
  <c r="HJ76" i="53"/>
  <c r="HB76" i="53"/>
  <c r="GU76" i="53"/>
  <c r="GQ76" i="53"/>
  <c r="GL76" i="53"/>
  <c r="FJ76" i="53"/>
  <c r="EU76" i="53"/>
  <c r="EM76" i="53"/>
  <c r="EH76" i="53"/>
  <c r="CR76" i="53"/>
  <c r="CB76" i="53"/>
  <c r="AL76" i="53"/>
  <c r="HH75" i="53"/>
  <c r="HB75" i="53"/>
  <c r="GV75" i="53"/>
  <c r="GR75" i="53"/>
  <c r="EZ75" i="53"/>
  <c r="ET75" i="53"/>
  <c r="EM75" i="53"/>
  <c r="EA75" i="53"/>
  <c r="DB75" i="53"/>
  <c r="CV75" i="53"/>
  <c r="CB75" i="53"/>
  <c r="HO74" i="53"/>
  <c r="HD74" i="53"/>
  <c r="GY74" i="53"/>
  <c r="GQ74" i="53"/>
  <c r="GF74" i="53"/>
  <c r="EY74" i="53"/>
  <c r="ER74" i="53"/>
  <c r="EE74" i="53"/>
  <c r="AN74" i="53"/>
  <c r="HJ73" i="53"/>
  <c r="GU73" i="53"/>
  <c r="GQ73" i="53"/>
  <c r="FJ73" i="53"/>
  <c r="EM73" i="53"/>
  <c r="DF73" i="53"/>
  <c r="CQ73" i="53"/>
  <c r="CM73" i="53"/>
  <c r="CH73" i="53"/>
  <c r="AZ73" i="53"/>
  <c r="AL73" i="53"/>
  <c r="IE72" i="53"/>
  <c r="HB72" i="53"/>
  <c r="GU72" i="53"/>
  <c r="EV72" i="53"/>
  <c r="EO72" i="53"/>
  <c r="EK72" i="53"/>
  <c r="EQ72" i="53" s="1"/>
  <c r="DX72" i="53"/>
  <c r="DD72" i="53"/>
  <c r="CD72" i="53"/>
  <c r="GZ71" i="53"/>
  <c r="GU71" i="53"/>
  <c r="GQ71" i="53"/>
  <c r="EU71" i="53"/>
  <c r="EN71" i="53"/>
  <c r="CT71" i="53"/>
  <c r="HB70" i="53"/>
  <c r="IM70" i="53"/>
  <c r="HK69" i="53"/>
  <c r="GQ69" i="53"/>
  <c r="FG69" i="53"/>
  <c r="DI69" i="53"/>
  <c r="CJ69" i="53"/>
  <c r="DA69" i="53"/>
  <c r="EZ69" i="53"/>
  <c r="FD69" i="53"/>
  <c r="HD69" i="53"/>
  <c r="HH69" i="53"/>
  <c r="CD69" i="53"/>
  <c r="DY69" i="53"/>
  <c r="EC69" i="53" s="1"/>
  <c r="GK69" i="53"/>
  <c r="AN69" i="53"/>
  <c r="IK68" i="53"/>
  <c r="GN68" i="53"/>
  <c r="DA68" i="53"/>
  <c r="FB68" i="53"/>
  <c r="FE68" i="53" s="1"/>
  <c r="HF68" i="53"/>
  <c r="CE68" i="53"/>
  <c r="DX68" i="53"/>
  <c r="EC68" i="53" s="1"/>
  <c r="EB68" i="53"/>
  <c r="GI68" i="53"/>
  <c r="HI67" i="53"/>
  <c r="HB67" i="53"/>
  <c r="GK67" i="53"/>
  <c r="EZ67" i="53"/>
  <c r="DD67" i="53"/>
  <c r="AY67" i="53"/>
  <c r="GG66" i="53"/>
  <c r="FE66" i="53"/>
  <c r="EO65" i="53"/>
  <c r="CW65" i="53"/>
  <c r="HB65" i="53"/>
  <c r="ES65" i="53"/>
  <c r="AL65" i="53"/>
  <c r="HD64" i="53"/>
  <c r="GH64" i="53"/>
  <c r="FC64" i="53"/>
  <c r="ED64" i="53"/>
  <c r="DB64" i="53"/>
  <c r="EV62" i="53"/>
  <c r="CW62" i="53"/>
  <c r="GG61" i="53"/>
  <c r="IC92" i="53"/>
  <c r="IC87" i="53"/>
  <c r="EQ85" i="53"/>
  <c r="EQ76" i="53"/>
  <c r="EQ75" i="53"/>
  <c r="CT68" i="53"/>
  <c r="CV68" i="53"/>
  <c r="EW68" i="53"/>
  <c r="HA68" i="53"/>
  <c r="CX67" i="53"/>
  <c r="DE67" i="53"/>
  <c r="FF67" i="53"/>
  <c r="HN67" i="53"/>
  <c r="EG67" i="53"/>
  <c r="GO67" i="53"/>
  <c r="CP66" i="53"/>
  <c r="EK66" i="53"/>
  <c r="CR66" i="53"/>
  <c r="EP66" i="53"/>
  <c r="GS66" i="53"/>
  <c r="CA65" i="53"/>
  <c r="CB65" i="53"/>
  <c r="CP65" i="53"/>
  <c r="EK65" i="53"/>
  <c r="EP65" i="53"/>
  <c r="GV65" i="53"/>
  <c r="CR65" i="53"/>
  <c r="EL65" i="53"/>
  <c r="GR65" i="53"/>
  <c r="GW65" i="53"/>
  <c r="HI64" i="53"/>
  <c r="EZ64" i="53"/>
  <c r="DZ64" i="53"/>
  <c r="DI64" i="53"/>
  <c r="FJ64" i="53"/>
  <c r="HJ64" i="53"/>
  <c r="DE64" i="53"/>
  <c r="DJ64" i="53"/>
  <c r="FF64" i="53"/>
  <c r="HL64" i="53"/>
  <c r="CK64" i="53"/>
  <c r="EH64" i="53"/>
  <c r="GP64" i="53"/>
  <c r="CL64" i="53"/>
  <c r="AW63" i="53"/>
  <c r="CZ61" i="53"/>
  <c r="DD61" i="53"/>
  <c r="EY61" i="53"/>
  <c r="FC61" i="53"/>
  <c r="HF61" i="53"/>
  <c r="DA61" i="53"/>
  <c r="EZ61" i="53"/>
  <c r="FD61" i="53"/>
  <c r="HG61" i="53"/>
  <c r="DB61" i="53"/>
  <c r="FA61" i="53"/>
  <c r="HD61" i="53"/>
  <c r="HH61" i="53"/>
  <c r="CC61" i="53"/>
  <c r="DX61" i="53"/>
  <c r="EB61" i="53"/>
  <c r="GJ61" i="53"/>
  <c r="CD61" i="53"/>
  <c r="DY61" i="53"/>
  <c r="GF61" i="53"/>
  <c r="GK61" i="53"/>
  <c r="CE61" i="53"/>
  <c r="DZ61" i="53"/>
  <c r="GH61" i="53"/>
  <c r="GV97" i="53"/>
  <c r="GR97" i="53"/>
  <c r="EO97" i="53"/>
  <c r="EK97" i="53"/>
  <c r="CR97" i="53"/>
  <c r="IK97" i="53"/>
  <c r="GW96" i="53"/>
  <c r="GS96" i="53"/>
  <c r="EP96" i="53"/>
  <c r="EL96" i="53"/>
  <c r="GY95" i="53"/>
  <c r="EV95" i="53"/>
  <c r="EQ95" i="53"/>
  <c r="IK94" i="53"/>
  <c r="IR93" i="53"/>
  <c r="GT93" i="53"/>
  <c r="EP93" i="53"/>
  <c r="EL93" i="53"/>
  <c r="IK93" i="53"/>
  <c r="GZ92" i="53"/>
  <c r="EV92" i="53"/>
  <c r="EH91" i="53"/>
  <c r="GZ90" i="53"/>
  <c r="EQ90" i="53"/>
  <c r="HN89" i="53"/>
  <c r="GP89" i="53"/>
  <c r="FH89" i="53"/>
  <c r="EF89" i="53"/>
  <c r="DH89" i="53"/>
  <c r="CJ89" i="53"/>
  <c r="HL87" i="53"/>
  <c r="GP87" i="53"/>
  <c r="FK87" i="53"/>
  <c r="FF87" i="53"/>
  <c r="EI87" i="53"/>
  <c r="DH87" i="53"/>
  <c r="GV86" i="53"/>
  <c r="GR86" i="53"/>
  <c r="EN86" i="53"/>
  <c r="HB85" i="53"/>
  <c r="ER85" i="53"/>
  <c r="IK85" i="53"/>
  <c r="HB84" i="53"/>
  <c r="EV84" i="53"/>
  <c r="HF83" i="53"/>
  <c r="EZ83" i="53"/>
  <c r="EB83" i="53"/>
  <c r="DW83" i="53"/>
  <c r="DD83" i="53"/>
  <c r="GT82" i="53"/>
  <c r="EP82" i="53"/>
  <c r="EL82" i="53"/>
  <c r="GT80" i="53"/>
  <c r="EM80" i="53"/>
  <c r="EQ79" i="53"/>
  <c r="HD78" i="53"/>
  <c r="IM77" i="53"/>
  <c r="IR77" i="53" s="1"/>
  <c r="GV77" i="53"/>
  <c r="GR77" i="53"/>
  <c r="EO77" i="53"/>
  <c r="EK77" i="53"/>
  <c r="EQ77" i="53" s="1"/>
  <c r="CQ77" i="53"/>
  <c r="IK76" i="53"/>
  <c r="HF75" i="53"/>
  <c r="GJ75" i="53"/>
  <c r="FC75" i="53"/>
  <c r="DX75" i="53"/>
  <c r="DD75" i="53"/>
  <c r="HJ74" i="53"/>
  <c r="DF74" i="53"/>
  <c r="GW73" i="53"/>
  <c r="GS73" i="53"/>
  <c r="EO73" i="53"/>
  <c r="EK73" i="53"/>
  <c r="EQ73" i="53" s="1"/>
  <c r="HG72" i="53"/>
  <c r="GI72" i="53"/>
  <c r="FB72" i="53"/>
  <c r="EB72" i="53"/>
  <c r="CZ72" i="53"/>
  <c r="CF72" i="53"/>
  <c r="EQ71" i="53"/>
  <c r="CX71" i="53"/>
  <c r="CX70" i="53"/>
  <c r="EV70" i="53"/>
  <c r="GY70" i="53"/>
  <c r="AM70" i="53"/>
  <c r="AN70" i="53"/>
  <c r="DA67" i="53"/>
  <c r="FA67" i="53"/>
  <c r="HD67" i="53"/>
  <c r="HH67" i="53"/>
  <c r="CF67" i="53"/>
  <c r="DY67" i="53"/>
  <c r="EC67" i="53" s="1"/>
  <c r="GI67" i="53"/>
  <c r="DJ66" i="53"/>
  <c r="FJ66" i="53"/>
  <c r="HJ66" i="53"/>
  <c r="DE66" i="53"/>
  <c r="HM66" i="53"/>
  <c r="CG66" i="53"/>
  <c r="GP66" i="53"/>
  <c r="CH66" i="53"/>
  <c r="ED66" i="53"/>
  <c r="CZ64" i="53"/>
  <c r="DD64" i="53"/>
  <c r="FA64" i="53"/>
  <c r="HF64" i="53"/>
  <c r="DA64" i="53"/>
  <c r="FB64" i="53"/>
  <c r="FE64" i="53" s="1"/>
  <c r="HG64" i="53"/>
  <c r="CE64" i="53"/>
  <c r="DW64" i="53"/>
  <c r="EA64" i="53"/>
  <c r="GJ64" i="53"/>
  <c r="CF64" i="53"/>
  <c r="DX64" i="53"/>
  <c r="EC64" i="53" s="1"/>
  <c r="EB64" i="53"/>
  <c r="GG64" i="53"/>
  <c r="GK64" i="53"/>
  <c r="EF63" i="53"/>
  <c r="GL63" i="53"/>
  <c r="CS62" i="53"/>
  <c r="CX62" i="53"/>
  <c r="ER62" i="53"/>
  <c r="EW62" i="53"/>
  <c r="GZ62" i="53"/>
  <c r="CT62" i="53"/>
  <c r="ES62" i="53"/>
  <c r="HA62" i="53"/>
  <c r="CV62" i="53"/>
  <c r="ET62" i="53"/>
  <c r="HB62" i="53"/>
  <c r="IO62" i="53"/>
  <c r="IR62" i="53" s="1"/>
  <c r="IL62" i="53" s="1"/>
  <c r="IK62" i="53"/>
  <c r="AX62" i="53"/>
  <c r="AY62" i="53"/>
  <c r="AV62" i="53"/>
  <c r="AZ62" i="53"/>
  <c r="AM62" i="53"/>
  <c r="AL62" i="53"/>
  <c r="AN62" i="53"/>
  <c r="HE61" i="53"/>
  <c r="GI61" i="53"/>
  <c r="FB61" i="53"/>
  <c r="DW61" i="53"/>
  <c r="AM54" i="53"/>
  <c r="AL54" i="53"/>
  <c r="AN54" i="53"/>
  <c r="IM63" i="53"/>
  <c r="AZ59" i="53"/>
  <c r="HF58" i="53"/>
  <c r="GI58" i="53"/>
  <c r="FD58" i="53"/>
  <c r="EZ58" i="53"/>
  <c r="EB58" i="53"/>
  <c r="DX58" i="53"/>
  <c r="DD58" i="53"/>
  <c r="CZ58" i="53"/>
  <c r="ET57" i="53"/>
  <c r="AZ57" i="53"/>
  <c r="HL56" i="53"/>
  <c r="GP56" i="53"/>
  <c r="FI56" i="53"/>
  <c r="DJ56" i="53"/>
  <c r="DE56" i="53"/>
  <c r="CJ56" i="53"/>
  <c r="HI55" i="53"/>
  <c r="HE55" i="53"/>
  <c r="GI55" i="53"/>
  <c r="FA55" i="53"/>
  <c r="EB55" i="53"/>
  <c r="DX55" i="53"/>
  <c r="DA55" i="53"/>
  <c r="HI54" i="53"/>
  <c r="HE54" i="53"/>
  <c r="GH54" i="53"/>
  <c r="FD54" i="53"/>
  <c r="EZ54" i="53"/>
  <c r="DY54" i="53"/>
  <c r="DC54" i="53"/>
  <c r="CY54" i="53"/>
  <c r="CE54" i="53"/>
  <c r="BA54" i="53"/>
  <c r="AW54" i="53"/>
  <c r="HF53" i="53"/>
  <c r="GK53" i="53"/>
  <c r="FC53" i="53"/>
  <c r="EY53" i="53"/>
  <c r="ED53" i="53"/>
  <c r="DY53" i="53"/>
  <c r="DA53" i="53"/>
  <c r="CE53" i="53"/>
  <c r="GP52" i="53"/>
  <c r="FF52" i="53"/>
  <c r="DJ52" i="53"/>
  <c r="DE52" i="53"/>
  <c r="CJ52" i="53"/>
  <c r="EZ51" i="53"/>
  <c r="EA51" i="53"/>
  <c r="DW51" i="53"/>
  <c r="DB51" i="53"/>
  <c r="CF51" i="53"/>
  <c r="FE50" i="53"/>
  <c r="CV50" i="53"/>
  <c r="ES50" i="53"/>
  <c r="CT49" i="53"/>
  <c r="CV49" i="53"/>
  <c r="HG48" i="53"/>
  <c r="FD48" i="53"/>
  <c r="CY48" i="53"/>
  <c r="DA47" i="53"/>
  <c r="EZ47" i="53"/>
  <c r="FE47" i="53" s="1"/>
  <c r="FD47" i="53"/>
  <c r="HD47" i="53"/>
  <c r="HH47" i="53"/>
  <c r="CY47" i="53"/>
  <c r="DC47" i="53"/>
  <c r="FB47" i="53"/>
  <c r="HF47" i="53"/>
  <c r="DX47" i="53"/>
  <c r="EB47" i="53"/>
  <c r="GH47" i="53"/>
  <c r="CE47" i="53"/>
  <c r="DZ47" i="53"/>
  <c r="GF47" i="53"/>
  <c r="GJ47" i="53"/>
  <c r="AV47" i="53"/>
  <c r="CB46" i="53"/>
  <c r="CY46" i="53"/>
  <c r="DC46" i="53"/>
  <c r="EZ46" i="53"/>
  <c r="FE46" i="53" s="1"/>
  <c r="FD46" i="53"/>
  <c r="HE46" i="53"/>
  <c r="HI46" i="53"/>
  <c r="DA46" i="53"/>
  <c r="FB46" i="53"/>
  <c r="HG46" i="53"/>
  <c r="CE46" i="53"/>
  <c r="DY46" i="53"/>
  <c r="GH46" i="53"/>
  <c r="CC46" i="53"/>
  <c r="DW46" i="53"/>
  <c r="EA46" i="53"/>
  <c r="GF46" i="53"/>
  <c r="GJ46" i="53"/>
  <c r="HE44" i="53"/>
  <c r="GF44" i="53"/>
  <c r="CZ44" i="53"/>
  <c r="EQ70" i="53"/>
  <c r="CA69" i="53"/>
  <c r="HB66" i="53"/>
  <c r="EV66" i="53"/>
  <c r="HH65" i="53"/>
  <c r="HD65" i="53"/>
  <c r="FD65" i="53"/>
  <c r="EZ65" i="53"/>
  <c r="FE65" i="53" s="1"/>
  <c r="EA65" i="53"/>
  <c r="DW65" i="53"/>
  <c r="EC65" i="53" s="1"/>
  <c r="DC65" i="53"/>
  <c r="GR64" i="53"/>
  <c r="CG64" i="53"/>
  <c r="HI63" i="53"/>
  <c r="HE63" i="53"/>
  <c r="GH63" i="53"/>
  <c r="FC63" i="53"/>
  <c r="EY63" i="53"/>
  <c r="FE63" i="53" s="1"/>
  <c r="DZ63" i="53"/>
  <c r="DC63" i="53"/>
  <c r="CY63" i="53"/>
  <c r="CF63" i="53"/>
  <c r="BA63" i="53"/>
  <c r="HF62" i="53"/>
  <c r="GT62" i="53"/>
  <c r="GH62" i="53"/>
  <c r="FC62" i="53"/>
  <c r="EY62" i="53"/>
  <c r="FE62" i="53" s="1"/>
  <c r="EL62" i="53"/>
  <c r="DZ62" i="53"/>
  <c r="DC62" i="53"/>
  <c r="HM61" i="53"/>
  <c r="ED61" i="53"/>
  <c r="CA61" i="53"/>
  <c r="HJ60" i="53"/>
  <c r="HA60" i="53"/>
  <c r="FI60" i="53"/>
  <c r="EH60" i="53"/>
  <c r="DX60" i="53"/>
  <c r="EC60" i="53" s="1"/>
  <c r="DJ60" i="53"/>
  <c r="DE60" i="53"/>
  <c r="CV60" i="53"/>
  <c r="CK60" i="53"/>
  <c r="AX60" i="53"/>
  <c r="HF59" i="53"/>
  <c r="GV59" i="53"/>
  <c r="GK59" i="53"/>
  <c r="FD59" i="53"/>
  <c r="EZ59" i="53"/>
  <c r="FE59" i="53" s="1"/>
  <c r="DZ59" i="53"/>
  <c r="AY59" i="53"/>
  <c r="HI58" i="53"/>
  <c r="HE58" i="53"/>
  <c r="GZ58" i="53"/>
  <c r="GO58" i="53"/>
  <c r="GH58" i="53"/>
  <c r="FI58" i="53"/>
  <c r="FC58" i="53"/>
  <c r="EY58" i="53"/>
  <c r="ES58" i="53"/>
  <c r="EG58" i="53"/>
  <c r="EA58" i="53"/>
  <c r="DW58" i="53"/>
  <c r="DC58" i="53"/>
  <c r="CY58" i="53"/>
  <c r="CT58" i="53"/>
  <c r="CF58" i="53"/>
  <c r="CA58" i="53"/>
  <c r="AZ58" i="53"/>
  <c r="IN58" i="53"/>
  <c r="AL58" i="53"/>
  <c r="HH57" i="53"/>
  <c r="HD57" i="53"/>
  <c r="GV57" i="53"/>
  <c r="GI57" i="53"/>
  <c r="FA57" i="53"/>
  <c r="EP57" i="53"/>
  <c r="EK57" i="53"/>
  <c r="EA57" i="53"/>
  <c r="DW57" i="53"/>
  <c r="EC57" i="53" s="1"/>
  <c r="DC57" i="53"/>
  <c r="CO57" i="53"/>
  <c r="CH57" i="53"/>
  <c r="AY57" i="53"/>
  <c r="HJ56" i="53"/>
  <c r="HF56" i="53"/>
  <c r="GW56" i="53"/>
  <c r="GO56" i="53"/>
  <c r="GJ56" i="53"/>
  <c r="FH56" i="53"/>
  <c r="FC56" i="53"/>
  <c r="EY56" i="53"/>
  <c r="EL56" i="53"/>
  <c r="EA56" i="53"/>
  <c r="DW56" i="53"/>
  <c r="EC56" i="53" s="1"/>
  <c r="DI56" i="53"/>
  <c r="DD56" i="53"/>
  <c r="CZ56" i="53"/>
  <c r="CH56" i="53"/>
  <c r="CG56" i="53"/>
  <c r="HH55" i="53"/>
  <c r="HD55" i="53"/>
  <c r="GH55" i="53"/>
  <c r="FD55" i="53"/>
  <c r="EZ55" i="53"/>
  <c r="ES55" i="53"/>
  <c r="EA55" i="53"/>
  <c r="DW55" i="53"/>
  <c r="DD55" i="53"/>
  <c r="CZ55" i="53"/>
  <c r="CT55" i="53"/>
  <c r="CF55" i="53"/>
  <c r="AZ55" i="53"/>
  <c r="AN55" i="53"/>
  <c r="HH54" i="53"/>
  <c r="HD54" i="53"/>
  <c r="GX54" i="53"/>
  <c r="GK54" i="53"/>
  <c r="GG54" i="53"/>
  <c r="FC54" i="53"/>
  <c r="EY54" i="53"/>
  <c r="ES54" i="53"/>
  <c r="EB54" i="53"/>
  <c r="DX54" i="53"/>
  <c r="DJ54" i="53"/>
  <c r="DB54" i="53"/>
  <c r="CX54" i="53"/>
  <c r="CS54" i="53"/>
  <c r="CL54" i="53"/>
  <c r="CD54" i="53"/>
  <c r="CA54" i="53"/>
  <c r="AZ54" i="53"/>
  <c r="AV54" i="53"/>
  <c r="HI53" i="53"/>
  <c r="HE53" i="53"/>
  <c r="GO53" i="53"/>
  <c r="GJ53" i="53"/>
  <c r="FH53" i="53"/>
  <c r="FB53" i="53"/>
  <c r="EB53" i="53"/>
  <c r="DX53" i="53"/>
  <c r="DJ53" i="53"/>
  <c r="DD53" i="53"/>
  <c r="CZ53" i="53"/>
  <c r="CD53" i="53"/>
  <c r="CA53" i="53"/>
  <c r="HM52" i="53"/>
  <c r="HH52" i="53"/>
  <c r="HD52" i="53"/>
  <c r="GO52" i="53"/>
  <c r="GJ52" i="53"/>
  <c r="FJ52" i="53"/>
  <c r="FD52" i="53"/>
  <c r="EZ52" i="53"/>
  <c r="EH52" i="53"/>
  <c r="EA52" i="53"/>
  <c r="DW52" i="53"/>
  <c r="DI52" i="53"/>
  <c r="DD52" i="53"/>
  <c r="CZ52" i="53"/>
  <c r="CH52" i="53"/>
  <c r="CG52" i="53"/>
  <c r="HN51" i="53"/>
  <c r="HG51" i="53"/>
  <c r="HB51" i="53"/>
  <c r="GI51" i="53"/>
  <c r="FJ51" i="53"/>
  <c r="FC51" i="53"/>
  <c r="EY51" i="53"/>
  <c r="ER51" i="53"/>
  <c r="EG51" i="53"/>
  <c r="DZ51" i="53"/>
  <c r="DA51" i="53"/>
  <c r="CW51" i="53"/>
  <c r="CE51" i="53"/>
  <c r="AZ51" i="53"/>
  <c r="IN51" i="53"/>
  <c r="AN51" i="53"/>
  <c r="HB50" i="53"/>
  <c r="GN50" i="53"/>
  <c r="GH50" i="53"/>
  <c r="ER50" i="53"/>
  <c r="DY50" i="53"/>
  <c r="CW50" i="53"/>
  <c r="CA50" i="53"/>
  <c r="CB50" i="53"/>
  <c r="CO50" i="53"/>
  <c r="CP50" i="53"/>
  <c r="EL50" i="53"/>
  <c r="AL50" i="53"/>
  <c r="DX49" i="53"/>
  <c r="EC49" i="53" s="1"/>
  <c r="CA49" i="53"/>
  <c r="CB49" i="53"/>
  <c r="CN49" i="53"/>
  <c r="EO49" i="53"/>
  <c r="GT49" i="53"/>
  <c r="HF48" i="53"/>
  <c r="GK48" i="53"/>
  <c r="FB48" i="53"/>
  <c r="EB48" i="53"/>
  <c r="CN48" i="53"/>
  <c r="EL48" i="53"/>
  <c r="GV48" i="53"/>
  <c r="GN66" i="53"/>
  <c r="EC66" i="53"/>
  <c r="GN64" i="53"/>
  <c r="HH63" i="53"/>
  <c r="HD63" i="53"/>
  <c r="GK63" i="53"/>
  <c r="GG63" i="53"/>
  <c r="FB63" i="53"/>
  <c r="DY63" i="53"/>
  <c r="EC63" i="53" s="1"/>
  <c r="AV63" i="53"/>
  <c r="CB62" i="53"/>
  <c r="HN60" i="53"/>
  <c r="GP60" i="53"/>
  <c r="FH60" i="53"/>
  <c r="FE60" i="53"/>
  <c r="EG60" i="53"/>
  <c r="CG60" i="53"/>
  <c r="BA60" i="53"/>
  <c r="HH58" i="53"/>
  <c r="HD58" i="53"/>
  <c r="GX58" i="53"/>
  <c r="GK58" i="53"/>
  <c r="GG58" i="53"/>
  <c r="FB58" i="53"/>
  <c r="EW58" i="53"/>
  <c r="ER58" i="53"/>
  <c r="DZ58" i="53"/>
  <c r="CX58" i="53"/>
  <c r="HB57" i="53"/>
  <c r="GT57" i="53"/>
  <c r="GN57" i="53"/>
  <c r="EO57" i="53"/>
  <c r="CV57" i="53"/>
  <c r="CB57" i="53"/>
  <c r="HN56" i="53"/>
  <c r="HI56" i="53"/>
  <c r="HE56" i="53"/>
  <c r="GN56" i="53"/>
  <c r="GI56" i="53"/>
  <c r="FF56" i="53"/>
  <c r="FB56" i="53"/>
  <c r="EH56" i="53"/>
  <c r="DZ56" i="53"/>
  <c r="DC56" i="53"/>
  <c r="HG55" i="53"/>
  <c r="HB55" i="53"/>
  <c r="GK55" i="53"/>
  <c r="GG55" i="53"/>
  <c r="FC55" i="53"/>
  <c r="EY55" i="53"/>
  <c r="ER55" i="53"/>
  <c r="DZ55" i="53"/>
  <c r="DC55" i="53"/>
  <c r="CS55" i="53"/>
  <c r="HG54" i="53"/>
  <c r="HB54" i="53"/>
  <c r="GJ54" i="53"/>
  <c r="GF54" i="53"/>
  <c r="FB54" i="53"/>
  <c r="EW54" i="53"/>
  <c r="ER54" i="53"/>
  <c r="EA54" i="53"/>
  <c r="DW54" i="53"/>
  <c r="HH53" i="53"/>
  <c r="HD53" i="53"/>
  <c r="GI53" i="53"/>
  <c r="FA53" i="53"/>
  <c r="EA53" i="53"/>
  <c r="DW53" i="53"/>
  <c r="EC53" i="53" s="1"/>
  <c r="DC53" i="53"/>
  <c r="HL52" i="53"/>
  <c r="HG52" i="53"/>
  <c r="GN52" i="53"/>
  <c r="GI52" i="53"/>
  <c r="GF52" i="53"/>
  <c r="FI52" i="53"/>
  <c r="FC52" i="53"/>
  <c r="EY52" i="53"/>
  <c r="EG52" i="53"/>
  <c r="DZ52" i="53"/>
  <c r="DC52" i="53"/>
  <c r="HF51" i="53"/>
  <c r="HA51" i="53"/>
  <c r="GH51" i="53"/>
  <c r="FB51" i="53"/>
  <c r="EW51" i="53"/>
  <c r="DY51" i="53"/>
  <c r="DD51" i="53"/>
  <c r="CT51" i="53"/>
  <c r="HA50" i="53"/>
  <c r="GF50" i="53"/>
  <c r="EW50" i="53"/>
  <c r="DX50" i="53"/>
  <c r="CT50" i="53"/>
  <c r="DF49" i="53"/>
  <c r="DH49" i="53"/>
  <c r="HN49" i="53"/>
  <c r="CH49" i="53"/>
  <c r="EH49" i="53"/>
  <c r="GN49" i="53"/>
  <c r="HD48" i="53"/>
  <c r="GJ48" i="53"/>
  <c r="FA48" i="53"/>
  <c r="EN48" i="53"/>
  <c r="DZ48" i="53"/>
  <c r="CO48" i="53"/>
  <c r="IM46" i="53"/>
  <c r="EC46" i="53"/>
  <c r="CO46" i="53"/>
  <c r="CN46" i="53"/>
  <c r="EO46" i="53"/>
  <c r="GS46" i="53"/>
  <c r="CR46" i="53"/>
  <c r="EK46" i="53"/>
  <c r="GV46" i="53"/>
  <c r="ES45" i="53"/>
  <c r="CT45" i="53"/>
  <c r="DB44" i="53"/>
  <c r="FA44" i="53"/>
  <c r="HG44" i="53"/>
  <c r="CY44" i="53"/>
  <c r="DC44" i="53"/>
  <c r="FB44" i="53"/>
  <c r="HD44" i="53"/>
  <c r="HH44" i="53"/>
  <c r="DA44" i="53"/>
  <c r="EZ44" i="53"/>
  <c r="FE44" i="53" s="1"/>
  <c r="FD44" i="53"/>
  <c r="HF44" i="53"/>
  <c r="CD44" i="53"/>
  <c r="DX44" i="53"/>
  <c r="EB44" i="53"/>
  <c r="GG44" i="53"/>
  <c r="GK44" i="53"/>
  <c r="CE44" i="53"/>
  <c r="DY44" i="53"/>
  <c r="GH44" i="53"/>
  <c r="CC44" i="53"/>
  <c r="DW44" i="53"/>
  <c r="EA44" i="53"/>
  <c r="GJ44" i="53"/>
  <c r="AV44" i="53"/>
  <c r="IM44" i="53"/>
  <c r="EC59" i="53"/>
  <c r="FE53" i="53"/>
  <c r="FE52" i="53"/>
  <c r="EC51" i="53"/>
  <c r="IR51" i="53"/>
  <c r="CZ48" i="53"/>
  <c r="DD48" i="53"/>
  <c r="EY48" i="53"/>
  <c r="FE48" i="53" s="1"/>
  <c r="FC48" i="53"/>
  <c r="HE48" i="53"/>
  <c r="HI48" i="53"/>
  <c r="DB48" i="53"/>
  <c r="DW48" i="53"/>
  <c r="EC48" i="53" s="1"/>
  <c r="EA48" i="53"/>
  <c r="GI48" i="53"/>
  <c r="CE48" i="53"/>
  <c r="DY48" i="53"/>
  <c r="AW46" i="53"/>
  <c r="BA46" i="53"/>
  <c r="AY46" i="53"/>
  <c r="AM46" i="53"/>
  <c r="AN46" i="53"/>
  <c r="DY45" i="53"/>
  <c r="HN45" i="53"/>
  <c r="GN45" i="53"/>
  <c r="FE45" i="53"/>
  <c r="EH45" i="53"/>
  <c r="EF45" i="53"/>
  <c r="DH45" i="53"/>
  <c r="GV44" i="53"/>
  <c r="EN44" i="53"/>
  <c r="CR44" i="53"/>
  <c r="AY44" i="53"/>
  <c r="IK43" i="53"/>
  <c r="HG43" i="53"/>
  <c r="GV43" i="53"/>
  <c r="GJ43" i="53"/>
  <c r="FC43" i="53"/>
  <c r="EY43" i="53"/>
  <c r="EK43" i="53"/>
  <c r="DZ43" i="53"/>
  <c r="DB43" i="53"/>
  <c r="CC43" i="53"/>
  <c r="HH42" i="53"/>
  <c r="GK42" i="53"/>
  <c r="FB42" i="53"/>
  <c r="CE42" i="53"/>
  <c r="DH42" i="53"/>
  <c r="FI42" i="53"/>
  <c r="CH42" i="53"/>
  <c r="CL42" i="53"/>
  <c r="ED42" i="53"/>
  <c r="EH42" i="53"/>
  <c r="GP42" i="53"/>
  <c r="HO41" i="53"/>
  <c r="HJ41" i="53"/>
  <c r="FG41" i="53"/>
  <c r="EE41" i="53"/>
  <c r="DE41" i="53"/>
  <c r="CJ41" i="53"/>
  <c r="DY41" i="53"/>
  <c r="GG40" i="53"/>
  <c r="EM40" i="53"/>
  <c r="CP40" i="53"/>
  <c r="DG40" i="53"/>
  <c r="FF40" i="53"/>
  <c r="FJ40" i="53"/>
  <c r="HL40" i="53"/>
  <c r="CL40" i="53"/>
  <c r="EE40" i="53"/>
  <c r="EI40" i="53"/>
  <c r="GM40" i="53"/>
  <c r="AM40" i="53"/>
  <c r="IM39" i="53"/>
  <c r="IR39" i="53" s="1"/>
  <c r="HJ39" i="53"/>
  <c r="GO39" i="53"/>
  <c r="GN39" i="53"/>
  <c r="FK39" i="53"/>
  <c r="FF39" i="53"/>
  <c r="EF39" i="53"/>
  <c r="CA39" i="53"/>
  <c r="CO39" i="53"/>
  <c r="EP39" i="53"/>
  <c r="GU39" i="53"/>
  <c r="AX39" i="53"/>
  <c r="AM39" i="53"/>
  <c r="HG38" i="53"/>
  <c r="GU38" i="53"/>
  <c r="GI38" i="53"/>
  <c r="EO38" i="53"/>
  <c r="DY38" i="53"/>
  <c r="DF37" i="53"/>
  <c r="DJ37" i="53"/>
  <c r="FF37" i="53"/>
  <c r="FJ37" i="53"/>
  <c r="HM37" i="53"/>
  <c r="DH37" i="53"/>
  <c r="FH37" i="53"/>
  <c r="HK37" i="53"/>
  <c r="HO37" i="53"/>
  <c r="DE37" i="53"/>
  <c r="DI37" i="53"/>
  <c r="FI37" i="53"/>
  <c r="CJ37" i="53"/>
  <c r="EE37" i="53"/>
  <c r="EI37" i="53"/>
  <c r="GQ37" i="53"/>
  <c r="CH37" i="53"/>
  <c r="CL37" i="53"/>
  <c r="EG37" i="53"/>
  <c r="GO37" i="53"/>
  <c r="CI37" i="53"/>
  <c r="ED37" i="53"/>
  <c r="EH37" i="53"/>
  <c r="CQ36" i="53"/>
  <c r="EO36" i="53"/>
  <c r="GU36" i="53"/>
  <c r="CO36" i="53"/>
  <c r="EL36" i="53"/>
  <c r="GS36" i="53"/>
  <c r="CP36" i="53"/>
  <c r="EM36" i="53"/>
  <c r="GT36" i="53"/>
  <c r="DC42" i="53"/>
  <c r="FC42" i="53"/>
  <c r="HG42" i="53"/>
  <c r="DA40" i="53"/>
  <c r="HG40" i="53"/>
  <c r="DG39" i="53"/>
  <c r="FH39" i="53"/>
  <c r="HK39" i="53"/>
  <c r="HO39" i="53"/>
  <c r="CJ39" i="53"/>
  <c r="EG39" i="53"/>
  <c r="GM39" i="53"/>
  <c r="DA38" i="53"/>
  <c r="FC38" i="53"/>
  <c r="HF38" i="53"/>
  <c r="DC38" i="53"/>
  <c r="FA38" i="53"/>
  <c r="HI38" i="53"/>
  <c r="DZ38" i="53"/>
  <c r="GH38" i="53"/>
  <c r="CD38" i="53"/>
  <c r="GK38" i="53"/>
  <c r="EF49" i="53"/>
  <c r="HN48" i="53"/>
  <c r="GN48" i="53"/>
  <c r="FH48" i="53"/>
  <c r="CG48" i="53"/>
  <c r="GO47" i="53"/>
  <c r="BA47" i="53"/>
  <c r="ED46" i="53"/>
  <c r="HL45" i="53"/>
  <c r="HF45" i="53"/>
  <c r="GK45" i="53"/>
  <c r="GH45" i="53"/>
  <c r="FH45" i="53"/>
  <c r="FB45" i="53"/>
  <c r="EB45" i="53"/>
  <c r="DX45" i="53"/>
  <c r="EC45" i="53" s="1"/>
  <c r="DJ45" i="53"/>
  <c r="DD45" i="53"/>
  <c r="CA45" i="53"/>
  <c r="HM44" i="53"/>
  <c r="GS44" i="53"/>
  <c r="GL44" i="53"/>
  <c r="FF44" i="53"/>
  <c r="EF44" i="53"/>
  <c r="BA44" i="53"/>
  <c r="IG43" i="53"/>
  <c r="HI43" i="53"/>
  <c r="HE43" i="53"/>
  <c r="GR43" i="53"/>
  <c r="GF43" i="53"/>
  <c r="FA43" i="53"/>
  <c r="EO43" i="53"/>
  <c r="EB43" i="53"/>
  <c r="DX43" i="53"/>
  <c r="DD43" i="53"/>
  <c r="CZ43" i="53"/>
  <c r="CO43" i="53"/>
  <c r="CE43" i="53"/>
  <c r="HN42" i="53"/>
  <c r="HJ42" i="53"/>
  <c r="HE42" i="53"/>
  <c r="GQ42" i="53"/>
  <c r="GG42" i="53"/>
  <c r="FG42" i="53"/>
  <c r="EY42" i="53"/>
  <c r="EG42" i="53"/>
  <c r="DZ42" i="53"/>
  <c r="DJ42" i="53"/>
  <c r="DE42" i="53"/>
  <c r="CJ42" i="53"/>
  <c r="CG42" i="53"/>
  <c r="CU42" i="53"/>
  <c r="CX42" i="53"/>
  <c r="EU42" i="53"/>
  <c r="HB42" i="53"/>
  <c r="HL41" i="53"/>
  <c r="GP41" i="53"/>
  <c r="FI41" i="53"/>
  <c r="FB41" i="53"/>
  <c r="EH41" i="53"/>
  <c r="DW41" i="53"/>
  <c r="DA41" i="53"/>
  <c r="CO41" i="53"/>
  <c r="EM41" i="53"/>
  <c r="GT41" i="53"/>
  <c r="HK40" i="53"/>
  <c r="GU40" i="53"/>
  <c r="GO40" i="53"/>
  <c r="FI40" i="53"/>
  <c r="FA40" i="53"/>
  <c r="EK40" i="53"/>
  <c r="ED40" i="53"/>
  <c r="DJ40" i="53"/>
  <c r="DE40" i="53"/>
  <c r="HM39" i="53"/>
  <c r="GQ39" i="53"/>
  <c r="FI39" i="53"/>
  <c r="EI39" i="53"/>
  <c r="ED39" i="53"/>
  <c r="DF39" i="53"/>
  <c r="CL39" i="53"/>
  <c r="DB39" i="53"/>
  <c r="DA39" i="53"/>
  <c r="FA39" i="53"/>
  <c r="HF39" i="53"/>
  <c r="CC39" i="53"/>
  <c r="EA39" i="53"/>
  <c r="GG39" i="53"/>
  <c r="IG38" i="53"/>
  <c r="IE38" i="53"/>
  <c r="IC38" i="53" s="1"/>
  <c r="DW38" i="53"/>
  <c r="CY38" i="53"/>
  <c r="IG37" i="53"/>
  <c r="IJ37" i="53"/>
  <c r="IH37" i="53" s="1"/>
  <c r="IE37" i="53"/>
  <c r="CA44" i="53"/>
  <c r="IN44" i="53"/>
  <c r="IM43" i="53"/>
  <c r="HH43" i="53"/>
  <c r="HD43" i="53"/>
  <c r="GK43" i="53"/>
  <c r="FD43" i="53"/>
  <c r="EZ43" i="53"/>
  <c r="FE43" i="53" s="1"/>
  <c r="EA43" i="53"/>
  <c r="DW43" i="53"/>
  <c r="EC43" i="53" s="1"/>
  <c r="DC43" i="53"/>
  <c r="CA43" i="53"/>
  <c r="IN43" i="53"/>
  <c r="HI42" i="53"/>
  <c r="HD42" i="53"/>
  <c r="DY42" i="53"/>
  <c r="DB42" i="53"/>
  <c r="IG41" i="53"/>
  <c r="IJ41" i="53"/>
  <c r="IH41" i="53" s="1"/>
  <c r="DF41" i="53"/>
  <c r="DJ41" i="53"/>
  <c r="FF41" i="53"/>
  <c r="FJ41" i="53"/>
  <c r="HM41" i="53"/>
  <c r="CH41" i="53"/>
  <c r="CL41" i="53"/>
  <c r="EG41" i="53"/>
  <c r="GO41" i="53"/>
  <c r="GL40" i="53"/>
  <c r="EA40" i="53"/>
  <c r="CY40" i="53"/>
  <c r="CQ40" i="53"/>
  <c r="EO40" i="53"/>
  <c r="GS40" i="53"/>
  <c r="HL39" i="53"/>
  <c r="GP39" i="53"/>
  <c r="FG39" i="53"/>
  <c r="EH39" i="53"/>
  <c r="DJ39" i="53"/>
  <c r="DE39" i="53"/>
  <c r="CK39" i="53"/>
  <c r="EM38" i="53"/>
  <c r="CQ38" i="53"/>
  <c r="GT38" i="53"/>
  <c r="IC37" i="53"/>
  <c r="IR35" i="53"/>
  <c r="GU35" i="53"/>
  <c r="EK35" i="53"/>
  <c r="CC35" i="53"/>
  <c r="AM35" i="53"/>
  <c r="EO34" i="53"/>
  <c r="CM34" i="53"/>
  <c r="CC34" i="53"/>
  <c r="HO33" i="53"/>
  <c r="HK33" i="53"/>
  <c r="GO33" i="53"/>
  <c r="FH33" i="53"/>
  <c r="EE33" i="53"/>
  <c r="DH33" i="53"/>
  <c r="CJ33" i="53"/>
  <c r="GM32" i="53"/>
  <c r="DF32" i="53"/>
  <c r="DJ32" i="53"/>
  <c r="FF32" i="53"/>
  <c r="FJ32" i="53"/>
  <c r="HL32" i="53"/>
  <c r="CL32" i="53"/>
  <c r="EE32" i="53"/>
  <c r="EI32" i="53"/>
  <c r="GO32" i="53"/>
  <c r="IN32" i="53"/>
  <c r="HM31" i="53"/>
  <c r="GP31" i="53"/>
  <c r="FG31" i="53"/>
  <c r="EF31" i="53"/>
  <c r="DG31" i="53"/>
  <c r="CL31" i="53"/>
  <c r="IM40" i="53"/>
  <c r="IR40" i="53" s="1"/>
  <c r="HB38" i="53"/>
  <c r="ES38" i="53"/>
  <c r="CX38" i="53"/>
  <c r="HA37" i="53"/>
  <c r="EU37" i="53"/>
  <c r="CX37" i="53"/>
  <c r="CS37" i="53"/>
  <c r="HN36" i="53"/>
  <c r="HJ36" i="53"/>
  <c r="GM36" i="53"/>
  <c r="GN36" i="53"/>
  <c r="FK36" i="53"/>
  <c r="FG36" i="53"/>
  <c r="EG36" i="53"/>
  <c r="EA36" i="53"/>
  <c r="DJ36" i="53"/>
  <c r="IM36" i="53"/>
  <c r="IR36" i="53" s="1"/>
  <c r="HO35" i="53"/>
  <c r="HK35" i="53"/>
  <c r="HF35" i="53"/>
  <c r="GQ35" i="53"/>
  <c r="GL35" i="53"/>
  <c r="GN35" i="53"/>
  <c r="FK35" i="53"/>
  <c r="FG35" i="53"/>
  <c r="EY35" i="53"/>
  <c r="EI35" i="53"/>
  <c r="EE35" i="53"/>
  <c r="DW35" i="53"/>
  <c r="DI35" i="53"/>
  <c r="AL35" i="53"/>
  <c r="IE34" i="53"/>
  <c r="IC34" i="53" s="1"/>
  <c r="HO34" i="53"/>
  <c r="HK34" i="53"/>
  <c r="HF34" i="53"/>
  <c r="GP34" i="53"/>
  <c r="GH34" i="53"/>
  <c r="FI34" i="53"/>
  <c r="FC34" i="53"/>
  <c r="EM34" i="53"/>
  <c r="EF34" i="53"/>
  <c r="DZ34" i="53"/>
  <c r="DJ34" i="53"/>
  <c r="DA34" i="53"/>
  <c r="CL34" i="53"/>
  <c r="CG34" i="53"/>
  <c r="IC33" i="53"/>
  <c r="HN33" i="53"/>
  <c r="HJ33" i="53"/>
  <c r="GM33" i="53"/>
  <c r="FG33" i="53"/>
  <c r="EI33" i="53"/>
  <c r="CO33" i="53"/>
  <c r="CM33" i="53"/>
  <c r="EO33" i="53"/>
  <c r="HN32" i="53"/>
  <c r="HC32" i="53"/>
  <c r="GS32" i="53"/>
  <c r="GL32" i="53"/>
  <c r="FG32" i="53"/>
  <c r="EM32" i="53"/>
  <c r="EG32" i="53"/>
  <c r="DE32" i="53"/>
  <c r="CG32" i="53"/>
  <c r="HL31" i="53"/>
  <c r="GO31" i="53"/>
  <c r="GN31" i="53"/>
  <c r="FK31" i="53"/>
  <c r="FF31" i="53"/>
  <c r="ED31" i="53"/>
  <c r="CA30" i="53"/>
  <c r="CB30" i="53"/>
  <c r="CC30" i="53"/>
  <c r="CR30" i="53"/>
  <c r="EK30" i="53"/>
  <c r="EQ30" i="53" s="1"/>
  <c r="EO30" i="53"/>
  <c r="CN30" i="53"/>
  <c r="EL30" i="53"/>
  <c r="EP30" i="53"/>
  <c r="GR30" i="53"/>
  <c r="GV30" i="53"/>
  <c r="FL35" i="53"/>
  <c r="DE33" i="53"/>
  <c r="DI33" i="53"/>
  <c r="FI33" i="53"/>
  <c r="CI33" i="53"/>
  <c r="ED33" i="53"/>
  <c r="EH33" i="53"/>
  <c r="DE31" i="53"/>
  <c r="DI31" i="53"/>
  <c r="FH31" i="53"/>
  <c r="HJ31" i="53"/>
  <c r="HN31" i="53"/>
  <c r="CK31" i="53"/>
  <c r="EE31" i="53"/>
  <c r="EI31" i="53"/>
  <c r="GM31" i="53"/>
  <c r="AW30" i="53"/>
  <c r="BA30" i="53"/>
  <c r="AX30" i="53"/>
  <c r="AY30" i="53"/>
  <c r="HC37" i="53"/>
  <c r="GX37" i="53"/>
  <c r="ES37" i="53"/>
  <c r="HG36" i="53"/>
  <c r="GH36" i="53"/>
  <c r="FB36" i="53"/>
  <c r="AM36" i="53"/>
  <c r="HI35" i="53"/>
  <c r="GW35" i="53"/>
  <c r="GH35" i="53"/>
  <c r="FB35" i="53"/>
  <c r="EO35" i="53"/>
  <c r="EA35" i="53"/>
  <c r="DA35" i="53"/>
  <c r="CE35" i="53"/>
  <c r="HI34" i="53"/>
  <c r="GT34" i="53"/>
  <c r="GK34" i="53"/>
  <c r="FA34" i="53"/>
  <c r="HL33" i="53"/>
  <c r="GP33" i="53"/>
  <c r="FJ33" i="53"/>
  <c r="EF33" i="53"/>
  <c r="DJ33" i="53"/>
  <c r="CK33" i="53"/>
  <c r="HK32" i="53"/>
  <c r="GP32" i="53"/>
  <c r="FI32" i="53"/>
  <c r="EU32" i="53"/>
  <c r="ED32" i="53"/>
  <c r="DH32" i="53"/>
  <c r="CT32" i="53"/>
  <c r="CK32" i="53"/>
  <c r="CQ32" i="53"/>
  <c r="EO32" i="53"/>
  <c r="GT32" i="53"/>
  <c r="HO31" i="53"/>
  <c r="GQ31" i="53"/>
  <c r="FI31" i="53"/>
  <c r="EG31" i="53"/>
  <c r="DH31" i="53"/>
  <c r="DB31" i="53"/>
  <c r="FA31" i="53"/>
  <c r="DW31" i="53"/>
  <c r="GG31" i="53"/>
  <c r="AN31" i="53"/>
  <c r="AL31" i="53"/>
  <c r="FE30" i="53"/>
  <c r="CV28" i="53"/>
  <c r="CT28" i="53"/>
  <c r="ES28" i="53"/>
  <c r="HA28" i="53"/>
  <c r="DY26" i="53"/>
  <c r="CY25" i="53"/>
  <c r="DC25" i="53"/>
  <c r="EZ25" i="53"/>
  <c r="FD25" i="53"/>
  <c r="HE25" i="53"/>
  <c r="HI25" i="53"/>
  <c r="CZ25" i="53"/>
  <c r="DD25" i="53"/>
  <c r="FA25" i="53"/>
  <c r="FE25" i="53" s="1"/>
  <c r="HF25" i="53"/>
  <c r="DA25" i="53"/>
  <c r="FB25" i="53"/>
  <c r="HG25" i="53"/>
  <c r="CE25" i="53"/>
  <c r="DZ25" i="53"/>
  <c r="GJ25" i="53"/>
  <c r="CF25" i="53"/>
  <c r="DW25" i="53"/>
  <c r="EA25" i="53"/>
  <c r="GK25" i="53"/>
  <c r="DX25" i="53"/>
  <c r="EC25" i="53" s="1"/>
  <c r="EB25" i="53"/>
  <c r="GG25" i="53"/>
  <c r="IR30" i="53"/>
  <c r="IK29" i="53"/>
  <c r="HB29" i="53"/>
  <c r="EW29" i="53"/>
  <c r="GZ28" i="53"/>
  <c r="EW28" i="53"/>
  <c r="CS28" i="53"/>
  <c r="GG27" i="53"/>
  <c r="CW27" i="53"/>
  <c r="ES27" i="53"/>
  <c r="CS27" i="53"/>
  <c r="CX27" i="53"/>
  <c r="ET27" i="53"/>
  <c r="GZ27" i="53"/>
  <c r="AY26" i="53"/>
  <c r="AZ26" i="53"/>
  <c r="AM24" i="53"/>
  <c r="AN24" i="53"/>
  <c r="AV24" i="53"/>
  <c r="AZ24" i="53"/>
  <c r="AW24" i="53"/>
  <c r="BA24" i="53"/>
  <c r="AX24" i="53"/>
  <c r="AN18" i="53"/>
  <c r="AM18" i="53"/>
  <c r="IM31" i="53"/>
  <c r="HM30" i="53"/>
  <c r="GL30" i="53"/>
  <c r="FJ30" i="53"/>
  <c r="EG30" i="53"/>
  <c r="EC30" i="53"/>
  <c r="EE30" i="53"/>
  <c r="DH30" i="53"/>
  <c r="HA29" i="53"/>
  <c r="ES29" i="53"/>
  <c r="AY29" i="53"/>
  <c r="EV28" i="53"/>
  <c r="EC28" i="53"/>
  <c r="CN28" i="53"/>
  <c r="CH28" i="53"/>
  <c r="EF28" i="53"/>
  <c r="AY28" i="53"/>
  <c r="GX27" i="53"/>
  <c r="CV27" i="53"/>
  <c r="CA27" i="53"/>
  <c r="CB27" i="53"/>
  <c r="CO27" i="53"/>
  <c r="CR27" i="53"/>
  <c r="EL27" i="53"/>
  <c r="EO27" i="53"/>
  <c r="GS27" i="53"/>
  <c r="ET26" i="53"/>
  <c r="CT26" i="53"/>
  <c r="AW26" i="53"/>
  <c r="HD25" i="53"/>
  <c r="DY25" i="53"/>
  <c r="GF24" i="53"/>
  <c r="GG24" i="53"/>
  <c r="AY24" i="53"/>
  <c r="FI30" i="53"/>
  <c r="ED30" i="53"/>
  <c r="DE30" i="53"/>
  <c r="CG30" i="53"/>
  <c r="ER29" i="53"/>
  <c r="CX29" i="53"/>
  <c r="ER28" i="53"/>
  <c r="CX28" i="53"/>
  <c r="AW28" i="53"/>
  <c r="AN28" i="53"/>
  <c r="DB26" i="53"/>
  <c r="EY26" i="53"/>
  <c r="FC26" i="53"/>
  <c r="HD26" i="53"/>
  <c r="HH26" i="53"/>
  <c r="CY26" i="53"/>
  <c r="DC26" i="53"/>
  <c r="EZ26" i="53"/>
  <c r="FE26" i="53" s="1"/>
  <c r="FD26" i="53"/>
  <c r="HE26" i="53"/>
  <c r="HI26" i="53"/>
  <c r="CC26" i="53"/>
  <c r="DZ26" i="53"/>
  <c r="CD26" i="53"/>
  <c r="DW26" i="53"/>
  <c r="EA26" i="53"/>
  <c r="GI26" i="53"/>
  <c r="IR21" i="53"/>
  <c r="IS21" i="53" s="1"/>
  <c r="FE28" i="53"/>
  <c r="IM28" i="53"/>
  <c r="HI27" i="53"/>
  <c r="HE27" i="53"/>
  <c r="GI27" i="53"/>
  <c r="FD27" i="53"/>
  <c r="EZ27" i="53"/>
  <c r="FE27" i="53" s="1"/>
  <c r="DY27" i="53"/>
  <c r="DI26" i="53"/>
  <c r="CA26" i="53"/>
  <c r="HL25" i="53"/>
  <c r="GW25" i="53"/>
  <c r="GL25" i="53"/>
  <c r="FF25" i="53"/>
  <c r="DJ25" i="53"/>
  <c r="DE25" i="53"/>
  <c r="CH25" i="53"/>
  <c r="CG25" i="53"/>
  <c r="HA24" i="53"/>
  <c r="EW24" i="53"/>
  <c r="EP24" i="53"/>
  <c r="CX24" i="53"/>
  <c r="CR24" i="53"/>
  <c r="IM24" i="53"/>
  <c r="HM23" i="53"/>
  <c r="HA23" i="53"/>
  <c r="GT23" i="53"/>
  <c r="ES23" i="53"/>
  <c r="EL23" i="53"/>
  <c r="DX23" i="53"/>
  <c r="EC23" i="53" s="1"/>
  <c r="DJ23" i="53"/>
  <c r="CN23" i="53"/>
  <c r="CB23" i="53"/>
  <c r="HM22" i="53"/>
  <c r="HG22" i="53"/>
  <c r="GK22" i="53"/>
  <c r="FI22" i="53"/>
  <c r="FC22" i="53"/>
  <c r="EY22" i="53"/>
  <c r="DY22" i="53"/>
  <c r="DE22" i="53"/>
  <c r="DA22" i="53"/>
  <c r="CD22" i="53"/>
  <c r="CA22" i="53"/>
  <c r="IC21" i="53"/>
  <c r="HF21" i="53"/>
  <c r="GS21" i="53"/>
  <c r="GI21" i="53"/>
  <c r="FC21" i="53"/>
  <c r="EY21" i="53"/>
  <c r="EK21" i="53"/>
  <c r="EA21" i="53"/>
  <c r="DW21" i="53"/>
  <c r="DD21" i="53"/>
  <c r="CZ21" i="53"/>
  <c r="CO21" i="53"/>
  <c r="CE21" i="53"/>
  <c r="HN20" i="53"/>
  <c r="HJ20" i="53"/>
  <c r="HA20" i="53"/>
  <c r="GQ20" i="53"/>
  <c r="FJ20" i="53"/>
  <c r="FF20" i="53"/>
  <c r="EF20" i="53"/>
  <c r="DJ20" i="53"/>
  <c r="DF20" i="53"/>
  <c r="CT20" i="53"/>
  <c r="CJ20" i="53"/>
  <c r="IN20" i="53"/>
  <c r="HN19" i="53"/>
  <c r="HJ19" i="53"/>
  <c r="HB19" i="53"/>
  <c r="GU19" i="53"/>
  <c r="GP19" i="53"/>
  <c r="FK19" i="53"/>
  <c r="FG19" i="53"/>
  <c r="EW19" i="53"/>
  <c r="EO19" i="53"/>
  <c r="EH19" i="53"/>
  <c r="ED19" i="53"/>
  <c r="DG19" i="53"/>
  <c r="CM19" i="53"/>
  <c r="CI19" i="53"/>
  <c r="IN18" i="53"/>
  <c r="IR18" i="53" s="1"/>
  <c r="HM18" i="53"/>
  <c r="HI18" i="53"/>
  <c r="GO18" i="53"/>
  <c r="GN18" i="53"/>
  <c r="FK18" i="53"/>
  <c r="FG18" i="53"/>
  <c r="EI18" i="53"/>
  <c r="EA18" i="53"/>
  <c r="HI17" i="53"/>
  <c r="FB17" i="53"/>
  <c r="DW17" i="53"/>
  <c r="DF17" i="53"/>
  <c r="DJ17" i="53"/>
  <c r="FG17" i="53"/>
  <c r="FK17" i="53"/>
  <c r="HJ17" i="53"/>
  <c r="HN17" i="53"/>
  <c r="CI17" i="53"/>
  <c r="EF17" i="53"/>
  <c r="GL17" i="53"/>
  <c r="GQ17" i="53"/>
  <c r="GY16" i="53"/>
  <c r="EU16" i="53"/>
  <c r="CI16" i="53"/>
  <c r="CH26" i="53"/>
  <c r="HJ25" i="53"/>
  <c r="GP25" i="53"/>
  <c r="FJ25" i="53"/>
  <c r="EK24" i="53"/>
  <c r="GS23" i="53"/>
  <c r="GN23" i="53"/>
  <c r="FI23" i="53"/>
  <c r="EK23" i="53"/>
  <c r="DI23" i="53"/>
  <c r="CL23" i="53"/>
  <c r="AW23" i="53"/>
  <c r="AN23" i="53"/>
  <c r="HF22" i="53"/>
  <c r="GJ22" i="53"/>
  <c r="FB22" i="53"/>
  <c r="EB22" i="53"/>
  <c r="DX22" i="53"/>
  <c r="EC22" i="53" s="1"/>
  <c r="DD22" i="53"/>
  <c r="HI21" i="53"/>
  <c r="HE21" i="53"/>
  <c r="GF21" i="53"/>
  <c r="FB21" i="53"/>
  <c r="DZ21" i="53"/>
  <c r="DC21" i="53"/>
  <c r="CY21" i="53"/>
  <c r="CD21" i="53"/>
  <c r="CA21" i="53"/>
  <c r="AV21" i="53"/>
  <c r="IN21" i="53"/>
  <c r="HM20" i="53"/>
  <c r="GP20" i="53"/>
  <c r="FI20" i="53"/>
  <c r="EI20" i="53"/>
  <c r="EE20" i="53"/>
  <c r="DY20" i="53"/>
  <c r="DI20" i="53"/>
  <c r="DE20" i="53"/>
  <c r="CI20" i="53"/>
  <c r="CG20" i="53"/>
  <c r="BA20" i="53"/>
  <c r="IJ19" i="53"/>
  <c r="IH19" i="53" s="1"/>
  <c r="HM19" i="53"/>
  <c r="GT19" i="53"/>
  <c r="GO19" i="53"/>
  <c r="FJ19" i="53"/>
  <c r="FF19" i="53"/>
  <c r="EM19" i="53"/>
  <c r="EG19" i="53"/>
  <c r="DJ19" i="53"/>
  <c r="DF19" i="53"/>
  <c r="CL19" i="53"/>
  <c r="CH19" i="53"/>
  <c r="FL18" i="53"/>
  <c r="DF18" i="53"/>
  <c r="DJ18" i="53"/>
  <c r="CK18" i="53"/>
  <c r="ED18" i="53"/>
  <c r="EH18" i="53"/>
  <c r="BA18" i="53"/>
  <c r="AX18" i="53"/>
  <c r="CX17" i="53"/>
  <c r="DB17" i="53"/>
  <c r="CY17" i="53"/>
  <c r="EY17" i="53"/>
  <c r="CC17" i="53"/>
  <c r="DZ17" i="53"/>
  <c r="GF25" i="53"/>
  <c r="FE24" i="53"/>
  <c r="EC24" i="53"/>
  <c r="GO23" i="53"/>
  <c r="FH23" i="53"/>
  <c r="EF23" i="53"/>
  <c r="AL23" i="53"/>
  <c r="HH21" i="53"/>
  <c r="HD21" i="53"/>
  <c r="GK21" i="53"/>
  <c r="FA21" i="53"/>
  <c r="DY21" i="53"/>
  <c r="HL20" i="53"/>
  <c r="GO20" i="53"/>
  <c r="FH20" i="53"/>
  <c r="EH20" i="53"/>
  <c r="ED20" i="53"/>
  <c r="CL20" i="53"/>
  <c r="HL19" i="53"/>
  <c r="FI19" i="53"/>
  <c r="EF19" i="53"/>
  <c r="DI19" i="53"/>
  <c r="CK19" i="53"/>
  <c r="DA18" i="53"/>
  <c r="FB18" i="53"/>
  <c r="CU16" i="53"/>
  <c r="CW16" i="53"/>
  <c r="HA16" i="53"/>
  <c r="CX16" i="53"/>
  <c r="ES16" i="53"/>
  <c r="HB16" i="53"/>
  <c r="CZ15" i="53"/>
  <c r="CY15" i="53"/>
  <c r="EY15" i="53"/>
  <c r="DA15" i="53"/>
  <c r="FA15" i="53"/>
  <c r="HG15" i="53"/>
  <c r="DB15" i="53"/>
  <c r="FB15" i="53"/>
  <c r="HI15" i="53"/>
  <c r="CB15" i="53"/>
  <c r="CD15" i="53"/>
  <c r="DW15" i="53"/>
  <c r="GI15" i="53"/>
  <c r="CE15" i="53"/>
  <c r="DY15" i="53"/>
  <c r="GK15" i="53"/>
  <c r="DZ15" i="53"/>
  <c r="GG15" i="53"/>
  <c r="IL21" i="53"/>
  <c r="FE21" i="53"/>
  <c r="ET17" i="53"/>
  <c r="CS17" i="53"/>
  <c r="CS16" i="53"/>
  <c r="CH16" i="53"/>
  <c r="CA16" i="53"/>
  <c r="CC16" i="53"/>
  <c r="CM16" i="53"/>
  <c r="EO16" i="53"/>
  <c r="CQ16" i="53"/>
  <c r="GT16" i="53"/>
  <c r="EA15" i="53"/>
  <c r="HM15" i="53"/>
  <c r="GM15" i="53"/>
  <c r="FH15" i="53"/>
  <c r="EF15" i="53"/>
  <c r="DG15" i="53"/>
  <c r="CG15" i="53"/>
  <c r="HI14" i="53"/>
  <c r="GY14" i="53"/>
  <c r="GH14" i="53"/>
  <c r="EU14" i="53"/>
  <c r="DW14" i="53"/>
  <c r="CW14" i="53"/>
  <c r="CG14" i="53"/>
  <c r="HO13" i="53"/>
  <c r="HK13" i="53"/>
  <c r="GT13" i="53"/>
  <c r="GO13" i="53"/>
  <c r="FH13" i="53"/>
  <c r="EM13" i="53"/>
  <c r="EH13" i="53"/>
  <c r="ED13" i="53"/>
  <c r="DG13" i="53"/>
  <c r="CP13" i="53"/>
  <c r="CK13" i="53"/>
  <c r="AM12" i="53"/>
  <c r="HA11" i="53"/>
  <c r="CS11" i="53"/>
  <c r="DY10" i="53"/>
  <c r="DW10" i="53"/>
  <c r="DF10" i="53"/>
  <c r="DJ10" i="53"/>
  <c r="FF10" i="53"/>
  <c r="FJ10" i="53"/>
  <c r="HK10" i="53"/>
  <c r="HO10" i="53"/>
  <c r="DH10" i="53"/>
  <c r="FH10" i="53"/>
  <c r="DE10" i="53"/>
  <c r="DI10" i="53"/>
  <c r="FI10" i="53"/>
  <c r="HJ10" i="53"/>
  <c r="HN10" i="53"/>
  <c r="CH10" i="53"/>
  <c r="EE10" i="53"/>
  <c r="EI10" i="53"/>
  <c r="GP10" i="53"/>
  <c r="CK10" i="53"/>
  <c r="EG10" i="53"/>
  <c r="CG10" i="53"/>
  <c r="CL10" i="53"/>
  <c r="ED10" i="53"/>
  <c r="EH10" i="53"/>
  <c r="GO10" i="53"/>
  <c r="GN17" i="53"/>
  <c r="CA17" i="53"/>
  <c r="HL16" i="53"/>
  <c r="GQ16" i="53"/>
  <c r="FJ16" i="53"/>
  <c r="FF16" i="53"/>
  <c r="EG16" i="53"/>
  <c r="HL15" i="53"/>
  <c r="GQ15" i="53"/>
  <c r="FK15" i="53"/>
  <c r="FG15" i="53"/>
  <c r="EI15" i="53"/>
  <c r="EE15" i="53"/>
  <c r="EJ15" i="53" s="1"/>
  <c r="DJ15" i="53"/>
  <c r="CA15" i="53"/>
  <c r="IN15" i="53"/>
  <c r="HC14" i="53"/>
  <c r="GX14" i="53"/>
  <c r="ET14" i="53"/>
  <c r="EL14" i="53"/>
  <c r="CU14" i="53"/>
  <c r="CP14" i="53"/>
  <c r="HN13" i="53"/>
  <c r="HJ13" i="53"/>
  <c r="GS13" i="53"/>
  <c r="GM13" i="53"/>
  <c r="GN13" i="53"/>
  <c r="FK13" i="53"/>
  <c r="FG13" i="53"/>
  <c r="EL13" i="53"/>
  <c r="EG13" i="53"/>
  <c r="DJ13" i="53"/>
  <c r="DF13" i="53"/>
  <c r="CJ13" i="53"/>
  <c r="DB12" i="53"/>
  <c r="DC12" i="53"/>
  <c r="HF12" i="53"/>
  <c r="DA12" i="53"/>
  <c r="FB12" i="53"/>
  <c r="CC12" i="53"/>
  <c r="GK12" i="53"/>
  <c r="CE12" i="53"/>
  <c r="EA12" i="53"/>
  <c r="GH12" i="53"/>
  <c r="AL12" i="53"/>
  <c r="GY11" i="53"/>
  <c r="FK10" i="53"/>
  <c r="DG10" i="53"/>
  <c r="HB14" i="53"/>
  <c r="ES14" i="53"/>
  <c r="EF13" i="53"/>
  <c r="DI13" i="53"/>
  <c r="CG11" i="53"/>
  <c r="CI11" i="53"/>
  <c r="CU11" i="53"/>
  <c r="CX11" i="53"/>
  <c r="ET11" i="53"/>
  <c r="CW11" i="53"/>
  <c r="ES11" i="53"/>
  <c r="HB11" i="53"/>
  <c r="FG10" i="53"/>
  <c r="IR12" i="53"/>
  <c r="IE11" i="53"/>
  <c r="IC11" i="53" s="1"/>
  <c r="CT11" i="53"/>
  <c r="CA11" i="53"/>
  <c r="CC11" i="53"/>
  <c r="CQ11" i="53"/>
  <c r="GU11" i="53"/>
  <c r="CM11" i="53"/>
  <c r="GT11" i="53"/>
  <c r="IG10" i="53"/>
  <c r="IE10" i="53"/>
  <c r="HM10" i="53"/>
  <c r="GQ10" i="53"/>
  <c r="CJ10" i="53"/>
  <c r="IC10" i="53"/>
  <c r="GT10" i="53"/>
  <c r="EO10" i="53"/>
  <c r="CI10" i="53"/>
  <c r="HI9" i="53"/>
  <c r="HE9" i="53"/>
  <c r="GI9" i="53"/>
  <c r="FA9" i="53"/>
  <c r="DB9" i="53"/>
  <c r="CD9" i="53"/>
  <c r="CH9" i="53"/>
  <c r="CL9" i="53"/>
  <c r="HO8" i="53"/>
  <c r="FI8" i="53"/>
  <c r="EF8" i="53"/>
  <c r="DI8" i="53"/>
  <c r="CK8" i="53"/>
  <c r="CU8" i="53"/>
  <c r="ES8" i="53"/>
  <c r="HB8" i="53"/>
  <c r="CS8" i="53"/>
  <c r="CX8" i="53"/>
  <c r="EU8" i="53"/>
  <c r="GY8" i="53"/>
  <c r="DF7" i="53"/>
  <c r="DJ7" i="53"/>
  <c r="FI7" i="53"/>
  <c r="HM7" i="53"/>
  <c r="DH7" i="53"/>
  <c r="FG7" i="53"/>
  <c r="FL7" i="53" s="1"/>
  <c r="FK7" i="53"/>
  <c r="HK7" i="53"/>
  <c r="HO7" i="53"/>
  <c r="CL7" i="53"/>
  <c r="ED7" i="53"/>
  <c r="EH7" i="53"/>
  <c r="GP7" i="53"/>
  <c r="CJ7" i="53"/>
  <c r="EF7" i="53"/>
  <c r="GM7" i="53"/>
  <c r="HM6" i="53"/>
  <c r="GP6" i="53"/>
  <c r="GG6" i="53"/>
  <c r="CI6" i="53"/>
  <c r="CW6" i="53"/>
  <c r="CT6" i="53"/>
  <c r="ES6" i="53"/>
  <c r="EW6" i="53"/>
  <c r="GX6" i="53"/>
  <c r="EJ5" i="53"/>
  <c r="HM8" i="53"/>
  <c r="GQ8" i="53"/>
  <c r="FG8" i="53"/>
  <c r="ED8" i="53"/>
  <c r="AV6" i="53"/>
  <c r="AW6" i="53"/>
  <c r="AY6" i="53"/>
  <c r="CO5" i="53"/>
  <c r="CQ5" i="53"/>
  <c r="GT5" i="53"/>
  <c r="CM5" i="53"/>
  <c r="EM5" i="53"/>
  <c r="GW5" i="53"/>
  <c r="CZ4" i="53"/>
  <c r="DC4" i="53"/>
  <c r="FA4" i="53"/>
  <c r="HF4" i="53"/>
  <c r="DA4" i="53"/>
  <c r="FC4" i="53"/>
  <c r="HD4" i="53"/>
  <c r="HH4" i="53"/>
  <c r="EA4" i="53"/>
  <c r="GI4" i="53"/>
  <c r="CE4" i="53"/>
  <c r="DY4" i="53"/>
  <c r="GG4" i="53"/>
  <c r="GK4" i="53"/>
  <c r="DF8" i="53"/>
  <c r="DJ8" i="53"/>
  <c r="FF8" i="53"/>
  <c r="FJ8" i="53"/>
  <c r="HL8" i="53"/>
  <c r="DH8" i="53"/>
  <c r="FH8" i="53"/>
  <c r="HJ8" i="53"/>
  <c r="HN8" i="53"/>
  <c r="CJ8" i="53"/>
  <c r="EE8" i="53"/>
  <c r="EI8" i="53"/>
  <c r="GP8" i="53"/>
  <c r="CH8" i="53"/>
  <c r="CL8" i="53"/>
  <c r="EG8" i="53"/>
  <c r="GM8" i="53"/>
  <c r="EW7" i="53"/>
  <c r="HC7" i="53"/>
  <c r="CU7" i="53"/>
  <c r="GX7" i="53"/>
  <c r="DG6" i="53"/>
  <c r="FG6" i="53"/>
  <c r="FK6" i="53"/>
  <c r="HJ6" i="53"/>
  <c r="HN6" i="53"/>
  <c r="DE6" i="53"/>
  <c r="DI6" i="53"/>
  <c r="FI6" i="53"/>
  <c r="HL6" i="53"/>
  <c r="CK6" i="53"/>
  <c r="EF6" i="53"/>
  <c r="GQ6" i="53"/>
  <c r="CG6" i="53"/>
  <c r="ED6" i="53"/>
  <c r="EH6" i="53"/>
  <c r="GO6" i="53"/>
  <c r="IM13" i="53"/>
  <c r="IR13" i="53" s="1"/>
  <c r="HO12" i="53"/>
  <c r="HK12" i="53"/>
  <c r="GP12" i="53"/>
  <c r="FJ12" i="53"/>
  <c r="FF12" i="53"/>
  <c r="FL12" i="53" s="1"/>
  <c r="EH12" i="53"/>
  <c r="ED12" i="53"/>
  <c r="CA12" i="53"/>
  <c r="HE11" i="53"/>
  <c r="GG11" i="53"/>
  <c r="FB11" i="53"/>
  <c r="HA10" i="53"/>
  <c r="GU10" i="53"/>
  <c r="ES10" i="53"/>
  <c r="CO10" i="53"/>
  <c r="CC10" i="53"/>
  <c r="CB10" i="53"/>
  <c r="HN9" i="53"/>
  <c r="HJ9" i="53"/>
  <c r="HF9" i="53"/>
  <c r="GP9" i="53"/>
  <c r="GJ9" i="53"/>
  <c r="GF9" i="53"/>
  <c r="FH9" i="53"/>
  <c r="FB9" i="53"/>
  <c r="EI9" i="53"/>
  <c r="EE9" i="53"/>
  <c r="DY9" i="53"/>
  <c r="DI9" i="53"/>
  <c r="DC9" i="53"/>
  <c r="CA9" i="53"/>
  <c r="HC8" i="53"/>
  <c r="FK8" i="53"/>
  <c r="ET8" i="53"/>
  <c r="EH8" i="53"/>
  <c r="CW8" i="53"/>
  <c r="HN7" i="53"/>
  <c r="GQ7" i="53"/>
  <c r="FJ7" i="53"/>
  <c r="EI7" i="53"/>
  <c r="DE7" i="53"/>
  <c r="HO6" i="53"/>
  <c r="FF6" i="53"/>
  <c r="EE6" i="53"/>
  <c r="DH6" i="53"/>
  <c r="EL5" i="53"/>
  <c r="FC5" i="53"/>
  <c r="DA5" i="53"/>
  <c r="HI4" i="53"/>
  <c r="GF4" i="53"/>
  <c r="EY4" i="53"/>
  <c r="DZ4" i="53"/>
  <c r="GS4" i="53"/>
  <c r="EO4" i="53"/>
  <c r="CG9" i="53"/>
  <c r="IC8" i="53"/>
  <c r="GN7" i="53"/>
  <c r="IM7" i="53"/>
  <c r="GQ5" i="53"/>
  <c r="FK5" i="53"/>
  <c r="FG5" i="53"/>
  <c r="EG5" i="53"/>
  <c r="HG3" i="53"/>
  <c r="GI3" i="53"/>
  <c r="FC3" i="53"/>
  <c r="EY3" i="53"/>
  <c r="EK3" i="53"/>
  <c r="EB3" i="53"/>
  <c r="DX3" i="53"/>
  <c r="EC3" i="53" s="1"/>
  <c r="DB3" i="53"/>
  <c r="CD3" i="53"/>
  <c r="GW3" i="53"/>
  <c r="EM7" i="53"/>
  <c r="HI3" i="53"/>
  <c r="HE3" i="53"/>
  <c r="GT3" i="53"/>
  <c r="GK3" i="53"/>
  <c r="GG3" i="53"/>
  <c r="FA3" i="53"/>
  <c r="EO3" i="53"/>
  <c r="DZ3" i="53"/>
  <c r="DD3" i="53"/>
  <c r="IL97" i="53"/>
  <c r="IS97" i="53"/>
  <c r="IR95" i="53"/>
  <c r="IL93" i="53"/>
  <c r="IS93" i="53"/>
  <c r="CG98" i="53"/>
  <c r="CK98" i="53"/>
  <c r="EG98" i="53"/>
  <c r="GO98" i="53"/>
  <c r="CS96" i="53"/>
  <c r="CW96" i="53"/>
  <c r="ES96" i="53"/>
  <c r="EW96" i="53"/>
  <c r="HA96" i="53"/>
  <c r="AW95" i="53"/>
  <c r="BA95" i="53"/>
  <c r="IC94" i="53"/>
  <c r="CG94" i="53"/>
  <c r="CK94" i="53"/>
  <c r="EG94" i="53"/>
  <c r="GO94" i="53"/>
  <c r="CI94" i="53"/>
  <c r="EH94" i="53"/>
  <c r="GM94" i="53"/>
  <c r="DE92" i="53"/>
  <c r="DI92" i="53"/>
  <c r="FI92" i="53"/>
  <c r="HM92" i="53"/>
  <c r="DF92" i="53"/>
  <c r="FH92" i="53"/>
  <c r="HN92" i="53"/>
  <c r="IG89" i="53"/>
  <c r="IE89" i="53"/>
  <c r="AV89" i="53"/>
  <c r="AZ89" i="53"/>
  <c r="AW89" i="53"/>
  <c r="BA89" i="53"/>
  <c r="AY89" i="53"/>
  <c r="CG82" i="53"/>
  <c r="CK82" i="53"/>
  <c r="EG82" i="53"/>
  <c r="GO82" i="53"/>
  <c r="CI82" i="53"/>
  <c r="EH82" i="53"/>
  <c r="GM82" i="53"/>
  <c r="CJ82" i="53"/>
  <c r="ED82" i="53"/>
  <c r="EI82" i="53"/>
  <c r="GN82" i="53"/>
  <c r="CL82" i="53"/>
  <c r="CH82" i="53"/>
  <c r="GL82" i="53"/>
  <c r="EE82" i="53"/>
  <c r="GP82" i="53"/>
  <c r="IN98" i="53"/>
  <c r="GP98" i="53"/>
  <c r="EE98" i="53"/>
  <c r="DF98" i="53"/>
  <c r="CC98" i="53"/>
  <c r="DY98" i="53"/>
  <c r="GG98" i="53"/>
  <c r="GK98" i="53"/>
  <c r="IG97" i="53"/>
  <c r="GI97" i="53"/>
  <c r="DD97" i="53"/>
  <c r="GZ96" i="53"/>
  <c r="CX96" i="53"/>
  <c r="CI96" i="53"/>
  <c r="AL96" i="53"/>
  <c r="AW96" i="53"/>
  <c r="BA96" i="53"/>
  <c r="IC95" i="53"/>
  <c r="DE95" i="53"/>
  <c r="DI95" i="53"/>
  <c r="FI95" i="53"/>
  <c r="HM95" i="53"/>
  <c r="CG95" i="53"/>
  <c r="CK95" i="53"/>
  <c r="EG95" i="53"/>
  <c r="GO95" i="53"/>
  <c r="AY95" i="53"/>
  <c r="IN94" i="53"/>
  <c r="HN94" i="53"/>
  <c r="GP94" i="53"/>
  <c r="FH94" i="53"/>
  <c r="EE94" i="53"/>
  <c r="CH94" i="53"/>
  <c r="DA94" i="53"/>
  <c r="FA94" i="53"/>
  <c r="HE94" i="53"/>
  <c r="HI94" i="53"/>
  <c r="DC94" i="53"/>
  <c r="EZ94" i="53"/>
  <c r="CC94" i="53"/>
  <c r="DY94" i="53"/>
  <c r="GG94" i="53"/>
  <c r="GK94" i="53"/>
  <c r="CD94" i="53"/>
  <c r="DW94" i="53"/>
  <c r="EC94" i="53" s="1"/>
  <c r="EB94" i="53"/>
  <c r="GH94" i="53"/>
  <c r="IG93" i="53"/>
  <c r="HK92" i="53"/>
  <c r="FJ92" i="53"/>
  <c r="DJ92" i="53"/>
  <c r="DE91" i="53"/>
  <c r="DI91" i="53"/>
  <c r="FI91" i="53"/>
  <c r="HM91" i="53"/>
  <c r="DJ91" i="53"/>
  <c r="FG91" i="53"/>
  <c r="HL91" i="53"/>
  <c r="DF91" i="53"/>
  <c r="FH91" i="53"/>
  <c r="HJ91" i="53"/>
  <c r="CG91" i="53"/>
  <c r="CK91" i="53"/>
  <c r="EG91" i="53"/>
  <c r="GO91" i="53"/>
  <c r="CJ91" i="53"/>
  <c r="ED91" i="53"/>
  <c r="EI91" i="53"/>
  <c r="GN91" i="53"/>
  <c r="CH91" i="53"/>
  <c r="EE91" i="53"/>
  <c r="GP91" i="53"/>
  <c r="IK88" i="53"/>
  <c r="IN88" i="53"/>
  <c r="IR88" i="53" s="1"/>
  <c r="CZ87" i="53"/>
  <c r="DD87" i="53"/>
  <c r="EZ87" i="53"/>
  <c r="FD87" i="53"/>
  <c r="HD87" i="53"/>
  <c r="HH87" i="53"/>
  <c r="DA87" i="53"/>
  <c r="FA87" i="53"/>
  <c r="HE87" i="53"/>
  <c r="HI87" i="53"/>
  <c r="DC87" i="53"/>
  <c r="EY87" i="53"/>
  <c r="FE87" i="53" s="1"/>
  <c r="FC87" i="53"/>
  <c r="HF87" i="53"/>
  <c r="CY87" i="53"/>
  <c r="HG87" i="53"/>
  <c r="CB87" i="53"/>
  <c r="CF87" i="53"/>
  <c r="DX87" i="53"/>
  <c r="EB87" i="53"/>
  <c r="GF87" i="53"/>
  <c r="GJ87" i="53"/>
  <c r="CC87" i="53"/>
  <c r="DY87" i="53"/>
  <c r="GG87" i="53"/>
  <c r="GK87" i="53"/>
  <c r="CE87" i="53"/>
  <c r="EA87" i="53"/>
  <c r="GH87" i="53"/>
  <c r="CD87" i="53"/>
  <c r="DZ87" i="53"/>
  <c r="GI87" i="53"/>
  <c r="IK87" i="53"/>
  <c r="IM87" i="53"/>
  <c r="IN87" i="53"/>
  <c r="IN84" i="53"/>
  <c r="IR84" i="53" s="1"/>
  <c r="IK84" i="53"/>
  <c r="FH82" i="53"/>
  <c r="IE78" i="53"/>
  <c r="IG78" i="53"/>
  <c r="IJ78" i="53"/>
  <c r="IH78" i="53" s="1"/>
  <c r="DE75" i="53"/>
  <c r="DI75" i="53"/>
  <c r="FI75" i="53"/>
  <c r="HM75" i="53"/>
  <c r="DJ75" i="53"/>
  <c r="FG75" i="53"/>
  <c r="HL75" i="53"/>
  <c r="DF75" i="53"/>
  <c r="FH75" i="53"/>
  <c r="HN75" i="53"/>
  <c r="DH75" i="53"/>
  <c r="FK75" i="53"/>
  <c r="HK75" i="53"/>
  <c r="HJ75" i="53"/>
  <c r="DG75" i="53"/>
  <c r="HO75" i="53"/>
  <c r="FJ75" i="53"/>
  <c r="CG75" i="53"/>
  <c r="CK75" i="53"/>
  <c r="EG75" i="53"/>
  <c r="GO75" i="53"/>
  <c r="CJ75" i="53"/>
  <c r="ED75" i="53"/>
  <c r="EI75" i="53"/>
  <c r="GN75" i="53"/>
  <c r="CL75" i="53"/>
  <c r="EE75" i="53"/>
  <c r="GP75" i="53"/>
  <c r="CI75" i="53"/>
  <c r="GM75" i="53"/>
  <c r="GL75" i="53"/>
  <c r="EH75" i="53"/>
  <c r="IE74" i="53"/>
  <c r="IG74" i="53"/>
  <c r="IJ74" i="53"/>
  <c r="IH74" i="53" s="1"/>
  <c r="AV74" i="53"/>
  <c r="DG65" i="53"/>
  <c r="FG65" i="53"/>
  <c r="FK65" i="53"/>
  <c r="HK65" i="53"/>
  <c r="HO65" i="53"/>
  <c r="DF65" i="53"/>
  <c r="FJ65" i="53"/>
  <c r="HJ65" i="53"/>
  <c r="DE65" i="53"/>
  <c r="FF65" i="53"/>
  <c r="HN65" i="53"/>
  <c r="DH65" i="53"/>
  <c r="FH65" i="53"/>
  <c r="DI65" i="53"/>
  <c r="DJ65" i="53"/>
  <c r="FI65" i="53"/>
  <c r="HM65" i="53"/>
  <c r="HL65" i="53"/>
  <c r="CI65" i="53"/>
  <c r="EE65" i="53"/>
  <c r="EI65" i="53"/>
  <c r="GM65" i="53"/>
  <c r="GQ65" i="53"/>
  <c r="CH65" i="53"/>
  <c r="EG65" i="53"/>
  <c r="GP65" i="53"/>
  <c r="CJ65" i="53"/>
  <c r="CK65" i="53"/>
  <c r="ED65" i="53"/>
  <c r="GL65" i="53"/>
  <c r="CL65" i="53"/>
  <c r="EF65" i="53"/>
  <c r="GO65" i="53"/>
  <c r="EH65" i="53"/>
  <c r="GN65" i="53"/>
  <c r="CA60" i="53"/>
  <c r="CC60" i="53"/>
  <c r="CB60" i="53"/>
  <c r="CM60" i="53"/>
  <c r="CQ60" i="53"/>
  <c r="EM60" i="53"/>
  <c r="GU60" i="53"/>
  <c r="CR60" i="53"/>
  <c r="EK60" i="53"/>
  <c r="EP60" i="53"/>
  <c r="GT60" i="53"/>
  <c r="EL60" i="53"/>
  <c r="GW60" i="53"/>
  <c r="CN60" i="53"/>
  <c r="EN60" i="53"/>
  <c r="GR60" i="53"/>
  <c r="CO60" i="53"/>
  <c r="EO60" i="53"/>
  <c r="GS60" i="53"/>
  <c r="GV60" i="53"/>
  <c r="IE57" i="53"/>
  <c r="IC57" i="53" s="1"/>
  <c r="IJ57" i="53"/>
  <c r="IH57" i="53" s="1"/>
  <c r="IG57" i="53"/>
  <c r="GN41" i="53"/>
  <c r="GL41" i="53"/>
  <c r="GM41" i="53"/>
  <c r="DE94" i="53"/>
  <c r="DI94" i="53"/>
  <c r="FI94" i="53"/>
  <c r="HM94" i="53"/>
  <c r="DH94" i="53"/>
  <c r="FF94" i="53"/>
  <c r="FK94" i="53"/>
  <c r="IG91" i="53"/>
  <c r="IJ91" i="53"/>
  <c r="IH91" i="53" s="1"/>
  <c r="AN89" i="53"/>
  <c r="AM89" i="53"/>
  <c r="DE86" i="53"/>
  <c r="DI86" i="53"/>
  <c r="FI86" i="53"/>
  <c r="HM86" i="53"/>
  <c r="DH86" i="53"/>
  <c r="FF86" i="53"/>
  <c r="FK86" i="53"/>
  <c r="HK86" i="53"/>
  <c r="DJ86" i="53"/>
  <c r="FG86" i="53"/>
  <c r="HL86" i="53"/>
  <c r="DG86" i="53"/>
  <c r="FH86" i="53"/>
  <c r="HN86" i="53"/>
  <c r="DF86" i="53"/>
  <c r="CG86" i="53"/>
  <c r="CK86" i="53"/>
  <c r="EG86" i="53"/>
  <c r="GO86" i="53"/>
  <c r="CI86" i="53"/>
  <c r="EH86" i="53"/>
  <c r="GM86" i="53"/>
  <c r="CJ86" i="53"/>
  <c r="ED86" i="53"/>
  <c r="EI86" i="53"/>
  <c r="GN86" i="53"/>
  <c r="EF86" i="53"/>
  <c r="GP86" i="53"/>
  <c r="CL86" i="53"/>
  <c r="GQ86" i="53"/>
  <c r="CH86" i="53"/>
  <c r="EE86" i="53"/>
  <c r="FH98" i="53"/>
  <c r="CL98" i="53"/>
  <c r="DA98" i="53"/>
  <c r="FA98" i="53"/>
  <c r="HE98" i="53"/>
  <c r="HI98" i="53"/>
  <c r="FB97" i="53"/>
  <c r="DX97" i="53"/>
  <c r="EU96" i="53"/>
  <c r="IM98" i="53"/>
  <c r="IG98" i="53"/>
  <c r="GI98" i="53"/>
  <c r="FG98" i="53"/>
  <c r="FB98" i="53"/>
  <c r="ED98" i="53"/>
  <c r="EJ98" i="53" s="1"/>
  <c r="DD98" i="53"/>
  <c r="CY98" i="53"/>
  <c r="CJ98" i="53"/>
  <c r="CE98" i="53"/>
  <c r="IC96" i="53"/>
  <c r="GY96" i="53"/>
  <c r="ET96" i="53"/>
  <c r="CV96" i="53"/>
  <c r="DE96" i="53"/>
  <c r="DI96" i="53"/>
  <c r="FI96" i="53"/>
  <c r="HM96" i="53"/>
  <c r="CG96" i="53"/>
  <c r="CK96" i="53"/>
  <c r="EG96" i="53"/>
  <c r="GO96" i="53"/>
  <c r="AY96" i="53"/>
  <c r="HN95" i="53"/>
  <c r="GP95" i="53"/>
  <c r="FH95" i="53"/>
  <c r="EE95" i="53"/>
  <c r="DF95" i="53"/>
  <c r="CL95" i="53"/>
  <c r="DA95" i="53"/>
  <c r="FA95" i="53"/>
  <c r="HE95" i="53"/>
  <c r="HI95" i="53"/>
  <c r="CC95" i="53"/>
  <c r="DY95" i="53"/>
  <c r="GG95" i="53"/>
  <c r="GK95" i="53"/>
  <c r="AX95" i="53"/>
  <c r="AN95" i="53"/>
  <c r="IM94" i="53"/>
  <c r="IR94" i="53" s="1"/>
  <c r="IS94" i="53" s="1"/>
  <c r="IG94" i="53"/>
  <c r="HL94" i="53"/>
  <c r="HG94" i="53"/>
  <c r="GN94" i="53"/>
  <c r="GF94" i="53"/>
  <c r="FG94" i="53"/>
  <c r="EY94" i="53"/>
  <c r="ED94" i="53"/>
  <c r="EJ94" i="53" s="1"/>
  <c r="DD94" i="53"/>
  <c r="CF94" i="53"/>
  <c r="CS94" i="53"/>
  <c r="CW94" i="53"/>
  <c r="ES94" i="53"/>
  <c r="EW94" i="53"/>
  <c r="HA94" i="53"/>
  <c r="CX94" i="53"/>
  <c r="EU94" i="53"/>
  <c r="AV94" i="53"/>
  <c r="IE93" i="53"/>
  <c r="DA93" i="53"/>
  <c r="FA93" i="53"/>
  <c r="HE93" i="53"/>
  <c r="HI93" i="53"/>
  <c r="DB93" i="53"/>
  <c r="EY93" i="53"/>
  <c r="FD93" i="53"/>
  <c r="HD93" i="53"/>
  <c r="CC93" i="53"/>
  <c r="DY93" i="53"/>
  <c r="GG93" i="53"/>
  <c r="GK93" i="53"/>
  <c r="CB93" i="53"/>
  <c r="EA93" i="53"/>
  <c r="GF93" i="53"/>
  <c r="AW93" i="53"/>
  <c r="BA93" i="53"/>
  <c r="AY93" i="53"/>
  <c r="IM92" i="53"/>
  <c r="IR92" i="53" s="1"/>
  <c r="HJ92" i="53"/>
  <c r="GH92" i="53"/>
  <c r="FG92" i="53"/>
  <c r="DH92" i="53"/>
  <c r="CS92" i="53"/>
  <c r="CW92" i="53"/>
  <c r="ES92" i="53"/>
  <c r="EW92" i="53"/>
  <c r="HA92" i="53"/>
  <c r="CU92" i="53"/>
  <c r="ER92" i="53"/>
  <c r="GX92" i="53"/>
  <c r="HC92" i="53"/>
  <c r="IC91" i="53"/>
  <c r="HK91" i="53"/>
  <c r="GM91" i="53"/>
  <c r="FJ91" i="53"/>
  <c r="DH91" i="53"/>
  <c r="CI91" i="53"/>
  <c r="IE90" i="53"/>
  <c r="IG90" i="53"/>
  <c r="CZ90" i="53"/>
  <c r="DD90" i="53"/>
  <c r="EZ90" i="53"/>
  <c r="FD90" i="53"/>
  <c r="DA90" i="53"/>
  <c r="FA90" i="53"/>
  <c r="HE90" i="53"/>
  <c r="HI90" i="53"/>
  <c r="FB90" i="53"/>
  <c r="HF90" i="53"/>
  <c r="DB90" i="53"/>
  <c r="EY90" i="53"/>
  <c r="CB90" i="53"/>
  <c r="CF90" i="53"/>
  <c r="DX90" i="53"/>
  <c r="EC90" i="53" s="1"/>
  <c r="EB90" i="53"/>
  <c r="CC90" i="53"/>
  <c r="DY90" i="53"/>
  <c r="GG90" i="53"/>
  <c r="GK90" i="53"/>
  <c r="GH90" i="53"/>
  <c r="CD90" i="53"/>
  <c r="EA90" i="53"/>
  <c r="GJ90" i="53"/>
  <c r="AX89" i="53"/>
  <c r="CZ88" i="53"/>
  <c r="DD88" i="53"/>
  <c r="EZ88" i="53"/>
  <c r="FD88" i="53"/>
  <c r="HD88" i="53"/>
  <c r="HH88" i="53"/>
  <c r="DA88" i="53"/>
  <c r="FA88" i="53"/>
  <c r="HE88" i="53"/>
  <c r="HI88" i="53"/>
  <c r="DB88" i="53"/>
  <c r="CY88" i="53"/>
  <c r="FC88" i="53"/>
  <c r="DC88" i="53"/>
  <c r="HF88" i="53"/>
  <c r="CB88" i="53"/>
  <c r="CF88" i="53"/>
  <c r="DX88" i="53"/>
  <c r="EC88" i="53" s="1"/>
  <c r="EB88" i="53"/>
  <c r="GF88" i="53"/>
  <c r="GJ88" i="53"/>
  <c r="CC88" i="53"/>
  <c r="DY88" i="53"/>
  <c r="GG88" i="53"/>
  <c r="GK88" i="53"/>
  <c r="CD88" i="53"/>
  <c r="DZ88" i="53"/>
  <c r="GH88" i="53"/>
  <c r="DW87" i="53"/>
  <c r="EC87" i="53" s="1"/>
  <c r="DB87" i="53"/>
  <c r="CV87" i="53"/>
  <c r="ER87" i="53"/>
  <c r="EV87" i="53"/>
  <c r="GZ87" i="53"/>
  <c r="CS87" i="53"/>
  <c r="CW87" i="53"/>
  <c r="ES87" i="53"/>
  <c r="EW87" i="53"/>
  <c r="HA87" i="53"/>
  <c r="CU87" i="53"/>
  <c r="HC87" i="53"/>
  <c r="CX87" i="53"/>
  <c r="ET87" i="53"/>
  <c r="EU87" i="53"/>
  <c r="GX87" i="53"/>
  <c r="FJ86" i="53"/>
  <c r="AW84" i="53"/>
  <c r="BA84" i="53"/>
  <c r="AX84" i="53"/>
  <c r="AY84" i="53"/>
  <c r="AZ84" i="53"/>
  <c r="AN84" i="53"/>
  <c r="AM84" i="53"/>
  <c r="GQ82" i="53"/>
  <c r="IK78" i="53"/>
  <c r="IN78" i="53"/>
  <c r="IK74" i="53"/>
  <c r="IN74" i="53"/>
  <c r="CS73" i="53"/>
  <c r="CW73" i="53"/>
  <c r="ES73" i="53"/>
  <c r="EW73" i="53"/>
  <c r="HA73" i="53"/>
  <c r="CV73" i="53"/>
  <c r="ET73" i="53"/>
  <c r="GY73" i="53"/>
  <c r="CX73" i="53"/>
  <c r="EU73" i="53"/>
  <c r="GZ73" i="53"/>
  <c r="ER73" i="53"/>
  <c r="GX73" i="53"/>
  <c r="EV73" i="53"/>
  <c r="HB73" i="53"/>
  <c r="CT73" i="53"/>
  <c r="HC73" i="53"/>
  <c r="DA70" i="53"/>
  <c r="FA70" i="53"/>
  <c r="HE70" i="53"/>
  <c r="HI70" i="53"/>
  <c r="DC70" i="53"/>
  <c r="EZ70" i="53"/>
  <c r="HF70" i="53"/>
  <c r="CY70" i="53"/>
  <c r="DD70" i="53"/>
  <c r="FB70" i="53"/>
  <c r="HG70" i="53"/>
  <c r="CZ70" i="53"/>
  <c r="EY70" i="53"/>
  <c r="HD70" i="53"/>
  <c r="FC70" i="53"/>
  <c r="FD70" i="53"/>
  <c r="HH70" i="53"/>
  <c r="DB70" i="53"/>
  <c r="CC70" i="53"/>
  <c r="DY70" i="53"/>
  <c r="GG70" i="53"/>
  <c r="GK70" i="53"/>
  <c r="CD70" i="53"/>
  <c r="DW70" i="53"/>
  <c r="EB70" i="53"/>
  <c r="GH70" i="53"/>
  <c r="CE70" i="53"/>
  <c r="DX70" i="53"/>
  <c r="GI70" i="53"/>
  <c r="CF70" i="53"/>
  <c r="DZ70" i="53"/>
  <c r="GF70" i="53"/>
  <c r="EA70" i="53"/>
  <c r="GJ70" i="53"/>
  <c r="CB70" i="53"/>
  <c r="IR70" i="53"/>
  <c r="GG69" i="53"/>
  <c r="GF69" i="53"/>
  <c r="GH69" i="53"/>
  <c r="CG59" i="53"/>
  <c r="CH59" i="53"/>
  <c r="CU59" i="53"/>
  <c r="EU59" i="53"/>
  <c r="GY59" i="53"/>
  <c r="HC59" i="53"/>
  <c r="CV59" i="53"/>
  <c r="ET59" i="53"/>
  <c r="GX59" i="53"/>
  <c r="CT59" i="53"/>
  <c r="ER59" i="53"/>
  <c r="GZ59" i="53"/>
  <c r="CW59" i="53"/>
  <c r="ES59" i="53"/>
  <c r="HA59" i="53"/>
  <c r="CX59" i="53"/>
  <c r="EV59" i="53"/>
  <c r="HB59" i="53"/>
  <c r="CS59" i="53"/>
  <c r="EW59" i="53"/>
  <c r="IC98" i="53"/>
  <c r="DE98" i="53"/>
  <c r="DI98" i="53"/>
  <c r="FI98" i="53"/>
  <c r="HM98" i="53"/>
  <c r="DA97" i="53"/>
  <c r="FA97" i="53"/>
  <c r="HE97" i="53"/>
  <c r="HI97" i="53"/>
  <c r="CC97" i="53"/>
  <c r="DY97" i="53"/>
  <c r="GG97" i="53"/>
  <c r="GK97" i="53"/>
  <c r="DE82" i="53"/>
  <c r="DI82" i="53"/>
  <c r="FI82" i="53"/>
  <c r="HM82" i="53"/>
  <c r="DH82" i="53"/>
  <c r="FF82" i="53"/>
  <c r="FK82" i="53"/>
  <c r="HK82" i="53"/>
  <c r="DJ82" i="53"/>
  <c r="FG82" i="53"/>
  <c r="HL82" i="53"/>
  <c r="HJ82" i="53"/>
  <c r="DF82" i="53"/>
  <c r="HN82" i="53"/>
  <c r="FJ82" i="53"/>
  <c r="HN98" i="53"/>
  <c r="HG97" i="53"/>
  <c r="CY97" i="53"/>
  <c r="CE97" i="53"/>
  <c r="CS97" i="53"/>
  <c r="CW97" i="53"/>
  <c r="ES97" i="53"/>
  <c r="EW97" i="53"/>
  <c r="HA97" i="53"/>
  <c r="IK96" i="53"/>
  <c r="HL98" i="53"/>
  <c r="HG98" i="53"/>
  <c r="GN98" i="53"/>
  <c r="EI98" i="53"/>
  <c r="DX98" i="53"/>
  <c r="CS98" i="53"/>
  <c r="CW98" i="53"/>
  <c r="ES98" i="53"/>
  <c r="EW98" i="53"/>
  <c r="HA98" i="53"/>
  <c r="AV98" i="53"/>
  <c r="IE97" i="53"/>
  <c r="IC97" i="53" s="1"/>
  <c r="EZ97" i="53"/>
  <c r="EU97" i="53"/>
  <c r="EB97" i="53"/>
  <c r="DW97" i="53"/>
  <c r="EC97" i="53" s="1"/>
  <c r="DC97" i="53"/>
  <c r="CX97" i="53"/>
  <c r="CI97" i="53"/>
  <c r="CD97" i="53"/>
  <c r="AW97" i="53"/>
  <c r="BA97" i="53"/>
  <c r="HK98" i="53"/>
  <c r="HF98" i="53"/>
  <c r="GZ98" i="53"/>
  <c r="GM98" i="53"/>
  <c r="GH98" i="53"/>
  <c r="FK98" i="53"/>
  <c r="FF98" i="53"/>
  <c r="EZ98" i="53"/>
  <c r="FE98" i="53" s="1"/>
  <c r="EU98" i="53"/>
  <c r="EH98" i="53"/>
  <c r="EB98" i="53"/>
  <c r="DW98" i="53"/>
  <c r="EC98" i="53" s="1"/>
  <c r="DH98" i="53"/>
  <c r="DC98" i="53"/>
  <c r="CX98" i="53"/>
  <c r="CI98" i="53"/>
  <c r="CD98" i="53"/>
  <c r="AW98" i="53"/>
  <c r="BA98" i="53"/>
  <c r="HD97" i="53"/>
  <c r="GY97" i="53"/>
  <c r="GF97" i="53"/>
  <c r="FD97" i="53"/>
  <c r="EY97" i="53"/>
  <c r="FE97" i="53" s="1"/>
  <c r="ET97" i="53"/>
  <c r="EA97" i="53"/>
  <c r="DB97" i="53"/>
  <c r="CV97" i="53"/>
  <c r="CB97" i="53"/>
  <c r="DE97" i="53"/>
  <c r="DI97" i="53"/>
  <c r="FI97" i="53"/>
  <c r="FL97" i="53" s="1"/>
  <c r="HM97" i="53"/>
  <c r="CG97" i="53"/>
  <c r="CK97" i="53"/>
  <c r="EG97" i="53"/>
  <c r="EJ97" i="53" s="1"/>
  <c r="GO97" i="53"/>
  <c r="AY97" i="53"/>
  <c r="HN96" i="53"/>
  <c r="HC96" i="53"/>
  <c r="GX96" i="53"/>
  <c r="GP96" i="53"/>
  <c r="FH96" i="53"/>
  <c r="FL96" i="53" s="1"/>
  <c r="ER96" i="53"/>
  <c r="EE96" i="53"/>
  <c r="EJ96" i="53" s="1"/>
  <c r="DF96" i="53"/>
  <c r="CU96" i="53"/>
  <c r="CL96" i="53"/>
  <c r="DA96" i="53"/>
  <c r="FA96" i="53"/>
  <c r="FE96" i="53" s="1"/>
  <c r="HE96" i="53"/>
  <c r="HI96" i="53"/>
  <c r="CC96" i="53"/>
  <c r="DY96" i="53"/>
  <c r="EC96" i="53" s="1"/>
  <c r="GG96" i="53"/>
  <c r="GK96" i="53"/>
  <c r="AX96" i="53"/>
  <c r="HL95" i="53"/>
  <c r="HG95" i="53"/>
  <c r="GN95" i="53"/>
  <c r="GI95" i="53"/>
  <c r="FG95" i="53"/>
  <c r="FB95" i="53"/>
  <c r="EI95" i="53"/>
  <c r="ED95" i="53"/>
  <c r="EJ95" i="53" s="1"/>
  <c r="DX95" i="53"/>
  <c r="EC95" i="53" s="1"/>
  <c r="DJ95" i="53"/>
  <c r="DD95" i="53"/>
  <c r="CY95" i="53"/>
  <c r="CJ95" i="53"/>
  <c r="CE95" i="53"/>
  <c r="CS95" i="53"/>
  <c r="CW95" i="53"/>
  <c r="ES95" i="53"/>
  <c r="EX95" i="53" s="1"/>
  <c r="EW95" i="53"/>
  <c r="HA95" i="53"/>
  <c r="AV95" i="53"/>
  <c r="HK94" i="53"/>
  <c r="HF94" i="53"/>
  <c r="GZ94" i="53"/>
  <c r="GL94" i="53"/>
  <c r="FD94" i="53"/>
  <c r="EI94" i="53"/>
  <c r="EA94" i="53"/>
  <c r="DJ94" i="53"/>
  <c r="DB94" i="53"/>
  <c r="CU94" i="53"/>
  <c r="CL94" i="53"/>
  <c r="CE94" i="53"/>
  <c r="HH93" i="53"/>
  <c r="GH93" i="53"/>
  <c r="FB93" i="53"/>
  <c r="DZ93" i="53"/>
  <c r="DD93" i="53"/>
  <c r="CF93" i="53"/>
  <c r="CS93" i="53"/>
  <c r="CW93" i="53"/>
  <c r="ES93" i="53"/>
  <c r="EW93" i="53"/>
  <c r="HA93" i="53"/>
  <c r="CV93" i="53"/>
  <c r="ET93" i="53"/>
  <c r="GY93" i="53"/>
  <c r="HO92" i="53"/>
  <c r="FF92" i="53"/>
  <c r="ET92" i="53"/>
  <c r="DG92" i="53"/>
  <c r="CT92" i="53"/>
  <c r="AW92" i="53"/>
  <c r="BA92" i="53"/>
  <c r="AX92" i="53"/>
  <c r="AY92" i="53"/>
  <c r="AN92" i="53"/>
  <c r="AM92" i="53"/>
  <c r="GL91" i="53"/>
  <c r="FF91" i="53"/>
  <c r="DG91" i="53"/>
  <c r="IC90" i="53"/>
  <c r="HG90" i="53"/>
  <c r="CY90" i="53"/>
  <c r="IJ89" i="53"/>
  <c r="IH89" i="53" s="1"/>
  <c r="IG88" i="53"/>
  <c r="IE88" i="53"/>
  <c r="CT87" i="53"/>
  <c r="GL86" i="53"/>
  <c r="IL76" i="53"/>
  <c r="IS76" i="53"/>
  <c r="GF75" i="53"/>
  <c r="EF75" i="53"/>
  <c r="CH18" i="53"/>
  <c r="CI18" i="53"/>
  <c r="CG18" i="53"/>
  <c r="CV18" i="53"/>
  <c r="ER18" i="53"/>
  <c r="EV18" i="53"/>
  <c r="GZ18" i="53"/>
  <c r="CW18" i="53"/>
  <c r="ES18" i="53"/>
  <c r="GY18" i="53"/>
  <c r="CS18" i="53"/>
  <c r="CX18" i="53"/>
  <c r="ET18" i="53"/>
  <c r="HA18" i="53"/>
  <c r="EU18" i="53"/>
  <c r="HB18" i="53"/>
  <c r="EW18" i="53"/>
  <c r="HC18" i="53"/>
  <c r="GX18" i="53"/>
  <c r="CT18" i="53"/>
  <c r="CU18" i="53"/>
  <c r="IJ85" i="53"/>
  <c r="IH85" i="53" s="1"/>
  <c r="IE85" i="53"/>
  <c r="DA85" i="53"/>
  <c r="FA85" i="53"/>
  <c r="HE85" i="53"/>
  <c r="HI85" i="53"/>
  <c r="DB85" i="53"/>
  <c r="EY85" i="53"/>
  <c r="FD85" i="53"/>
  <c r="HD85" i="53"/>
  <c r="DC85" i="53"/>
  <c r="EZ85" i="53"/>
  <c r="HF85" i="53"/>
  <c r="DD85" i="53"/>
  <c r="CC85" i="53"/>
  <c r="DY85" i="53"/>
  <c r="GG85" i="53"/>
  <c r="GK85" i="53"/>
  <c r="CB85" i="53"/>
  <c r="EA85" i="53"/>
  <c r="GF85" i="53"/>
  <c r="CD85" i="53"/>
  <c r="DW85" i="53"/>
  <c r="EB85" i="53"/>
  <c r="GH85" i="53"/>
  <c r="DX85" i="53"/>
  <c r="CS80" i="53"/>
  <c r="CW80" i="53"/>
  <c r="ES80" i="53"/>
  <c r="EW80" i="53"/>
  <c r="HA80" i="53"/>
  <c r="CU80" i="53"/>
  <c r="ER80" i="53"/>
  <c r="GX80" i="53"/>
  <c r="HC80" i="53"/>
  <c r="CV80" i="53"/>
  <c r="ET80" i="53"/>
  <c r="GY80" i="53"/>
  <c r="CT80" i="53"/>
  <c r="AW80" i="53"/>
  <c r="BA80" i="53"/>
  <c r="AX80" i="53"/>
  <c r="AY80" i="53"/>
  <c r="AV80" i="53"/>
  <c r="AN80" i="53"/>
  <c r="AL80" i="53"/>
  <c r="DA78" i="53"/>
  <c r="FA78" i="53"/>
  <c r="HE78" i="53"/>
  <c r="HI78" i="53"/>
  <c r="DC78" i="53"/>
  <c r="EZ78" i="53"/>
  <c r="HF78" i="53"/>
  <c r="CY78" i="53"/>
  <c r="DD78" i="53"/>
  <c r="FB78" i="53"/>
  <c r="HG78" i="53"/>
  <c r="CC78" i="53"/>
  <c r="DY78" i="53"/>
  <c r="GG78" i="53"/>
  <c r="GK78" i="53"/>
  <c r="CD78" i="53"/>
  <c r="DW78" i="53"/>
  <c r="EB78" i="53"/>
  <c r="GH78" i="53"/>
  <c r="CE78" i="53"/>
  <c r="DX78" i="53"/>
  <c r="GI78" i="53"/>
  <c r="CF78" i="53"/>
  <c r="IM78" i="53"/>
  <c r="IR78" i="53" s="1"/>
  <c r="IL77" i="53"/>
  <c r="IS77" i="53"/>
  <c r="IM75" i="53"/>
  <c r="AW75" i="53"/>
  <c r="BA75" i="53"/>
  <c r="AV75" i="53"/>
  <c r="AX75" i="53"/>
  <c r="AY75" i="53"/>
  <c r="AM75" i="53"/>
  <c r="AN75" i="53"/>
  <c r="DA73" i="53"/>
  <c r="FA73" i="53"/>
  <c r="HE73" i="53"/>
  <c r="HI73" i="53"/>
  <c r="DB73" i="53"/>
  <c r="EY73" i="53"/>
  <c r="FD73" i="53"/>
  <c r="HD73" i="53"/>
  <c r="DC73" i="53"/>
  <c r="EZ73" i="53"/>
  <c r="HF73" i="53"/>
  <c r="CY73" i="53"/>
  <c r="FC73" i="53"/>
  <c r="HH73" i="53"/>
  <c r="CC73" i="53"/>
  <c r="DY73" i="53"/>
  <c r="GG73" i="53"/>
  <c r="GK73" i="53"/>
  <c r="CB73" i="53"/>
  <c r="EA73" i="53"/>
  <c r="GF73" i="53"/>
  <c r="CD73" i="53"/>
  <c r="DW73" i="53"/>
  <c r="EB73" i="53"/>
  <c r="GH73" i="53"/>
  <c r="CE73" i="53"/>
  <c r="GI73" i="53"/>
  <c r="IR72" i="53"/>
  <c r="IL72" i="53" s="1"/>
  <c r="DE71" i="53"/>
  <c r="DI71" i="53"/>
  <c r="FI71" i="53"/>
  <c r="HM71" i="53"/>
  <c r="DJ71" i="53"/>
  <c r="FG71" i="53"/>
  <c r="HL71" i="53"/>
  <c r="DF71" i="53"/>
  <c r="FH71" i="53"/>
  <c r="HN71" i="53"/>
  <c r="FF71" i="53"/>
  <c r="CG71" i="53"/>
  <c r="CK71" i="53"/>
  <c r="EG71" i="53"/>
  <c r="GO71" i="53"/>
  <c r="CJ71" i="53"/>
  <c r="ED71" i="53"/>
  <c r="EI71" i="53"/>
  <c r="GN71" i="53"/>
  <c r="CL71" i="53"/>
  <c r="EE71" i="53"/>
  <c r="GP71" i="53"/>
  <c r="EF71" i="53"/>
  <c r="IR71" i="53"/>
  <c r="DE70" i="53"/>
  <c r="DI70" i="53"/>
  <c r="FI70" i="53"/>
  <c r="HM70" i="53"/>
  <c r="DH70" i="53"/>
  <c r="FF70" i="53"/>
  <c r="FK70" i="53"/>
  <c r="HK70" i="53"/>
  <c r="DJ70" i="53"/>
  <c r="FG70" i="53"/>
  <c r="HL70" i="53"/>
  <c r="DG70" i="53"/>
  <c r="FH70" i="53"/>
  <c r="HN70" i="53"/>
  <c r="FJ70" i="53"/>
  <c r="CG70" i="53"/>
  <c r="CK70" i="53"/>
  <c r="EG70" i="53"/>
  <c r="GO70" i="53"/>
  <c r="CI70" i="53"/>
  <c r="EH70" i="53"/>
  <c r="GM70" i="53"/>
  <c r="CJ70" i="53"/>
  <c r="ED70" i="53"/>
  <c r="EI70" i="53"/>
  <c r="GN70" i="53"/>
  <c r="EF70" i="53"/>
  <c r="GP70" i="53"/>
  <c r="CH70" i="53"/>
  <c r="GQ70" i="53"/>
  <c r="CU69" i="53"/>
  <c r="CS69" i="53"/>
  <c r="CX69" i="53"/>
  <c r="ES69" i="53"/>
  <c r="EW69" i="53"/>
  <c r="HA69" i="53"/>
  <c r="ET69" i="53"/>
  <c r="HB69" i="53"/>
  <c r="CT69" i="53"/>
  <c r="EU69" i="53"/>
  <c r="GX69" i="53"/>
  <c r="HC69" i="53"/>
  <c r="CV69" i="53"/>
  <c r="CW69" i="53"/>
  <c r="GF68" i="53"/>
  <c r="GG68" i="53"/>
  <c r="GH68" i="53"/>
  <c r="IE66" i="53"/>
  <c r="IC66" i="53" s="1"/>
  <c r="IJ66" i="53"/>
  <c r="IH66" i="53" s="1"/>
  <c r="IG66" i="53"/>
  <c r="CU61" i="53"/>
  <c r="EU61" i="53"/>
  <c r="GY61" i="53"/>
  <c r="HC61" i="53"/>
  <c r="CS61" i="53"/>
  <c r="CX61" i="53"/>
  <c r="ER61" i="53"/>
  <c r="EW61" i="53"/>
  <c r="HA61" i="53"/>
  <c r="ES61" i="53"/>
  <c r="GZ61" i="53"/>
  <c r="CT61" i="53"/>
  <c r="ET61" i="53"/>
  <c r="HB61" i="53"/>
  <c r="CV61" i="53"/>
  <c r="EV61" i="53"/>
  <c r="CW61" i="53"/>
  <c r="AM57" i="53"/>
  <c r="AN57" i="53"/>
  <c r="AL57" i="53"/>
  <c r="IM48" i="53"/>
  <c r="AV48" i="53"/>
  <c r="CG92" i="53"/>
  <c r="CK92" i="53"/>
  <c r="EG92" i="53"/>
  <c r="GO92" i="53"/>
  <c r="CL92" i="53"/>
  <c r="EE92" i="53"/>
  <c r="EJ92" i="53" s="1"/>
  <c r="GP92" i="53"/>
  <c r="DA91" i="53"/>
  <c r="FA91" i="53"/>
  <c r="FE91" i="53" s="1"/>
  <c r="HE91" i="53"/>
  <c r="HI91" i="53"/>
  <c r="CY91" i="53"/>
  <c r="DD91" i="53"/>
  <c r="FB91" i="53"/>
  <c r="HG91" i="53"/>
  <c r="CC91" i="53"/>
  <c r="DY91" i="53"/>
  <c r="GG91" i="53"/>
  <c r="GK91" i="53"/>
  <c r="CE91" i="53"/>
  <c r="DX91" i="53"/>
  <c r="EC91" i="53" s="1"/>
  <c r="GI91" i="53"/>
  <c r="IM91" i="53"/>
  <c r="IR91" i="53" s="1"/>
  <c r="IS91" i="53" s="1"/>
  <c r="AW91" i="53"/>
  <c r="BA91" i="53"/>
  <c r="AV91" i="53"/>
  <c r="IL90" i="53"/>
  <c r="CV89" i="53"/>
  <c r="ER89" i="53"/>
  <c r="EV89" i="53"/>
  <c r="GZ89" i="53"/>
  <c r="CS89" i="53"/>
  <c r="CW89" i="53"/>
  <c r="ES89" i="53"/>
  <c r="EW89" i="53"/>
  <c r="HA89" i="53"/>
  <c r="EU89" i="53"/>
  <c r="GY89" i="53"/>
  <c r="IK89" i="53"/>
  <c r="IM89" i="53"/>
  <c r="IR89" i="53" s="1"/>
  <c r="IC88" i="53"/>
  <c r="CV88" i="53"/>
  <c r="ER88" i="53"/>
  <c r="EV88" i="53"/>
  <c r="GZ88" i="53"/>
  <c r="CS88" i="53"/>
  <c r="CW88" i="53"/>
  <c r="ES88" i="53"/>
  <c r="EW88" i="53"/>
  <c r="HA88" i="53"/>
  <c r="CT88" i="53"/>
  <c r="HB88" i="53"/>
  <c r="AV87" i="53"/>
  <c r="AZ87" i="53"/>
  <c r="AW87" i="53"/>
  <c r="BA87" i="53"/>
  <c r="AY87" i="53"/>
  <c r="AN87" i="53"/>
  <c r="AM87" i="53"/>
  <c r="IM86" i="53"/>
  <c r="IR86" i="53" s="1"/>
  <c r="IS86" i="53" s="1"/>
  <c r="DA86" i="53"/>
  <c r="FA86" i="53"/>
  <c r="HE86" i="53"/>
  <c r="HI86" i="53"/>
  <c r="DC86" i="53"/>
  <c r="EZ86" i="53"/>
  <c r="HF86" i="53"/>
  <c r="CY86" i="53"/>
  <c r="DD86" i="53"/>
  <c r="FB86" i="53"/>
  <c r="HG86" i="53"/>
  <c r="CC86" i="53"/>
  <c r="DY86" i="53"/>
  <c r="GG86" i="53"/>
  <c r="GK86" i="53"/>
  <c r="CD86" i="53"/>
  <c r="DW86" i="53"/>
  <c r="EB86" i="53"/>
  <c r="GH86" i="53"/>
  <c r="CE86" i="53"/>
  <c r="DX86" i="53"/>
  <c r="GI86" i="53"/>
  <c r="CF86" i="53"/>
  <c r="GJ85" i="53"/>
  <c r="FC85" i="53"/>
  <c r="DZ85" i="53"/>
  <c r="CZ85" i="53"/>
  <c r="CF85" i="53"/>
  <c r="IL85" i="53"/>
  <c r="IS85" i="53"/>
  <c r="IM83" i="53"/>
  <c r="AW83" i="53"/>
  <c r="BA83" i="53"/>
  <c r="AV83" i="53"/>
  <c r="AX83" i="53"/>
  <c r="AY83" i="53"/>
  <c r="AM83" i="53"/>
  <c r="AN83" i="53"/>
  <c r="EQ82" i="53"/>
  <c r="DA81" i="53"/>
  <c r="FA81" i="53"/>
  <c r="HE81" i="53"/>
  <c r="HI81" i="53"/>
  <c r="DB81" i="53"/>
  <c r="EY81" i="53"/>
  <c r="FD81" i="53"/>
  <c r="HD81" i="53"/>
  <c r="DC81" i="53"/>
  <c r="EZ81" i="53"/>
  <c r="HF81" i="53"/>
  <c r="CY81" i="53"/>
  <c r="FC81" i="53"/>
  <c r="HH81" i="53"/>
  <c r="CC81" i="53"/>
  <c r="DY81" i="53"/>
  <c r="GG81" i="53"/>
  <c r="GK81" i="53"/>
  <c r="CB81" i="53"/>
  <c r="EA81" i="53"/>
  <c r="GF81" i="53"/>
  <c r="CD81" i="53"/>
  <c r="DW81" i="53"/>
  <c r="EB81" i="53"/>
  <c r="GH81" i="53"/>
  <c r="CE81" i="53"/>
  <c r="GI81" i="53"/>
  <c r="IR80" i="53"/>
  <c r="IL80" i="53" s="1"/>
  <c r="EU80" i="53"/>
  <c r="CX80" i="53"/>
  <c r="DE79" i="53"/>
  <c r="DI79" i="53"/>
  <c r="FI79" i="53"/>
  <c r="HM79" i="53"/>
  <c r="DJ79" i="53"/>
  <c r="FG79" i="53"/>
  <c r="HL79" i="53"/>
  <c r="DF79" i="53"/>
  <c r="FH79" i="53"/>
  <c r="HN79" i="53"/>
  <c r="FF79" i="53"/>
  <c r="CG79" i="53"/>
  <c r="CK79" i="53"/>
  <c r="EG79" i="53"/>
  <c r="GO79" i="53"/>
  <c r="CJ79" i="53"/>
  <c r="ED79" i="53"/>
  <c r="EI79" i="53"/>
  <c r="GN79" i="53"/>
  <c r="CL79" i="53"/>
  <c r="EE79" i="53"/>
  <c r="GP79" i="53"/>
  <c r="EF79" i="53"/>
  <c r="IR79" i="53"/>
  <c r="IL79" i="53" s="1"/>
  <c r="IC78" i="53"/>
  <c r="GL78" i="53"/>
  <c r="EY78" i="53"/>
  <c r="FE78" i="53" s="1"/>
  <c r="EE78" i="53"/>
  <c r="CZ78" i="53"/>
  <c r="IJ77" i="53"/>
  <c r="IH77" i="53" s="1"/>
  <c r="IE77" i="53"/>
  <c r="DA77" i="53"/>
  <c r="FA77" i="53"/>
  <c r="HE77" i="53"/>
  <c r="HI77" i="53"/>
  <c r="DB77" i="53"/>
  <c r="EY77" i="53"/>
  <c r="FD77" i="53"/>
  <c r="HD77" i="53"/>
  <c r="DC77" i="53"/>
  <c r="EZ77" i="53"/>
  <c r="HF77" i="53"/>
  <c r="DD77" i="53"/>
  <c r="CC77" i="53"/>
  <c r="DY77" i="53"/>
  <c r="GG77" i="53"/>
  <c r="GK77" i="53"/>
  <c r="CB77" i="53"/>
  <c r="EA77" i="53"/>
  <c r="GF77" i="53"/>
  <c r="CD77" i="53"/>
  <c r="DW77" i="53"/>
  <c r="EB77" i="53"/>
  <c r="GH77" i="53"/>
  <c r="DX77" i="53"/>
  <c r="AM76" i="53"/>
  <c r="IC75" i="53"/>
  <c r="AL75" i="53"/>
  <c r="GJ73" i="53"/>
  <c r="CS72" i="53"/>
  <c r="CW72" i="53"/>
  <c r="ES72" i="53"/>
  <c r="EW72" i="53"/>
  <c r="HA72" i="53"/>
  <c r="CU72" i="53"/>
  <c r="ER72" i="53"/>
  <c r="GX72" i="53"/>
  <c r="HC72" i="53"/>
  <c r="CV72" i="53"/>
  <c r="ET72" i="53"/>
  <c r="GY72" i="53"/>
  <c r="CT72" i="53"/>
  <c r="AW72" i="53"/>
  <c r="BA72" i="53"/>
  <c r="AX72" i="53"/>
  <c r="AY72" i="53"/>
  <c r="AV72" i="53"/>
  <c r="AN72" i="53"/>
  <c r="AL72" i="53"/>
  <c r="HK71" i="53"/>
  <c r="GM71" i="53"/>
  <c r="FJ71" i="53"/>
  <c r="GL70" i="53"/>
  <c r="EE70" i="53"/>
  <c r="IJ69" i="53"/>
  <c r="IH69" i="53" s="1"/>
  <c r="IE69" i="53"/>
  <c r="IG69" i="53"/>
  <c r="GZ69" i="53"/>
  <c r="GG67" i="53"/>
  <c r="GH67" i="53"/>
  <c r="AV64" i="53"/>
  <c r="IM64" i="53"/>
  <c r="IK64" i="53"/>
  <c r="IN63" i="53"/>
  <c r="IK63" i="53"/>
  <c r="GF56" i="53"/>
  <c r="GH56" i="53"/>
  <c r="GG56" i="53"/>
  <c r="IL51" i="53"/>
  <c r="IS51" i="53"/>
  <c r="AM49" i="53"/>
  <c r="AN49" i="53"/>
  <c r="AL49" i="53"/>
  <c r="AV88" i="53"/>
  <c r="AZ88" i="53"/>
  <c r="AW88" i="53"/>
  <c r="BA88" i="53"/>
  <c r="AX88" i="53"/>
  <c r="AN88" i="53"/>
  <c r="AL88" i="53"/>
  <c r="CG87" i="53"/>
  <c r="IE86" i="53"/>
  <c r="IC86" i="53" s="1"/>
  <c r="IG86" i="53"/>
  <c r="IJ86" i="53"/>
  <c r="IH86" i="53" s="1"/>
  <c r="HH85" i="53"/>
  <c r="GI85" i="53"/>
  <c r="FB85" i="53"/>
  <c r="CY85" i="53"/>
  <c r="CE85" i="53"/>
  <c r="DE83" i="53"/>
  <c r="DI83" i="53"/>
  <c r="FI83" i="53"/>
  <c r="FL83" i="53" s="1"/>
  <c r="HM83" i="53"/>
  <c r="DJ83" i="53"/>
  <c r="FG83" i="53"/>
  <c r="HL83" i="53"/>
  <c r="DF83" i="53"/>
  <c r="FH83" i="53"/>
  <c r="HN83" i="53"/>
  <c r="DH83" i="53"/>
  <c r="FK83" i="53"/>
  <c r="HK83" i="53"/>
  <c r="CG83" i="53"/>
  <c r="CK83" i="53"/>
  <c r="EG83" i="53"/>
  <c r="GO83" i="53"/>
  <c r="CJ83" i="53"/>
  <c r="ED83" i="53"/>
  <c r="EI83" i="53"/>
  <c r="GN83" i="53"/>
  <c r="CL83" i="53"/>
  <c r="EE83" i="53"/>
  <c r="GP83" i="53"/>
  <c r="CI83" i="53"/>
  <c r="GM83" i="53"/>
  <c r="IE82" i="53"/>
  <c r="IG82" i="53"/>
  <c r="AV82" i="53"/>
  <c r="CS81" i="53"/>
  <c r="CW81" i="53"/>
  <c r="ES81" i="53"/>
  <c r="EW81" i="53"/>
  <c r="HA81" i="53"/>
  <c r="CV81" i="53"/>
  <c r="ET81" i="53"/>
  <c r="GY81" i="53"/>
  <c r="CX81" i="53"/>
  <c r="EU81" i="53"/>
  <c r="GZ81" i="53"/>
  <c r="ER81" i="53"/>
  <c r="GX81" i="53"/>
  <c r="HB80" i="53"/>
  <c r="CI80" i="53"/>
  <c r="GJ78" i="53"/>
  <c r="EQ78" i="53"/>
  <c r="EA78" i="53"/>
  <c r="CB78" i="53"/>
  <c r="DE78" i="53"/>
  <c r="DI78" i="53"/>
  <c r="FI78" i="53"/>
  <c r="HM78" i="53"/>
  <c r="DH78" i="53"/>
  <c r="FF78" i="53"/>
  <c r="FK78" i="53"/>
  <c r="HK78" i="53"/>
  <c r="DJ78" i="53"/>
  <c r="FG78" i="53"/>
  <c r="HL78" i="53"/>
  <c r="DG78" i="53"/>
  <c r="FH78" i="53"/>
  <c r="HN78" i="53"/>
  <c r="CG78" i="53"/>
  <c r="CK78" i="53"/>
  <c r="EG78" i="53"/>
  <c r="GO78" i="53"/>
  <c r="CI78" i="53"/>
  <c r="EH78" i="53"/>
  <c r="GM78" i="53"/>
  <c r="CJ78" i="53"/>
  <c r="ED78" i="53"/>
  <c r="EI78" i="53"/>
  <c r="GN78" i="53"/>
  <c r="EF78" i="53"/>
  <c r="GP78" i="53"/>
  <c r="AW76" i="53"/>
  <c r="BA76" i="53"/>
  <c r="AX76" i="53"/>
  <c r="AY76" i="53"/>
  <c r="AZ75" i="53"/>
  <c r="DE74" i="53"/>
  <c r="DI74" i="53"/>
  <c r="FI74" i="53"/>
  <c r="HM74" i="53"/>
  <c r="DH74" i="53"/>
  <c r="FF74" i="53"/>
  <c r="FK74" i="53"/>
  <c r="HK74" i="53"/>
  <c r="DJ74" i="53"/>
  <c r="FG74" i="53"/>
  <c r="HL74" i="53"/>
  <c r="CG74" i="53"/>
  <c r="CK74" i="53"/>
  <c r="EG74" i="53"/>
  <c r="GO74" i="53"/>
  <c r="CI74" i="53"/>
  <c r="EH74" i="53"/>
  <c r="GM74" i="53"/>
  <c r="CJ74" i="53"/>
  <c r="ED74" i="53"/>
  <c r="EI74" i="53"/>
  <c r="GN74" i="53"/>
  <c r="CL74" i="53"/>
  <c r="DZ73" i="53"/>
  <c r="DD73" i="53"/>
  <c r="CF73" i="53"/>
  <c r="IK71" i="53"/>
  <c r="HJ71" i="53"/>
  <c r="GL71" i="53"/>
  <c r="DH71" i="53"/>
  <c r="CI71" i="53"/>
  <c r="IE70" i="53"/>
  <c r="IC70" i="53" s="1"/>
  <c r="IG70" i="53"/>
  <c r="IJ70" i="53"/>
  <c r="IH70" i="53" s="1"/>
  <c r="DF70" i="53"/>
  <c r="CL70" i="53"/>
  <c r="GY69" i="53"/>
  <c r="EV69" i="53"/>
  <c r="CA67" i="53"/>
  <c r="CB67" i="53"/>
  <c r="CC67" i="53"/>
  <c r="CM67" i="53"/>
  <c r="CQ67" i="53"/>
  <c r="EM67" i="53"/>
  <c r="GU67" i="53"/>
  <c r="CP67" i="53"/>
  <c r="EO67" i="53"/>
  <c r="GS67" i="53"/>
  <c r="CN67" i="53"/>
  <c r="EK67" i="53"/>
  <c r="GR67" i="53"/>
  <c r="CO67" i="53"/>
  <c r="EL67" i="53"/>
  <c r="GT67" i="53"/>
  <c r="GV67" i="53"/>
  <c r="AM52" i="53"/>
  <c r="AL52" i="53"/>
  <c r="AN52" i="53"/>
  <c r="IK38" i="53"/>
  <c r="IN38" i="53"/>
  <c r="CZ33" i="53"/>
  <c r="DD33" i="53"/>
  <c r="EZ33" i="53"/>
  <c r="FD33" i="53"/>
  <c r="HD33" i="53"/>
  <c r="HH33" i="53"/>
  <c r="DC33" i="53"/>
  <c r="EY33" i="53"/>
  <c r="HF33" i="53"/>
  <c r="CY33" i="53"/>
  <c r="FA33" i="53"/>
  <c r="HG33" i="53"/>
  <c r="DB33" i="53"/>
  <c r="FB33" i="53"/>
  <c r="HE33" i="53"/>
  <c r="HI33" i="53"/>
  <c r="DA33" i="53"/>
  <c r="FC33" i="53"/>
  <c r="CB33" i="53"/>
  <c r="CF33" i="53"/>
  <c r="DX33" i="53"/>
  <c r="EB33" i="53"/>
  <c r="GF33" i="53"/>
  <c r="GJ33" i="53"/>
  <c r="CD33" i="53"/>
  <c r="DZ33" i="53"/>
  <c r="GK33" i="53"/>
  <c r="CE33" i="53"/>
  <c r="EA33" i="53"/>
  <c r="GG33" i="53"/>
  <c r="CC33" i="53"/>
  <c r="DY33" i="53"/>
  <c r="GH33" i="53"/>
  <c r="GI33" i="53"/>
  <c r="DW33" i="53"/>
  <c r="IK33" i="53"/>
  <c r="IM33" i="53"/>
  <c r="IN33" i="53"/>
  <c r="DG24" i="53"/>
  <c r="FG24" i="53"/>
  <c r="FK24" i="53"/>
  <c r="HK24" i="53"/>
  <c r="HO24" i="53"/>
  <c r="DH24" i="53"/>
  <c r="FF24" i="53"/>
  <c r="HL24" i="53"/>
  <c r="DI24" i="53"/>
  <c r="FH24" i="53"/>
  <c r="HM24" i="53"/>
  <c r="DE24" i="53"/>
  <c r="HJ24" i="53"/>
  <c r="DJ24" i="53"/>
  <c r="HN24" i="53"/>
  <c r="FI24" i="53"/>
  <c r="FJ24" i="53"/>
  <c r="DF24" i="53"/>
  <c r="CI24" i="53"/>
  <c r="EE24" i="53"/>
  <c r="EI24" i="53"/>
  <c r="GM24" i="53"/>
  <c r="GQ24" i="53"/>
  <c r="CJ24" i="53"/>
  <c r="EH24" i="53"/>
  <c r="GL24" i="53"/>
  <c r="CK24" i="53"/>
  <c r="ED24" i="53"/>
  <c r="GN24" i="53"/>
  <c r="CL24" i="53"/>
  <c r="GO24" i="53"/>
  <c r="GP24" i="53"/>
  <c r="EG24" i="53"/>
  <c r="EF24" i="53"/>
  <c r="CG24" i="53"/>
  <c r="CH24" i="53"/>
  <c r="IL70" i="53"/>
  <c r="IM67" i="53"/>
  <c r="AV67" i="53"/>
  <c r="DG63" i="53"/>
  <c r="FG63" i="53"/>
  <c r="FK63" i="53"/>
  <c r="HK63" i="53"/>
  <c r="HO63" i="53"/>
  <c r="DI63" i="53"/>
  <c r="FH63" i="53"/>
  <c r="HM63" i="53"/>
  <c r="DF63" i="53"/>
  <c r="FJ63" i="53"/>
  <c r="HL63" i="53"/>
  <c r="DH63" i="53"/>
  <c r="HN63" i="53"/>
  <c r="DJ63" i="53"/>
  <c r="FF63" i="53"/>
  <c r="CI63" i="53"/>
  <c r="EE63" i="53"/>
  <c r="EI63" i="53"/>
  <c r="GM63" i="53"/>
  <c r="GQ63" i="53"/>
  <c r="CK63" i="53"/>
  <c r="ED63" i="53"/>
  <c r="GN63" i="53"/>
  <c r="CJ63" i="53"/>
  <c r="EG63" i="53"/>
  <c r="GO63" i="53"/>
  <c r="CL63" i="53"/>
  <c r="EH63" i="53"/>
  <c r="GP63" i="53"/>
  <c r="CG63" i="53"/>
  <c r="DG62" i="53"/>
  <c r="FG62" i="53"/>
  <c r="FK62" i="53"/>
  <c r="HK62" i="53"/>
  <c r="HO62" i="53"/>
  <c r="DH62" i="53"/>
  <c r="FF62" i="53"/>
  <c r="HL62" i="53"/>
  <c r="DJ62" i="53"/>
  <c r="HN62" i="53"/>
  <c r="DE62" i="53"/>
  <c r="FH62" i="53"/>
  <c r="DF62" i="53"/>
  <c r="FI62" i="53"/>
  <c r="HJ62" i="53"/>
  <c r="CI62" i="53"/>
  <c r="EE62" i="53"/>
  <c r="EI62" i="53"/>
  <c r="GM62" i="53"/>
  <c r="GQ62" i="53"/>
  <c r="CJ62" i="53"/>
  <c r="EH62" i="53"/>
  <c r="GL62" i="53"/>
  <c r="CH62" i="53"/>
  <c r="GP62" i="53"/>
  <c r="CK62" i="53"/>
  <c r="ED62" i="53"/>
  <c r="CL62" i="53"/>
  <c r="EF62" i="53"/>
  <c r="GN62" i="53"/>
  <c r="GF60" i="53"/>
  <c r="GG60" i="53"/>
  <c r="GH60" i="53"/>
  <c r="IE58" i="53"/>
  <c r="IC58" i="53" s="1"/>
  <c r="IJ58" i="53"/>
  <c r="IH58" i="53" s="1"/>
  <c r="IG58" i="53"/>
  <c r="CA55" i="53"/>
  <c r="CB55" i="53"/>
  <c r="CC55" i="53"/>
  <c r="CM55" i="53"/>
  <c r="CQ55" i="53"/>
  <c r="EM55" i="53"/>
  <c r="GU55" i="53"/>
  <c r="CO55" i="53"/>
  <c r="EN55" i="53"/>
  <c r="GR55" i="53"/>
  <c r="GW55" i="53"/>
  <c r="CP55" i="53"/>
  <c r="EO55" i="53"/>
  <c r="GS55" i="53"/>
  <c r="CN55" i="53"/>
  <c r="EL55" i="53"/>
  <c r="CR55" i="53"/>
  <c r="EP55" i="53"/>
  <c r="GT55" i="53"/>
  <c r="GV55" i="53"/>
  <c r="IN55" i="53"/>
  <c r="IK55" i="53"/>
  <c r="AV53" i="53"/>
  <c r="IK53" i="53"/>
  <c r="IM53" i="53"/>
  <c r="CA52" i="53"/>
  <c r="CB52" i="53"/>
  <c r="CC52" i="53"/>
  <c r="CM52" i="53"/>
  <c r="CQ52" i="53"/>
  <c r="EM52" i="53"/>
  <c r="GU52" i="53"/>
  <c r="CP52" i="53"/>
  <c r="EO52" i="53"/>
  <c r="GS52" i="53"/>
  <c r="CR52" i="53"/>
  <c r="EK52" i="53"/>
  <c r="EP52" i="53"/>
  <c r="GT52" i="53"/>
  <c r="CN52" i="53"/>
  <c r="GW52" i="53"/>
  <c r="CO52" i="53"/>
  <c r="EL52" i="53"/>
  <c r="EN52" i="53"/>
  <c r="GR52" i="53"/>
  <c r="GF48" i="53"/>
  <c r="GH48" i="53"/>
  <c r="IO44" i="53"/>
  <c r="IK44" i="53"/>
  <c r="CH40" i="53"/>
  <c r="CI40" i="53"/>
  <c r="CG40" i="53"/>
  <c r="CV40" i="53"/>
  <c r="ER40" i="53"/>
  <c r="EV40" i="53"/>
  <c r="GZ40" i="53"/>
  <c r="CW40" i="53"/>
  <c r="ES40" i="53"/>
  <c r="GY40" i="53"/>
  <c r="CS40" i="53"/>
  <c r="CX40" i="53"/>
  <c r="ET40" i="53"/>
  <c r="HA40" i="53"/>
  <c r="EU40" i="53"/>
  <c r="HB40" i="53"/>
  <c r="EW40" i="53"/>
  <c r="HC40" i="53"/>
  <c r="GX40" i="53"/>
  <c r="CT40" i="53"/>
  <c r="CU40" i="53"/>
  <c r="CZ37" i="53"/>
  <c r="DD37" i="53"/>
  <c r="EZ37" i="53"/>
  <c r="FD37" i="53"/>
  <c r="HD37" i="53"/>
  <c r="HH37" i="53"/>
  <c r="DC37" i="53"/>
  <c r="EY37" i="53"/>
  <c r="HF37" i="53"/>
  <c r="CY37" i="53"/>
  <c r="FA37" i="53"/>
  <c r="HG37" i="53"/>
  <c r="FB37" i="53"/>
  <c r="FC37" i="53"/>
  <c r="HE37" i="53"/>
  <c r="DB37" i="53"/>
  <c r="HI37" i="53"/>
  <c r="CB37" i="53"/>
  <c r="CF37" i="53"/>
  <c r="DX37" i="53"/>
  <c r="EB37" i="53"/>
  <c r="GF37" i="53"/>
  <c r="GJ37" i="53"/>
  <c r="CD37" i="53"/>
  <c r="DZ37" i="53"/>
  <c r="GK37" i="53"/>
  <c r="CE37" i="53"/>
  <c r="EA37" i="53"/>
  <c r="GG37" i="53"/>
  <c r="GI37" i="53"/>
  <c r="CC37" i="53"/>
  <c r="DW37" i="53"/>
  <c r="GH37" i="53"/>
  <c r="DY37" i="53"/>
  <c r="CZ32" i="53"/>
  <c r="DD32" i="53"/>
  <c r="EZ32" i="53"/>
  <c r="FD32" i="53"/>
  <c r="HD32" i="53"/>
  <c r="HH32" i="53"/>
  <c r="DB32" i="53"/>
  <c r="FC32" i="53"/>
  <c r="HE32" i="53"/>
  <c r="DC32" i="53"/>
  <c r="EY32" i="53"/>
  <c r="HF32" i="53"/>
  <c r="FA32" i="53"/>
  <c r="HG32" i="53"/>
  <c r="FB32" i="53"/>
  <c r="HI32" i="53"/>
  <c r="DA32" i="53"/>
  <c r="CB32" i="53"/>
  <c r="CF32" i="53"/>
  <c r="DX32" i="53"/>
  <c r="EB32" i="53"/>
  <c r="GF32" i="53"/>
  <c r="GJ32" i="53"/>
  <c r="CC32" i="53"/>
  <c r="DY32" i="53"/>
  <c r="GI32" i="53"/>
  <c r="CD32" i="53"/>
  <c r="DZ32" i="53"/>
  <c r="GK32" i="53"/>
  <c r="EA32" i="53"/>
  <c r="CE32" i="53"/>
  <c r="DW32" i="53"/>
  <c r="EC32" i="53" s="1"/>
  <c r="GG32" i="53"/>
  <c r="AW94" i="53"/>
  <c r="BA94" i="53"/>
  <c r="IC93" i="53"/>
  <c r="DE93" i="53"/>
  <c r="DI93" i="53"/>
  <c r="FI93" i="53"/>
  <c r="FL93" i="53" s="1"/>
  <c r="HM93" i="53"/>
  <c r="CG93" i="53"/>
  <c r="CK93" i="53"/>
  <c r="EG93" i="53"/>
  <c r="EJ93" i="53" s="1"/>
  <c r="GO93" i="53"/>
  <c r="DA92" i="53"/>
  <c r="FA92" i="53"/>
  <c r="FE92" i="53" s="1"/>
  <c r="HE92" i="53"/>
  <c r="HI92" i="53"/>
  <c r="CC92" i="53"/>
  <c r="DY92" i="53"/>
  <c r="EC92" i="53" s="1"/>
  <c r="GG92" i="53"/>
  <c r="GK92" i="53"/>
  <c r="CS91" i="53"/>
  <c r="CW91" i="53"/>
  <c r="ES91" i="53"/>
  <c r="EX91" i="53" s="1"/>
  <c r="EW91" i="53"/>
  <c r="HA91" i="53"/>
  <c r="CV90" i="53"/>
  <c r="ER90" i="53"/>
  <c r="EV90" i="53"/>
  <c r="CS90" i="53"/>
  <c r="CW90" i="53"/>
  <c r="ES90" i="53"/>
  <c r="EW90" i="53"/>
  <c r="HA90" i="53"/>
  <c r="AV90" i="53"/>
  <c r="AZ90" i="53"/>
  <c r="AW90" i="53"/>
  <c r="BA90" i="53"/>
  <c r="IC89" i="53"/>
  <c r="CZ89" i="53"/>
  <c r="DD89" i="53"/>
  <c r="EZ89" i="53"/>
  <c r="FD89" i="53"/>
  <c r="HD89" i="53"/>
  <c r="HH89" i="53"/>
  <c r="DA89" i="53"/>
  <c r="FA89" i="53"/>
  <c r="HE89" i="53"/>
  <c r="HI89" i="53"/>
  <c r="CB89" i="53"/>
  <c r="CF89" i="53"/>
  <c r="DX89" i="53"/>
  <c r="EC89" i="53" s="1"/>
  <c r="EB89" i="53"/>
  <c r="GF89" i="53"/>
  <c r="GJ89" i="53"/>
  <c r="CC89" i="53"/>
  <c r="DY89" i="53"/>
  <c r="GG89" i="53"/>
  <c r="GK89" i="53"/>
  <c r="CG88" i="53"/>
  <c r="AV86" i="53"/>
  <c r="CS85" i="53"/>
  <c r="CW85" i="53"/>
  <c r="ES85" i="53"/>
  <c r="EX85" i="53" s="1"/>
  <c r="EW85" i="53"/>
  <c r="HA85" i="53"/>
  <c r="CV85" i="53"/>
  <c r="ET85" i="53"/>
  <c r="GY85" i="53"/>
  <c r="CX85" i="53"/>
  <c r="EU85" i="53"/>
  <c r="GZ85" i="53"/>
  <c r="CS84" i="53"/>
  <c r="CW84" i="53"/>
  <c r="ES84" i="53"/>
  <c r="EW84" i="53"/>
  <c r="HA84" i="53"/>
  <c r="CU84" i="53"/>
  <c r="ER84" i="53"/>
  <c r="GX84" i="53"/>
  <c r="HC84" i="53"/>
  <c r="CV84" i="53"/>
  <c r="ET84" i="53"/>
  <c r="GY84" i="53"/>
  <c r="IN83" i="53"/>
  <c r="IC82" i="53"/>
  <c r="DA82" i="53"/>
  <c r="FA82" i="53"/>
  <c r="HE82" i="53"/>
  <c r="HI82" i="53"/>
  <c r="DC82" i="53"/>
  <c r="EZ82" i="53"/>
  <c r="HF82" i="53"/>
  <c r="CY82" i="53"/>
  <c r="DD82" i="53"/>
  <c r="FB82" i="53"/>
  <c r="HG82" i="53"/>
  <c r="CC82" i="53"/>
  <c r="DY82" i="53"/>
  <c r="GG82" i="53"/>
  <c r="GK82" i="53"/>
  <c r="CD82" i="53"/>
  <c r="DW82" i="53"/>
  <c r="EB82" i="53"/>
  <c r="GH82" i="53"/>
  <c r="CE82" i="53"/>
  <c r="DX82" i="53"/>
  <c r="GI82" i="53"/>
  <c r="IM82" i="53"/>
  <c r="IR82" i="53" s="1"/>
  <c r="IS82" i="53" s="1"/>
  <c r="IJ81" i="53"/>
  <c r="IH81" i="53" s="1"/>
  <c r="IE81" i="53"/>
  <c r="IC81" i="53" s="1"/>
  <c r="CI81" i="53"/>
  <c r="IK81" i="53"/>
  <c r="IC79" i="53"/>
  <c r="AW79" i="53"/>
  <c r="BA79" i="53"/>
  <c r="AV79" i="53"/>
  <c r="AX79" i="53"/>
  <c r="AM79" i="53"/>
  <c r="AN79" i="53"/>
  <c r="AV78" i="53"/>
  <c r="CS77" i="53"/>
  <c r="CW77" i="53"/>
  <c r="ES77" i="53"/>
  <c r="EW77" i="53"/>
  <c r="HA77" i="53"/>
  <c r="CV77" i="53"/>
  <c r="ET77" i="53"/>
  <c r="GY77" i="53"/>
  <c r="CX77" i="53"/>
  <c r="EU77" i="53"/>
  <c r="GZ77" i="53"/>
  <c r="CS76" i="53"/>
  <c r="CW76" i="53"/>
  <c r="ES76" i="53"/>
  <c r="EW76" i="53"/>
  <c r="HA76" i="53"/>
  <c r="CU76" i="53"/>
  <c r="ER76" i="53"/>
  <c r="GX76" i="53"/>
  <c r="HC76" i="53"/>
  <c r="CV76" i="53"/>
  <c r="ET76" i="53"/>
  <c r="GY76" i="53"/>
  <c r="IN75" i="53"/>
  <c r="IC74" i="53"/>
  <c r="DA74" i="53"/>
  <c r="FA74" i="53"/>
  <c r="HE74" i="53"/>
  <c r="HI74" i="53"/>
  <c r="DC74" i="53"/>
  <c r="EZ74" i="53"/>
  <c r="HF74" i="53"/>
  <c r="CY74" i="53"/>
  <c r="DD74" i="53"/>
  <c r="FB74" i="53"/>
  <c r="HG74" i="53"/>
  <c r="CC74" i="53"/>
  <c r="DY74" i="53"/>
  <c r="GG74" i="53"/>
  <c r="GK74" i="53"/>
  <c r="CD74" i="53"/>
  <c r="DW74" i="53"/>
  <c r="EB74" i="53"/>
  <c r="GH74" i="53"/>
  <c r="CE74" i="53"/>
  <c r="DX74" i="53"/>
  <c r="GI74" i="53"/>
  <c r="IM74" i="53"/>
  <c r="IR74" i="53" s="1"/>
  <c r="IJ73" i="53"/>
  <c r="IH73" i="53" s="1"/>
  <c r="IE73" i="53"/>
  <c r="CI73" i="53"/>
  <c r="IK73" i="53"/>
  <c r="IC71" i="53"/>
  <c r="AW71" i="53"/>
  <c r="BA71" i="53"/>
  <c r="AV71" i="53"/>
  <c r="AX71" i="53"/>
  <c r="AM71" i="53"/>
  <c r="AN71" i="53"/>
  <c r="IS70" i="53"/>
  <c r="AV70" i="53"/>
  <c r="AV69" i="53"/>
  <c r="IK69" i="53"/>
  <c r="CA68" i="53"/>
  <c r="CC68" i="53"/>
  <c r="CB68" i="53"/>
  <c r="CM68" i="53"/>
  <c r="CQ68" i="53"/>
  <c r="EM68" i="53"/>
  <c r="GU68" i="53"/>
  <c r="CR68" i="53"/>
  <c r="EK68" i="53"/>
  <c r="EP68" i="53"/>
  <c r="GT68" i="53"/>
  <c r="EL68" i="53"/>
  <c r="GW68" i="53"/>
  <c r="CN68" i="53"/>
  <c r="EN68" i="53"/>
  <c r="GR68" i="53"/>
  <c r="AM68" i="53"/>
  <c r="AN68" i="53"/>
  <c r="CG67" i="53"/>
  <c r="CH67" i="53"/>
  <c r="CU67" i="53"/>
  <c r="EU67" i="53"/>
  <c r="GY67" i="53"/>
  <c r="HC67" i="53"/>
  <c r="CV67" i="53"/>
  <c r="ET67" i="53"/>
  <c r="GX67" i="53"/>
  <c r="CT67" i="53"/>
  <c r="ER67" i="53"/>
  <c r="GZ67" i="53"/>
  <c r="CW67" i="53"/>
  <c r="ES67" i="53"/>
  <c r="HA67" i="53"/>
  <c r="CA66" i="53"/>
  <c r="CB66" i="53"/>
  <c r="CC66" i="53"/>
  <c r="CM66" i="53"/>
  <c r="CQ66" i="53"/>
  <c r="EM66" i="53"/>
  <c r="GU66" i="53"/>
  <c r="CO66" i="53"/>
  <c r="EN66" i="53"/>
  <c r="GR66" i="53"/>
  <c r="GW66" i="53"/>
  <c r="EL66" i="53"/>
  <c r="GT66" i="53"/>
  <c r="CN66" i="53"/>
  <c r="EO66" i="53"/>
  <c r="GV66" i="53"/>
  <c r="IN66" i="53"/>
  <c r="IK66" i="53"/>
  <c r="IE65" i="53"/>
  <c r="IC65" i="53" s="1"/>
  <c r="IJ65" i="53"/>
  <c r="IH65" i="53" s="1"/>
  <c r="IG65" i="53"/>
  <c r="GG65" i="53"/>
  <c r="GF65" i="53"/>
  <c r="GH65" i="53"/>
  <c r="IE63" i="53"/>
  <c r="IC63" i="53" s="1"/>
  <c r="IJ63" i="53"/>
  <c r="IH63" i="53" s="1"/>
  <c r="IG63" i="53"/>
  <c r="CH63" i="53"/>
  <c r="GO62" i="53"/>
  <c r="FJ62" i="53"/>
  <c r="IK61" i="53"/>
  <c r="AV61" i="53"/>
  <c r="IM59" i="53"/>
  <c r="AV59" i="53"/>
  <c r="IK59" i="53"/>
  <c r="ED56" i="53"/>
  <c r="EF56" i="53"/>
  <c r="EK55" i="53"/>
  <c r="EQ55" i="53" s="1"/>
  <c r="GF53" i="53"/>
  <c r="GG53" i="53"/>
  <c r="CA47" i="53"/>
  <c r="CB47" i="53"/>
  <c r="CC47" i="53"/>
  <c r="CM47" i="53"/>
  <c r="CQ47" i="53"/>
  <c r="EM47" i="53"/>
  <c r="GU47" i="53"/>
  <c r="CO47" i="53"/>
  <c r="EN47" i="53"/>
  <c r="GR47" i="53"/>
  <c r="GW47" i="53"/>
  <c r="CP47" i="53"/>
  <c r="EO47" i="53"/>
  <c r="GS47" i="53"/>
  <c r="CN47" i="53"/>
  <c r="EL47" i="53"/>
  <c r="CR47" i="53"/>
  <c r="EP47" i="53"/>
  <c r="GT47" i="53"/>
  <c r="GV47" i="53"/>
  <c r="IN47" i="53"/>
  <c r="IK47" i="53"/>
  <c r="AV45" i="53"/>
  <c r="IK45" i="53"/>
  <c r="IM45" i="53"/>
  <c r="DF43" i="53"/>
  <c r="DJ43" i="53"/>
  <c r="FF43" i="53"/>
  <c r="FJ43" i="53"/>
  <c r="HJ43" i="53"/>
  <c r="HN43" i="53"/>
  <c r="DG43" i="53"/>
  <c r="FG43" i="53"/>
  <c r="FK43" i="53"/>
  <c r="HK43" i="53"/>
  <c r="HO43" i="53"/>
  <c r="DE43" i="53"/>
  <c r="HL43" i="53"/>
  <c r="DH43" i="53"/>
  <c r="FH43" i="53"/>
  <c r="HM43" i="53"/>
  <c r="FI43" i="53"/>
  <c r="DI43" i="53"/>
  <c r="CH43" i="53"/>
  <c r="CL43" i="53"/>
  <c r="ED43" i="53"/>
  <c r="EH43" i="53"/>
  <c r="GL43" i="53"/>
  <c r="GP43" i="53"/>
  <c r="CI43" i="53"/>
  <c r="EE43" i="53"/>
  <c r="EI43" i="53"/>
  <c r="GM43" i="53"/>
  <c r="GQ43" i="53"/>
  <c r="CJ43" i="53"/>
  <c r="EG43" i="53"/>
  <c r="GN43" i="53"/>
  <c r="CK43" i="53"/>
  <c r="GO43" i="53"/>
  <c r="EF43" i="53"/>
  <c r="DA37" i="53"/>
  <c r="IG36" i="53"/>
  <c r="IE36" i="53"/>
  <c r="IC36" i="53" s="1"/>
  <c r="IJ36" i="53"/>
  <c r="IH36" i="53" s="1"/>
  <c r="GH32" i="53"/>
  <c r="CY32" i="53"/>
  <c r="GL26" i="53"/>
  <c r="GN26" i="53"/>
  <c r="IM56" i="53"/>
  <c r="AV56" i="53"/>
  <c r="IN50" i="53"/>
  <c r="IR50" i="53" s="1"/>
  <c r="IK50" i="53"/>
  <c r="ED48" i="53"/>
  <c r="EF48" i="53"/>
  <c r="EQ47" i="53"/>
  <c r="GF45" i="53"/>
  <c r="GG45" i="53"/>
  <c r="GN42" i="53"/>
  <c r="GL42" i="53"/>
  <c r="GM42" i="53"/>
  <c r="CA42" i="53"/>
  <c r="CC42" i="53"/>
  <c r="CN42" i="53"/>
  <c r="CR42" i="53"/>
  <c r="EN42" i="53"/>
  <c r="GR42" i="53"/>
  <c r="GV42" i="53"/>
  <c r="CO42" i="53"/>
  <c r="EK42" i="53"/>
  <c r="EP42" i="53"/>
  <c r="GW42" i="53"/>
  <c r="CP42" i="53"/>
  <c r="EL42" i="53"/>
  <c r="GS42" i="53"/>
  <c r="CM42" i="53"/>
  <c r="CQ42" i="53"/>
  <c r="EO42" i="53"/>
  <c r="GT42" i="53"/>
  <c r="GU42" i="53"/>
  <c r="AN38" i="53"/>
  <c r="AM38" i="53"/>
  <c r="AL38" i="53"/>
  <c r="IG32" i="53"/>
  <c r="IE32" i="53"/>
  <c r="IJ32" i="53"/>
  <c r="IH32" i="53" s="1"/>
  <c r="CU64" i="53"/>
  <c r="EU64" i="53"/>
  <c r="GY64" i="53"/>
  <c r="HC64" i="53"/>
  <c r="CW64" i="53"/>
  <c r="EV64" i="53"/>
  <c r="GZ64" i="53"/>
  <c r="AM63" i="53"/>
  <c r="AL63" i="53"/>
  <c r="AM60" i="53"/>
  <c r="AN60" i="53"/>
  <c r="CA59" i="53"/>
  <c r="CB59" i="53"/>
  <c r="CM59" i="53"/>
  <c r="CQ59" i="53"/>
  <c r="EM59" i="53"/>
  <c r="GU59" i="53"/>
  <c r="CP59" i="53"/>
  <c r="EO59" i="53"/>
  <c r="GS59" i="53"/>
  <c r="CM58" i="53"/>
  <c r="CQ58" i="53"/>
  <c r="EM58" i="53"/>
  <c r="GU58" i="53"/>
  <c r="CO58" i="53"/>
  <c r="EN58" i="53"/>
  <c r="GR58" i="53"/>
  <c r="GW58" i="53"/>
  <c r="CU56" i="53"/>
  <c r="EU56" i="53"/>
  <c r="GY56" i="53"/>
  <c r="HC56" i="53"/>
  <c r="CV56" i="53"/>
  <c r="ET56" i="53"/>
  <c r="GX56" i="53"/>
  <c r="CW56" i="53"/>
  <c r="EV56" i="53"/>
  <c r="GZ56" i="53"/>
  <c r="DG55" i="53"/>
  <c r="FG55" i="53"/>
  <c r="FK55" i="53"/>
  <c r="HK55" i="53"/>
  <c r="HO55" i="53"/>
  <c r="DH55" i="53"/>
  <c r="FF55" i="53"/>
  <c r="HL55" i="53"/>
  <c r="DI55" i="53"/>
  <c r="FH55" i="53"/>
  <c r="HM55" i="53"/>
  <c r="CI55" i="53"/>
  <c r="EE55" i="53"/>
  <c r="EI55" i="53"/>
  <c r="GM55" i="53"/>
  <c r="GQ55" i="53"/>
  <c r="CJ55" i="53"/>
  <c r="EH55" i="53"/>
  <c r="GL55" i="53"/>
  <c r="CK55" i="53"/>
  <c r="ED55" i="53"/>
  <c r="GN55" i="53"/>
  <c r="CU53" i="53"/>
  <c r="EU53" i="53"/>
  <c r="GY53" i="53"/>
  <c r="HC53" i="53"/>
  <c r="CW53" i="53"/>
  <c r="EV53" i="53"/>
  <c r="GZ53" i="53"/>
  <c r="CS53" i="53"/>
  <c r="CX53" i="53"/>
  <c r="ER53" i="53"/>
  <c r="EW53" i="53"/>
  <c r="HA53" i="53"/>
  <c r="IE51" i="53"/>
  <c r="IC51" i="53" s="1"/>
  <c r="IJ51" i="53"/>
  <c r="IH51" i="53" s="1"/>
  <c r="IG51" i="53"/>
  <c r="IE50" i="53"/>
  <c r="IC50" i="53" s="1"/>
  <c r="IJ50" i="53"/>
  <c r="IH50" i="53" s="1"/>
  <c r="IG50" i="53"/>
  <c r="DG50" i="53"/>
  <c r="FG50" i="53"/>
  <c r="FK50" i="53"/>
  <c r="HK50" i="53"/>
  <c r="HO50" i="53"/>
  <c r="DF50" i="53"/>
  <c r="FJ50" i="53"/>
  <c r="HJ50" i="53"/>
  <c r="DH50" i="53"/>
  <c r="FF50" i="53"/>
  <c r="HL50" i="53"/>
  <c r="CI50" i="53"/>
  <c r="EE50" i="53"/>
  <c r="EI50" i="53"/>
  <c r="GM50" i="53"/>
  <c r="GQ50" i="53"/>
  <c r="CH50" i="53"/>
  <c r="EG50" i="53"/>
  <c r="GP50" i="53"/>
  <c r="CJ50" i="53"/>
  <c r="EH50" i="53"/>
  <c r="GL50" i="53"/>
  <c r="CU48" i="53"/>
  <c r="EU48" i="53"/>
  <c r="GY48" i="53"/>
  <c r="HC48" i="53"/>
  <c r="CV48" i="53"/>
  <c r="ET48" i="53"/>
  <c r="GX48" i="53"/>
  <c r="CW48" i="53"/>
  <c r="EV48" i="53"/>
  <c r="GZ48" i="53"/>
  <c r="DG47" i="53"/>
  <c r="FG47" i="53"/>
  <c r="FK47" i="53"/>
  <c r="HK47" i="53"/>
  <c r="HO47" i="53"/>
  <c r="DH47" i="53"/>
  <c r="FF47" i="53"/>
  <c r="HL47" i="53"/>
  <c r="DI47" i="53"/>
  <c r="FH47" i="53"/>
  <c r="HM47" i="53"/>
  <c r="CI47" i="53"/>
  <c r="EE47" i="53"/>
  <c r="EI47" i="53"/>
  <c r="GM47" i="53"/>
  <c r="GQ47" i="53"/>
  <c r="CJ47" i="53"/>
  <c r="EH47" i="53"/>
  <c r="GL47" i="53"/>
  <c r="CK47" i="53"/>
  <c r="ED47" i="53"/>
  <c r="GN47" i="53"/>
  <c r="CU45" i="53"/>
  <c r="EU45" i="53"/>
  <c r="GY45" i="53"/>
  <c r="HC45" i="53"/>
  <c r="CW45" i="53"/>
  <c r="EV45" i="53"/>
  <c r="GZ45" i="53"/>
  <c r="CS45" i="53"/>
  <c r="CX45" i="53"/>
  <c r="ER45" i="53"/>
  <c r="EW45" i="53"/>
  <c r="HA45" i="53"/>
  <c r="IR43" i="53"/>
  <c r="IS43" i="53" s="1"/>
  <c r="IM42" i="53"/>
  <c r="IR42" i="53" s="1"/>
  <c r="IK42" i="53"/>
  <c r="AN42" i="53"/>
  <c r="AM42" i="53"/>
  <c r="AN41" i="53"/>
  <c r="AL41" i="53"/>
  <c r="AM41" i="53"/>
  <c r="AV38" i="53"/>
  <c r="AZ38" i="53"/>
  <c r="AW38" i="53"/>
  <c r="AX38" i="53"/>
  <c r="AY38" i="53"/>
  <c r="BA38" i="53"/>
  <c r="IG35" i="53"/>
  <c r="IJ35" i="53"/>
  <c r="IH35" i="53" s="1"/>
  <c r="IE35" i="53"/>
  <c r="IC35" i="53" s="1"/>
  <c r="EJ34" i="53"/>
  <c r="IC32" i="53"/>
  <c r="CG31" i="53"/>
  <c r="CH31" i="53"/>
  <c r="CV31" i="53"/>
  <c r="ER31" i="53"/>
  <c r="EV31" i="53"/>
  <c r="GZ31" i="53"/>
  <c r="CU31" i="53"/>
  <c r="EW31" i="53"/>
  <c r="GX31" i="53"/>
  <c r="HC31" i="53"/>
  <c r="CW31" i="53"/>
  <c r="ES31" i="53"/>
  <c r="GY31" i="53"/>
  <c r="CS31" i="53"/>
  <c r="CT31" i="53"/>
  <c r="ET31" i="53"/>
  <c r="IM29" i="53"/>
  <c r="AV29" i="53"/>
  <c r="GF26" i="53"/>
  <c r="GG26" i="53"/>
  <c r="GH26" i="53"/>
  <c r="IR24" i="53"/>
  <c r="IL24" i="53" s="1"/>
  <c r="AL21" i="53"/>
  <c r="AM21" i="53"/>
  <c r="AN21" i="53"/>
  <c r="GN19" i="53"/>
  <c r="GL19" i="53"/>
  <c r="GM19" i="53"/>
  <c r="IE3" i="53"/>
  <c r="IJ3" i="53"/>
  <c r="IH3" i="53" s="1"/>
  <c r="IG3" i="53"/>
  <c r="GM3" i="53"/>
  <c r="GN3" i="53"/>
  <c r="GL3" i="53"/>
  <c r="HM90" i="53"/>
  <c r="GO90" i="53"/>
  <c r="FI90" i="53"/>
  <c r="FL90" i="53" s="1"/>
  <c r="EG90" i="53"/>
  <c r="EJ90" i="53" s="1"/>
  <c r="DI90" i="53"/>
  <c r="CK90" i="53"/>
  <c r="HM89" i="53"/>
  <c r="GO89" i="53"/>
  <c r="FI89" i="53"/>
  <c r="FL89" i="53" s="1"/>
  <c r="EG89" i="53"/>
  <c r="EJ89" i="53" s="1"/>
  <c r="DI89" i="53"/>
  <c r="CK89" i="53"/>
  <c r="HM88" i="53"/>
  <c r="GO88" i="53"/>
  <c r="FI88" i="53"/>
  <c r="FL88" i="53" s="1"/>
  <c r="EG88" i="53"/>
  <c r="EJ88" i="53" s="1"/>
  <c r="DI88" i="53"/>
  <c r="CK88" i="53"/>
  <c r="HM87" i="53"/>
  <c r="GO87" i="53"/>
  <c r="FI87" i="53"/>
  <c r="FL87" i="53" s="1"/>
  <c r="EG87" i="53"/>
  <c r="EJ87" i="53" s="1"/>
  <c r="DI87" i="53"/>
  <c r="CK87" i="53"/>
  <c r="CS86" i="53"/>
  <c r="CW86" i="53"/>
  <c r="ES86" i="53"/>
  <c r="EX86" i="53" s="1"/>
  <c r="EW86" i="53"/>
  <c r="HA86" i="53"/>
  <c r="HK85" i="53"/>
  <c r="GM85" i="53"/>
  <c r="FK85" i="53"/>
  <c r="FF85" i="53"/>
  <c r="EH85" i="53"/>
  <c r="AW85" i="53"/>
  <c r="BA85" i="53"/>
  <c r="IC84" i="53"/>
  <c r="HD84" i="53"/>
  <c r="GF84" i="53"/>
  <c r="FD84" i="53"/>
  <c r="EY84" i="53"/>
  <c r="EA84" i="53"/>
  <c r="DE84" i="53"/>
  <c r="DI84" i="53"/>
  <c r="FI84" i="53"/>
  <c r="FL84" i="53" s="1"/>
  <c r="HM84" i="53"/>
  <c r="CG84" i="53"/>
  <c r="CK84" i="53"/>
  <c r="EG84" i="53"/>
  <c r="EJ84" i="53" s="1"/>
  <c r="GO84" i="53"/>
  <c r="HC83" i="53"/>
  <c r="GX83" i="53"/>
  <c r="ER83" i="53"/>
  <c r="DA83" i="53"/>
  <c r="FA83" i="53"/>
  <c r="FE83" i="53" s="1"/>
  <c r="HE83" i="53"/>
  <c r="HI83" i="53"/>
  <c r="CC83" i="53"/>
  <c r="DY83" i="53"/>
  <c r="GG83" i="53"/>
  <c r="GK83" i="53"/>
  <c r="CS82" i="53"/>
  <c r="CW82" i="53"/>
  <c r="ES82" i="53"/>
  <c r="EX82" i="53" s="1"/>
  <c r="EW82" i="53"/>
  <c r="HA82" i="53"/>
  <c r="HK81" i="53"/>
  <c r="GM81" i="53"/>
  <c r="FK81" i="53"/>
  <c r="FF81" i="53"/>
  <c r="EH81" i="53"/>
  <c r="AW81" i="53"/>
  <c r="BA81" i="53"/>
  <c r="IC80" i="53"/>
  <c r="HD80" i="53"/>
  <c r="GF80" i="53"/>
  <c r="FD80" i="53"/>
  <c r="EY80" i="53"/>
  <c r="EA80" i="53"/>
  <c r="DE80" i="53"/>
  <c r="DI80" i="53"/>
  <c r="FI80" i="53"/>
  <c r="FL80" i="53" s="1"/>
  <c r="HM80" i="53"/>
  <c r="CG80" i="53"/>
  <c r="CK80" i="53"/>
  <c r="EG80" i="53"/>
  <c r="EJ80" i="53" s="1"/>
  <c r="GO80" i="53"/>
  <c r="HC79" i="53"/>
  <c r="GX79" i="53"/>
  <c r="ER79" i="53"/>
  <c r="DA79" i="53"/>
  <c r="FA79" i="53"/>
  <c r="FE79" i="53" s="1"/>
  <c r="HE79" i="53"/>
  <c r="HI79" i="53"/>
  <c r="CC79" i="53"/>
  <c r="DY79" i="53"/>
  <c r="EC79" i="53" s="1"/>
  <c r="GG79" i="53"/>
  <c r="GK79" i="53"/>
  <c r="CS78" i="53"/>
  <c r="CW78" i="53"/>
  <c r="ES78" i="53"/>
  <c r="EX78" i="53" s="1"/>
  <c r="EW78" i="53"/>
  <c r="HA78" i="53"/>
  <c r="HK77" i="53"/>
  <c r="GM77" i="53"/>
  <c r="FK77" i="53"/>
  <c r="FF77" i="53"/>
  <c r="EH77" i="53"/>
  <c r="AW77" i="53"/>
  <c r="BA77" i="53"/>
  <c r="IC76" i="53"/>
  <c r="HD76" i="53"/>
  <c r="GF76" i="53"/>
  <c r="FD76" i="53"/>
  <c r="EY76" i="53"/>
  <c r="EA76" i="53"/>
  <c r="DE76" i="53"/>
  <c r="DI76" i="53"/>
  <c r="FI76" i="53"/>
  <c r="FL76" i="53" s="1"/>
  <c r="HM76" i="53"/>
  <c r="CG76" i="53"/>
  <c r="CK76" i="53"/>
  <c r="EG76" i="53"/>
  <c r="EJ76" i="53" s="1"/>
  <c r="GO76" i="53"/>
  <c r="HC75" i="53"/>
  <c r="GX75" i="53"/>
  <c r="ER75" i="53"/>
  <c r="DA75" i="53"/>
  <c r="FA75" i="53"/>
  <c r="FE75" i="53" s="1"/>
  <c r="HE75" i="53"/>
  <c r="HI75" i="53"/>
  <c r="CC75" i="53"/>
  <c r="DY75" i="53"/>
  <c r="GG75" i="53"/>
  <c r="GK75" i="53"/>
  <c r="CS74" i="53"/>
  <c r="CW74" i="53"/>
  <c r="ES74" i="53"/>
  <c r="EX74" i="53" s="1"/>
  <c r="EW74" i="53"/>
  <c r="HA74" i="53"/>
  <c r="HK73" i="53"/>
  <c r="GM73" i="53"/>
  <c r="FK73" i="53"/>
  <c r="FF73" i="53"/>
  <c r="EH73" i="53"/>
  <c r="AW73" i="53"/>
  <c r="BA73" i="53"/>
  <c r="IC72" i="53"/>
  <c r="HD72" i="53"/>
  <c r="GF72" i="53"/>
  <c r="FD72" i="53"/>
  <c r="EY72" i="53"/>
  <c r="EA72" i="53"/>
  <c r="DE72" i="53"/>
  <c r="DI72" i="53"/>
  <c r="FI72" i="53"/>
  <c r="FL72" i="53" s="1"/>
  <c r="HM72" i="53"/>
  <c r="CG72" i="53"/>
  <c r="CK72" i="53"/>
  <c r="EG72" i="53"/>
  <c r="EJ72" i="53" s="1"/>
  <c r="GO72" i="53"/>
  <c r="HC71" i="53"/>
  <c r="GX71" i="53"/>
  <c r="ER71" i="53"/>
  <c r="DA71" i="53"/>
  <c r="FA71" i="53"/>
  <c r="FE71" i="53" s="1"/>
  <c r="HE71" i="53"/>
  <c r="HI71" i="53"/>
  <c r="CC71" i="53"/>
  <c r="DY71" i="53"/>
  <c r="GG71" i="53"/>
  <c r="GK71" i="53"/>
  <c r="CS70" i="53"/>
  <c r="CW70" i="53"/>
  <c r="ES70" i="53"/>
  <c r="EX70" i="53" s="1"/>
  <c r="EW70" i="53"/>
  <c r="HA70" i="53"/>
  <c r="DG69" i="53"/>
  <c r="DF69" i="53"/>
  <c r="FI69" i="53"/>
  <c r="FL69" i="53" s="1"/>
  <c r="HM69" i="53"/>
  <c r="CI69" i="53"/>
  <c r="EE69" i="53"/>
  <c r="CH69" i="53"/>
  <c r="EG69" i="53"/>
  <c r="GO69" i="53"/>
  <c r="AL69" i="53"/>
  <c r="GX68" i="53"/>
  <c r="ET68" i="53"/>
  <c r="CH68" i="53"/>
  <c r="IE67" i="53"/>
  <c r="IC67" i="53" s="1"/>
  <c r="IJ67" i="53"/>
  <c r="IH67" i="53" s="1"/>
  <c r="DG67" i="53"/>
  <c r="FG67" i="53"/>
  <c r="FK67" i="53"/>
  <c r="HK67" i="53"/>
  <c r="HO67" i="53"/>
  <c r="DI67" i="53"/>
  <c r="FH67" i="53"/>
  <c r="HM67" i="53"/>
  <c r="CI67" i="53"/>
  <c r="EE67" i="53"/>
  <c r="EI67" i="53"/>
  <c r="GM67" i="53"/>
  <c r="GQ67" i="53"/>
  <c r="CK67" i="53"/>
  <c r="ED67" i="53"/>
  <c r="EJ67" i="53" s="1"/>
  <c r="GN67" i="53"/>
  <c r="IN67" i="53"/>
  <c r="IR66" i="53"/>
  <c r="DG66" i="53"/>
  <c r="FG66" i="53"/>
  <c r="FK66" i="53"/>
  <c r="HK66" i="53"/>
  <c r="HO66" i="53"/>
  <c r="DH66" i="53"/>
  <c r="FF66" i="53"/>
  <c r="HL66" i="53"/>
  <c r="CI66" i="53"/>
  <c r="EE66" i="53"/>
  <c r="EI66" i="53"/>
  <c r="GM66" i="53"/>
  <c r="GQ66" i="53"/>
  <c r="CJ66" i="53"/>
  <c r="EH66" i="53"/>
  <c r="GL66" i="53"/>
  <c r="IR65" i="53"/>
  <c r="CU65" i="53"/>
  <c r="EU65" i="53"/>
  <c r="GY65" i="53"/>
  <c r="HC65" i="53"/>
  <c r="CS65" i="53"/>
  <c r="CX65" i="53"/>
  <c r="ER65" i="53"/>
  <c r="EX65" i="53" s="1"/>
  <c r="EW65" i="53"/>
  <c r="HA65" i="53"/>
  <c r="IK65" i="53"/>
  <c r="HB64" i="53"/>
  <c r="ER64" i="53"/>
  <c r="EX64" i="53" s="1"/>
  <c r="CX64" i="53"/>
  <c r="CA64" i="53"/>
  <c r="CC64" i="53"/>
  <c r="CM64" i="53"/>
  <c r="CQ64" i="53"/>
  <c r="EM64" i="53"/>
  <c r="GU64" i="53"/>
  <c r="CR64" i="53"/>
  <c r="EK64" i="53"/>
  <c r="EQ64" i="53" s="1"/>
  <c r="EP64" i="53"/>
  <c r="GT64" i="53"/>
  <c r="GW63" i="53"/>
  <c r="CU63" i="53"/>
  <c r="EU63" i="53"/>
  <c r="GY63" i="53"/>
  <c r="HC63" i="53"/>
  <c r="CV63" i="53"/>
  <c r="ET63" i="53"/>
  <c r="EX63" i="53" s="1"/>
  <c r="GX63" i="53"/>
  <c r="IR63" i="53"/>
  <c r="IE62" i="53"/>
  <c r="IC62" i="53" s="1"/>
  <c r="IJ62" i="53"/>
  <c r="IH62" i="53" s="1"/>
  <c r="IG62" i="53"/>
  <c r="GS62" i="53"/>
  <c r="EK62" i="53"/>
  <c r="IE61" i="53"/>
  <c r="IC61" i="53" s="1"/>
  <c r="IJ61" i="53"/>
  <c r="IH61" i="53" s="1"/>
  <c r="FE61" i="53"/>
  <c r="DG61" i="53"/>
  <c r="FG61" i="53"/>
  <c r="FL61" i="53" s="1"/>
  <c r="FK61" i="53"/>
  <c r="HK61" i="53"/>
  <c r="HO61" i="53"/>
  <c r="DF61" i="53"/>
  <c r="FJ61" i="53"/>
  <c r="HJ61" i="53"/>
  <c r="CI61" i="53"/>
  <c r="EE61" i="53"/>
  <c r="EI61" i="53"/>
  <c r="GM61" i="53"/>
  <c r="GQ61" i="53"/>
  <c r="CH61" i="53"/>
  <c r="EG61" i="53"/>
  <c r="GP61" i="53"/>
  <c r="IN61" i="53"/>
  <c r="IR61" i="53" s="1"/>
  <c r="AL61" i="53"/>
  <c r="GX60" i="53"/>
  <c r="ET60" i="53"/>
  <c r="CH60" i="53"/>
  <c r="IE59" i="53"/>
  <c r="IC59" i="53" s="1"/>
  <c r="IJ59" i="53"/>
  <c r="IH59" i="53" s="1"/>
  <c r="GT59" i="53"/>
  <c r="GH59" i="53"/>
  <c r="EL59" i="53"/>
  <c r="CO59" i="53"/>
  <c r="DG59" i="53"/>
  <c r="FG59" i="53"/>
  <c r="FK59" i="53"/>
  <c r="HK59" i="53"/>
  <c r="HO59" i="53"/>
  <c r="DI59" i="53"/>
  <c r="FH59" i="53"/>
  <c r="HM59" i="53"/>
  <c r="CI59" i="53"/>
  <c r="EE59" i="53"/>
  <c r="EI59" i="53"/>
  <c r="GM59" i="53"/>
  <c r="GQ59" i="53"/>
  <c r="CK59" i="53"/>
  <c r="ED59" i="53"/>
  <c r="GN59" i="53"/>
  <c r="IN59" i="53"/>
  <c r="IR58" i="53"/>
  <c r="GV58" i="53"/>
  <c r="EO58" i="53"/>
  <c r="CN58" i="53"/>
  <c r="CC58" i="53"/>
  <c r="DG58" i="53"/>
  <c r="FG58" i="53"/>
  <c r="FK58" i="53"/>
  <c r="HK58" i="53"/>
  <c r="HO58" i="53"/>
  <c r="DH58" i="53"/>
  <c r="FF58" i="53"/>
  <c r="HL58" i="53"/>
  <c r="CI58" i="53"/>
  <c r="EE58" i="53"/>
  <c r="EI58" i="53"/>
  <c r="GM58" i="53"/>
  <c r="GQ58" i="53"/>
  <c r="CJ58" i="53"/>
  <c r="EH58" i="53"/>
  <c r="GL58" i="53"/>
  <c r="GX57" i="53"/>
  <c r="GF57" i="53"/>
  <c r="GG57" i="53"/>
  <c r="FE57" i="53"/>
  <c r="ES57" i="53"/>
  <c r="ED57" i="53"/>
  <c r="AV57" i="53"/>
  <c r="IK57" i="53"/>
  <c r="ER56" i="53"/>
  <c r="EX56" i="53" s="1"/>
  <c r="CT56" i="53"/>
  <c r="CA56" i="53"/>
  <c r="CB56" i="53"/>
  <c r="CC56" i="53"/>
  <c r="CM56" i="53"/>
  <c r="CQ56" i="53"/>
  <c r="EM56" i="53"/>
  <c r="GU56" i="53"/>
  <c r="CP56" i="53"/>
  <c r="EO56" i="53"/>
  <c r="GS56" i="53"/>
  <c r="CR56" i="53"/>
  <c r="EK56" i="53"/>
  <c r="EQ56" i="53" s="1"/>
  <c r="EP56" i="53"/>
  <c r="GT56" i="53"/>
  <c r="AM56" i="53"/>
  <c r="AL56" i="53"/>
  <c r="AN56" i="53"/>
  <c r="HN55" i="53"/>
  <c r="FI55" i="53"/>
  <c r="EF55" i="53"/>
  <c r="DF55" i="53"/>
  <c r="CG55" i="53"/>
  <c r="IR55" i="53"/>
  <c r="GO54" i="53"/>
  <c r="FH54" i="53"/>
  <c r="IN54" i="53"/>
  <c r="IR54" i="53" s="1"/>
  <c r="IK54" i="53"/>
  <c r="AM53" i="53"/>
  <c r="AN53" i="53"/>
  <c r="IK52" i="53"/>
  <c r="HA52" i="53"/>
  <c r="ED52" i="53"/>
  <c r="EF52" i="53"/>
  <c r="IM52" i="53"/>
  <c r="AV52" i="53"/>
  <c r="GO51" i="53"/>
  <c r="CA51" i="53"/>
  <c r="CB51" i="53"/>
  <c r="CM51" i="53"/>
  <c r="CQ51" i="53"/>
  <c r="EM51" i="53"/>
  <c r="GU51" i="53"/>
  <c r="CO51" i="53"/>
  <c r="EN51" i="53"/>
  <c r="GR51" i="53"/>
  <c r="GW51" i="53"/>
  <c r="CP51" i="53"/>
  <c r="EO51" i="53"/>
  <c r="GS51" i="53"/>
  <c r="HM50" i="53"/>
  <c r="ED50" i="53"/>
  <c r="EJ50" i="53" s="1"/>
  <c r="DJ50" i="53"/>
  <c r="GX49" i="53"/>
  <c r="GF49" i="53"/>
  <c r="GG49" i="53"/>
  <c r="FE49" i="53"/>
  <c r="ES49" i="53"/>
  <c r="ED49" i="53"/>
  <c r="AV49" i="53"/>
  <c r="IK49" i="53"/>
  <c r="ER48" i="53"/>
  <c r="EX48" i="53" s="1"/>
  <c r="CT48" i="53"/>
  <c r="CA48" i="53"/>
  <c r="CB48" i="53"/>
  <c r="CC48" i="53"/>
  <c r="CM48" i="53"/>
  <c r="CQ48" i="53"/>
  <c r="EM48" i="53"/>
  <c r="GU48" i="53"/>
  <c r="CP48" i="53"/>
  <c r="EO48" i="53"/>
  <c r="GS48" i="53"/>
  <c r="CR48" i="53"/>
  <c r="EK48" i="53"/>
  <c r="EP48" i="53"/>
  <c r="GT48" i="53"/>
  <c r="AM48" i="53"/>
  <c r="AL48" i="53"/>
  <c r="AN48" i="53"/>
  <c r="HN47" i="53"/>
  <c r="FI47" i="53"/>
  <c r="EF47" i="53"/>
  <c r="DF47" i="53"/>
  <c r="CG47" i="53"/>
  <c r="IR47" i="53"/>
  <c r="GO46" i="53"/>
  <c r="FH46" i="53"/>
  <c r="IN46" i="53"/>
  <c r="IR46" i="53" s="1"/>
  <c r="IK46" i="53"/>
  <c r="AM45" i="53"/>
  <c r="AN45" i="53"/>
  <c r="IL43" i="53"/>
  <c r="GH43" i="53"/>
  <c r="GG43" i="53"/>
  <c r="AL43" i="53"/>
  <c r="AM43" i="53"/>
  <c r="AN43" i="53"/>
  <c r="IC41" i="53"/>
  <c r="CG35" i="53"/>
  <c r="CH35" i="53"/>
  <c r="CI35" i="53"/>
  <c r="CV35" i="53"/>
  <c r="ER35" i="53"/>
  <c r="EV35" i="53"/>
  <c r="GZ35" i="53"/>
  <c r="CU35" i="53"/>
  <c r="EW35" i="53"/>
  <c r="GX35" i="53"/>
  <c r="HC35" i="53"/>
  <c r="CW35" i="53"/>
  <c r="ES35" i="53"/>
  <c r="GY35" i="53"/>
  <c r="CT35" i="53"/>
  <c r="ET35" i="53"/>
  <c r="CX35" i="53"/>
  <c r="EU35" i="53"/>
  <c r="HA35" i="53"/>
  <c r="IK34" i="53"/>
  <c r="IN34" i="53"/>
  <c r="IR34" i="53" s="1"/>
  <c r="AV34" i="53"/>
  <c r="AZ34" i="53"/>
  <c r="AW34" i="53"/>
  <c r="AX34" i="53"/>
  <c r="AY34" i="53"/>
  <c r="AN34" i="53"/>
  <c r="AM34" i="53"/>
  <c r="AL34" i="53"/>
  <c r="HA31" i="53"/>
  <c r="CI31" i="53"/>
  <c r="CN31" i="53"/>
  <c r="CR31" i="53"/>
  <c r="EN31" i="53"/>
  <c r="GR31" i="53"/>
  <c r="GV31" i="53"/>
  <c r="CP31" i="53"/>
  <c r="EL31" i="53"/>
  <c r="GS31" i="53"/>
  <c r="CQ31" i="53"/>
  <c r="EM31" i="53"/>
  <c r="GT31" i="53"/>
  <c r="EP31" i="53"/>
  <c r="GU31" i="53"/>
  <c r="GW31" i="53"/>
  <c r="IR31" i="53"/>
  <c r="IG30" i="53"/>
  <c r="IJ30" i="53"/>
  <c r="IH30" i="53" s="1"/>
  <c r="IE30" i="53"/>
  <c r="IC30" i="53" s="1"/>
  <c r="CU30" i="53"/>
  <c r="CS30" i="53"/>
  <c r="CX30" i="53"/>
  <c r="ER30" i="53"/>
  <c r="EV30" i="53"/>
  <c r="GZ30" i="53"/>
  <c r="ET30" i="53"/>
  <c r="GY30" i="53"/>
  <c r="CT30" i="53"/>
  <c r="EU30" i="53"/>
  <c r="HA30" i="53"/>
  <c r="CW30" i="53"/>
  <c r="HC30" i="53"/>
  <c r="ES30" i="53"/>
  <c r="IS24" i="53"/>
  <c r="IN23" i="53"/>
  <c r="IK23" i="53"/>
  <c r="CI15" i="53"/>
  <c r="CH15" i="53"/>
  <c r="CU15" i="53"/>
  <c r="CV15" i="53"/>
  <c r="ER15" i="53"/>
  <c r="EV15" i="53"/>
  <c r="GZ15" i="53"/>
  <c r="CX15" i="53"/>
  <c r="ET15" i="53"/>
  <c r="HA15" i="53"/>
  <c r="CS15" i="53"/>
  <c r="EU15" i="53"/>
  <c r="HB15" i="53"/>
  <c r="EW15" i="53"/>
  <c r="GY15" i="53"/>
  <c r="HC15" i="53"/>
  <c r="CT15" i="53"/>
  <c r="CW15" i="53"/>
  <c r="AW86" i="53"/>
  <c r="BA86" i="53"/>
  <c r="IC85" i="53"/>
  <c r="DE85" i="53"/>
  <c r="DI85" i="53"/>
  <c r="FI85" i="53"/>
  <c r="HM85" i="53"/>
  <c r="CG85" i="53"/>
  <c r="CK85" i="53"/>
  <c r="EG85" i="53"/>
  <c r="EJ85" i="53" s="1"/>
  <c r="GO85" i="53"/>
  <c r="DA84" i="53"/>
  <c r="FA84" i="53"/>
  <c r="HE84" i="53"/>
  <c r="HI84" i="53"/>
  <c r="CC84" i="53"/>
  <c r="DY84" i="53"/>
  <c r="GG84" i="53"/>
  <c r="GK84" i="53"/>
  <c r="CS83" i="53"/>
  <c r="CW83" i="53"/>
  <c r="ES83" i="53"/>
  <c r="EW83" i="53"/>
  <c r="HA83" i="53"/>
  <c r="AW82" i="53"/>
  <c r="BA82" i="53"/>
  <c r="DE81" i="53"/>
  <c r="DI81" i="53"/>
  <c r="FI81" i="53"/>
  <c r="HM81" i="53"/>
  <c r="CG81" i="53"/>
  <c r="CK81" i="53"/>
  <c r="EG81" i="53"/>
  <c r="EJ81" i="53" s="1"/>
  <c r="GO81" i="53"/>
  <c r="DA80" i="53"/>
  <c r="FA80" i="53"/>
  <c r="HE80" i="53"/>
  <c r="HI80" i="53"/>
  <c r="CC80" i="53"/>
  <c r="DY80" i="53"/>
  <c r="GG80" i="53"/>
  <c r="GK80" i="53"/>
  <c r="CS79" i="53"/>
  <c r="CW79" i="53"/>
  <c r="ES79" i="53"/>
  <c r="EW79" i="53"/>
  <c r="HA79" i="53"/>
  <c r="AW78" i="53"/>
  <c r="BA78" i="53"/>
  <c r="IC77" i="53"/>
  <c r="DE77" i="53"/>
  <c r="DI77" i="53"/>
  <c r="FI77" i="53"/>
  <c r="HM77" i="53"/>
  <c r="CG77" i="53"/>
  <c r="CK77" i="53"/>
  <c r="EG77" i="53"/>
  <c r="EJ77" i="53" s="1"/>
  <c r="GO77" i="53"/>
  <c r="DA76" i="53"/>
  <c r="FA76" i="53"/>
  <c r="HE76" i="53"/>
  <c r="HI76" i="53"/>
  <c r="CC76" i="53"/>
  <c r="DY76" i="53"/>
  <c r="GG76" i="53"/>
  <c r="GK76" i="53"/>
  <c r="CS75" i="53"/>
  <c r="CW75" i="53"/>
  <c r="ES75" i="53"/>
  <c r="EW75" i="53"/>
  <c r="HA75" i="53"/>
  <c r="AW74" i="53"/>
  <c r="BA74" i="53"/>
  <c r="IC73" i="53"/>
  <c r="DE73" i="53"/>
  <c r="DI73" i="53"/>
  <c r="FI73" i="53"/>
  <c r="HM73" i="53"/>
  <c r="CG73" i="53"/>
  <c r="CK73" i="53"/>
  <c r="EG73" i="53"/>
  <c r="EJ73" i="53" s="1"/>
  <c r="GO73" i="53"/>
  <c r="DA72" i="53"/>
  <c r="FA72" i="53"/>
  <c r="HE72" i="53"/>
  <c r="HI72" i="53"/>
  <c r="CC72" i="53"/>
  <c r="DY72" i="53"/>
  <c r="GG72" i="53"/>
  <c r="GK72" i="53"/>
  <c r="CS71" i="53"/>
  <c r="CW71" i="53"/>
  <c r="ES71" i="53"/>
  <c r="EW71" i="53"/>
  <c r="HA71" i="53"/>
  <c r="AW70" i="53"/>
  <c r="BA70" i="53"/>
  <c r="IC69" i="53"/>
  <c r="FE69" i="53"/>
  <c r="CU68" i="53"/>
  <c r="EU68" i="53"/>
  <c r="GY68" i="53"/>
  <c r="HC68" i="53"/>
  <c r="CW68" i="53"/>
  <c r="EV68" i="53"/>
  <c r="GZ68" i="53"/>
  <c r="AM67" i="53"/>
  <c r="AL67" i="53"/>
  <c r="AN65" i="53"/>
  <c r="HA64" i="53"/>
  <c r="EW64" i="53"/>
  <c r="CV64" i="53"/>
  <c r="AM64" i="53"/>
  <c r="AN64" i="53"/>
  <c r="CA63" i="53"/>
  <c r="CB63" i="53"/>
  <c r="CM63" i="53"/>
  <c r="CQ63" i="53"/>
  <c r="EM63" i="53"/>
  <c r="EQ63" i="53" s="1"/>
  <c r="GU63" i="53"/>
  <c r="CP63" i="53"/>
  <c r="EO63" i="53"/>
  <c r="GS63" i="53"/>
  <c r="EC62" i="53"/>
  <c r="CM62" i="53"/>
  <c r="CQ62" i="53"/>
  <c r="EM62" i="53"/>
  <c r="GU62" i="53"/>
  <c r="CO62" i="53"/>
  <c r="EN62" i="53"/>
  <c r="GR62" i="53"/>
  <c r="GW62" i="53"/>
  <c r="CU60" i="53"/>
  <c r="EU60" i="53"/>
  <c r="GY60" i="53"/>
  <c r="HC60" i="53"/>
  <c r="CW60" i="53"/>
  <c r="EV60" i="53"/>
  <c r="GZ60" i="53"/>
  <c r="GR59" i="53"/>
  <c r="EK59" i="53"/>
  <c r="EQ59" i="53" s="1"/>
  <c r="CN59" i="53"/>
  <c r="CC59" i="53"/>
  <c r="AM59" i="53"/>
  <c r="AL59" i="53"/>
  <c r="IK58" i="53"/>
  <c r="GT58" i="53"/>
  <c r="EL58" i="53"/>
  <c r="EQ58" i="53" s="1"/>
  <c r="CB58" i="53"/>
  <c r="CU57" i="53"/>
  <c r="EU57" i="53"/>
  <c r="GY57" i="53"/>
  <c r="HC57" i="53"/>
  <c r="CW57" i="53"/>
  <c r="EV57" i="53"/>
  <c r="CS57" i="53"/>
  <c r="CX57" i="53"/>
  <c r="ER57" i="53"/>
  <c r="EW57" i="53"/>
  <c r="HA57" i="53"/>
  <c r="IC56" i="53"/>
  <c r="HB56" i="53"/>
  <c r="CS56" i="53"/>
  <c r="IE55" i="53"/>
  <c r="IC55" i="53" s="1"/>
  <c r="IJ55" i="53"/>
  <c r="IH55" i="53" s="1"/>
  <c r="IG55" i="53"/>
  <c r="HJ55" i="53"/>
  <c r="GP55" i="53"/>
  <c r="DE55" i="53"/>
  <c r="IE54" i="53"/>
  <c r="IC54" i="53" s="1"/>
  <c r="IJ54" i="53"/>
  <c r="IH54" i="53" s="1"/>
  <c r="IG54" i="53"/>
  <c r="DG54" i="53"/>
  <c r="FG54" i="53"/>
  <c r="FK54" i="53"/>
  <c r="HK54" i="53"/>
  <c r="HO54" i="53"/>
  <c r="DF54" i="53"/>
  <c r="FJ54" i="53"/>
  <c r="HJ54" i="53"/>
  <c r="DH54" i="53"/>
  <c r="FF54" i="53"/>
  <c r="FL54" i="53" s="1"/>
  <c r="HL54" i="53"/>
  <c r="CI54" i="53"/>
  <c r="EE54" i="53"/>
  <c r="EJ54" i="53" s="1"/>
  <c r="EI54" i="53"/>
  <c r="GM54" i="53"/>
  <c r="GQ54" i="53"/>
  <c r="CH54" i="53"/>
  <c r="EG54" i="53"/>
  <c r="GP54" i="53"/>
  <c r="CJ54" i="53"/>
  <c r="EH54" i="53"/>
  <c r="GL54" i="53"/>
  <c r="HB53" i="53"/>
  <c r="ET53" i="53"/>
  <c r="CV53" i="53"/>
  <c r="CH53" i="53"/>
  <c r="CU52" i="53"/>
  <c r="EU52" i="53"/>
  <c r="GY52" i="53"/>
  <c r="HC52" i="53"/>
  <c r="CV52" i="53"/>
  <c r="ET52" i="53"/>
  <c r="EX52" i="53" s="1"/>
  <c r="GX52" i="53"/>
  <c r="CW52" i="53"/>
  <c r="EV52" i="53"/>
  <c r="GZ52" i="53"/>
  <c r="DG51" i="53"/>
  <c r="FG51" i="53"/>
  <c r="FK51" i="53"/>
  <c r="HK51" i="53"/>
  <c r="HO51" i="53"/>
  <c r="DH51" i="53"/>
  <c r="FF51" i="53"/>
  <c r="HL51" i="53"/>
  <c r="DI51" i="53"/>
  <c r="FH51" i="53"/>
  <c r="HM51" i="53"/>
  <c r="CI51" i="53"/>
  <c r="EE51" i="53"/>
  <c r="EI51" i="53"/>
  <c r="GM51" i="53"/>
  <c r="GQ51" i="53"/>
  <c r="CJ51" i="53"/>
  <c r="EH51" i="53"/>
  <c r="GL51" i="53"/>
  <c r="CK51" i="53"/>
  <c r="ED51" i="53"/>
  <c r="EJ51" i="53" s="1"/>
  <c r="GN51" i="53"/>
  <c r="FI50" i="53"/>
  <c r="EC50" i="53"/>
  <c r="DI50" i="53"/>
  <c r="CL50" i="53"/>
  <c r="CU49" i="53"/>
  <c r="EU49" i="53"/>
  <c r="GY49" i="53"/>
  <c r="HC49" i="53"/>
  <c r="CW49" i="53"/>
  <c r="EV49" i="53"/>
  <c r="GZ49" i="53"/>
  <c r="CS49" i="53"/>
  <c r="CX49" i="53"/>
  <c r="ER49" i="53"/>
  <c r="EW49" i="53"/>
  <c r="HA49" i="53"/>
  <c r="HB48" i="53"/>
  <c r="CS48" i="53"/>
  <c r="IE47" i="53"/>
  <c r="IC47" i="53" s="1"/>
  <c r="IJ47" i="53"/>
  <c r="IH47" i="53" s="1"/>
  <c r="IG47" i="53"/>
  <c r="HJ47" i="53"/>
  <c r="GP47" i="53"/>
  <c r="DE47" i="53"/>
  <c r="IE46" i="53"/>
  <c r="IC46" i="53" s="1"/>
  <c r="IJ46" i="53"/>
  <c r="IH46" i="53" s="1"/>
  <c r="IG46" i="53"/>
  <c r="DG46" i="53"/>
  <c r="FG46" i="53"/>
  <c r="FK46" i="53"/>
  <c r="HK46" i="53"/>
  <c r="HO46" i="53"/>
  <c r="DF46" i="53"/>
  <c r="FJ46" i="53"/>
  <c r="HJ46" i="53"/>
  <c r="DH46" i="53"/>
  <c r="FF46" i="53"/>
  <c r="FL46" i="53" s="1"/>
  <c r="HL46" i="53"/>
  <c r="CI46" i="53"/>
  <c r="EE46" i="53"/>
  <c r="EI46" i="53"/>
  <c r="GM46" i="53"/>
  <c r="GQ46" i="53"/>
  <c r="CH46" i="53"/>
  <c r="EG46" i="53"/>
  <c r="GP46" i="53"/>
  <c r="CJ46" i="53"/>
  <c r="EH46" i="53"/>
  <c r="GL46" i="53"/>
  <c r="HB45" i="53"/>
  <c r="ET45" i="53"/>
  <c r="CV45" i="53"/>
  <c r="CH45" i="53"/>
  <c r="AV41" i="53"/>
  <c r="AZ41" i="53"/>
  <c r="BA41" i="53"/>
  <c r="AW41" i="53"/>
  <c r="AY41" i="53"/>
  <c r="IG39" i="53"/>
  <c r="IJ39" i="53"/>
  <c r="IH39" i="53" s="1"/>
  <c r="IE39" i="53"/>
  <c r="IC39" i="53" s="1"/>
  <c r="IM38" i="53"/>
  <c r="IK37" i="53"/>
  <c r="IM37" i="53"/>
  <c r="IN37" i="53"/>
  <c r="EU31" i="53"/>
  <c r="CM69" i="53"/>
  <c r="CQ69" i="53"/>
  <c r="IE68" i="53"/>
  <c r="IC68" i="53" s="1"/>
  <c r="IJ68" i="53"/>
  <c r="IH68" i="53" s="1"/>
  <c r="DG68" i="53"/>
  <c r="FG68" i="53"/>
  <c r="FL68" i="53" s="1"/>
  <c r="FK68" i="53"/>
  <c r="HK68" i="53"/>
  <c r="HO68" i="53"/>
  <c r="CI68" i="53"/>
  <c r="EE68" i="53"/>
  <c r="EI68" i="53"/>
  <c r="GM68" i="53"/>
  <c r="GQ68" i="53"/>
  <c r="IN68" i="53"/>
  <c r="IR68" i="53" s="1"/>
  <c r="CU66" i="53"/>
  <c r="EU66" i="53"/>
  <c r="EX66" i="53" s="1"/>
  <c r="GY66" i="53"/>
  <c r="HC66" i="53"/>
  <c r="CM65" i="53"/>
  <c r="CQ65" i="53"/>
  <c r="EM65" i="53"/>
  <c r="EQ65" i="53" s="1"/>
  <c r="GU65" i="53"/>
  <c r="IE64" i="53"/>
  <c r="IC64" i="53" s="1"/>
  <c r="IJ64" i="53"/>
  <c r="IH64" i="53" s="1"/>
  <c r="DG64" i="53"/>
  <c r="FG64" i="53"/>
  <c r="FL64" i="53" s="1"/>
  <c r="FK64" i="53"/>
  <c r="HK64" i="53"/>
  <c r="HO64" i="53"/>
  <c r="CI64" i="53"/>
  <c r="EE64" i="53"/>
  <c r="EI64" i="53"/>
  <c r="GM64" i="53"/>
  <c r="GQ64" i="53"/>
  <c r="IN64" i="53"/>
  <c r="CU62" i="53"/>
  <c r="EU62" i="53"/>
  <c r="EX62" i="53" s="1"/>
  <c r="GY62" i="53"/>
  <c r="HC62" i="53"/>
  <c r="CM61" i="53"/>
  <c r="CQ61" i="53"/>
  <c r="EM61" i="53"/>
  <c r="EQ61" i="53" s="1"/>
  <c r="GU61" i="53"/>
  <c r="IE60" i="53"/>
  <c r="IC60" i="53" s="1"/>
  <c r="IJ60" i="53"/>
  <c r="IH60" i="53" s="1"/>
  <c r="DG60" i="53"/>
  <c r="FG60" i="53"/>
  <c r="FL60" i="53" s="1"/>
  <c r="FK60" i="53"/>
  <c r="HK60" i="53"/>
  <c r="HO60" i="53"/>
  <c r="CI60" i="53"/>
  <c r="EE60" i="53"/>
  <c r="EI60" i="53"/>
  <c r="GM60" i="53"/>
  <c r="GQ60" i="53"/>
  <c r="IN60" i="53"/>
  <c r="IR60" i="53" s="1"/>
  <c r="CU58" i="53"/>
  <c r="EU58" i="53"/>
  <c r="EX58" i="53" s="1"/>
  <c r="GY58" i="53"/>
  <c r="HC58" i="53"/>
  <c r="HJ57" i="53"/>
  <c r="GP57" i="53"/>
  <c r="FJ57" i="53"/>
  <c r="EG57" i="53"/>
  <c r="CM57" i="53"/>
  <c r="CQ57" i="53"/>
  <c r="EM57" i="53"/>
  <c r="EQ57" i="53" s="1"/>
  <c r="GU57" i="53"/>
  <c r="IE56" i="53"/>
  <c r="IJ56" i="53"/>
  <c r="IH56" i="53" s="1"/>
  <c r="DG56" i="53"/>
  <c r="FG56" i="53"/>
  <c r="FL56" i="53" s="1"/>
  <c r="FK56" i="53"/>
  <c r="HK56" i="53"/>
  <c r="HO56" i="53"/>
  <c r="CI56" i="53"/>
  <c r="EE56" i="53"/>
  <c r="EI56" i="53"/>
  <c r="GM56" i="53"/>
  <c r="GQ56" i="53"/>
  <c r="IN56" i="53"/>
  <c r="GX55" i="53"/>
  <c r="ET55" i="53"/>
  <c r="AL55" i="53"/>
  <c r="GW54" i="53"/>
  <c r="GR54" i="53"/>
  <c r="EN54" i="53"/>
  <c r="CU54" i="53"/>
  <c r="EU54" i="53"/>
  <c r="EX54" i="53" s="1"/>
  <c r="GY54" i="53"/>
  <c r="HC54" i="53"/>
  <c r="HJ53" i="53"/>
  <c r="GP53" i="53"/>
  <c r="FJ53" i="53"/>
  <c r="EG53" i="53"/>
  <c r="CM53" i="53"/>
  <c r="CQ53" i="53"/>
  <c r="EM53" i="53"/>
  <c r="GU53" i="53"/>
  <c r="IE52" i="53"/>
  <c r="IC52" i="53" s="1"/>
  <c r="IJ52" i="53"/>
  <c r="IH52" i="53" s="1"/>
  <c r="DG52" i="53"/>
  <c r="FG52" i="53"/>
  <c r="FL52" i="53" s="1"/>
  <c r="FK52" i="53"/>
  <c r="HK52" i="53"/>
  <c r="HO52" i="53"/>
  <c r="CI52" i="53"/>
  <c r="EE52" i="53"/>
  <c r="EI52" i="53"/>
  <c r="GM52" i="53"/>
  <c r="GQ52" i="53"/>
  <c r="IN52" i="53"/>
  <c r="GX51" i="53"/>
  <c r="ET51" i="53"/>
  <c r="AL51" i="53"/>
  <c r="GW50" i="53"/>
  <c r="GR50" i="53"/>
  <c r="EN50" i="53"/>
  <c r="CU50" i="53"/>
  <c r="EU50" i="53"/>
  <c r="EX50" i="53" s="1"/>
  <c r="GY50" i="53"/>
  <c r="HC50" i="53"/>
  <c r="HJ49" i="53"/>
  <c r="GP49" i="53"/>
  <c r="FJ49" i="53"/>
  <c r="EG49" i="53"/>
  <c r="CM49" i="53"/>
  <c r="CQ49" i="53"/>
  <c r="EM49" i="53"/>
  <c r="GU49" i="53"/>
  <c r="IE48" i="53"/>
  <c r="IC48" i="53" s="1"/>
  <c r="IJ48" i="53"/>
  <c r="IH48" i="53" s="1"/>
  <c r="DG48" i="53"/>
  <c r="FG48" i="53"/>
  <c r="FL48" i="53" s="1"/>
  <c r="FK48" i="53"/>
  <c r="HK48" i="53"/>
  <c r="HO48" i="53"/>
  <c r="CI48" i="53"/>
  <c r="EE48" i="53"/>
  <c r="EI48" i="53"/>
  <c r="GM48" i="53"/>
  <c r="GQ48" i="53"/>
  <c r="IN48" i="53"/>
  <c r="GX47" i="53"/>
  <c r="ET47" i="53"/>
  <c r="AL47" i="53"/>
  <c r="GW46" i="53"/>
  <c r="GR46" i="53"/>
  <c r="EN46" i="53"/>
  <c r="CU46" i="53"/>
  <c r="EU46" i="53"/>
  <c r="EX46" i="53" s="1"/>
  <c r="GY46" i="53"/>
  <c r="HC46" i="53"/>
  <c r="HJ45" i="53"/>
  <c r="GP45" i="53"/>
  <c r="FJ45" i="53"/>
  <c r="EG45" i="53"/>
  <c r="CM45" i="53"/>
  <c r="CQ45" i="53"/>
  <c r="EM45" i="53"/>
  <c r="GU45" i="53"/>
  <c r="IE44" i="53"/>
  <c r="IC44" i="53" s="1"/>
  <c r="IJ44" i="53"/>
  <c r="IH44" i="53" s="1"/>
  <c r="HN44" i="53"/>
  <c r="GO44" i="53"/>
  <c r="FI44" i="53"/>
  <c r="EG44" i="53"/>
  <c r="CP44" i="53"/>
  <c r="EL44" i="53"/>
  <c r="EQ44" i="53" s="1"/>
  <c r="EP44" i="53"/>
  <c r="CM44" i="53"/>
  <c r="CQ44" i="53"/>
  <c r="EM44" i="53"/>
  <c r="GU44" i="53"/>
  <c r="AV42" i="53"/>
  <c r="AZ42" i="53"/>
  <c r="AW42" i="53"/>
  <c r="AX42" i="53"/>
  <c r="CZ41" i="53"/>
  <c r="DD41" i="53"/>
  <c r="EZ41" i="53"/>
  <c r="FD41" i="53"/>
  <c r="HD41" i="53"/>
  <c r="HH41" i="53"/>
  <c r="DC41" i="53"/>
  <c r="EY41" i="53"/>
  <c r="FE41" i="53" s="1"/>
  <c r="HF41" i="53"/>
  <c r="CY41" i="53"/>
  <c r="FA41" i="53"/>
  <c r="HG41" i="53"/>
  <c r="CB41" i="53"/>
  <c r="CF41" i="53"/>
  <c r="DX41" i="53"/>
  <c r="EB41" i="53"/>
  <c r="GF41" i="53"/>
  <c r="GJ41" i="53"/>
  <c r="CD41" i="53"/>
  <c r="DZ41" i="53"/>
  <c r="GK41" i="53"/>
  <c r="CE41" i="53"/>
  <c r="EA41" i="53"/>
  <c r="GG41" i="53"/>
  <c r="IK41" i="53"/>
  <c r="IM41" i="53"/>
  <c r="IR41" i="53" s="1"/>
  <c r="IN41" i="53"/>
  <c r="IG40" i="53"/>
  <c r="IE40" i="53"/>
  <c r="IC40" i="53" s="1"/>
  <c r="GH40" i="53"/>
  <c r="DW40" i="53"/>
  <c r="FL39" i="53"/>
  <c r="EO39" i="53"/>
  <c r="CG39" i="53"/>
  <c r="CH39" i="53"/>
  <c r="CV39" i="53"/>
  <c r="ER39" i="53"/>
  <c r="EV39" i="53"/>
  <c r="GZ39" i="53"/>
  <c r="CU39" i="53"/>
  <c r="EW39" i="53"/>
  <c r="GX39" i="53"/>
  <c r="HC39" i="53"/>
  <c r="CW39" i="53"/>
  <c r="ES39" i="53"/>
  <c r="GY39" i="53"/>
  <c r="EJ38" i="53"/>
  <c r="EJ37" i="53"/>
  <c r="HB36" i="53"/>
  <c r="FL36" i="53"/>
  <c r="CZ36" i="53"/>
  <c r="DD36" i="53"/>
  <c r="EZ36" i="53"/>
  <c r="FD36" i="53"/>
  <c r="HD36" i="53"/>
  <c r="HH36" i="53"/>
  <c r="DB36" i="53"/>
  <c r="FC36" i="53"/>
  <c r="HE36" i="53"/>
  <c r="DC36" i="53"/>
  <c r="EY36" i="53"/>
  <c r="FE36" i="53" s="1"/>
  <c r="HF36" i="53"/>
  <c r="CB36" i="53"/>
  <c r="CF36" i="53"/>
  <c r="DX36" i="53"/>
  <c r="EB36" i="53"/>
  <c r="GF36" i="53"/>
  <c r="GJ36" i="53"/>
  <c r="CC36" i="53"/>
  <c r="DY36" i="53"/>
  <c r="GI36" i="53"/>
  <c r="CD36" i="53"/>
  <c r="DZ36" i="53"/>
  <c r="GK36" i="53"/>
  <c r="CN35" i="53"/>
  <c r="CR35" i="53"/>
  <c r="EN35" i="53"/>
  <c r="GR35" i="53"/>
  <c r="GV35" i="53"/>
  <c r="CP35" i="53"/>
  <c r="EL35" i="53"/>
  <c r="EQ35" i="53" s="1"/>
  <c r="GS35" i="53"/>
  <c r="CQ35" i="53"/>
  <c r="EM35" i="53"/>
  <c r="GT35" i="53"/>
  <c r="GN34" i="53"/>
  <c r="GL34" i="53"/>
  <c r="GM34" i="53"/>
  <c r="CN34" i="53"/>
  <c r="CR34" i="53"/>
  <c r="EN34" i="53"/>
  <c r="GR34" i="53"/>
  <c r="GV34" i="53"/>
  <c r="CO34" i="53"/>
  <c r="EK34" i="53"/>
  <c r="EP34" i="53"/>
  <c r="GW34" i="53"/>
  <c r="CP34" i="53"/>
  <c r="EL34" i="53"/>
  <c r="GS34" i="53"/>
  <c r="GN33" i="53"/>
  <c r="GL33" i="53"/>
  <c r="AN33" i="53"/>
  <c r="AL33" i="53"/>
  <c r="AM33" i="53"/>
  <c r="AV33" i="53"/>
  <c r="AZ33" i="53"/>
  <c r="BA33" i="53"/>
  <c r="AW33" i="53"/>
  <c r="CH32" i="53"/>
  <c r="CI32" i="53"/>
  <c r="CV32" i="53"/>
  <c r="ER32" i="53"/>
  <c r="EV32" i="53"/>
  <c r="GZ32" i="53"/>
  <c r="CW32" i="53"/>
  <c r="ES32" i="53"/>
  <c r="GY32" i="53"/>
  <c r="CS32" i="53"/>
  <c r="CX32" i="53"/>
  <c r="ET32" i="53"/>
  <c r="HA32" i="53"/>
  <c r="AM30" i="53"/>
  <c r="AN30" i="53"/>
  <c r="ED29" i="53"/>
  <c r="EF29" i="53"/>
  <c r="IE28" i="53"/>
  <c r="IJ28" i="53"/>
  <c r="IH28" i="53" s="1"/>
  <c r="IG28" i="53"/>
  <c r="IE27" i="53"/>
  <c r="IC27" i="53" s="1"/>
  <c r="IJ27" i="53"/>
  <c r="IH27" i="53" s="1"/>
  <c r="IG27" i="53"/>
  <c r="DG27" i="53"/>
  <c r="FG27" i="53"/>
  <c r="FK27" i="53"/>
  <c r="HK27" i="53"/>
  <c r="HO27" i="53"/>
  <c r="DF27" i="53"/>
  <c r="FJ27" i="53"/>
  <c r="HJ27" i="53"/>
  <c r="DH27" i="53"/>
  <c r="FF27" i="53"/>
  <c r="HL27" i="53"/>
  <c r="DE27" i="53"/>
  <c r="FH27" i="53"/>
  <c r="DI27" i="53"/>
  <c r="FI27" i="53"/>
  <c r="CI27" i="53"/>
  <c r="EE27" i="53"/>
  <c r="EI27" i="53"/>
  <c r="GM27" i="53"/>
  <c r="GQ27" i="53"/>
  <c r="CH27" i="53"/>
  <c r="EG27" i="53"/>
  <c r="GP27" i="53"/>
  <c r="CJ27" i="53"/>
  <c r="EH27" i="53"/>
  <c r="GL27" i="53"/>
  <c r="CK27" i="53"/>
  <c r="GO27" i="53"/>
  <c r="CL27" i="53"/>
  <c r="GV25" i="53"/>
  <c r="CU25" i="53"/>
  <c r="EU25" i="53"/>
  <c r="GY25" i="53"/>
  <c r="HC25" i="53"/>
  <c r="CV25" i="53"/>
  <c r="ET25" i="53"/>
  <c r="EX25" i="53" s="1"/>
  <c r="GX25" i="53"/>
  <c r="CW25" i="53"/>
  <c r="EV25" i="53"/>
  <c r="GZ25" i="53"/>
  <c r="EW25" i="53"/>
  <c r="HA25" i="53"/>
  <c r="CS25" i="53"/>
  <c r="HB25" i="53"/>
  <c r="IO25" i="53"/>
  <c r="IK25" i="53"/>
  <c r="GL20" i="53"/>
  <c r="GM20" i="53"/>
  <c r="GN20" i="53"/>
  <c r="CA20" i="53"/>
  <c r="CC20" i="53"/>
  <c r="CN20" i="53"/>
  <c r="CR20" i="53"/>
  <c r="EN20" i="53"/>
  <c r="CO20" i="53"/>
  <c r="EK20" i="53"/>
  <c r="EP20" i="53"/>
  <c r="GT20" i="53"/>
  <c r="CP20" i="53"/>
  <c r="EL20" i="53"/>
  <c r="GU20" i="53"/>
  <c r="GS20" i="53"/>
  <c r="CM20" i="53"/>
  <c r="GV20" i="53"/>
  <c r="CQ20" i="53"/>
  <c r="EO20" i="53"/>
  <c r="GR20" i="53"/>
  <c r="CG12" i="53"/>
  <c r="CH12" i="53"/>
  <c r="CI12" i="53"/>
  <c r="CV12" i="53"/>
  <c r="ER12" i="53"/>
  <c r="EV12" i="53"/>
  <c r="GZ12" i="53"/>
  <c r="CU12" i="53"/>
  <c r="EW12" i="53"/>
  <c r="GX12" i="53"/>
  <c r="HC12" i="53"/>
  <c r="CW12" i="53"/>
  <c r="ES12" i="53"/>
  <c r="GY12" i="53"/>
  <c r="CT12" i="53"/>
  <c r="ET12" i="53"/>
  <c r="CX12" i="53"/>
  <c r="EU12" i="53"/>
  <c r="HA12" i="53"/>
  <c r="HB12" i="53"/>
  <c r="AV11" i="53"/>
  <c r="AZ11" i="53"/>
  <c r="AW11" i="53"/>
  <c r="AX11" i="53"/>
  <c r="AY11" i="53"/>
  <c r="BA11" i="53"/>
  <c r="AN11" i="53"/>
  <c r="AM11" i="53"/>
  <c r="AL11" i="53"/>
  <c r="EJ9" i="53"/>
  <c r="DG57" i="53"/>
  <c r="FG57" i="53"/>
  <c r="FL57" i="53" s="1"/>
  <c r="FK57" i="53"/>
  <c r="HK57" i="53"/>
  <c r="HO57" i="53"/>
  <c r="CI57" i="53"/>
  <c r="EE57" i="53"/>
  <c r="EI57" i="53"/>
  <c r="GM57" i="53"/>
  <c r="GQ57" i="53"/>
  <c r="IN57" i="53"/>
  <c r="IR57" i="53" s="1"/>
  <c r="CU55" i="53"/>
  <c r="EU55" i="53"/>
  <c r="GY55" i="53"/>
  <c r="HC55" i="53"/>
  <c r="CM54" i="53"/>
  <c r="CQ54" i="53"/>
  <c r="EM54" i="53"/>
  <c r="EQ54" i="53" s="1"/>
  <c r="GU54" i="53"/>
  <c r="IE53" i="53"/>
  <c r="IC53" i="53" s="1"/>
  <c r="IJ53" i="53"/>
  <c r="IH53" i="53" s="1"/>
  <c r="EQ53" i="53"/>
  <c r="DG53" i="53"/>
  <c r="FG53" i="53"/>
  <c r="FL53" i="53" s="1"/>
  <c r="FK53" i="53"/>
  <c r="HK53" i="53"/>
  <c r="HO53" i="53"/>
  <c r="CI53" i="53"/>
  <c r="EE53" i="53"/>
  <c r="EI53" i="53"/>
  <c r="GM53" i="53"/>
  <c r="GQ53" i="53"/>
  <c r="IN53" i="53"/>
  <c r="CU51" i="53"/>
  <c r="EU51" i="53"/>
  <c r="GY51" i="53"/>
  <c r="HC51" i="53"/>
  <c r="CM50" i="53"/>
  <c r="CQ50" i="53"/>
  <c r="EM50" i="53"/>
  <c r="EQ50" i="53" s="1"/>
  <c r="GU50" i="53"/>
  <c r="IE49" i="53"/>
  <c r="IC49" i="53" s="1"/>
  <c r="IJ49" i="53"/>
  <c r="IH49" i="53" s="1"/>
  <c r="EQ49" i="53"/>
  <c r="DG49" i="53"/>
  <c r="FG49" i="53"/>
  <c r="FL49" i="53" s="1"/>
  <c r="FK49" i="53"/>
  <c r="HK49" i="53"/>
  <c r="HO49" i="53"/>
  <c r="CI49" i="53"/>
  <c r="EE49" i="53"/>
  <c r="EI49" i="53"/>
  <c r="GM49" i="53"/>
  <c r="GQ49" i="53"/>
  <c r="IN49" i="53"/>
  <c r="IR49" i="53" s="1"/>
  <c r="CU47" i="53"/>
  <c r="EU47" i="53"/>
  <c r="GY47" i="53"/>
  <c r="HC47" i="53"/>
  <c r="CM46" i="53"/>
  <c r="CQ46" i="53"/>
  <c r="EM46" i="53"/>
  <c r="EQ46" i="53" s="1"/>
  <c r="GU46" i="53"/>
  <c r="IE45" i="53"/>
  <c r="IC45" i="53" s="1"/>
  <c r="IJ45" i="53"/>
  <c r="IH45" i="53" s="1"/>
  <c r="EQ45" i="53"/>
  <c r="DG45" i="53"/>
  <c r="FG45" i="53"/>
  <c r="FL45" i="53" s="1"/>
  <c r="FK45" i="53"/>
  <c r="HK45" i="53"/>
  <c r="HO45" i="53"/>
  <c r="CI45" i="53"/>
  <c r="EE45" i="53"/>
  <c r="EI45" i="53"/>
  <c r="GM45" i="53"/>
  <c r="GQ45" i="53"/>
  <c r="IN45" i="53"/>
  <c r="IR44" i="53"/>
  <c r="DF44" i="53"/>
  <c r="DJ44" i="53"/>
  <c r="DG44" i="53"/>
  <c r="FG44" i="53"/>
  <c r="FL44" i="53" s="1"/>
  <c r="FK44" i="53"/>
  <c r="HK44" i="53"/>
  <c r="HO44" i="53"/>
  <c r="CH44" i="53"/>
  <c r="CL44" i="53"/>
  <c r="ED44" i="53"/>
  <c r="EH44" i="53"/>
  <c r="CI44" i="53"/>
  <c r="EE44" i="53"/>
  <c r="EI44" i="53"/>
  <c r="GM44" i="53"/>
  <c r="GQ44" i="53"/>
  <c r="AL44" i="53"/>
  <c r="AM44" i="53"/>
  <c r="CP43" i="53"/>
  <c r="EL43" i="53"/>
  <c r="EQ43" i="53" s="1"/>
  <c r="EP43" i="53"/>
  <c r="GT43" i="53"/>
  <c r="CM43" i="53"/>
  <c r="CQ43" i="53"/>
  <c r="EM43" i="53"/>
  <c r="GU43" i="53"/>
  <c r="EJ41" i="53"/>
  <c r="CZ40" i="53"/>
  <c r="DD40" i="53"/>
  <c r="EZ40" i="53"/>
  <c r="FD40" i="53"/>
  <c r="HD40" i="53"/>
  <c r="HH40" i="53"/>
  <c r="DB40" i="53"/>
  <c r="FC40" i="53"/>
  <c r="HE40" i="53"/>
  <c r="DC40" i="53"/>
  <c r="EY40" i="53"/>
  <c r="FE40" i="53" s="1"/>
  <c r="HF40" i="53"/>
  <c r="CB40" i="53"/>
  <c r="CF40" i="53"/>
  <c r="DX40" i="53"/>
  <c r="EB40" i="53"/>
  <c r="GF40" i="53"/>
  <c r="GJ40" i="53"/>
  <c r="CC40" i="53"/>
  <c r="DY40" i="53"/>
  <c r="GI40" i="53"/>
  <c r="CD40" i="53"/>
  <c r="DZ40" i="53"/>
  <c r="GK40" i="53"/>
  <c r="EQ39" i="53"/>
  <c r="CN39" i="53"/>
  <c r="CR39" i="53"/>
  <c r="EN39" i="53"/>
  <c r="GR39" i="53"/>
  <c r="GV39" i="53"/>
  <c r="CP39" i="53"/>
  <c r="EL39" i="53"/>
  <c r="GS39" i="53"/>
  <c r="CQ39" i="53"/>
  <c r="EM39" i="53"/>
  <c r="GT39" i="53"/>
  <c r="GN38" i="53"/>
  <c r="GL38" i="53"/>
  <c r="GM38" i="53"/>
  <c r="CN38" i="53"/>
  <c r="CR38" i="53"/>
  <c r="EN38" i="53"/>
  <c r="GR38" i="53"/>
  <c r="GV38" i="53"/>
  <c r="CO38" i="53"/>
  <c r="EK38" i="53"/>
  <c r="EP38" i="53"/>
  <c r="GW38" i="53"/>
  <c r="CP38" i="53"/>
  <c r="EL38" i="53"/>
  <c r="GS38" i="53"/>
  <c r="GN37" i="53"/>
  <c r="GL37" i="53"/>
  <c r="AN37" i="53"/>
  <c r="AL37" i="53"/>
  <c r="AM37" i="53"/>
  <c r="AV37" i="53"/>
  <c r="AZ37" i="53"/>
  <c r="BA37" i="53"/>
  <c r="AW37" i="53"/>
  <c r="CH36" i="53"/>
  <c r="CI36" i="53"/>
  <c r="CV36" i="53"/>
  <c r="ER36" i="53"/>
  <c r="EV36" i="53"/>
  <c r="GZ36" i="53"/>
  <c r="CW36" i="53"/>
  <c r="ES36" i="53"/>
  <c r="GY36" i="53"/>
  <c r="CS36" i="53"/>
  <c r="CX36" i="53"/>
  <c r="ET36" i="53"/>
  <c r="HA36" i="53"/>
  <c r="IR32" i="53"/>
  <c r="IG31" i="53"/>
  <c r="IJ31" i="53"/>
  <c r="IH31" i="53" s="1"/>
  <c r="IE31" i="53"/>
  <c r="IC31" i="53" s="1"/>
  <c r="CC31" i="53"/>
  <c r="IC28" i="53"/>
  <c r="CA28" i="53"/>
  <c r="CB28" i="53"/>
  <c r="CC28" i="53"/>
  <c r="CM28" i="53"/>
  <c r="CQ28" i="53"/>
  <c r="EM28" i="53"/>
  <c r="EQ28" i="53" s="1"/>
  <c r="GU28" i="53"/>
  <c r="CO28" i="53"/>
  <c r="EN28" i="53"/>
  <c r="GR28" i="53"/>
  <c r="GW28" i="53"/>
  <c r="CP28" i="53"/>
  <c r="EO28" i="53"/>
  <c r="GS28" i="53"/>
  <c r="CR28" i="53"/>
  <c r="EP28" i="53"/>
  <c r="GT28" i="53"/>
  <c r="GV28" i="53"/>
  <c r="IN28" i="53"/>
  <c r="IK28" i="53"/>
  <c r="AV26" i="53"/>
  <c r="IK26" i="53"/>
  <c r="CA25" i="53"/>
  <c r="CB25" i="53"/>
  <c r="CC25" i="53"/>
  <c r="CM25" i="53"/>
  <c r="CQ25" i="53"/>
  <c r="EM25" i="53"/>
  <c r="GU25" i="53"/>
  <c r="CP25" i="53"/>
  <c r="EO25" i="53"/>
  <c r="GS25" i="53"/>
  <c r="CR25" i="53"/>
  <c r="EK25" i="53"/>
  <c r="EP25" i="53"/>
  <c r="GT25" i="53"/>
  <c r="CO25" i="53"/>
  <c r="EL25" i="53"/>
  <c r="EN25" i="53"/>
  <c r="GR25" i="53"/>
  <c r="AM25" i="53"/>
  <c r="AL25" i="53"/>
  <c r="AN25" i="53"/>
  <c r="IR23" i="53"/>
  <c r="CU22" i="53"/>
  <c r="EU22" i="53"/>
  <c r="GY22" i="53"/>
  <c r="HC22" i="53"/>
  <c r="CW22" i="53"/>
  <c r="EV22" i="53"/>
  <c r="GZ22" i="53"/>
  <c r="CS22" i="53"/>
  <c r="CX22" i="53"/>
  <c r="ER22" i="53"/>
  <c r="EW22" i="53"/>
  <c r="HA22" i="53"/>
  <c r="CT22" i="53"/>
  <c r="ES22" i="53"/>
  <c r="GX22" i="53"/>
  <c r="CV22" i="53"/>
  <c r="ET22" i="53"/>
  <c r="HB22" i="53"/>
  <c r="GH21" i="53"/>
  <c r="GG21" i="53"/>
  <c r="IM20" i="53"/>
  <c r="IR20" i="53" s="1"/>
  <c r="IK20" i="53"/>
  <c r="AN20" i="53"/>
  <c r="AM20" i="53"/>
  <c r="AN19" i="53"/>
  <c r="AL19" i="53"/>
  <c r="AM19" i="53"/>
  <c r="IK16" i="53"/>
  <c r="IN16" i="53"/>
  <c r="AV16" i="53"/>
  <c r="AZ16" i="53"/>
  <c r="AW16" i="53"/>
  <c r="AX16" i="53"/>
  <c r="AY16" i="53"/>
  <c r="BA16" i="53"/>
  <c r="AN16" i="53"/>
  <c r="AM16" i="53"/>
  <c r="AL16" i="53"/>
  <c r="IC15" i="53"/>
  <c r="IK11" i="53"/>
  <c r="IN11" i="53"/>
  <c r="HC44" i="53"/>
  <c r="GY44" i="53"/>
  <c r="EU44" i="53"/>
  <c r="EX44" i="53" s="1"/>
  <c r="IJ43" i="53"/>
  <c r="IH43" i="53" s="1"/>
  <c r="HC43" i="53"/>
  <c r="GY43" i="53"/>
  <c r="EU43" i="53"/>
  <c r="EX43" i="53" s="1"/>
  <c r="IJ42" i="53"/>
  <c r="IH42" i="53" s="1"/>
  <c r="HC42" i="53"/>
  <c r="GX42" i="53"/>
  <c r="EW42" i="53"/>
  <c r="CZ42" i="53"/>
  <c r="DD42" i="53"/>
  <c r="EZ42" i="53"/>
  <c r="FE42" i="53" s="1"/>
  <c r="FD42" i="53"/>
  <c r="CB42" i="53"/>
  <c r="CF42" i="53"/>
  <c r="DX42" i="53"/>
  <c r="EB42" i="53"/>
  <c r="GF42" i="53"/>
  <c r="GJ42" i="53"/>
  <c r="GW41" i="53"/>
  <c r="FL41" i="53"/>
  <c r="EP41" i="53"/>
  <c r="EK41" i="53"/>
  <c r="CV41" i="53"/>
  <c r="ER41" i="53"/>
  <c r="EX41" i="53" s="1"/>
  <c r="EV41" i="53"/>
  <c r="GZ41" i="53"/>
  <c r="CN40" i="53"/>
  <c r="CR40" i="53"/>
  <c r="EN40" i="53"/>
  <c r="EQ40" i="53" s="1"/>
  <c r="GR40" i="53"/>
  <c r="GV40" i="53"/>
  <c r="AL40" i="53"/>
  <c r="HE39" i="53"/>
  <c r="GI39" i="53"/>
  <c r="FC39" i="53"/>
  <c r="EJ39" i="53"/>
  <c r="DY39" i="53"/>
  <c r="IK39" i="53"/>
  <c r="AV39" i="53"/>
  <c r="AZ39" i="53"/>
  <c r="IJ38" i="53"/>
  <c r="IH38" i="53" s="1"/>
  <c r="HC38" i="53"/>
  <c r="GX38" i="53"/>
  <c r="EW38" i="53"/>
  <c r="CZ38" i="53"/>
  <c r="DD38" i="53"/>
  <c r="EZ38" i="53"/>
  <c r="FE38" i="53" s="1"/>
  <c r="FD38" i="53"/>
  <c r="HD38" i="53"/>
  <c r="HH38" i="53"/>
  <c r="CB38" i="53"/>
  <c r="CF38" i="53"/>
  <c r="DX38" i="53"/>
  <c r="EC38" i="53" s="1"/>
  <c r="EB38" i="53"/>
  <c r="GF38" i="53"/>
  <c r="GJ38" i="53"/>
  <c r="GW37" i="53"/>
  <c r="FL37" i="53"/>
  <c r="EP37" i="53"/>
  <c r="EK37" i="53"/>
  <c r="CV37" i="53"/>
  <c r="ER37" i="53"/>
  <c r="EX37" i="53" s="1"/>
  <c r="EV37" i="53"/>
  <c r="GZ37" i="53"/>
  <c r="CN36" i="53"/>
  <c r="CR36" i="53"/>
  <c r="EN36" i="53"/>
  <c r="EQ36" i="53" s="1"/>
  <c r="GR36" i="53"/>
  <c r="GV36" i="53"/>
  <c r="AL36" i="53"/>
  <c r="HE35" i="53"/>
  <c r="GI35" i="53"/>
  <c r="FC35" i="53"/>
  <c r="EJ35" i="53"/>
  <c r="DY35" i="53"/>
  <c r="IK35" i="53"/>
  <c r="AV35" i="53"/>
  <c r="AZ35" i="53"/>
  <c r="IJ34" i="53"/>
  <c r="IH34" i="53" s="1"/>
  <c r="HC34" i="53"/>
  <c r="GX34" i="53"/>
  <c r="EW34" i="53"/>
  <c r="CZ34" i="53"/>
  <c r="DD34" i="53"/>
  <c r="EZ34" i="53"/>
  <c r="FE34" i="53" s="1"/>
  <c r="FD34" i="53"/>
  <c r="HD34" i="53"/>
  <c r="HH34" i="53"/>
  <c r="CB34" i="53"/>
  <c r="CF34" i="53"/>
  <c r="DX34" i="53"/>
  <c r="EB34" i="53"/>
  <c r="GF34" i="53"/>
  <c r="GJ34" i="53"/>
  <c r="GW33" i="53"/>
  <c r="FL33" i="53"/>
  <c r="EP33" i="53"/>
  <c r="EK33" i="53"/>
  <c r="CV33" i="53"/>
  <c r="ER33" i="53"/>
  <c r="EX33" i="53" s="1"/>
  <c r="EV33" i="53"/>
  <c r="GZ33" i="53"/>
  <c r="CN32" i="53"/>
  <c r="CR32" i="53"/>
  <c r="EN32" i="53"/>
  <c r="EQ32" i="53" s="1"/>
  <c r="GR32" i="53"/>
  <c r="GV32" i="53"/>
  <c r="AL32" i="53"/>
  <c r="HE31" i="53"/>
  <c r="GI31" i="53"/>
  <c r="FC31" i="53"/>
  <c r="EJ31" i="53"/>
  <c r="DY31" i="53"/>
  <c r="IK31" i="53"/>
  <c r="AV31" i="53"/>
  <c r="AZ31" i="53"/>
  <c r="CH30" i="53"/>
  <c r="GW29" i="53"/>
  <c r="CU29" i="53"/>
  <c r="EU29" i="53"/>
  <c r="GY29" i="53"/>
  <c r="HC29" i="53"/>
  <c r="CV29" i="53"/>
  <c r="ET29" i="53"/>
  <c r="EX29" i="53" s="1"/>
  <c r="GX29" i="53"/>
  <c r="CW29" i="53"/>
  <c r="EV29" i="53"/>
  <c r="GZ29" i="53"/>
  <c r="DG28" i="53"/>
  <c r="FG28" i="53"/>
  <c r="FK28" i="53"/>
  <c r="HK28" i="53"/>
  <c r="HO28" i="53"/>
  <c r="DH28" i="53"/>
  <c r="FF28" i="53"/>
  <c r="HL28" i="53"/>
  <c r="DI28" i="53"/>
  <c r="FH28" i="53"/>
  <c r="HM28" i="53"/>
  <c r="CI28" i="53"/>
  <c r="EE28" i="53"/>
  <c r="EI28" i="53"/>
  <c r="GM28" i="53"/>
  <c r="GQ28" i="53"/>
  <c r="CJ28" i="53"/>
  <c r="EH28" i="53"/>
  <c r="GL28" i="53"/>
  <c r="CK28" i="53"/>
  <c r="ED28" i="53"/>
  <c r="EJ28" i="53" s="1"/>
  <c r="GN28" i="53"/>
  <c r="EC27" i="53"/>
  <c r="CU26" i="53"/>
  <c r="EU26" i="53"/>
  <c r="GY26" i="53"/>
  <c r="HC26" i="53"/>
  <c r="CW26" i="53"/>
  <c r="EV26" i="53"/>
  <c r="GZ26" i="53"/>
  <c r="CS26" i="53"/>
  <c r="CX26" i="53"/>
  <c r="ER26" i="53"/>
  <c r="EX26" i="53" s="1"/>
  <c r="EW26" i="53"/>
  <c r="HA26" i="53"/>
  <c r="GH25" i="53"/>
  <c r="IE24" i="53"/>
  <c r="IC24" i="53" s="1"/>
  <c r="IJ24" i="53"/>
  <c r="IH24" i="53" s="1"/>
  <c r="IG24" i="53"/>
  <c r="EL24" i="53"/>
  <c r="IE23" i="53"/>
  <c r="IC23" i="53" s="1"/>
  <c r="IJ23" i="53"/>
  <c r="IH23" i="53" s="1"/>
  <c r="IG23" i="53"/>
  <c r="DG23" i="53"/>
  <c r="FG23" i="53"/>
  <c r="FK23" i="53"/>
  <c r="HK23" i="53"/>
  <c r="HO23" i="53"/>
  <c r="DF23" i="53"/>
  <c r="FJ23" i="53"/>
  <c r="HJ23" i="53"/>
  <c r="DH23" i="53"/>
  <c r="FF23" i="53"/>
  <c r="FL23" i="53" s="1"/>
  <c r="HL23" i="53"/>
  <c r="CI23" i="53"/>
  <c r="EE23" i="53"/>
  <c r="EI23" i="53"/>
  <c r="GM23" i="53"/>
  <c r="GQ23" i="53"/>
  <c r="CH23" i="53"/>
  <c r="EG23" i="53"/>
  <c r="GP23" i="53"/>
  <c r="CJ23" i="53"/>
  <c r="EH23" i="53"/>
  <c r="GL23" i="53"/>
  <c r="CH22" i="53"/>
  <c r="AM22" i="53"/>
  <c r="AN22" i="53"/>
  <c r="DF21" i="53"/>
  <c r="DJ21" i="53"/>
  <c r="FF21" i="53"/>
  <c r="FJ21" i="53"/>
  <c r="HJ21" i="53"/>
  <c r="HN21" i="53"/>
  <c r="DG21" i="53"/>
  <c r="FG21" i="53"/>
  <c r="FK21" i="53"/>
  <c r="HK21" i="53"/>
  <c r="HO21" i="53"/>
  <c r="DE21" i="53"/>
  <c r="HL21" i="53"/>
  <c r="DH21" i="53"/>
  <c r="FH21" i="53"/>
  <c r="HM21" i="53"/>
  <c r="CH21" i="53"/>
  <c r="CL21" i="53"/>
  <c r="ED21" i="53"/>
  <c r="EH21" i="53"/>
  <c r="GL21" i="53"/>
  <c r="GP21" i="53"/>
  <c r="CI21" i="53"/>
  <c r="EE21" i="53"/>
  <c r="EI21" i="53"/>
  <c r="GM21" i="53"/>
  <c r="GQ21" i="53"/>
  <c r="CJ21" i="53"/>
  <c r="EG21" i="53"/>
  <c r="GN21" i="53"/>
  <c r="CK21" i="53"/>
  <c r="GO21" i="53"/>
  <c r="IC19" i="53"/>
  <c r="IN14" i="53"/>
  <c r="IK14" i="53"/>
  <c r="IM14" i="53"/>
  <c r="IR14" i="53" s="1"/>
  <c r="FL42" i="53"/>
  <c r="CV42" i="53"/>
  <c r="ER42" i="53"/>
  <c r="EX42" i="53" s="1"/>
  <c r="EV42" i="53"/>
  <c r="GZ42" i="53"/>
  <c r="CN41" i="53"/>
  <c r="CR41" i="53"/>
  <c r="EN41" i="53"/>
  <c r="GR41" i="53"/>
  <c r="GV41" i="53"/>
  <c r="EJ40" i="53"/>
  <c r="IK40" i="53"/>
  <c r="AV40" i="53"/>
  <c r="AZ40" i="53"/>
  <c r="CZ39" i="53"/>
  <c r="DD39" i="53"/>
  <c r="EZ39" i="53"/>
  <c r="FE39" i="53" s="1"/>
  <c r="FD39" i="53"/>
  <c r="HD39" i="53"/>
  <c r="HH39" i="53"/>
  <c r="CB39" i="53"/>
  <c r="CF39" i="53"/>
  <c r="DX39" i="53"/>
  <c r="EB39" i="53"/>
  <c r="GF39" i="53"/>
  <c r="GJ39" i="53"/>
  <c r="FL38" i="53"/>
  <c r="CV38" i="53"/>
  <c r="ER38" i="53"/>
  <c r="EX38" i="53" s="1"/>
  <c r="EV38" i="53"/>
  <c r="GZ38" i="53"/>
  <c r="CN37" i="53"/>
  <c r="CR37" i="53"/>
  <c r="EN37" i="53"/>
  <c r="GR37" i="53"/>
  <c r="GV37" i="53"/>
  <c r="EJ36" i="53"/>
  <c r="IK36" i="53"/>
  <c r="AV36" i="53"/>
  <c r="AZ36" i="53"/>
  <c r="CZ35" i="53"/>
  <c r="DD35" i="53"/>
  <c r="EZ35" i="53"/>
  <c r="FE35" i="53" s="1"/>
  <c r="FD35" i="53"/>
  <c r="HD35" i="53"/>
  <c r="HH35" i="53"/>
  <c r="CB35" i="53"/>
  <c r="CF35" i="53"/>
  <c r="DX35" i="53"/>
  <c r="EB35" i="53"/>
  <c r="GF35" i="53"/>
  <c r="GJ35" i="53"/>
  <c r="FL34" i="53"/>
  <c r="CV34" i="53"/>
  <c r="ER34" i="53"/>
  <c r="EX34" i="53" s="1"/>
  <c r="EV34" i="53"/>
  <c r="GZ34" i="53"/>
  <c r="CN33" i="53"/>
  <c r="CR33" i="53"/>
  <c r="EN33" i="53"/>
  <c r="GR33" i="53"/>
  <c r="GV33" i="53"/>
  <c r="EJ32" i="53"/>
  <c r="IK32" i="53"/>
  <c r="AV32" i="53"/>
  <c r="AZ32" i="53"/>
  <c r="CZ31" i="53"/>
  <c r="DD31" i="53"/>
  <c r="EZ31" i="53"/>
  <c r="FE31" i="53" s="1"/>
  <c r="FD31" i="53"/>
  <c r="HD31" i="53"/>
  <c r="HH31" i="53"/>
  <c r="CB31" i="53"/>
  <c r="CF31" i="53"/>
  <c r="DX31" i="53"/>
  <c r="EB31" i="53"/>
  <c r="GF31" i="53"/>
  <c r="GJ31" i="53"/>
  <c r="AV30" i="53"/>
  <c r="IK30" i="53"/>
  <c r="CA29" i="53"/>
  <c r="CB29" i="53"/>
  <c r="CC29" i="53"/>
  <c r="CM29" i="53"/>
  <c r="CQ29" i="53"/>
  <c r="EM29" i="53"/>
  <c r="GU29" i="53"/>
  <c r="CP29" i="53"/>
  <c r="EO29" i="53"/>
  <c r="GS29" i="53"/>
  <c r="CR29" i="53"/>
  <c r="EK29" i="53"/>
  <c r="EQ29" i="53" s="1"/>
  <c r="EP29" i="53"/>
  <c r="GT29" i="53"/>
  <c r="AM29" i="53"/>
  <c r="AL29" i="53"/>
  <c r="AN29" i="53"/>
  <c r="IR28" i="53"/>
  <c r="IN27" i="53"/>
  <c r="IR27" i="53" s="1"/>
  <c r="IK27" i="53"/>
  <c r="AM26" i="53"/>
  <c r="AN26" i="53"/>
  <c r="ED25" i="53"/>
  <c r="EF25" i="53"/>
  <c r="IM25" i="53"/>
  <c r="AV25" i="53"/>
  <c r="CA24" i="53"/>
  <c r="CB24" i="53"/>
  <c r="CM24" i="53"/>
  <c r="CQ24" i="53"/>
  <c r="EM24" i="53"/>
  <c r="EQ24" i="53" s="1"/>
  <c r="GU24" i="53"/>
  <c r="CO24" i="53"/>
  <c r="EN24" i="53"/>
  <c r="GR24" i="53"/>
  <c r="GW24" i="53"/>
  <c r="CP24" i="53"/>
  <c r="EO24" i="53"/>
  <c r="GS24" i="53"/>
  <c r="GF22" i="53"/>
  <c r="GG22" i="53"/>
  <c r="FE22" i="53"/>
  <c r="AV22" i="53"/>
  <c r="IK22" i="53"/>
  <c r="AV19" i="53"/>
  <c r="AZ19" i="53"/>
  <c r="BA19" i="53"/>
  <c r="AW19" i="53"/>
  <c r="AY19" i="53"/>
  <c r="IG17" i="53"/>
  <c r="IJ17" i="53"/>
  <c r="IH17" i="53" s="1"/>
  <c r="IE17" i="53"/>
  <c r="IC17" i="53" s="1"/>
  <c r="IM16" i="53"/>
  <c r="DW11" i="53"/>
  <c r="DY11" i="53"/>
  <c r="EJ10" i="53"/>
  <c r="HL30" i="53"/>
  <c r="GN30" i="53"/>
  <c r="FH30" i="53"/>
  <c r="FL30" i="53" s="1"/>
  <c r="EF30" i="53"/>
  <c r="EJ30" i="53" s="1"/>
  <c r="DF30" i="53"/>
  <c r="CM30" i="53"/>
  <c r="CQ30" i="53"/>
  <c r="IE29" i="53"/>
  <c r="IC29" i="53" s="1"/>
  <c r="IJ29" i="53"/>
  <c r="IH29" i="53" s="1"/>
  <c r="DG29" i="53"/>
  <c r="FG29" i="53"/>
  <c r="FL29" i="53" s="1"/>
  <c r="FK29" i="53"/>
  <c r="HK29" i="53"/>
  <c r="HO29" i="53"/>
  <c r="CI29" i="53"/>
  <c r="EE29" i="53"/>
  <c r="EI29" i="53"/>
  <c r="GM29" i="53"/>
  <c r="GQ29" i="53"/>
  <c r="IN29" i="53"/>
  <c r="GX28" i="53"/>
  <c r="ET28" i="53"/>
  <c r="AL28" i="53"/>
  <c r="GW27" i="53"/>
  <c r="GR27" i="53"/>
  <c r="EN27" i="53"/>
  <c r="CU27" i="53"/>
  <c r="EU27" i="53"/>
  <c r="EX27" i="53" s="1"/>
  <c r="GY27" i="53"/>
  <c r="HC27" i="53"/>
  <c r="HJ26" i="53"/>
  <c r="GP26" i="53"/>
  <c r="FJ26" i="53"/>
  <c r="EG26" i="53"/>
  <c r="CM26" i="53"/>
  <c r="CQ26" i="53"/>
  <c r="EM26" i="53"/>
  <c r="EQ26" i="53" s="1"/>
  <c r="GU26" i="53"/>
  <c r="IE25" i="53"/>
  <c r="IC25" i="53" s="1"/>
  <c r="IJ25" i="53"/>
  <c r="IH25" i="53" s="1"/>
  <c r="DG25" i="53"/>
  <c r="FG25" i="53"/>
  <c r="FL25" i="53" s="1"/>
  <c r="FK25" i="53"/>
  <c r="HK25" i="53"/>
  <c r="HO25" i="53"/>
  <c r="CI25" i="53"/>
  <c r="EE25" i="53"/>
  <c r="EI25" i="53"/>
  <c r="GM25" i="53"/>
  <c r="GQ25" i="53"/>
  <c r="IN25" i="53"/>
  <c r="GX24" i="53"/>
  <c r="ET24" i="53"/>
  <c r="AL24" i="53"/>
  <c r="GW23" i="53"/>
  <c r="GR23" i="53"/>
  <c r="EN23" i="53"/>
  <c r="CU23" i="53"/>
  <c r="EU23" i="53"/>
  <c r="EX23" i="53" s="1"/>
  <c r="GY23" i="53"/>
  <c r="HC23" i="53"/>
  <c r="HJ22" i="53"/>
  <c r="GP22" i="53"/>
  <c r="FJ22" i="53"/>
  <c r="EG22" i="53"/>
  <c r="CM22" i="53"/>
  <c r="CQ22" i="53"/>
  <c r="EM22" i="53"/>
  <c r="EQ22" i="53" s="1"/>
  <c r="GU22" i="53"/>
  <c r="AV20" i="53"/>
  <c r="AZ20" i="53"/>
  <c r="AW20" i="53"/>
  <c r="AX20" i="53"/>
  <c r="CZ19" i="53"/>
  <c r="DD19" i="53"/>
  <c r="EZ19" i="53"/>
  <c r="FD19" i="53"/>
  <c r="HD19" i="53"/>
  <c r="HH19" i="53"/>
  <c r="DC19" i="53"/>
  <c r="EY19" i="53"/>
  <c r="HF19" i="53"/>
  <c r="CY19" i="53"/>
  <c r="FA19" i="53"/>
  <c r="HG19" i="53"/>
  <c r="CB19" i="53"/>
  <c r="CF19" i="53"/>
  <c r="DX19" i="53"/>
  <c r="EB19" i="53"/>
  <c r="GF19" i="53"/>
  <c r="GJ19" i="53"/>
  <c r="CD19" i="53"/>
  <c r="DZ19" i="53"/>
  <c r="GK19" i="53"/>
  <c r="CE19" i="53"/>
  <c r="EA19" i="53"/>
  <c r="GG19" i="53"/>
  <c r="IK19" i="53"/>
  <c r="IM19" i="53"/>
  <c r="IR19" i="53" s="1"/>
  <c r="IN19" i="53"/>
  <c r="IG18" i="53"/>
  <c r="IE18" i="53"/>
  <c r="IC18" i="53" s="1"/>
  <c r="GH18" i="53"/>
  <c r="DW18" i="53"/>
  <c r="FL17" i="53"/>
  <c r="EO17" i="53"/>
  <c r="CG17" i="53"/>
  <c r="CH17" i="53"/>
  <c r="CV17" i="53"/>
  <c r="ER17" i="53"/>
  <c r="EV17" i="53"/>
  <c r="GZ17" i="53"/>
  <c r="CU17" i="53"/>
  <c r="EW17" i="53"/>
  <c r="GX17" i="53"/>
  <c r="HC17" i="53"/>
  <c r="CW17" i="53"/>
  <c r="ES17" i="53"/>
  <c r="GY17" i="53"/>
  <c r="EJ16" i="53"/>
  <c r="IR15" i="53"/>
  <c r="CZ14" i="53"/>
  <c r="DD14" i="53"/>
  <c r="EZ14" i="53"/>
  <c r="FD14" i="53"/>
  <c r="HD14" i="53"/>
  <c r="HH14" i="53"/>
  <c r="DC14" i="53"/>
  <c r="EY14" i="53"/>
  <c r="HF14" i="53"/>
  <c r="CY14" i="53"/>
  <c r="FA14" i="53"/>
  <c r="HG14" i="53"/>
  <c r="FB14" i="53"/>
  <c r="FC14" i="53"/>
  <c r="HE14" i="53"/>
  <c r="CB14" i="53"/>
  <c r="CF14" i="53"/>
  <c r="DX14" i="53"/>
  <c r="EB14" i="53"/>
  <c r="GF14" i="53"/>
  <c r="GJ14" i="53"/>
  <c r="CD14" i="53"/>
  <c r="DZ14" i="53"/>
  <c r="GK14" i="53"/>
  <c r="CE14" i="53"/>
  <c r="EA14" i="53"/>
  <c r="GG14" i="53"/>
  <c r="GI14" i="53"/>
  <c r="IG13" i="53"/>
  <c r="IE13" i="53"/>
  <c r="IC13" i="53" s="1"/>
  <c r="IK10" i="53"/>
  <c r="IM10" i="53"/>
  <c r="IN10" i="53"/>
  <c r="CZ8" i="53"/>
  <c r="DD8" i="53"/>
  <c r="EZ8" i="53"/>
  <c r="FD8" i="53"/>
  <c r="HD8" i="53"/>
  <c r="HH8" i="53"/>
  <c r="DC8" i="53"/>
  <c r="EY8" i="53"/>
  <c r="HF8" i="53"/>
  <c r="CY8" i="53"/>
  <c r="FA8" i="53"/>
  <c r="HG8" i="53"/>
  <c r="DB8" i="53"/>
  <c r="FB8" i="53"/>
  <c r="HE8" i="53"/>
  <c r="HI8" i="53"/>
  <c r="CB8" i="53"/>
  <c r="CF8" i="53"/>
  <c r="DX8" i="53"/>
  <c r="EB8" i="53"/>
  <c r="GF8" i="53"/>
  <c r="GJ8" i="53"/>
  <c r="CD8" i="53"/>
  <c r="DZ8" i="53"/>
  <c r="GK8" i="53"/>
  <c r="CE8" i="53"/>
  <c r="EA8" i="53"/>
  <c r="GG8" i="53"/>
  <c r="CC8" i="53"/>
  <c r="DY8" i="53"/>
  <c r="GH8" i="53"/>
  <c r="GI8" i="53"/>
  <c r="DW8" i="53"/>
  <c r="IK8" i="53"/>
  <c r="IM8" i="53"/>
  <c r="IN8" i="53"/>
  <c r="IG7" i="53"/>
  <c r="IE7" i="53"/>
  <c r="IC7" i="53" s="1"/>
  <c r="IJ7" i="53"/>
  <c r="IH7" i="53" s="1"/>
  <c r="CZ7" i="53"/>
  <c r="DD7" i="53"/>
  <c r="EZ7" i="53"/>
  <c r="FD7" i="53"/>
  <c r="HD7" i="53"/>
  <c r="HH7" i="53"/>
  <c r="DB7" i="53"/>
  <c r="FC7" i="53"/>
  <c r="HE7" i="53"/>
  <c r="DC7" i="53"/>
  <c r="EY7" i="53"/>
  <c r="HF7" i="53"/>
  <c r="FA7" i="53"/>
  <c r="HG7" i="53"/>
  <c r="FB7" i="53"/>
  <c r="HI7" i="53"/>
  <c r="DA7" i="53"/>
  <c r="CB7" i="53"/>
  <c r="CF7" i="53"/>
  <c r="DX7" i="53"/>
  <c r="EB7" i="53"/>
  <c r="GF7" i="53"/>
  <c r="GJ7" i="53"/>
  <c r="CC7" i="53"/>
  <c r="DY7" i="53"/>
  <c r="GI7" i="53"/>
  <c r="CD7" i="53"/>
  <c r="DZ7" i="53"/>
  <c r="GK7" i="53"/>
  <c r="EA7" i="53"/>
  <c r="CE7" i="53"/>
  <c r="IE6" i="53"/>
  <c r="IC6" i="53" s="1"/>
  <c r="IJ6" i="53"/>
  <c r="IH6" i="53" s="1"/>
  <c r="IG6" i="53"/>
  <c r="CI30" i="53"/>
  <c r="CU28" i="53"/>
  <c r="EU28" i="53"/>
  <c r="GY28" i="53"/>
  <c r="HC28" i="53"/>
  <c r="CM27" i="53"/>
  <c r="CQ27" i="53"/>
  <c r="EM27" i="53"/>
  <c r="EQ27" i="53" s="1"/>
  <c r="GU27" i="53"/>
  <c r="IE26" i="53"/>
  <c r="IC26" i="53" s="1"/>
  <c r="IJ26" i="53"/>
  <c r="IH26" i="53" s="1"/>
  <c r="DG26" i="53"/>
  <c r="FG26" i="53"/>
  <c r="FL26" i="53" s="1"/>
  <c r="FK26" i="53"/>
  <c r="HK26" i="53"/>
  <c r="HO26" i="53"/>
  <c r="CI26" i="53"/>
  <c r="EE26" i="53"/>
  <c r="EI26" i="53"/>
  <c r="GM26" i="53"/>
  <c r="GQ26" i="53"/>
  <c r="IN26" i="53"/>
  <c r="IR26" i="53" s="1"/>
  <c r="CU24" i="53"/>
  <c r="EU24" i="53"/>
  <c r="GY24" i="53"/>
  <c r="HC24" i="53"/>
  <c r="CM23" i="53"/>
  <c r="CQ23" i="53"/>
  <c r="EM23" i="53"/>
  <c r="GU23" i="53"/>
  <c r="IE22" i="53"/>
  <c r="IC22" i="53" s="1"/>
  <c r="IJ22" i="53"/>
  <c r="IH22" i="53" s="1"/>
  <c r="DG22" i="53"/>
  <c r="FG22" i="53"/>
  <c r="FL22" i="53" s="1"/>
  <c r="FK22" i="53"/>
  <c r="HK22" i="53"/>
  <c r="HO22" i="53"/>
  <c r="CI22" i="53"/>
  <c r="EE22" i="53"/>
  <c r="EI22" i="53"/>
  <c r="GM22" i="53"/>
  <c r="GQ22" i="53"/>
  <c r="IN22" i="53"/>
  <c r="IR22" i="53" s="1"/>
  <c r="CP21" i="53"/>
  <c r="EL21" i="53"/>
  <c r="EP21" i="53"/>
  <c r="GT21" i="53"/>
  <c r="CM21" i="53"/>
  <c r="CQ21" i="53"/>
  <c r="EM21" i="53"/>
  <c r="GU21" i="53"/>
  <c r="EJ19" i="53"/>
  <c r="CZ18" i="53"/>
  <c r="DD18" i="53"/>
  <c r="EZ18" i="53"/>
  <c r="FD18" i="53"/>
  <c r="HD18" i="53"/>
  <c r="HH18" i="53"/>
  <c r="DB18" i="53"/>
  <c r="FC18" i="53"/>
  <c r="HE18" i="53"/>
  <c r="DC18" i="53"/>
  <c r="EY18" i="53"/>
  <c r="FE18" i="53" s="1"/>
  <c r="HF18" i="53"/>
  <c r="CB18" i="53"/>
  <c r="CF18" i="53"/>
  <c r="DX18" i="53"/>
  <c r="EB18" i="53"/>
  <c r="GF18" i="53"/>
  <c r="GJ18" i="53"/>
  <c r="CC18" i="53"/>
  <c r="DY18" i="53"/>
  <c r="GI18" i="53"/>
  <c r="CD18" i="53"/>
  <c r="DZ18" i="53"/>
  <c r="GK18" i="53"/>
  <c r="CN17" i="53"/>
  <c r="CR17" i="53"/>
  <c r="EN17" i="53"/>
  <c r="GR17" i="53"/>
  <c r="GV17" i="53"/>
  <c r="CP17" i="53"/>
  <c r="EL17" i="53"/>
  <c r="GS17" i="53"/>
  <c r="CQ17" i="53"/>
  <c r="EM17" i="53"/>
  <c r="EQ17" i="53" s="1"/>
  <c r="GT17" i="53"/>
  <c r="GN16" i="53"/>
  <c r="GL16" i="53"/>
  <c r="GM16" i="53"/>
  <c r="CN16" i="53"/>
  <c r="CR16" i="53"/>
  <c r="EN16" i="53"/>
  <c r="GR16" i="53"/>
  <c r="GV16" i="53"/>
  <c r="CO16" i="53"/>
  <c r="EK16" i="53"/>
  <c r="EP16" i="53"/>
  <c r="GW16" i="53"/>
  <c r="CP16" i="53"/>
  <c r="EL16" i="53"/>
  <c r="GS16" i="53"/>
  <c r="GN15" i="53"/>
  <c r="GL15" i="53"/>
  <c r="IE14" i="53"/>
  <c r="IC14" i="53" s="1"/>
  <c r="IJ14" i="53"/>
  <c r="IH14" i="53" s="1"/>
  <c r="IG14" i="53"/>
  <c r="DY14" i="53"/>
  <c r="IG12" i="53"/>
  <c r="IJ12" i="53"/>
  <c r="IH12" i="53" s="1"/>
  <c r="IE12" i="53"/>
  <c r="IC12" i="53" s="1"/>
  <c r="EJ11" i="53"/>
  <c r="IM11" i="53"/>
  <c r="IR11" i="53" s="1"/>
  <c r="AV10" i="53"/>
  <c r="FC8" i="53"/>
  <c r="DA8" i="53"/>
  <c r="CY7" i="53"/>
  <c r="IJ21" i="53"/>
  <c r="IH21" i="53" s="1"/>
  <c r="HC21" i="53"/>
  <c r="GY21" i="53"/>
  <c r="EU21" i="53"/>
  <c r="EX21" i="53" s="1"/>
  <c r="IJ20" i="53"/>
  <c r="IH20" i="53" s="1"/>
  <c r="HC20" i="53"/>
  <c r="GY20" i="53"/>
  <c r="EW20" i="53"/>
  <c r="CZ20" i="53"/>
  <c r="DD20" i="53"/>
  <c r="EZ20" i="53"/>
  <c r="FE20" i="53" s="1"/>
  <c r="FD20" i="53"/>
  <c r="CB20" i="53"/>
  <c r="CF20" i="53"/>
  <c r="DX20" i="53"/>
  <c r="EB20" i="53"/>
  <c r="GF20" i="53"/>
  <c r="GJ20" i="53"/>
  <c r="GW19" i="53"/>
  <c r="FL19" i="53"/>
  <c r="EP19" i="53"/>
  <c r="EK19" i="53"/>
  <c r="CV19" i="53"/>
  <c r="ER19" i="53"/>
  <c r="EX19" i="53" s="1"/>
  <c r="EV19" i="53"/>
  <c r="GZ19" i="53"/>
  <c r="CN18" i="53"/>
  <c r="CR18" i="53"/>
  <c r="EN18" i="53"/>
  <c r="EQ18" i="53" s="1"/>
  <c r="GR18" i="53"/>
  <c r="GV18" i="53"/>
  <c r="AL18" i="53"/>
  <c r="HE17" i="53"/>
  <c r="GI17" i="53"/>
  <c r="FC17" i="53"/>
  <c r="EJ17" i="53"/>
  <c r="DY17" i="53"/>
  <c r="IK17" i="53"/>
  <c r="AV17" i="53"/>
  <c r="AZ17" i="53"/>
  <c r="IJ16" i="53"/>
  <c r="IH16" i="53" s="1"/>
  <c r="HC16" i="53"/>
  <c r="GX16" i="53"/>
  <c r="EW16" i="53"/>
  <c r="CZ16" i="53"/>
  <c r="DD16" i="53"/>
  <c r="EZ16" i="53"/>
  <c r="FE16" i="53" s="1"/>
  <c r="FD16" i="53"/>
  <c r="HD16" i="53"/>
  <c r="HH16" i="53"/>
  <c r="CB16" i="53"/>
  <c r="CF16" i="53"/>
  <c r="DX16" i="53"/>
  <c r="EB16" i="53"/>
  <c r="GF16" i="53"/>
  <c r="GJ16" i="53"/>
  <c r="FL15" i="53"/>
  <c r="CM15" i="53"/>
  <c r="CQ15" i="53"/>
  <c r="CN15" i="53"/>
  <c r="CR15" i="53"/>
  <c r="EN15" i="53"/>
  <c r="EQ15" i="53" s="1"/>
  <c r="GR15" i="53"/>
  <c r="GV15" i="53"/>
  <c r="AM15" i="53"/>
  <c r="AN15" i="53"/>
  <c r="EJ14" i="53"/>
  <c r="HB13" i="53"/>
  <c r="FL13" i="53"/>
  <c r="CZ13" i="53"/>
  <c r="DD13" i="53"/>
  <c r="EZ13" i="53"/>
  <c r="FD13" i="53"/>
  <c r="HD13" i="53"/>
  <c r="HH13" i="53"/>
  <c r="DB13" i="53"/>
  <c r="FC13" i="53"/>
  <c r="HE13" i="53"/>
  <c r="DC13" i="53"/>
  <c r="EY13" i="53"/>
  <c r="FE13" i="53" s="1"/>
  <c r="HF13" i="53"/>
  <c r="CB13" i="53"/>
  <c r="CF13" i="53"/>
  <c r="DX13" i="53"/>
  <c r="EC13" i="53" s="1"/>
  <c r="EB13" i="53"/>
  <c r="GF13" i="53"/>
  <c r="GJ13" i="53"/>
  <c r="CC13" i="53"/>
  <c r="DY13" i="53"/>
  <c r="GI13" i="53"/>
  <c r="CD13" i="53"/>
  <c r="DZ13" i="53"/>
  <c r="GK13" i="53"/>
  <c r="CN12" i="53"/>
  <c r="CR12" i="53"/>
  <c r="EN12" i="53"/>
  <c r="GR12" i="53"/>
  <c r="GV12" i="53"/>
  <c r="CP12" i="53"/>
  <c r="EL12" i="53"/>
  <c r="EQ12" i="53" s="1"/>
  <c r="GS12" i="53"/>
  <c r="CQ12" i="53"/>
  <c r="EM12" i="53"/>
  <c r="GT12" i="53"/>
  <c r="GN11" i="53"/>
  <c r="GL11" i="53"/>
  <c r="GM11" i="53"/>
  <c r="CN11" i="53"/>
  <c r="CR11" i="53"/>
  <c r="EN11" i="53"/>
  <c r="GR11" i="53"/>
  <c r="GV11" i="53"/>
  <c r="CO11" i="53"/>
  <c r="EK11" i="53"/>
  <c r="EP11" i="53"/>
  <c r="GW11" i="53"/>
  <c r="CP11" i="53"/>
  <c r="EL11" i="53"/>
  <c r="GS11" i="53"/>
  <c r="IN9" i="53"/>
  <c r="IR9" i="53" s="1"/>
  <c r="IK9" i="53"/>
  <c r="AV9" i="53"/>
  <c r="AZ9" i="53"/>
  <c r="AW9" i="53"/>
  <c r="AX9" i="53"/>
  <c r="AY9" i="53"/>
  <c r="AN9" i="53"/>
  <c r="AM9" i="53"/>
  <c r="AL9" i="53"/>
  <c r="IR7" i="53"/>
  <c r="IR5" i="53"/>
  <c r="CZ5" i="53"/>
  <c r="DD5" i="53"/>
  <c r="EZ5" i="53"/>
  <c r="FD5" i="53"/>
  <c r="HD5" i="53"/>
  <c r="HH5" i="53"/>
  <c r="DC5" i="53"/>
  <c r="EY5" i="53"/>
  <c r="HF5" i="53"/>
  <c r="CY5" i="53"/>
  <c r="FA5" i="53"/>
  <c r="HG5" i="53"/>
  <c r="DB5" i="53"/>
  <c r="HI5" i="53"/>
  <c r="FB5" i="53"/>
  <c r="HE5" i="53"/>
  <c r="CB5" i="53"/>
  <c r="CF5" i="53"/>
  <c r="DX5" i="53"/>
  <c r="EB5" i="53"/>
  <c r="GF5" i="53"/>
  <c r="GJ5" i="53"/>
  <c r="CD5" i="53"/>
  <c r="DZ5" i="53"/>
  <c r="GK5" i="53"/>
  <c r="CE5" i="53"/>
  <c r="EA5" i="53"/>
  <c r="GG5" i="53"/>
  <c r="CC5" i="53"/>
  <c r="DY5" i="53"/>
  <c r="GH5" i="53"/>
  <c r="GI5" i="53"/>
  <c r="DW5" i="53"/>
  <c r="EC5" i="53" s="1"/>
  <c r="IN5" i="53"/>
  <c r="IK5" i="53"/>
  <c r="FL20" i="53"/>
  <c r="CV20" i="53"/>
  <c r="ER20" i="53"/>
  <c r="EX20" i="53" s="1"/>
  <c r="EV20" i="53"/>
  <c r="CN19" i="53"/>
  <c r="CR19" i="53"/>
  <c r="EN19" i="53"/>
  <c r="GR19" i="53"/>
  <c r="GV19" i="53"/>
  <c r="EJ18" i="53"/>
  <c r="IK18" i="53"/>
  <c r="AV18" i="53"/>
  <c r="AZ18" i="53"/>
  <c r="CZ17" i="53"/>
  <c r="DD17" i="53"/>
  <c r="EZ17" i="53"/>
  <c r="FE17" i="53" s="1"/>
  <c r="FD17" i="53"/>
  <c r="HD17" i="53"/>
  <c r="HH17" i="53"/>
  <c r="CB17" i="53"/>
  <c r="CF17" i="53"/>
  <c r="DX17" i="53"/>
  <c r="EC17" i="53" s="1"/>
  <c r="EB17" i="53"/>
  <c r="GF17" i="53"/>
  <c r="GJ17" i="53"/>
  <c r="FL16" i="53"/>
  <c r="CV16" i="53"/>
  <c r="ER16" i="53"/>
  <c r="EX16" i="53" s="1"/>
  <c r="EV16" i="53"/>
  <c r="GZ16" i="53"/>
  <c r="IK15" i="53"/>
  <c r="AV15" i="53"/>
  <c r="GN14" i="53"/>
  <c r="GL14" i="53"/>
  <c r="AN14" i="53"/>
  <c r="AL14" i="53"/>
  <c r="AM14" i="53"/>
  <c r="AV14" i="53"/>
  <c r="AZ14" i="53"/>
  <c r="BA14" i="53"/>
  <c r="AW14" i="53"/>
  <c r="CH13" i="53"/>
  <c r="CI13" i="53"/>
  <c r="CV13" i="53"/>
  <c r="ER13" i="53"/>
  <c r="EV13" i="53"/>
  <c r="GZ13" i="53"/>
  <c r="CW13" i="53"/>
  <c r="ES13" i="53"/>
  <c r="GY13" i="53"/>
  <c r="CS13" i="53"/>
  <c r="CX13" i="53"/>
  <c r="ET13" i="53"/>
  <c r="HA13" i="53"/>
  <c r="GN10" i="53"/>
  <c r="GL10" i="53"/>
  <c r="CA6" i="53"/>
  <c r="CC6" i="53"/>
  <c r="CM6" i="53"/>
  <c r="CQ6" i="53"/>
  <c r="EM6" i="53"/>
  <c r="GU6" i="53"/>
  <c r="CN6" i="53"/>
  <c r="CR6" i="53"/>
  <c r="EN6" i="53"/>
  <c r="GR6" i="53"/>
  <c r="GV6" i="53"/>
  <c r="EO6" i="53"/>
  <c r="CO6" i="53"/>
  <c r="EP6" i="53"/>
  <c r="GS6" i="53"/>
  <c r="EK6" i="53"/>
  <c r="EL6" i="53"/>
  <c r="IN6" i="53"/>
  <c r="IK6" i="53"/>
  <c r="IM6" i="53"/>
  <c r="IR6" i="53" s="1"/>
  <c r="HH15" i="53"/>
  <c r="HD15" i="53"/>
  <c r="GJ15" i="53"/>
  <c r="GF15" i="53"/>
  <c r="FD15" i="53"/>
  <c r="EZ15" i="53"/>
  <c r="FE15" i="53" s="1"/>
  <c r="EB15" i="53"/>
  <c r="DX15" i="53"/>
  <c r="DD15" i="53"/>
  <c r="CF15" i="53"/>
  <c r="AZ15" i="53"/>
  <c r="GW14" i="53"/>
  <c r="FL14" i="53"/>
  <c r="EP14" i="53"/>
  <c r="EK14" i="53"/>
  <c r="CV14" i="53"/>
  <c r="ER14" i="53"/>
  <c r="EX14" i="53" s="1"/>
  <c r="EV14" i="53"/>
  <c r="GZ14" i="53"/>
  <c r="CN13" i="53"/>
  <c r="CR13" i="53"/>
  <c r="EN13" i="53"/>
  <c r="EQ13" i="53" s="1"/>
  <c r="GR13" i="53"/>
  <c r="GV13" i="53"/>
  <c r="AL13" i="53"/>
  <c r="HE12" i="53"/>
  <c r="GI12" i="53"/>
  <c r="FC12" i="53"/>
  <c r="EJ12" i="53"/>
  <c r="DY12" i="53"/>
  <c r="IK12" i="53"/>
  <c r="AV12" i="53"/>
  <c r="AZ12" i="53"/>
  <c r="IJ11" i="53"/>
  <c r="IH11" i="53" s="1"/>
  <c r="HC11" i="53"/>
  <c r="GX11" i="53"/>
  <c r="EW11" i="53"/>
  <c r="CZ11" i="53"/>
  <c r="DD11" i="53"/>
  <c r="EZ11" i="53"/>
  <c r="FE11" i="53" s="1"/>
  <c r="FD11" i="53"/>
  <c r="HD11" i="53"/>
  <c r="HH11" i="53"/>
  <c r="CB11" i="53"/>
  <c r="CF11" i="53"/>
  <c r="DX11" i="53"/>
  <c r="EB11" i="53"/>
  <c r="GF11" i="53"/>
  <c r="GJ11" i="53"/>
  <c r="FL10" i="53"/>
  <c r="EP10" i="53"/>
  <c r="CV10" i="53"/>
  <c r="ER10" i="53"/>
  <c r="EX10" i="53" s="1"/>
  <c r="EV10" i="53"/>
  <c r="GZ10" i="53"/>
  <c r="GM9" i="53"/>
  <c r="GN9" i="53"/>
  <c r="CN9" i="53"/>
  <c r="CR9" i="53"/>
  <c r="EN9" i="53"/>
  <c r="CO9" i="53"/>
  <c r="EK9" i="53"/>
  <c r="EP9" i="53"/>
  <c r="GU9" i="53"/>
  <c r="CP9" i="53"/>
  <c r="EL9" i="53"/>
  <c r="GR9" i="53"/>
  <c r="GV9" i="53"/>
  <c r="GN8" i="53"/>
  <c r="GL8" i="53"/>
  <c r="AN8" i="53"/>
  <c r="AL8" i="53"/>
  <c r="AM8" i="53"/>
  <c r="AV8" i="53"/>
  <c r="AZ8" i="53"/>
  <c r="BA8" i="53"/>
  <c r="AW8" i="53"/>
  <c r="CH7" i="53"/>
  <c r="CI7" i="53"/>
  <c r="CV7" i="53"/>
  <c r="ER7" i="53"/>
  <c r="EV7" i="53"/>
  <c r="GZ7" i="53"/>
  <c r="CW7" i="53"/>
  <c r="ES7" i="53"/>
  <c r="GY7" i="53"/>
  <c r="CS7" i="53"/>
  <c r="CX7" i="53"/>
  <c r="ET7" i="53"/>
  <c r="HA7" i="53"/>
  <c r="AM6" i="53"/>
  <c r="AN6" i="53"/>
  <c r="AL6" i="53"/>
  <c r="CN14" i="53"/>
  <c r="CR14" i="53"/>
  <c r="EN14" i="53"/>
  <c r="GR14" i="53"/>
  <c r="GV14" i="53"/>
  <c r="EJ13" i="53"/>
  <c r="IK13" i="53"/>
  <c r="AV13" i="53"/>
  <c r="AZ13" i="53"/>
  <c r="CZ12" i="53"/>
  <c r="DD12" i="53"/>
  <c r="EZ12" i="53"/>
  <c r="FE12" i="53" s="1"/>
  <c r="FD12" i="53"/>
  <c r="HD12" i="53"/>
  <c r="HH12" i="53"/>
  <c r="CB12" i="53"/>
  <c r="CF12" i="53"/>
  <c r="DX12" i="53"/>
  <c r="EC12" i="53" s="1"/>
  <c r="EB12" i="53"/>
  <c r="GF12" i="53"/>
  <c r="GJ12" i="53"/>
  <c r="FL11" i="53"/>
  <c r="CV11" i="53"/>
  <c r="ER11" i="53"/>
  <c r="EX11" i="53" s="1"/>
  <c r="EV11" i="53"/>
  <c r="GZ11" i="53"/>
  <c r="CM10" i="53"/>
  <c r="CQ10" i="53"/>
  <c r="CN10" i="53"/>
  <c r="CR10" i="53"/>
  <c r="EN10" i="53"/>
  <c r="EQ10" i="53" s="1"/>
  <c r="GR10" i="53"/>
  <c r="GV10" i="53"/>
  <c r="AM10" i="53"/>
  <c r="AN10" i="53"/>
  <c r="IE9" i="53"/>
  <c r="IC9" i="53" s="1"/>
  <c r="IJ9" i="53"/>
  <c r="IH9" i="53" s="1"/>
  <c r="IG9" i="53"/>
  <c r="EJ3" i="53"/>
  <c r="HH10" i="53"/>
  <c r="HD10" i="53"/>
  <c r="GJ10" i="53"/>
  <c r="GF10" i="53"/>
  <c r="FD10" i="53"/>
  <c r="EZ10" i="53"/>
  <c r="FE10" i="53" s="1"/>
  <c r="EB10" i="53"/>
  <c r="DX10" i="53"/>
  <c r="DD10" i="53"/>
  <c r="CF10" i="53"/>
  <c r="AZ10" i="53"/>
  <c r="GZ9" i="53"/>
  <c r="EW9" i="53"/>
  <c r="CZ9" i="53"/>
  <c r="DD9" i="53"/>
  <c r="EZ9" i="53"/>
  <c r="FE9" i="53" s="1"/>
  <c r="FD9" i="53"/>
  <c r="CB9" i="53"/>
  <c r="CF9" i="53"/>
  <c r="DX9" i="53"/>
  <c r="EC9" i="53" s="1"/>
  <c r="EB9" i="53"/>
  <c r="GW8" i="53"/>
  <c r="FL8" i="53"/>
  <c r="EP8" i="53"/>
  <c r="EK8" i="53"/>
  <c r="CV8" i="53"/>
  <c r="ER8" i="53"/>
  <c r="EX8" i="53" s="1"/>
  <c r="EV8" i="53"/>
  <c r="GZ8" i="53"/>
  <c r="CN7" i="53"/>
  <c r="CR7" i="53"/>
  <c r="EN7" i="53"/>
  <c r="EQ7" i="53" s="1"/>
  <c r="GR7" i="53"/>
  <c r="GV7" i="53"/>
  <c r="AM7" i="53"/>
  <c r="AN7" i="53"/>
  <c r="HA6" i="53"/>
  <c r="GM6" i="53"/>
  <c r="GN6" i="53"/>
  <c r="CH6" i="53"/>
  <c r="CB6" i="53"/>
  <c r="GN5" i="53"/>
  <c r="GL5" i="53"/>
  <c r="AN5" i="53"/>
  <c r="AL5" i="53"/>
  <c r="AM5" i="53"/>
  <c r="AV5" i="53"/>
  <c r="AZ5" i="53"/>
  <c r="BA5" i="53"/>
  <c r="AW5" i="53"/>
  <c r="EJ4" i="53"/>
  <c r="CI4" i="53"/>
  <c r="CH4" i="53"/>
  <c r="CU4" i="53"/>
  <c r="EU4" i="53"/>
  <c r="GY4" i="53"/>
  <c r="HC4" i="53"/>
  <c r="CV4" i="53"/>
  <c r="ER4" i="53"/>
  <c r="EV4" i="53"/>
  <c r="GZ4" i="53"/>
  <c r="CW4" i="53"/>
  <c r="CX4" i="53"/>
  <c r="ES4" i="53"/>
  <c r="GX4" i="53"/>
  <c r="IC3" i="53"/>
  <c r="IN3" i="53"/>
  <c r="AV3" i="53"/>
  <c r="IK3" i="53"/>
  <c r="IM3" i="53"/>
  <c r="FL9" i="53"/>
  <c r="CV9" i="53"/>
  <c r="ER9" i="53"/>
  <c r="EX9" i="53" s="1"/>
  <c r="EV9" i="53"/>
  <c r="CN8" i="53"/>
  <c r="CR8" i="53"/>
  <c r="EN8" i="53"/>
  <c r="GR8" i="53"/>
  <c r="GV8" i="53"/>
  <c r="EJ7" i="53"/>
  <c r="IK7" i="53"/>
  <c r="AV7" i="53"/>
  <c r="EJ6" i="53"/>
  <c r="CU6" i="53"/>
  <c r="EU6" i="53"/>
  <c r="GY6" i="53"/>
  <c r="HC6" i="53"/>
  <c r="CV6" i="53"/>
  <c r="ER6" i="53"/>
  <c r="EX6" i="53" s="1"/>
  <c r="EV6" i="53"/>
  <c r="GZ6" i="53"/>
  <c r="IE5" i="53"/>
  <c r="IC5" i="53" s="1"/>
  <c r="IJ5" i="53"/>
  <c r="IH5" i="53" s="1"/>
  <c r="IG5" i="53"/>
  <c r="CA4" i="53"/>
  <c r="CC4" i="53"/>
  <c r="CM4" i="53"/>
  <c r="CQ4" i="53"/>
  <c r="EM4" i="53"/>
  <c r="GU4" i="53"/>
  <c r="CN4" i="53"/>
  <c r="CR4" i="53"/>
  <c r="EN4" i="53"/>
  <c r="GR4" i="53"/>
  <c r="GV4" i="53"/>
  <c r="CO4" i="53"/>
  <c r="EP4" i="53"/>
  <c r="GW4" i="53"/>
  <c r="CP4" i="53"/>
  <c r="EK4" i="53"/>
  <c r="AM4" i="53"/>
  <c r="AN4" i="53"/>
  <c r="CI3" i="53"/>
  <c r="CH3" i="53"/>
  <c r="CU3" i="53"/>
  <c r="EU3" i="53"/>
  <c r="GY3" i="53"/>
  <c r="HC3" i="53"/>
  <c r="CV3" i="53"/>
  <c r="ER3" i="53"/>
  <c r="EX3" i="53" s="1"/>
  <c r="EV3" i="53"/>
  <c r="GZ3" i="53"/>
  <c r="CW3" i="53"/>
  <c r="HA3" i="53"/>
  <c r="CX3" i="53"/>
  <c r="ES3" i="53"/>
  <c r="HB3" i="53"/>
  <c r="AZ7" i="53"/>
  <c r="HH6" i="53"/>
  <c r="HD6" i="53"/>
  <c r="GJ6" i="53"/>
  <c r="GF6" i="53"/>
  <c r="FD6" i="53"/>
  <c r="EZ6" i="53"/>
  <c r="FE6" i="53" s="1"/>
  <c r="EB6" i="53"/>
  <c r="DX6" i="53"/>
  <c r="DD6" i="53"/>
  <c r="CF6" i="53"/>
  <c r="AZ6" i="53"/>
  <c r="FL5" i="53"/>
  <c r="EP5" i="53"/>
  <c r="EK5" i="53"/>
  <c r="CV5" i="53"/>
  <c r="ER5" i="53"/>
  <c r="EX5" i="53" s="1"/>
  <c r="EV5" i="53"/>
  <c r="GZ5" i="53"/>
  <c r="IE4" i="53"/>
  <c r="IC4" i="53" s="1"/>
  <c r="IJ4" i="53"/>
  <c r="IH4" i="53" s="1"/>
  <c r="IG4" i="53"/>
  <c r="IN4" i="53"/>
  <c r="IR4" i="53" s="1"/>
  <c r="IK4" i="53"/>
  <c r="AV4" i="53"/>
  <c r="EQ3" i="53"/>
  <c r="CA3" i="53"/>
  <c r="CB3" i="53"/>
  <c r="CM3" i="53"/>
  <c r="CQ3" i="53"/>
  <c r="EM3" i="53"/>
  <c r="GU3" i="53"/>
  <c r="CN3" i="53"/>
  <c r="CR3" i="53"/>
  <c r="EN3" i="53"/>
  <c r="GR3" i="53"/>
  <c r="GV3" i="53"/>
  <c r="CN5" i="53"/>
  <c r="CR5" i="53"/>
  <c r="EN5" i="53"/>
  <c r="GR5" i="53"/>
  <c r="GV5" i="53"/>
  <c r="GM4" i="53"/>
  <c r="GN4" i="53"/>
  <c r="CB4" i="53"/>
  <c r="GS3" i="53"/>
  <c r="FL3" i="53"/>
  <c r="EP3" i="53"/>
  <c r="CO3" i="53"/>
  <c r="AM3" i="53"/>
  <c r="AN3" i="53"/>
  <c r="FD4" i="53"/>
  <c r="EZ4" i="53"/>
  <c r="FE4" i="53" s="1"/>
  <c r="EB4" i="53"/>
  <c r="DX4" i="53"/>
  <c r="DD4" i="53"/>
  <c r="CF4" i="53"/>
  <c r="AZ4" i="53"/>
  <c r="IU21" i="53" l="1"/>
  <c r="IT21" i="53"/>
  <c r="EX4" i="53"/>
  <c r="EQ14" i="53"/>
  <c r="EQ21" i="53"/>
  <c r="IR8" i="53"/>
  <c r="IR10" i="53"/>
  <c r="EC31" i="53"/>
  <c r="EC39" i="53"/>
  <c r="EQ37" i="53"/>
  <c r="EX51" i="53"/>
  <c r="EX79" i="53"/>
  <c r="FE80" i="53"/>
  <c r="FL81" i="53"/>
  <c r="EQ66" i="53"/>
  <c r="EX67" i="53"/>
  <c r="EQ68" i="53"/>
  <c r="FE89" i="53"/>
  <c r="EJ62" i="53"/>
  <c r="IL86" i="53"/>
  <c r="EX88" i="53"/>
  <c r="EC73" i="53"/>
  <c r="EX94" i="53"/>
  <c r="FL6" i="53"/>
  <c r="FL32" i="53"/>
  <c r="EJ42" i="53"/>
  <c r="FE54" i="53"/>
  <c r="FE67" i="53"/>
  <c r="EQ80" i="53"/>
  <c r="EQ86" i="53"/>
  <c r="EQ92" i="53"/>
  <c r="EQ19" i="53"/>
  <c r="FE14" i="53"/>
  <c r="FE19" i="53"/>
  <c r="EX24" i="53"/>
  <c r="IR16" i="53"/>
  <c r="EX47" i="53"/>
  <c r="IR37" i="53"/>
  <c r="EJ46" i="53"/>
  <c r="FM46" i="53" s="1"/>
  <c r="FL51" i="53"/>
  <c r="EQ48" i="53"/>
  <c r="IR52" i="53"/>
  <c r="FL59" i="53"/>
  <c r="FL66" i="53"/>
  <c r="EX68" i="53"/>
  <c r="FE74" i="53"/>
  <c r="EX77" i="53"/>
  <c r="FE82" i="53"/>
  <c r="EC77" i="53"/>
  <c r="IS80" i="53"/>
  <c r="EC81" i="53"/>
  <c r="FE86" i="53"/>
  <c r="IS72" i="53"/>
  <c r="EC85" i="53"/>
  <c r="EX93" i="53"/>
  <c r="FE88" i="53"/>
  <c r="IR87" i="53"/>
  <c r="FE3" i="53"/>
  <c r="EC26" i="53"/>
  <c r="FL31" i="53"/>
  <c r="FE51" i="53"/>
  <c r="EC52" i="53"/>
  <c r="FE55" i="53"/>
  <c r="IS62" i="53"/>
  <c r="EQ93" i="53"/>
  <c r="EQ96" i="53"/>
  <c r="FL27" i="53"/>
  <c r="EQ31" i="53"/>
  <c r="EQ51" i="53"/>
  <c r="EX45" i="53"/>
  <c r="EJ55" i="53"/>
  <c r="FL63" i="53"/>
  <c r="FE33" i="53"/>
  <c r="FL71" i="53"/>
  <c r="EX98" i="53"/>
  <c r="FE95" i="53"/>
  <c r="EJ8" i="53"/>
  <c r="EJ20" i="53"/>
  <c r="EC21" i="53"/>
  <c r="FL40" i="53"/>
  <c r="EC54" i="53"/>
  <c r="FE56" i="53"/>
  <c r="EC47" i="53"/>
  <c r="EC55" i="53"/>
  <c r="EC58" i="53"/>
  <c r="EC61" i="53"/>
  <c r="EQ97" i="53"/>
  <c r="EQ6" i="53"/>
  <c r="EJ29" i="53"/>
  <c r="FM29" i="53" s="1"/>
  <c r="EX55" i="53"/>
  <c r="EX92" i="53"/>
  <c r="EJ33" i="53"/>
  <c r="EC44" i="53"/>
  <c r="FE58" i="53"/>
  <c r="IS90" i="53"/>
  <c r="IS12" i="53"/>
  <c r="IL12" i="53"/>
  <c r="IS17" i="53"/>
  <c r="IL17" i="53"/>
  <c r="IL60" i="53"/>
  <c r="IS60" i="53"/>
  <c r="EJ58" i="53"/>
  <c r="IT70" i="53"/>
  <c r="IU70" i="53"/>
  <c r="EX18" i="53"/>
  <c r="IS4" i="53"/>
  <c r="IL4" i="53"/>
  <c r="EC4" i="53"/>
  <c r="EQ5" i="53"/>
  <c r="EQ4" i="53"/>
  <c r="IR3" i="53"/>
  <c r="IL3" i="53" s="1"/>
  <c r="IS13" i="53"/>
  <c r="IL13" i="53"/>
  <c r="EC15" i="53"/>
  <c r="IS15" i="53"/>
  <c r="IL15" i="53"/>
  <c r="IS18" i="53"/>
  <c r="IL18" i="53"/>
  <c r="EQ11" i="53"/>
  <c r="EQ16" i="53"/>
  <c r="EC8" i="53"/>
  <c r="EC20" i="53"/>
  <c r="EX28" i="53"/>
  <c r="IS14" i="53"/>
  <c r="IL14" i="53"/>
  <c r="IL50" i="53"/>
  <c r="IS50" i="53"/>
  <c r="FE32" i="53"/>
  <c r="IT80" i="53"/>
  <c r="IU80" i="53"/>
  <c r="IS89" i="53"/>
  <c r="IL89" i="53"/>
  <c r="EX69" i="53"/>
  <c r="FL70" i="53"/>
  <c r="IT94" i="53"/>
  <c r="IU94" i="53"/>
  <c r="IT93" i="53"/>
  <c r="IU93" i="53"/>
  <c r="IS3" i="53"/>
  <c r="IS9" i="53"/>
  <c r="IL9" i="53"/>
  <c r="IT24" i="53"/>
  <c r="IU24" i="53"/>
  <c r="IL73" i="53"/>
  <c r="IS73" i="53"/>
  <c r="IT82" i="53"/>
  <c r="IU82" i="53"/>
  <c r="EC78" i="53"/>
  <c r="FM88" i="53"/>
  <c r="EC6" i="53"/>
  <c r="FM6" i="53" s="1"/>
  <c r="EQ8" i="53"/>
  <c r="EQ9" i="53"/>
  <c r="IS6" i="53"/>
  <c r="IL6" i="53"/>
  <c r="EX13" i="53"/>
  <c r="FE5" i="53"/>
  <c r="EC16" i="53"/>
  <c r="FM16" i="53" s="1"/>
  <c r="EQ23" i="53"/>
  <c r="EC7" i="53"/>
  <c r="EC14" i="53"/>
  <c r="FM14" i="53" s="1"/>
  <c r="IL28" i="53"/>
  <c r="IS28" i="53"/>
  <c r="EX32" i="53"/>
  <c r="EC36" i="53"/>
  <c r="EC71" i="53"/>
  <c r="FL78" i="53"/>
  <c r="FE81" i="53"/>
  <c r="EC86" i="53"/>
  <c r="FM54" i="53"/>
  <c r="IS92" i="53"/>
  <c r="IL92" i="53"/>
  <c r="FL94" i="53"/>
  <c r="EJ75" i="53"/>
  <c r="IL95" i="53"/>
  <c r="IS95" i="53"/>
  <c r="IS7" i="53"/>
  <c r="IL7" i="53"/>
  <c r="FM9" i="53"/>
  <c r="FM5" i="53"/>
  <c r="EJ26" i="53"/>
  <c r="FM26" i="53" s="1"/>
  <c r="FM13" i="53"/>
  <c r="EC10" i="53"/>
  <c r="FM10" i="53" s="1"/>
  <c r="FM3" i="53"/>
  <c r="EX7" i="53"/>
  <c r="IS5" i="53"/>
  <c r="IL5" i="53"/>
  <c r="EJ22" i="53"/>
  <c r="FE7" i="53"/>
  <c r="IS8" i="53"/>
  <c r="IL8" i="53"/>
  <c r="EC34" i="53"/>
  <c r="EC42" i="53"/>
  <c r="IS68" i="53"/>
  <c r="IL68" i="53"/>
  <c r="EJ68" i="53"/>
  <c r="FM68" i="53" s="1"/>
  <c r="FM51" i="53"/>
  <c r="IS52" i="53"/>
  <c r="IL52" i="53"/>
  <c r="EC82" i="53"/>
  <c r="EX84" i="53"/>
  <c r="FL95" i="53"/>
  <c r="FM95" i="53" s="1"/>
  <c r="IS79" i="53"/>
  <c r="FL75" i="53"/>
  <c r="IS10" i="53"/>
  <c r="IL10" i="53"/>
  <c r="EC18" i="53"/>
  <c r="FM18" i="53" s="1"/>
  <c r="EC19" i="53"/>
  <c r="FM19" i="53" s="1"/>
  <c r="EC11" i="53"/>
  <c r="FM11" i="53" s="1"/>
  <c r="EJ25" i="53"/>
  <c r="IS30" i="53"/>
  <c r="IL30" i="53"/>
  <c r="IS32" i="53"/>
  <c r="IL32" i="53"/>
  <c r="IS40" i="53"/>
  <c r="IL40" i="53"/>
  <c r="FL28" i="53"/>
  <c r="FM28" i="53" s="1"/>
  <c r="IS35" i="53"/>
  <c r="IL35" i="53"/>
  <c r="IS11" i="53"/>
  <c r="IL11" i="53"/>
  <c r="IS16" i="53"/>
  <c r="IL16" i="53"/>
  <c r="EQ38" i="53"/>
  <c r="FM38" i="53" s="1"/>
  <c r="EC40" i="53"/>
  <c r="EC41" i="53"/>
  <c r="EX57" i="53"/>
  <c r="IL58" i="53"/>
  <c r="IS58" i="53"/>
  <c r="IS34" i="53"/>
  <c r="IL34" i="53"/>
  <c r="IL46" i="53"/>
  <c r="IS46" i="53"/>
  <c r="EJ49" i="53"/>
  <c r="IL54" i="53"/>
  <c r="IS54" i="53"/>
  <c r="EJ57" i="53"/>
  <c r="FL58" i="53"/>
  <c r="EX60" i="53"/>
  <c r="EQ62" i="53"/>
  <c r="IL65" i="53"/>
  <c r="IS65" i="53"/>
  <c r="FL67" i="53"/>
  <c r="EJ69" i="53"/>
  <c r="FM69" i="53" s="1"/>
  <c r="EX75" i="53"/>
  <c r="FE76" i="53"/>
  <c r="FL77" i="53"/>
  <c r="IR29" i="53"/>
  <c r="IS42" i="53"/>
  <c r="IL42" i="53"/>
  <c r="FL47" i="53"/>
  <c r="EX53" i="53"/>
  <c r="EJ48" i="53"/>
  <c r="FM48" i="53" s="1"/>
  <c r="IR56" i="53"/>
  <c r="EJ43" i="53"/>
  <c r="EJ56" i="53"/>
  <c r="FM56" i="53" s="1"/>
  <c r="IR59" i="53"/>
  <c r="EC84" i="53"/>
  <c r="FM32" i="53"/>
  <c r="FL62" i="53"/>
  <c r="EJ63" i="53"/>
  <c r="FM63" i="53" s="1"/>
  <c r="IR67" i="53"/>
  <c r="FL24" i="53"/>
  <c r="IR33" i="53"/>
  <c r="IS33" i="53" s="1"/>
  <c r="EQ67" i="53"/>
  <c r="FM67" i="53" s="1"/>
  <c r="FL74" i="53"/>
  <c r="EJ78" i="53"/>
  <c r="IL82" i="53"/>
  <c r="EJ64" i="53"/>
  <c r="FM64" i="53" s="1"/>
  <c r="EX72" i="53"/>
  <c r="FE77" i="53"/>
  <c r="FM77" i="53" s="1"/>
  <c r="EJ79" i="53"/>
  <c r="EC80" i="53"/>
  <c r="IT85" i="53"/>
  <c r="IU85" i="53"/>
  <c r="EX61" i="53"/>
  <c r="IT72" i="53"/>
  <c r="IU72" i="53"/>
  <c r="IT77" i="53"/>
  <c r="IU77" i="53"/>
  <c r="EX80" i="53"/>
  <c r="EC83" i="53"/>
  <c r="FE85" i="53"/>
  <c r="IT76" i="53"/>
  <c r="IU76" i="53"/>
  <c r="IL91" i="53"/>
  <c r="EX96" i="53"/>
  <c r="FM96" i="53" s="1"/>
  <c r="EX59" i="53"/>
  <c r="EX73" i="53"/>
  <c r="IL78" i="53"/>
  <c r="IS78" i="53"/>
  <c r="EX87" i="53"/>
  <c r="FE94" i="53"/>
  <c r="IR98" i="53"/>
  <c r="EJ86" i="53"/>
  <c r="EQ60" i="53"/>
  <c r="IL84" i="53"/>
  <c r="IS84" i="53"/>
  <c r="IS88" i="53"/>
  <c r="IL88" i="53"/>
  <c r="IL94" i="53"/>
  <c r="FE8" i="53"/>
  <c r="EX17" i="53"/>
  <c r="FM17" i="53" s="1"/>
  <c r="IS19" i="53"/>
  <c r="IL19" i="53"/>
  <c r="IL22" i="53"/>
  <c r="IS22" i="53"/>
  <c r="IR25" i="53"/>
  <c r="IS36" i="53"/>
  <c r="IL36" i="53"/>
  <c r="EJ21" i="53"/>
  <c r="FL21" i="53"/>
  <c r="IS31" i="53"/>
  <c r="IL31" i="53"/>
  <c r="EQ33" i="53"/>
  <c r="IS39" i="53"/>
  <c r="IL39" i="53"/>
  <c r="EQ41" i="53"/>
  <c r="IS20" i="53"/>
  <c r="IL20" i="53"/>
  <c r="EX22" i="53"/>
  <c r="EQ25" i="53"/>
  <c r="IL26" i="53"/>
  <c r="IS26" i="53"/>
  <c r="EX36" i="53"/>
  <c r="EX12" i="53"/>
  <c r="FM12" i="53" s="1"/>
  <c r="EQ20" i="53"/>
  <c r="EX39" i="53"/>
  <c r="FM39" i="53" s="1"/>
  <c r="IS41" i="53"/>
  <c r="IL41" i="53"/>
  <c r="IS37" i="53"/>
  <c r="IL37" i="53"/>
  <c r="EX49" i="53"/>
  <c r="EX15" i="53"/>
  <c r="EX30" i="53"/>
  <c r="FM30" i="53" s="1"/>
  <c r="IL49" i="53"/>
  <c r="IS49" i="53"/>
  <c r="IL57" i="53"/>
  <c r="IS57" i="53"/>
  <c r="EJ59" i="53"/>
  <c r="FM59" i="53" s="1"/>
  <c r="EJ66" i="53"/>
  <c r="FM66" i="53" s="1"/>
  <c r="EX83" i="53"/>
  <c r="FE84" i="53"/>
  <c r="FL85" i="53"/>
  <c r="IU43" i="53"/>
  <c r="IT43" i="53"/>
  <c r="EJ47" i="53"/>
  <c r="FM47" i="53" s="1"/>
  <c r="EQ42" i="53"/>
  <c r="EJ45" i="53"/>
  <c r="FM45" i="53" s="1"/>
  <c r="FL43" i="53"/>
  <c r="EJ53" i="53"/>
  <c r="FM53" i="53" s="1"/>
  <c r="IS59" i="53"/>
  <c r="IL59" i="53"/>
  <c r="IL61" i="53"/>
  <c r="IS61" i="53"/>
  <c r="IL66" i="53"/>
  <c r="IS66" i="53"/>
  <c r="IL69" i="53"/>
  <c r="IS69" i="53"/>
  <c r="EC76" i="53"/>
  <c r="EC37" i="53"/>
  <c r="FE37" i="53"/>
  <c r="EX40" i="53"/>
  <c r="EQ52" i="53"/>
  <c r="IR53" i="53"/>
  <c r="IL55" i="53"/>
  <c r="IS55" i="53"/>
  <c r="EC33" i="53"/>
  <c r="FM33" i="53" s="1"/>
  <c r="IL71" i="53"/>
  <c r="IS71" i="53"/>
  <c r="EJ74" i="53"/>
  <c r="EX81" i="53"/>
  <c r="FM81" i="53" s="1"/>
  <c r="EJ83" i="53"/>
  <c r="IT86" i="53"/>
  <c r="IU86" i="53"/>
  <c r="IU51" i="53"/>
  <c r="IT51" i="53"/>
  <c r="IR64" i="53"/>
  <c r="IS64" i="53" s="1"/>
  <c r="EC75" i="53"/>
  <c r="FM75" i="53" s="1"/>
  <c r="FL79" i="53"/>
  <c r="IT91" i="53"/>
  <c r="IU91" i="53"/>
  <c r="IR48" i="53"/>
  <c r="EC72" i="53"/>
  <c r="FE73" i="53"/>
  <c r="FL91" i="53"/>
  <c r="FL98" i="53"/>
  <c r="FM98" i="53" s="1"/>
  <c r="EX97" i="53"/>
  <c r="FL82" i="53"/>
  <c r="FE70" i="53"/>
  <c r="IL74" i="53"/>
  <c r="IS74" i="53"/>
  <c r="FE90" i="53"/>
  <c r="FE93" i="53"/>
  <c r="FL86" i="53"/>
  <c r="FL65" i="53"/>
  <c r="IS87" i="53"/>
  <c r="IL87" i="53"/>
  <c r="IT97" i="53"/>
  <c r="IU97" i="53"/>
  <c r="IL27" i="53"/>
  <c r="IS27" i="53"/>
  <c r="EC35" i="53"/>
  <c r="EJ23" i="53"/>
  <c r="FM23" i="53" s="1"/>
  <c r="EJ44" i="53"/>
  <c r="FM44" i="53" s="1"/>
  <c r="IS25" i="53"/>
  <c r="IL25" i="53"/>
  <c r="EQ34" i="53"/>
  <c r="EJ60" i="53"/>
  <c r="FM60" i="53" s="1"/>
  <c r="IR38" i="53"/>
  <c r="IS38" i="53" s="1"/>
  <c r="FM62" i="53"/>
  <c r="IL23" i="53"/>
  <c r="IS23" i="53"/>
  <c r="EJ27" i="53"/>
  <c r="FM27" i="53" s="1"/>
  <c r="EX35" i="53"/>
  <c r="EJ52" i="53"/>
  <c r="FM52" i="53" s="1"/>
  <c r="EX71" i="53"/>
  <c r="FE72" i="53"/>
  <c r="FL73" i="53"/>
  <c r="EX31" i="53"/>
  <c r="FM31" i="53" s="1"/>
  <c r="FL50" i="53"/>
  <c r="FM50" i="53" s="1"/>
  <c r="FL55" i="53"/>
  <c r="FM55" i="53" s="1"/>
  <c r="IR45" i="53"/>
  <c r="IS45" i="53" s="1"/>
  <c r="IL47" i="53"/>
  <c r="IS47" i="53"/>
  <c r="EJ61" i="53"/>
  <c r="FM61" i="53" s="1"/>
  <c r="EC74" i="53"/>
  <c r="FM74" i="53" s="1"/>
  <c r="EX76" i="53"/>
  <c r="IL81" i="53"/>
  <c r="IS81" i="53"/>
  <c r="EX90" i="53"/>
  <c r="FM90" i="53" s="1"/>
  <c r="IS44" i="53"/>
  <c r="IL44" i="53"/>
  <c r="IS53" i="53"/>
  <c r="IL53" i="53"/>
  <c r="EJ24" i="53"/>
  <c r="FM24" i="53" s="1"/>
  <c r="IS63" i="53"/>
  <c r="IL63" i="53"/>
  <c r="IR83" i="53"/>
  <c r="EX89" i="53"/>
  <c r="FM89" i="53" s="1"/>
  <c r="EJ70" i="53"/>
  <c r="EJ71" i="53"/>
  <c r="IR75" i="53"/>
  <c r="FL92" i="53"/>
  <c r="FM92" i="53" s="1"/>
  <c r="FM97" i="53"/>
  <c r="IL96" i="53"/>
  <c r="IS96" i="53"/>
  <c r="EC70" i="53"/>
  <c r="FM70" i="53" s="1"/>
  <c r="FM87" i="53"/>
  <c r="EJ65" i="53"/>
  <c r="FM65" i="53" s="1"/>
  <c r="EJ91" i="53"/>
  <c r="FM91" i="53" s="1"/>
  <c r="EC93" i="53"/>
  <c r="FM93" i="53" s="1"/>
  <c r="FM94" i="53"/>
  <c r="EJ82" i="53"/>
  <c r="DR56" i="53"/>
  <c r="DR23" i="53"/>
  <c r="GA67" i="53"/>
  <c r="HR95" i="53"/>
  <c r="DR27" i="53"/>
  <c r="DR21" i="53"/>
  <c r="HR42" i="53"/>
  <c r="HQ37" i="53"/>
  <c r="DR91" i="53"/>
  <c r="DQ31" i="53"/>
  <c r="HU97" i="53"/>
  <c r="HQ38" i="53"/>
  <c r="GA70" i="53"/>
  <c r="HS47" i="53"/>
  <c r="HR48" i="53"/>
  <c r="HQ25" i="53"/>
  <c r="FZ75" i="53"/>
  <c r="DQ94" i="53"/>
  <c r="DQ79" i="53"/>
  <c r="GA86" i="53"/>
  <c r="HU41" i="53"/>
  <c r="FZ60" i="53"/>
  <c r="HR29" i="53"/>
  <c r="HQ12" i="53"/>
  <c r="HT17" i="53"/>
  <c r="HQ35" i="53"/>
  <c r="FZ59" i="53"/>
  <c r="HS34" i="53"/>
  <c r="FZ14" i="53"/>
  <c r="HR14" i="53"/>
  <c r="HT72" i="53"/>
  <c r="HS68" i="53"/>
  <c r="DQ84" i="53"/>
  <c r="FZ94" i="53"/>
  <c r="HU12" i="53"/>
  <c r="DR48" i="53"/>
  <c r="FZ39" i="53"/>
  <c r="HS59" i="53"/>
  <c r="DR70" i="53"/>
  <c r="GA53" i="53"/>
  <c r="HS11" i="53"/>
  <c r="GA47" i="53"/>
  <c r="HV50" i="53"/>
  <c r="FZ95" i="53"/>
  <c r="HU35" i="53"/>
  <c r="DQ91" i="53"/>
  <c r="DR22" i="53"/>
  <c r="HR26" i="53"/>
  <c r="GA19" i="53"/>
  <c r="DR53" i="53"/>
  <c r="HV22" i="53"/>
  <c r="HQ18" i="53"/>
  <c r="HR75" i="53"/>
  <c r="HQ59" i="53"/>
  <c r="DQ97" i="53"/>
  <c r="HR57" i="53"/>
  <c r="HQ65" i="53"/>
  <c r="HQ14" i="53"/>
  <c r="DQ10" i="53"/>
  <c r="FZ20" i="53"/>
  <c r="HU8" i="53"/>
  <c r="HQ43" i="53"/>
  <c r="GA94" i="53"/>
  <c r="HR58" i="53"/>
  <c r="HU85" i="53"/>
  <c r="HR49" i="53"/>
  <c r="HR55" i="53"/>
  <c r="GA82" i="53"/>
  <c r="HR4" i="53"/>
  <c r="DQ16" i="53"/>
  <c r="DQ20" i="53"/>
  <c r="HQ86" i="53"/>
  <c r="HT76" i="53"/>
  <c r="DQ72" i="53"/>
  <c r="HS12" i="53"/>
  <c r="DQ4" i="53"/>
  <c r="FZ42" i="53"/>
  <c r="GA95" i="53"/>
  <c r="DQ35" i="53"/>
  <c r="HU70" i="53"/>
  <c r="HQ73" i="53"/>
  <c r="DR51" i="53"/>
  <c r="GA24" i="53"/>
  <c r="HR15" i="53"/>
  <c r="DR47" i="53"/>
  <c r="FZ32" i="53"/>
  <c r="FZ13" i="53"/>
  <c r="GA20" i="53"/>
  <c r="HU6" i="53"/>
  <c r="HR21" i="53"/>
  <c r="HU73" i="53"/>
  <c r="FZ5" i="53"/>
  <c r="HR61" i="53"/>
  <c r="HQ80" i="53"/>
  <c r="HR44" i="53"/>
  <c r="GA71" i="53"/>
  <c r="DQ6" i="53"/>
  <c r="HU88" i="53"/>
  <c r="HQ49" i="53"/>
  <c r="HR79" i="53"/>
  <c r="GA44" i="53"/>
  <c r="GA3" i="53"/>
  <c r="HQ90" i="53"/>
  <c r="HQ40" i="53"/>
  <c r="HU15" i="53"/>
  <c r="HS15" i="53"/>
  <c r="GA63" i="53"/>
  <c r="HT31" i="53"/>
  <c r="GA56" i="53"/>
  <c r="GA65" i="53"/>
  <c r="HQ22" i="53"/>
  <c r="HT29" i="53"/>
  <c r="DQ77" i="53"/>
  <c r="HS16" i="53"/>
  <c r="HR70" i="53"/>
  <c r="FZ86" i="53"/>
  <c r="DR60" i="53"/>
  <c r="DQ89" i="53"/>
  <c r="HV65" i="53"/>
  <c r="DQ76" i="53"/>
  <c r="HT55" i="53"/>
  <c r="HS9" i="53"/>
  <c r="HS17" i="53"/>
  <c r="FZ74" i="53"/>
  <c r="DR25" i="53"/>
  <c r="GA74" i="53"/>
  <c r="HQ97" i="53"/>
  <c r="HU89" i="53"/>
  <c r="DR98" i="53"/>
  <c r="GA81" i="53"/>
  <c r="HV75" i="53"/>
  <c r="GA48" i="53"/>
  <c r="HQ60" i="53"/>
  <c r="HR30" i="53"/>
  <c r="FZ12" i="53"/>
  <c r="FZ18" i="53"/>
  <c r="FZ35" i="53"/>
  <c r="FZ78" i="53"/>
  <c r="HU77" i="53"/>
  <c r="GA85" i="53"/>
  <c r="DQ78" i="53"/>
  <c r="FZ16" i="53"/>
  <c r="HQ72" i="53"/>
  <c r="DR95" i="53"/>
  <c r="HR60" i="53"/>
  <c r="HT39" i="53"/>
  <c r="DR96" i="53"/>
  <c r="HQ84" i="53"/>
  <c r="HQ56" i="53"/>
  <c r="HS32" i="53"/>
  <c r="HT71" i="53"/>
  <c r="DR71" i="53"/>
  <c r="GA38" i="53"/>
  <c r="HQ6" i="53"/>
  <c r="FZ15" i="53"/>
  <c r="HQ42" i="53"/>
  <c r="HV92" i="53"/>
  <c r="HT42" i="53"/>
  <c r="DQ88" i="53"/>
  <c r="HT63" i="53"/>
  <c r="GA64" i="53"/>
  <c r="GA30" i="53"/>
  <c r="FZ8" i="53"/>
  <c r="GA75" i="53"/>
  <c r="DR61" i="53"/>
  <c r="HT59" i="53"/>
  <c r="GA27" i="53"/>
  <c r="HT84" i="53"/>
  <c r="DQ19" i="53"/>
  <c r="FZ10" i="53"/>
  <c r="HQ20" i="53"/>
  <c r="FZ19" i="53"/>
  <c r="DR92" i="53"/>
  <c r="DR74" i="53"/>
  <c r="HR66" i="53"/>
  <c r="HT28" i="53"/>
  <c r="DQ15" i="53"/>
  <c r="HT47" i="53"/>
  <c r="FZ69" i="53"/>
  <c r="HT22" i="53"/>
  <c r="HU13" i="53"/>
  <c r="HT80" i="53"/>
  <c r="HQ76" i="53"/>
  <c r="HR78" i="53"/>
  <c r="HS23" i="53"/>
  <c r="DR67" i="53"/>
  <c r="DQ82" i="53"/>
  <c r="HR16" i="53"/>
  <c r="HR59" i="53"/>
  <c r="HQ11" i="53"/>
  <c r="DQ38" i="53"/>
  <c r="FZ73" i="53"/>
  <c r="HV55" i="53"/>
  <c r="HR24" i="53"/>
  <c r="DQ18" i="53"/>
  <c r="DR55" i="53"/>
  <c r="HQ32" i="53"/>
  <c r="HQ13" i="53"/>
  <c r="HR20" i="53"/>
  <c r="HS8" i="53"/>
  <c r="HR19" i="53"/>
  <c r="HS50" i="53"/>
  <c r="HS36" i="53"/>
  <c r="GA73" i="53"/>
  <c r="HQ92" i="53"/>
  <c r="GA79" i="53"/>
  <c r="DQ83" i="53"/>
  <c r="DQ92" i="53"/>
  <c r="HS37" i="53"/>
  <c r="HU32" i="53"/>
  <c r="HU38" i="53"/>
  <c r="HQ79" i="53"/>
  <c r="HV82" i="53"/>
  <c r="HU36" i="53"/>
  <c r="FZ38" i="53"/>
  <c r="FZ93" i="53"/>
  <c r="HQ70" i="53"/>
  <c r="HU5" i="53"/>
  <c r="FZ56" i="53"/>
  <c r="FZ71" i="53"/>
  <c r="GA16" i="53"/>
  <c r="HR6" i="53"/>
  <c r="HS41" i="53"/>
  <c r="HR98" i="53"/>
  <c r="GA23" i="53"/>
  <c r="GA61" i="53"/>
  <c r="HQ91" i="53"/>
  <c r="GA68" i="53"/>
  <c r="HS52" i="53"/>
  <c r="DR94" i="53"/>
  <c r="DQ80" i="53"/>
  <c r="GA60" i="53"/>
  <c r="GA11" i="53"/>
  <c r="HU18" i="53"/>
  <c r="HQ89" i="53"/>
  <c r="HU76" i="53"/>
  <c r="GA57" i="53"/>
  <c r="GA29" i="53"/>
  <c r="GA33" i="53"/>
  <c r="FZ85" i="53"/>
  <c r="DR83" i="53"/>
  <c r="GA66" i="53"/>
  <c r="DQ7" i="53"/>
  <c r="FZ7" i="53"/>
  <c r="HQ82" i="53"/>
  <c r="HQ34" i="53"/>
  <c r="HU72" i="53"/>
  <c r="HQ98" i="53"/>
  <c r="HR34" i="53"/>
  <c r="DQ34" i="53"/>
  <c r="DR78" i="53"/>
  <c r="HR62" i="53"/>
  <c r="HT18" i="53"/>
  <c r="DR62" i="53"/>
  <c r="HS31" i="53"/>
  <c r="DQ36" i="53"/>
  <c r="HT96" i="53"/>
  <c r="FZ84" i="53"/>
  <c r="FZ67" i="53"/>
  <c r="HS40" i="53"/>
  <c r="HU80" i="53"/>
  <c r="HR71" i="53"/>
  <c r="HR38" i="53"/>
  <c r="HS4" i="53"/>
  <c r="HQ15" i="53"/>
  <c r="DQ74" i="53"/>
  <c r="HT68" i="53"/>
  <c r="GA34" i="53"/>
  <c r="HQ93" i="53"/>
  <c r="HS13" i="53"/>
  <c r="HS33" i="53"/>
  <c r="HV62" i="53"/>
  <c r="HR9" i="53"/>
  <c r="GA26" i="53"/>
  <c r="FZ77" i="53"/>
  <c r="HQ41" i="53"/>
  <c r="DR43" i="53"/>
  <c r="HU93" i="53"/>
  <c r="HT52" i="53"/>
  <c r="HV45" i="53"/>
  <c r="HR65" i="53"/>
  <c r="HR5" i="53"/>
  <c r="HT12" i="53"/>
  <c r="HR86" i="53"/>
  <c r="HT40" i="53"/>
  <c r="DQ9" i="53"/>
  <c r="HQ7" i="53"/>
  <c r="HS20" i="53"/>
  <c r="DQ98" i="53"/>
  <c r="HR52" i="53"/>
  <c r="HV91" i="53"/>
  <c r="HQ85" i="53"/>
  <c r="FZ76" i="53"/>
  <c r="GA78" i="53"/>
  <c r="HT24" i="53"/>
  <c r="DR69" i="53"/>
  <c r="DR63" i="53"/>
  <c r="DR26" i="53"/>
  <c r="HS5" i="53"/>
  <c r="FZ11" i="53"/>
  <c r="FZ53" i="53"/>
  <c r="GA54" i="53"/>
  <c r="HR45" i="53"/>
  <c r="HS42" i="53"/>
  <c r="HQ95" i="53"/>
  <c r="DQ93" i="53"/>
  <c r="HV43" i="53"/>
  <c r="HQ10" i="53"/>
  <c r="HV47" i="53"/>
  <c r="HR63" i="53"/>
  <c r="HS28" i="53"/>
  <c r="GA50" i="53"/>
  <c r="FZ88" i="53"/>
  <c r="HR56" i="53"/>
  <c r="FZ21" i="53"/>
  <c r="GA41" i="53"/>
  <c r="HR91" i="53"/>
  <c r="HR25" i="53"/>
  <c r="HQ81" i="53"/>
  <c r="FZ48" i="53"/>
  <c r="DQ39" i="53"/>
  <c r="FZ79" i="53"/>
  <c r="HQ69" i="53"/>
  <c r="DQ41" i="53"/>
  <c r="HT38" i="53"/>
  <c r="HQ96" i="53"/>
  <c r="FZ70" i="53"/>
  <c r="GA22" i="53"/>
  <c r="HV46" i="53"/>
  <c r="DR65" i="53"/>
  <c r="DR68" i="53"/>
  <c r="HU40" i="53"/>
  <c r="HQ48" i="53"/>
  <c r="GA77" i="53"/>
  <c r="FZ36" i="53"/>
  <c r="FZ96" i="53"/>
  <c r="HT60" i="53"/>
  <c r="FZ26" i="53"/>
  <c r="HQ31" i="53"/>
  <c r="DR46" i="53"/>
  <c r="HR83" i="53"/>
  <c r="HS25" i="53"/>
  <c r="HQ17" i="53"/>
  <c r="HR73" i="53"/>
  <c r="HT49" i="53"/>
  <c r="FZ45" i="53"/>
  <c r="DR52" i="53"/>
  <c r="DR57" i="53"/>
  <c r="HT75" i="53"/>
  <c r="DQ70" i="53"/>
  <c r="HQ67" i="53"/>
  <c r="HR3" i="53"/>
  <c r="HS39" i="53"/>
  <c r="FZ89" i="53"/>
  <c r="FZ82" i="53"/>
  <c r="FZ34" i="53"/>
  <c r="DQ75" i="53"/>
  <c r="FZ98" i="53"/>
  <c r="HS35" i="53"/>
  <c r="HU34" i="53"/>
  <c r="HT81" i="53"/>
  <c r="HV71" i="53"/>
  <c r="HT4" i="53"/>
  <c r="FZ41" i="53"/>
  <c r="HQ88" i="53"/>
  <c r="HV27" i="53"/>
  <c r="GA5" i="53"/>
  <c r="HT67" i="53"/>
  <c r="HR51" i="53"/>
  <c r="HR53" i="53"/>
  <c r="DR24" i="53"/>
  <c r="HR22" i="53"/>
  <c r="FZ83" i="53"/>
  <c r="HU87" i="53"/>
  <c r="HT51" i="53"/>
  <c r="HQ33" i="53"/>
  <c r="HV23" i="53"/>
  <c r="HR8" i="53"/>
  <c r="HR33" i="53"/>
  <c r="GA28" i="53"/>
  <c r="HQ83" i="53"/>
  <c r="HR64" i="53"/>
  <c r="HV21" i="53"/>
  <c r="FZ6" i="53"/>
  <c r="DQ81" i="53"/>
  <c r="HS46" i="53"/>
  <c r="HS66" i="53"/>
  <c r="DQ95" i="53"/>
  <c r="DR54" i="53"/>
  <c r="GA52" i="53"/>
  <c r="HQ94" i="53"/>
  <c r="HU17" i="53"/>
  <c r="DR58" i="53"/>
  <c r="HQ57" i="53"/>
  <c r="HR37" i="53"/>
  <c r="DR82" i="53"/>
  <c r="DQ17" i="53"/>
  <c r="HQ78" i="53"/>
  <c r="HS55" i="53"/>
  <c r="HS62" i="53"/>
  <c r="HR11" i="53"/>
  <c r="GA10" i="53"/>
  <c r="HQ53" i="53"/>
  <c r="GA21" i="53"/>
  <c r="DR66" i="53"/>
  <c r="DQ85" i="53"/>
  <c r="HT25" i="53"/>
  <c r="HV26" i="53"/>
  <c r="GA42" i="53"/>
  <c r="FZ37" i="53"/>
  <c r="HQ77" i="53"/>
  <c r="HS58" i="53"/>
  <c r="HR46" i="53"/>
  <c r="DR86" i="53"/>
  <c r="GA25" i="53"/>
  <c r="HQ87" i="53"/>
  <c r="HR74" i="53"/>
  <c r="HS14" i="53"/>
  <c r="HQ16" i="53"/>
  <c r="HS67" i="53"/>
  <c r="HS38" i="53"/>
  <c r="HR50" i="53"/>
  <c r="DQ90" i="53"/>
  <c r="DR64" i="53"/>
  <c r="HQ21" i="53"/>
  <c r="HR41" i="53"/>
  <c r="GA91" i="53"/>
  <c r="HS27" i="53"/>
  <c r="FZ80" i="53"/>
  <c r="HU19" i="53"/>
  <c r="HQ68" i="53"/>
  <c r="HU11" i="53"/>
  <c r="HU81" i="53"/>
  <c r="HT56" i="53"/>
  <c r="HV49" i="53"/>
  <c r="HS60" i="53"/>
  <c r="GA6" i="53"/>
  <c r="HQ45" i="53"/>
  <c r="HQ39" i="53"/>
  <c r="HR54" i="53"/>
  <c r="HT69" i="53"/>
  <c r="DR49" i="53"/>
  <c r="HQ5" i="53"/>
  <c r="HU84" i="53"/>
  <c r="HV61" i="53"/>
  <c r="DQ32" i="53"/>
  <c r="HR77" i="53"/>
  <c r="HQ26" i="53"/>
  <c r="FZ31" i="53"/>
  <c r="GA51" i="53"/>
  <c r="GA83" i="53"/>
  <c r="DR44" i="53"/>
  <c r="FZ17" i="53"/>
  <c r="HQ75" i="53"/>
  <c r="HS51" i="53"/>
  <c r="FZ92" i="53"/>
  <c r="FZ87" i="53"/>
  <c r="FZ33" i="53"/>
  <c r="HS6" i="53"/>
  <c r="HV54" i="53"/>
  <c r="DR59" i="53"/>
  <c r="GA37" i="53"/>
  <c r="FZ90" i="53"/>
  <c r="HU16" i="53"/>
  <c r="HR94" i="53"/>
  <c r="GA58" i="53"/>
  <c r="FZ81" i="53"/>
  <c r="GA49" i="53"/>
  <c r="GA55" i="53"/>
  <c r="HR82" i="53"/>
  <c r="GA4" i="53"/>
  <c r="DQ13" i="53"/>
  <c r="HT16" i="53"/>
  <c r="FZ72" i="53"/>
  <c r="DR28" i="53"/>
  <c r="GA43" i="53"/>
  <c r="GA59" i="53"/>
  <c r="HT48" i="53"/>
  <c r="HR67" i="53"/>
  <c r="DR29" i="53"/>
  <c r="HR47" i="53"/>
  <c r="R3" i="53"/>
  <c r="HT83" i="53"/>
  <c r="DQ11" i="53"/>
  <c r="HV57" i="53"/>
  <c r="HU33" i="53"/>
  <c r="FZ25" i="53"/>
  <c r="GA9" i="53"/>
  <c r="HT57" i="53"/>
  <c r="HR28" i="53"/>
  <c r="HT73" i="53"/>
  <c r="DQ96" i="53"/>
  <c r="FZ65" i="53"/>
  <c r="HS10" i="53"/>
  <c r="HU31" i="53"/>
  <c r="FZ43" i="53"/>
  <c r="HU14" i="53"/>
  <c r="FZ68" i="53"/>
  <c r="HS7" i="53"/>
  <c r="HT87" i="53"/>
  <c r="FZ49" i="53"/>
  <c r="DR79" i="53"/>
  <c r="DQ40" i="53"/>
  <c r="HR85" i="53"/>
  <c r="FZ97" i="53"/>
  <c r="FZ40" i="53"/>
  <c r="DQ12" i="53"/>
  <c r="DQ5" i="53"/>
  <c r="HV53" i="53"/>
  <c r="GA15" i="53"/>
  <c r="DR45" i="53"/>
  <c r="HR10" i="53"/>
  <c r="GA46" i="53"/>
  <c r="GA98" i="53"/>
  <c r="HQ74" i="53"/>
  <c r="DQ73" i="53"/>
  <c r="HQ19" i="53"/>
  <c r="GA62" i="53"/>
  <c r="HR27" i="53"/>
  <c r="GA14" i="53"/>
  <c r="HQ8" i="53"/>
  <c r="HV24" i="53"/>
  <c r="HS18" i="53"/>
  <c r="HU37" i="53"/>
  <c r="DQ71" i="53"/>
  <c r="DR75" i="53"/>
  <c r="GA8" i="53"/>
  <c r="HR43" i="53"/>
  <c r="HT34" i="53"/>
  <c r="DQ42" i="53"/>
  <c r="HS54" i="53"/>
  <c r="HR81" i="53"/>
  <c r="GA45" i="53"/>
  <c r="DR50" i="53"/>
  <c r="DQ87" i="53"/>
  <c r="DQ37" i="53"/>
  <c r="HT11" i="53"/>
  <c r="HU39" i="53"/>
  <c r="DR30" i="53"/>
  <c r="HU7" i="53"/>
  <c r="DQ14" i="53"/>
  <c r="HT79" i="53"/>
  <c r="DQ86" i="53"/>
  <c r="HU10" i="53"/>
  <c r="HS24" i="53"/>
  <c r="HS19" i="53"/>
  <c r="HR23" i="53"/>
  <c r="FZ57" i="53"/>
  <c r="DQ8" i="53"/>
  <c r="HQ36" i="53"/>
  <c r="FZ91" i="53"/>
  <c r="HQ71" i="53"/>
  <c r="FZ22" i="53"/>
  <c r="HT92" i="53"/>
  <c r="HT35" i="53"/>
  <c r="DQ33" i="53"/>
  <c r="HS3" i="53"/>
  <c r="HR68" i="53"/>
  <c r="R57" i="53"/>
  <c r="R40" i="53"/>
  <c r="T73" i="53"/>
  <c r="R44" i="53"/>
  <c r="T25" i="53"/>
  <c r="T95" i="53"/>
  <c r="R81" i="53"/>
  <c r="HW78" i="53"/>
  <c r="T83" i="53"/>
  <c r="HW8" i="53"/>
  <c r="R67" i="53"/>
  <c r="R15" i="53"/>
  <c r="HW32" i="53"/>
  <c r="HW7" i="53"/>
  <c r="HW51" i="53"/>
  <c r="T71" i="53"/>
  <c r="HW63" i="53"/>
  <c r="T79" i="53"/>
  <c r="R83" i="53"/>
  <c r="R7" i="53"/>
  <c r="R98" i="53"/>
  <c r="HW67" i="53"/>
  <c r="T69" i="53"/>
  <c r="R28" i="53"/>
  <c r="HW54" i="53"/>
  <c r="R68" i="53"/>
  <c r="R64" i="53"/>
  <c r="R14" i="53"/>
  <c r="R59" i="53"/>
  <c r="T61" i="53"/>
  <c r="R51" i="53"/>
  <c r="R18" i="53"/>
  <c r="HW23" i="53"/>
  <c r="R85" i="53"/>
  <c r="T5" i="53"/>
  <c r="T82" i="53"/>
  <c r="T43" i="53"/>
  <c r="T16" i="53"/>
  <c r="R37" i="53"/>
  <c r="T75" i="53"/>
  <c r="R39" i="53"/>
  <c r="T70" i="53"/>
  <c r="HW37" i="53"/>
  <c r="R88" i="53"/>
  <c r="T84" i="53"/>
  <c r="T9" i="53"/>
  <c r="HW77" i="53"/>
  <c r="R43" i="53"/>
  <c r="T34" i="53"/>
  <c r="R69" i="53"/>
  <c r="R33" i="53"/>
  <c r="R17" i="53"/>
  <c r="T23" i="53"/>
  <c r="T7" i="53"/>
  <c r="T48" i="53"/>
  <c r="HW36" i="53"/>
  <c r="T49" i="53"/>
  <c r="HW93" i="53"/>
  <c r="T53" i="53"/>
  <c r="HW64" i="53"/>
  <c r="T29" i="53"/>
  <c r="HW87" i="53"/>
  <c r="T68" i="53"/>
  <c r="HW80" i="53"/>
  <c r="T85" i="53"/>
  <c r="R78" i="53"/>
  <c r="T93" i="53"/>
  <c r="R45" i="53"/>
  <c r="HW68" i="53"/>
  <c r="T72" i="53"/>
  <c r="R32" i="53"/>
  <c r="T92" i="53"/>
  <c r="HW5" i="53"/>
  <c r="T59" i="53"/>
  <c r="T14" i="53"/>
  <c r="T74" i="53"/>
  <c r="T54" i="53"/>
  <c r="R95" i="53"/>
  <c r="T18" i="53"/>
  <c r="HW66" i="53"/>
  <c r="R25" i="53"/>
  <c r="T65" i="53"/>
  <c r="HW65" i="53"/>
  <c r="R31" i="53"/>
  <c r="T86" i="53"/>
  <c r="HW40" i="53"/>
  <c r="HW55" i="53"/>
  <c r="HW75" i="53"/>
  <c r="HW53" i="53"/>
  <c r="R56" i="53"/>
  <c r="T27" i="53"/>
  <c r="HW71" i="53"/>
  <c r="HW46" i="53"/>
  <c r="R21" i="53"/>
  <c r="T62" i="53"/>
  <c r="R93" i="53"/>
  <c r="R60" i="53"/>
  <c r="HW29" i="53"/>
  <c r="R87" i="53"/>
  <c r="HW13" i="53"/>
  <c r="HW18" i="53"/>
  <c r="HW30" i="53"/>
  <c r="R11" i="53"/>
  <c r="T32" i="53"/>
  <c r="R4" i="53"/>
  <c r="T10" i="53"/>
  <c r="T55" i="53"/>
  <c r="T97" i="53"/>
  <c r="HW3" i="53"/>
  <c r="T50" i="53"/>
  <c r="R30" i="53"/>
  <c r="R86" i="53"/>
  <c r="R71" i="53"/>
  <c r="R6" i="53"/>
  <c r="HW25" i="53"/>
  <c r="HW31" i="53"/>
  <c r="T57" i="53"/>
  <c r="R90" i="53"/>
  <c r="HW81" i="53"/>
  <c r="R72" i="53"/>
  <c r="HW44" i="53"/>
  <c r="T66" i="53"/>
  <c r="R61" i="53"/>
  <c r="R62" i="53"/>
  <c r="R89" i="53"/>
  <c r="T56" i="53"/>
  <c r="T3" i="53"/>
  <c r="T28" i="53"/>
  <c r="T80" i="53"/>
  <c r="R36" i="53"/>
  <c r="HW92" i="53"/>
  <c r="T89" i="53"/>
  <c r="T11" i="53"/>
  <c r="R23" i="53"/>
  <c r="HW35" i="53"/>
  <c r="R97" i="53"/>
  <c r="HW47" i="53"/>
  <c r="R5" i="53"/>
  <c r="HW76" i="53"/>
  <c r="T87" i="53"/>
  <c r="T44" i="53"/>
  <c r="HW11" i="53"/>
  <c r="R74" i="53"/>
  <c r="HW74" i="53"/>
  <c r="T77" i="53"/>
  <c r="HW16" i="53"/>
  <c r="R38" i="53"/>
  <c r="T81" i="53"/>
  <c r="R91" i="53"/>
  <c r="HW95" i="53"/>
  <c r="R13" i="53"/>
  <c r="R20" i="53"/>
  <c r="R50" i="53"/>
  <c r="R22" i="53"/>
  <c r="R8" i="53"/>
  <c r="HW90" i="53"/>
  <c r="HW97" i="53"/>
  <c r="HW34" i="53"/>
  <c r="T36" i="53"/>
  <c r="R42" i="53"/>
  <c r="HW62" i="53"/>
  <c r="HW22" i="53"/>
  <c r="T51" i="53"/>
  <c r="R58" i="53"/>
  <c r="HW26" i="53"/>
  <c r="HW39" i="53"/>
  <c r="T13" i="53"/>
  <c r="R52" i="53"/>
  <c r="HW94" i="53"/>
  <c r="R92" i="53"/>
  <c r="T21" i="53"/>
  <c r="T64" i="53"/>
  <c r="T17" i="53"/>
  <c r="R34" i="53"/>
  <c r="T78" i="53"/>
  <c r="HW57" i="53"/>
  <c r="HW14" i="53"/>
  <c r="T60" i="53"/>
  <c r="T52" i="53"/>
  <c r="HW48" i="53"/>
  <c r="HW60" i="53"/>
  <c r="T26" i="53"/>
  <c r="R35" i="53"/>
  <c r="T46" i="53"/>
  <c r="HW73" i="53"/>
  <c r="R24" i="53"/>
  <c r="T35" i="53"/>
  <c r="T31" i="53"/>
  <c r="R10" i="53"/>
  <c r="HW96" i="53"/>
  <c r="HW86" i="53"/>
  <c r="HW45" i="53"/>
  <c r="HW52" i="53"/>
  <c r="HW91" i="53"/>
  <c r="T6" i="53"/>
  <c r="T22" i="53"/>
  <c r="T67" i="53"/>
  <c r="HW56" i="53"/>
  <c r="HW21" i="53"/>
  <c r="T37" i="53"/>
  <c r="HW89" i="53"/>
  <c r="R9" i="53"/>
  <c r="HW50" i="53"/>
  <c r="R46" i="53"/>
  <c r="HW84" i="53"/>
  <c r="R26" i="53"/>
  <c r="R73" i="53"/>
  <c r="T41" i="53"/>
  <c r="HW9" i="53"/>
  <c r="HW20" i="53"/>
  <c r="T76" i="53"/>
  <c r="HW82" i="53"/>
  <c r="T12" i="53"/>
  <c r="T15" i="53"/>
  <c r="R65" i="53"/>
  <c r="T30" i="53"/>
  <c r="R12" i="53"/>
  <c r="HW70" i="53"/>
  <c r="HW15" i="53"/>
  <c r="HW24" i="53"/>
  <c r="HW98" i="53"/>
  <c r="R19" i="53"/>
  <c r="HW33" i="53"/>
  <c r="T91" i="53"/>
  <c r="HW59" i="53"/>
  <c r="T8" i="53"/>
  <c r="T33" i="53"/>
  <c r="HW72" i="53"/>
  <c r="T98" i="53"/>
  <c r="HW27" i="53"/>
  <c r="T40" i="53"/>
  <c r="T90" i="53"/>
  <c r="T47" i="53"/>
  <c r="R48" i="53"/>
  <c r="HW85" i="53"/>
  <c r="R63" i="53"/>
  <c r="T20" i="53"/>
  <c r="T63" i="53"/>
  <c r="R84" i="53"/>
  <c r="T42" i="53"/>
  <c r="T96" i="53"/>
  <c r="HW28" i="53"/>
  <c r="T39" i="53"/>
  <c r="HW79" i="53"/>
  <c r="R80" i="53"/>
  <c r="T38" i="53"/>
  <c r="HW41" i="53"/>
  <c r="HW17" i="53"/>
  <c r="R70" i="53"/>
  <c r="R27" i="53"/>
  <c r="T19" i="53"/>
  <c r="R66" i="53"/>
  <c r="R54" i="53"/>
  <c r="HW88" i="53"/>
  <c r="R96" i="53"/>
  <c r="HW6" i="53"/>
  <c r="R82" i="53"/>
  <c r="R53" i="53"/>
  <c r="T94" i="53"/>
  <c r="T24" i="53"/>
  <c r="HW12" i="53"/>
  <c r="T4" i="53"/>
  <c r="HW42" i="53"/>
  <c r="T58" i="53"/>
  <c r="R76" i="53"/>
  <c r="HW83" i="53"/>
  <c r="R41" i="53"/>
  <c r="HW61" i="53"/>
  <c r="R49" i="53"/>
  <c r="HW43" i="53"/>
  <c r="R94" i="53"/>
  <c r="HW38" i="53"/>
  <c r="R77" i="53"/>
  <c r="HW19" i="53"/>
  <c r="T88" i="53"/>
  <c r="R79" i="53"/>
  <c r="R16" i="53"/>
  <c r="R47" i="53"/>
  <c r="T45" i="53"/>
  <c r="R75" i="53"/>
  <c r="HW10" i="53"/>
  <c r="HW4" i="53"/>
  <c r="HW58" i="53"/>
  <c r="R55" i="53"/>
  <c r="R29" i="53"/>
  <c r="HW49" i="53"/>
  <c r="HW69" i="53"/>
  <c r="BB10" i="53"/>
  <c r="BB74" i="53"/>
  <c r="BB3" i="53"/>
  <c r="BB41" i="53"/>
  <c r="BB85" i="53"/>
  <c r="BB33" i="53"/>
  <c r="BB22" i="53"/>
  <c r="BB94" i="53"/>
  <c r="BB83" i="53"/>
  <c r="BB76" i="53"/>
  <c r="BB67" i="53"/>
  <c r="BB56" i="53"/>
  <c r="BB86" i="53"/>
  <c r="BB35" i="53"/>
  <c r="BB45" i="53"/>
  <c r="BB95" i="53"/>
  <c r="BB5" i="53"/>
  <c r="BB17" i="53"/>
  <c r="BB38" i="53"/>
  <c r="BB11" i="53"/>
  <c r="BB97" i="53"/>
  <c r="BB92" i="53"/>
  <c r="BB52" i="53"/>
  <c r="BB29" i="53"/>
  <c r="BB39" i="53"/>
  <c r="BB19" i="53"/>
  <c r="BB79" i="53"/>
  <c r="BB37" i="53"/>
  <c r="BB53" i="53"/>
  <c r="BB69" i="53"/>
  <c r="BB84" i="53"/>
  <c r="BB7" i="53"/>
  <c r="BB48" i="53"/>
  <c r="BB25" i="53"/>
  <c r="BB34" i="53"/>
  <c r="BB40" i="53"/>
  <c r="BB73" i="53"/>
  <c r="BB8" i="53"/>
  <c r="BB59" i="53"/>
  <c r="BB4" i="53"/>
  <c r="BB72" i="53"/>
  <c r="BB30" i="53"/>
  <c r="BB87" i="53"/>
  <c r="BB9" i="53"/>
  <c r="BB42" i="53"/>
  <c r="BB57" i="53"/>
  <c r="BB82" i="53"/>
  <c r="BB98" i="53"/>
  <c r="BB80" i="53"/>
  <c r="BB16" i="53"/>
  <c r="BB26" i="53"/>
  <c r="BB91" i="53"/>
  <c r="BB49" i="53"/>
  <c r="BB77" i="53"/>
  <c r="BB70" i="53"/>
  <c r="BB93" i="53"/>
  <c r="BB78" i="53"/>
  <c r="BB18" i="53"/>
  <c r="BB36" i="53"/>
  <c r="BB96" i="53"/>
  <c r="BB90" i="53"/>
  <c r="BB81" i="53"/>
  <c r="BB71" i="53"/>
  <c r="BB61" i="53"/>
  <c r="BB20" i="53"/>
  <c r="BB64" i="53"/>
  <c r="BB32" i="53"/>
  <c r="BB13" i="53"/>
  <c r="BB12" i="53"/>
  <c r="BB15" i="53"/>
  <c r="BB88" i="53"/>
  <c r="BB89" i="53"/>
  <c r="BB14" i="53"/>
  <c r="BB31" i="53"/>
  <c r="BB75" i="53"/>
  <c r="FM79" i="53" l="1"/>
  <c r="FM4" i="53"/>
  <c r="IT62" i="53"/>
  <c r="IU62" i="53"/>
  <c r="FM85" i="53"/>
  <c r="IT90" i="53"/>
  <c r="IU90" i="53"/>
  <c r="FM37" i="53"/>
  <c r="FM73" i="53"/>
  <c r="FM57" i="53"/>
  <c r="AA69" i="53"/>
  <c r="AA30" i="53"/>
  <c r="AA71" i="53"/>
  <c r="AA41" i="53"/>
  <c r="AA89" i="53"/>
  <c r="AA66" i="53"/>
  <c r="AA92" i="53"/>
  <c r="AA63" i="53"/>
  <c r="AA33" i="53"/>
  <c r="AA61" i="53"/>
  <c r="AA87" i="53"/>
  <c r="AA58" i="53"/>
  <c r="AA21" i="53"/>
  <c r="AA88" i="53"/>
  <c r="AA51" i="53"/>
  <c r="AA60" i="53"/>
  <c r="AA18" i="53"/>
  <c r="AA79" i="53"/>
  <c r="AA98" i="53"/>
  <c r="AA56" i="53"/>
  <c r="AA64" i="53"/>
  <c r="AA7" i="53"/>
  <c r="AA67" i="53"/>
  <c r="AA3" i="53"/>
  <c r="AA19" i="53"/>
  <c r="AA24" i="53"/>
  <c r="AA49" i="53"/>
  <c r="AA95" i="53"/>
  <c r="AA32" i="53"/>
  <c r="AA4" i="53"/>
  <c r="AA13" i="53"/>
  <c r="AA42" i="53"/>
  <c r="AA28" i="53"/>
  <c r="AA15" i="53"/>
  <c r="AA68" i="53"/>
  <c r="AA93" i="53"/>
  <c r="AA72" i="53"/>
  <c r="AA48" i="53"/>
  <c r="AA53" i="53"/>
  <c r="AA70" i="53"/>
  <c r="AA84" i="53"/>
  <c r="AA39" i="53"/>
  <c r="AA34" i="53"/>
  <c r="AA65" i="53"/>
  <c r="AA91" i="53"/>
  <c r="AA35" i="53"/>
  <c r="AA36" i="53"/>
  <c r="AA23" i="53"/>
  <c r="AA8" i="53"/>
  <c r="AA10" i="53"/>
  <c r="AA52" i="53"/>
  <c r="AA16" i="53"/>
  <c r="AA38" i="53"/>
  <c r="AA75" i="53"/>
  <c r="AA45" i="53"/>
  <c r="AA26" i="53"/>
  <c r="AA78" i="53"/>
  <c r="AA29" i="53"/>
  <c r="AA12" i="53"/>
  <c r="AA86" i="53"/>
  <c r="AA97" i="53"/>
  <c r="AA74" i="53"/>
  <c r="AA44" i="53"/>
  <c r="AA55" i="53"/>
  <c r="AA96" i="53"/>
  <c r="AA37" i="53"/>
  <c r="AA57" i="53"/>
  <c r="AA85" i="53"/>
  <c r="AA82" i="53"/>
  <c r="AA5" i="53"/>
  <c r="AA11" i="53"/>
  <c r="AA81" i="53"/>
  <c r="AA46" i="53"/>
  <c r="AA43" i="53"/>
  <c r="AA50" i="53"/>
  <c r="AA90" i="53"/>
  <c r="AA40" i="53"/>
  <c r="AA94" i="53"/>
  <c r="AA20" i="53"/>
  <c r="AA9" i="53"/>
  <c r="AA22" i="53"/>
  <c r="AA76" i="53"/>
  <c r="AA31" i="53"/>
  <c r="AA54" i="53"/>
  <c r="AA83" i="53"/>
  <c r="AA17" i="53"/>
  <c r="AA73" i="53"/>
  <c r="AA59" i="53"/>
  <c r="AA62" i="53"/>
  <c r="AA25" i="53"/>
  <c r="AA77" i="53"/>
  <c r="AA14" i="53"/>
  <c r="AA6" i="53"/>
  <c r="AA80" i="53"/>
  <c r="AA27" i="53"/>
  <c r="AA47" i="53"/>
  <c r="FM72" i="53"/>
  <c r="IL38" i="53"/>
  <c r="FM80" i="53"/>
  <c r="FM43" i="53"/>
  <c r="FM86" i="53"/>
  <c r="FM71" i="53"/>
  <c r="FM20" i="53"/>
  <c r="FM15" i="53"/>
  <c r="FM35" i="53"/>
  <c r="FM21" i="53"/>
  <c r="FM49" i="53"/>
  <c r="FM41" i="53"/>
  <c r="FM25" i="53"/>
  <c r="FM42" i="53"/>
  <c r="IL33" i="53"/>
  <c r="FM36" i="53"/>
  <c r="FM78" i="53"/>
  <c r="FM8" i="53"/>
  <c r="FM76" i="53"/>
  <c r="FM83" i="53"/>
  <c r="IL45" i="53"/>
  <c r="FM40" i="53"/>
  <c r="FM82" i="53"/>
  <c r="FM34" i="53"/>
  <c r="FM22" i="53"/>
  <c r="IL64" i="53"/>
  <c r="FM7" i="53"/>
  <c r="FM84" i="53"/>
  <c r="FM58" i="53"/>
  <c r="IT96" i="53"/>
  <c r="IU96" i="53"/>
  <c r="IS75" i="53"/>
  <c r="IL75" i="53"/>
  <c r="IL83" i="53"/>
  <c r="IS83" i="53"/>
  <c r="IT63" i="53"/>
  <c r="IU63" i="53"/>
  <c r="IT53" i="53"/>
  <c r="IU53" i="53"/>
  <c r="IT44" i="53"/>
  <c r="IU44" i="53"/>
  <c r="IT81" i="53"/>
  <c r="IU81" i="53"/>
  <c r="IT47" i="53"/>
  <c r="IU47" i="53"/>
  <c r="IU23" i="53"/>
  <c r="IT23" i="53"/>
  <c r="IT25" i="53"/>
  <c r="IU25" i="53"/>
  <c r="IU27" i="53"/>
  <c r="IT27" i="53"/>
  <c r="IT87" i="53"/>
  <c r="IU87" i="53"/>
  <c r="IT74" i="53"/>
  <c r="IU74" i="53"/>
  <c r="IL48" i="53"/>
  <c r="IS48" i="53"/>
  <c r="IT71" i="53"/>
  <c r="IU71" i="53"/>
  <c r="IT38" i="53"/>
  <c r="IU38" i="53"/>
  <c r="IT55" i="53"/>
  <c r="IU55" i="53"/>
  <c r="IT69" i="53"/>
  <c r="IU69" i="53"/>
  <c r="IU66" i="53"/>
  <c r="IT66" i="53"/>
  <c r="IU61" i="53"/>
  <c r="IT61" i="53"/>
  <c r="IU59" i="53"/>
  <c r="IT59" i="53"/>
  <c r="IU57" i="53"/>
  <c r="IT57" i="53"/>
  <c r="IT49" i="53"/>
  <c r="IU49" i="53"/>
  <c r="IT37" i="53"/>
  <c r="IU37" i="53"/>
  <c r="IT41" i="53"/>
  <c r="IU41" i="53"/>
  <c r="IT26" i="53"/>
  <c r="IU26" i="53"/>
  <c r="IU20" i="53"/>
  <c r="IT20" i="53"/>
  <c r="IU39" i="53"/>
  <c r="IT39" i="53"/>
  <c r="IU31" i="53"/>
  <c r="IT31" i="53"/>
  <c r="IU36" i="53"/>
  <c r="IT36" i="53"/>
  <c r="IT22" i="53"/>
  <c r="IU22" i="53"/>
  <c r="IT19" i="53"/>
  <c r="IU19" i="53"/>
  <c r="IT88" i="53"/>
  <c r="IU88" i="53"/>
  <c r="IT84" i="53"/>
  <c r="IU84" i="53"/>
  <c r="IL98" i="53"/>
  <c r="IS98" i="53"/>
  <c r="IT78" i="53"/>
  <c r="IU78" i="53"/>
  <c r="IL67" i="53"/>
  <c r="IS67" i="53"/>
  <c r="IT45" i="53"/>
  <c r="IU45" i="53"/>
  <c r="IL56" i="53"/>
  <c r="IS56" i="53"/>
  <c r="IU42" i="53"/>
  <c r="IT42" i="53"/>
  <c r="IS29" i="53"/>
  <c r="IL29" i="53"/>
  <c r="IU65" i="53"/>
  <c r="IT65" i="53"/>
  <c r="IU54" i="53"/>
  <c r="IT54" i="53"/>
  <c r="IU46" i="53"/>
  <c r="IT46" i="53"/>
  <c r="IT34" i="53"/>
  <c r="IU34" i="53"/>
  <c r="IT58" i="53"/>
  <c r="IU58" i="53"/>
  <c r="IT16" i="53"/>
  <c r="IU16" i="53"/>
  <c r="IT11" i="53"/>
  <c r="IU11" i="53"/>
  <c r="IU35" i="53"/>
  <c r="IT35" i="53"/>
  <c r="IU40" i="53"/>
  <c r="IT40" i="53"/>
  <c r="IT32" i="53"/>
  <c r="IU32" i="53"/>
  <c r="IT30" i="53"/>
  <c r="IU30" i="53"/>
  <c r="IT10" i="53"/>
  <c r="IU10" i="53"/>
  <c r="IT79" i="53"/>
  <c r="IU79" i="53"/>
  <c r="IT52" i="53"/>
  <c r="IU52" i="53"/>
  <c r="IT68" i="53"/>
  <c r="IU68" i="53"/>
  <c r="IT8" i="53"/>
  <c r="IU8" i="53"/>
  <c r="IT5" i="53"/>
  <c r="IU5" i="53"/>
  <c r="IT7" i="53"/>
  <c r="IU7" i="53"/>
  <c r="IT95" i="53"/>
  <c r="IU95" i="53"/>
  <c r="IT92" i="53"/>
  <c r="IU92" i="53"/>
  <c r="IT64" i="53"/>
  <c r="IU64" i="53"/>
  <c r="IT33" i="53"/>
  <c r="IU33" i="53"/>
  <c r="IT28" i="53"/>
  <c r="IU28" i="53"/>
  <c r="IU6" i="53"/>
  <c r="IT6" i="53"/>
  <c r="IT73" i="53"/>
  <c r="IU73" i="53"/>
  <c r="IT9" i="53"/>
  <c r="IU9" i="53"/>
  <c r="IT3" i="53"/>
  <c r="IU3" i="53"/>
  <c r="IT89" i="53"/>
  <c r="IU89" i="53"/>
  <c r="IU50" i="53"/>
  <c r="IT50" i="53"/>
  <c r="IU14" i="53"/>
  <c r="IT14" i="53"/>
  <c r="IU18" i="53"/>
  <c r="IT18" i="53"/>
  <c r="IT15" i="53"/>
  <c r="IU15" i="53"/>
  <c r="IU13" i="53"/>
  <c r="IT13" i="53"/>
  <c r="IT4" i="53"/>
  <c r="IU4" i="53"/>
  <c r="IT60" i="53"/>
  <c r="IU60" i="53"/>
  <c r="IU17" i="53"/>
  <c r="IT17" i="53"/>
  <c r="IU12" i="53"/>
  <c r="IT12" i="53"/>
  <c r="IT29" i="53" l="1"/>
  <c r="IU29" i="53"/>
  <c r="IT56" i="53"/>
  <c r="IU56" i="53"/>
  <c r="IU67" i="53"/>
  <c r="IT67" i="53"/>
  <c r="IT98" i="53"/>
  <c r="IU98" i="53"/>
  <c r="IT48" i="53"/>
  <c r="IU48" i="53"/>
  <c r="IT83" i="53"/>
  <c r="IU83" i="53"/>
  <c r="IT75" i="53"/>
  <c r="IU75" i="53"/>
  <c r="HP2" i="53" l="1"/>
  <c r="ID2" i="53" l="1"/>
  <c r="IA1" i="54"/>
  <c r="IB1" i="54"/>
  <c r="IC1" i="54"/>
  <c r="ID1" i="54"/>
  <c r="IE1" i="54"/>
  <c r="IF1" i="54"/>
  <c r="IG1" i="54"/>
  <c r="IH1" i="54"/>
  <c r="II1" i="54"/>
  <c r="IJ1" i="54"/>
  <c r="IK1" i="54"/>
  <c r="IL1" i="54"/>
  <c r="IM1" i="54"/>
  <c r="IN1" i="54"/>
  <c r="IO1" i="54"/>
  <c r="IP1" i="54"/>
  <c r="IQ1" i="54"/>
  <c r="IR1" i="54"/>
  <c r="IS1" i="54"/>
  <c r="IT1" i="54"/>
  <c r="IU1" i="54"/>
  <c r="IA1" i="50"/>
  <c r="IB1" i="50"/>
  <c r="IC1" i="50"/>
  <c r="ID1" i="50"/>
  <c r="IE1" i="50"/>
  <c r="IF1" i="50"/>
  <c r="IG1" i="50"/>
  <c r="IH1" i="50"/>
  <c r="II1" i="50"/>
  <c r="IJ1" i="50"/>
  <c r="IK1" i="50"/>
  <c r="IL1" i="50"/>
  <c r="IM1" i="50"/>
  <c r="IN1" i="50"/>
  <c r="IO1" i="50"/>
  <c r="IP1" i="50"/>
  <c r="IQ1" i="50"/>
  <c r="IR1" i="50"/>
  <c r="IS1" i="50"/>
  <c r="IT1" i="50"/>
  <c r="IU1" i="50"/>
  <c r="HZ1" i="50"/>
  <c r="B1" i="54"/>
  <c r="C1" i="54"/>
  <c r="D1" i="54"/>
  <c r="E1" i="54"/>
  <c r="F1" i="54"/>
  <c r="G1" i="54"/>
  <c r="H1" i="54"/>
  <c r="I1" i="54"/>
  <c r="J1" i="54"/>
  <c r="K1" i="54"/>
  <c r="L1" i="54"/>
  <c r="M1" i="54"/>
  <c r="N1" i="54"/>
  <c r="O1" i="54"/>
  <c r="P1" i="54"/>
  <c r="Q1" i="54"/>
  <c r="R1" i="54"/>
  <c r="S1" i="54"/>
  <c r="T1" i="54"/>
  <c r="U1" i="54"/>
  <c r="V1" i="54"/>
  <c r="W1" i="54"/>
  <c r="X1" i="54"/>
  <c r="Y1" i="54"/>
  <c r="Z1" i="54"/>
  <c r="AA1" i="54"/>
  <c r="AB1" i="54"/>
  <c r="AC1" i="54"/>
  <c r="AD1" i="54"/>
  <c r="AE1" i="54"/>
  <c r="AF1" i="54"/>
  <c r="AG1" i="54"/>
  <c r="AH1" i="54"/>
  <c r="AI1" i="54"/>
  <c r="AJ1" i="54"/>
  <c r="AK1" i="54"/>
  <c r="AL1" i="54"/>
  <c r="AM1" i="54"/>
  <c r="AN1" i="54"/>
  <c r="AO1" i="54"/>
  <c r="AP1" i="54"/>
  <c r="AQ1" i="54"/>
  <c r="AR1" i="54"/>
  <c r="AS1" i="54"/>
  <c r="AT1" i="54"/>
  <c r="AU1" i="54"/>
  <c r="AV1" i="54"/>
  <c r="AW1" i="54"/>
  <c r="AX1" i="54"/>
  <c r="AY1" i="54"/>
  <c r="AZ1" i="54"/>
  <c r="BA1" i="54"/>
  <c r="BB1" i="54"/>
  <c r="BC1" i="54"/>
  <c r="BD1" i="54"/>
  <c r="BE1" i="54"/>
  <c r="BF1" i="54"/>
  <c r="BG1" i="54"/>
  <c r="BH1" i="54"/>
  <c r="BI1" i="54"/>
  <c r="BJ1" i="54"/>
  <c r="BK1" i="54"/>
  <c r="BL1" i="54"/>
  <c r="BM1" i="54"/>
  <c r="BN1" i="54"/>
  <c r="BO1" i="54"/>
  <c r="BP1" i="54"/>
  <c r="BQ1" i="54"/>
  <c r="BR1" i="54"/>
  <c r="BS1" i="54"/>
  <c r="BT1" i="54"/>
  <c r="BU1" i="54"/>
  <c r="BV1" i="54"/>
  <c r="BW1" i="54"/>
  <c r="BX1" i="54"/>
  <c r="BY1" i="54"/>
  <c r="BZ1" i="54"/>
  <c r="CA1" i="54"/>
  <c r="CB1" i="54"/>
  <c r="CC1" i="54"/>
  <c r="CD1" i="54"/>
  <c r="CE1" i="54"/>
  <c r="CF1" i="54"/>
  <c r="CG1" i="54"/>
  <c r="CH1" i="54"/>
  <c r="CI1" i="54"/>
  <c r="CJ1" i="54"/>
  <c r="CK1" i="54"/>
  <c r="CL1" i="54"/>
  <c r="CM1" i="54"/>
  <c r="CN1" i="54"/>
  <c r="CO1" i="54"/>
  <c r="CP1" i="54"/>
  <c r="CQ1" i="54"/>
  <c r="CR1" i="54"/>
  <c r="CS1" i="54"/>
  <c r="CT1" i="54"/>
  <c r="CU1" i="54"/>
  <c r="CV1" i="54"/>
  <c r="CW1" i="54"/>
  <c r="CX1" i="54"/>
  <c r="CY1" i="54"/>
  <c r="CZ1" i="54"/>
  <c r="DA1" i="54"/>
  <c r="DB1" i="54"/>
  <c r="DC1" i="54"/>
  <c r="DD1" i="54"/>
  <c r="DE1" i="54"/>
  <c r="DF1" i="54"/>
  <c r="DG1" i="54"/>
  <c r="DH1" i="54"/>
  <c r="DI1" i="54"/>
  <c r="DJ1" i="54"/>
  <c r="DK1" i="54"/>
  <c r="DL1" i="54"/>
  <c r="DM1" i="54"/>
  <c r="DN1" i="54"/>
  <c r="DO1" i="54"/>
  <c r="DP1" i="54"/>
  <c r="DQ1" i="54"/>
  <c r="DR1" i="54"/>
  <c r="DS1" i="54"/>
  <c r="DT1" i="54"/>
  <c r="DU1" i="54"/>
  <c r="DV1" i="54"/>
  <c r="DW1" i="54"/>
  <c r="DX1" i="54"/>
  <c r="DY1" i="54"/>
  <c r="DZ1" i="54"/>
  <c r="EA1" i="54"/>
  <c r="EB1" i="54"/>
  <c r="EC1" i="54"/>
  <c r="ED1" i="54"/>
  <c r="EE1" i="54"/>
  <c r="EF1" i="54"/>
  <c r="EG1" i="54"/>
  <c r="EH1" i="54"/>
  <c r="EI1" i="54"/>
  <c r="EJ1" i="54"/>
  <c r="EK1" i="54"/>
  <c r="EL1" i="54"/>
  <c r="EM1" i="54"/>
  <c r="EN1" i="54"/>
  <c r="EO1" i="54"/>
  <c r="EP1" i="54"/>
  <c r="EQ1" i="54"/>
  <c r="ER1" i="54"/>
  <c r="ES1" i="54"/>
  <c r="ET1" i="54"/>
  <c r="EU1" i="54"/>
  <c r="EV1" i="54"/>
  <c r="EW1" i="54"/>
  <c r="EX1" i="54"/>
  <c r="EY1" i="54"/>
  <c r="EZ1" i="54"/>
  <c r="FA1" i="54"/>
  <c r="FB1" i="54"/>
  <c r="FC1" i="54"/>
  <c r="FD1" i="54"/>
  <c r="FE1" i="54"/>
  <c r="FF1" i="54"/>
  <c r="FG1" i="54"/>
  <c r="FH1" i="54"/>
  <c r="FI1" i="54"/>
  <c r="FJ1" i="54"/>
  <c r="FK1" i="54"/>
  <c r="FL1" i="54"/>
  <c r="FM1" i="54"/>
  <c r="FN1" i="54"/>
  <c r="FO1" i="54"/>
  <c r="FP1" i="54"/>
  <c r="FQ1" i="54"/>
  <c r="FR1" i="54"/>
  <c r="FS1" i="54"/>
  <c r="FT1" i="54"/>
  <c r="FU1" i="54"/>
  <c r="FV1" i="54"/>
  <c r="FW1" i="54"/>
  <c r="FX1" i="54"/>
  <c r="FY1" i="54"/>
  <c r="FZ1" i="54"/>
  <c r="GA1" i="54"/>
  <c r="GB1" i="54"/>
  <c r="GC1" i="54"/>
  <c r="GD1" i="54"/>
  <c r="GE1" i="54"/>
  <c r="GF1" i="54"/>
  <c r="GG1" i="54"/>
  <c r="GH1" i="54"/>
  <c r="GI1" i="54"/>
  <c r="GJ1" i="54"/>
  <c r="GK1" i="54"/>
  <c r="GL1" i="54"/>
  <c r="GM1" i="54"/>
  <c r="GN1" i="54"/>
  <c r="GO1" i="54"/>
  <c r="GP1" i="54"/>
  <c r="GQ1" i="54"/>
  <c r="GR1" i="54"/>
  <c r="GS1" i="54"/>
  <c r="GT1" i="54"/>
  <c r="GU1" i="54"/>
  <c r="GV1" i="54"/>
  <c r="GW1" i="54"/>
  <c r="GX1" i="54"/>
  <c r="GY1" i="54"/>
  <c r="GZ1" i="54"/>
  <c r="HA1" i="54"/>
  <c r="HB1" i="54"/>
  <c r="HC1" i="54"/>
  <c r="HD1" i="54"/>
  <c r="HE1" i="54"/>
  <c r="HF1" i="54"/>
  <c r="HG1" i="54"/>
  <c r="HH1" i="54"/>
  <c r="HI1" i="54"/>
  <c r="HJ1" i="54"/>
  <c r="HK1" i="54"/>
  <c r="HL1" i="54"/>
  <c r="HM1" i="54"/>
  <c r="HN1" i="54"/>
  <c r="HO1" i="54"/>
  <c r="HP1" i="54"/>
  <c r="HQ1" i="54"/>
  <c r="HR1" i="54"/>
  <c r="HS1" i="54"/>
  <c r="HT1" i="54"/>
  <c r="HU1" i="54"/>
  <c r="HV1" i="54"/>
  <c r="HW1" i="54"/>
  <c r="HX1" i="54"/>
  <c r="HY1" i="54"/>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HX2" i="53" l="1"/>
  <c r="FY2" i="53" l="1"/>
  <c r="FX2" i="53"/>
  <c r="FW2" i="53"/>
  <c r="FV2" i="53"/>
  <c r="FU2" i="53"/>
  <c r="FT2" i="53"/>
  <c r="FS2" i="53"/>
  <c r="FR2" i="53"/>
  <c r="FQ2" i="53"/>
  <c r="FP2" i="53"/>
  <c r="FO2" i="53"/>
  <c r="FN2" i="53"/>
  <c r="BT2" i="53"/>
  <c r="BS2" i="53"/>
  <c r="BR2" i="53"/>
  <c r="BQ2" i="53"/>
  <c r="BP2" i="53"/>
  <c r="BO2" i="53"/>
  <c r="CY2" i="53" l="1"/>
  <c r="BF2" i="53"/>
  <c r="BG2" i="53"/>
  <c r="BH2" i="53"/>
  <c r="BN2" i="53"/>
  <c r="BM2" i="53"/>
  <c r="BL2" i="53"/>
  <c r="BK2" i="53"/>
  <c r="BJ2" i="53"/>
  <c r="BI2" i="53"/>
  <c r="BE2" i="53"/>
  <c r="BD2" i="53"/>
  <c r="BC2" i="53"/>
  <c r="AU2" i="53"/>
  <c r="AT2" i="53"/>
  <c r="AS2" i="53"/>
  <c r="AR2" i="53"/>
  <c r="AQ2" i="53"/>
  <c r="AP2" i="53"/>
  <c r="F2" i="53"/>
  <c r="AO2" i="53" s="1"/>
  <c r="AF2" i="53"/>
  <c r="E6" i="60"/>
  <c r="IO2" i="53" l="1"/>
  <c r="IP2" i="53"/>
  <c r="IQ2" i="53"/>
  <c r="IM2" i="53"/>
  <c r="IK2" i="53"/>
  <c r="IN2" i="53"/>
  <c r="AD2" i="53"/>
  <c r="AG2" i="53" s="1"/>
  <c r="Y2" i="53"/>
  <c r="L2" i="53"/>
  <c r="K2" i="53"/>
  <c r="J2" i="53"/>
  <c r="I2" i="53"/>
  <c r="H2" i="53"/>
  <c r="G2" i="53"/>
  <c r="D2" i="53"/>
  <c r="E2" i="53"/>
  <c r="AJ2" i="53"/>
  <c r="C2" i="53" s="1"/>
  <c r="AI2" i="53"/>
  <c r="B2" i="53" s="1"/>
  <c r="A2" i="53"/>
  <c r="S2" i="53"/>
  <c r="M2" i="53"/>
  <c r="P2" i="53"/>
  <c r="O2" i="53"/>
  <c r="N2" i="53"/>
  <c r="IR2" i="53" l="1"/>
  <c r="IL2" i="53" s="1"/>
  <c r="DP2" i="53"/>
  <c r="BZ2" i="53"/>
  <c r="DO2" i="53"/>
  <c r="BY2" i="53"/>
  <c r="DN2" i="53"/>
  <c r="BX2" i="53"/>
  <c r="DM2" i="53"/>
  <c r="BW2" i="53"/>
  <c r="DL2" i="53"/>
  <c r="BV2" i="53"/>
  <c r="DK2" i="53"/>
  <c r="BU2" i="53"/>
  <c r="Q2" i="53"/>
  <c r="II2" i="53" l="1"/>
  <c r="IS2" i="53"/>
  <c r="IE2" i="53" l="1"/>
  <c r="IC2" i="53" s="1"/>
  <c r="IJ2" i="53"/>
  <c r="IH2" i="53" s="1"/>
  <c r="IG2" i="53"/>
  <c r="IU2" i="53"/>
  <c r="IT2" i="53"/>
  <c r="G288" i="55" l="1"/>
  <c r="I288" i="55"/>
  <c r="K288" i="55"/>
  <c r="M288" i="55"/>
  <c r="O288" i="55"/>
  <c r="G289" i="55"/>
  <c r="I289" i="55"/>
  <c r="K289" i="55"/>
  <c r="M289" i="55"/>
  <c r="O289" i="55"/>
  <c r="G290" i="55"/>
  <c r="I290" i="55"/>
  <c r="K290" i="55"/>
  <c r="M290" i="55"/>
  <c r="O290" i="55"/>
  <c r="G291" i="55"/>
  <c r="I291" i="55"/>
  <c r="K291" i="55"/>
  <c r="M291" i="55"/>
  <c r="O291" i="55"/>
  <c r="G292" i="55"/>
  <c r="I292" i="55"/>
  <c r="K292" i="55"/>
  <c r="M292" i="55"/>
  <c r="O292" i="55"/>
  <c r="G293" i="55"/>
  <c r="I293" i="55"/>
  <c r="K293" i="55"/>
  <c r="M293" i="55"/>
  <c r="O293" i="55"/>
  <c r="G294" i="55"/>
  <c r="I294" i="55"/>
  <c r="K294" i="55"/>
  <c r="M294" i="55"/>
  <c r="O294" i="55"/>
  <c r="G295" i="55"/>
  <c r="I295" i="55"/>
  <c r="K295" i="55"/>
  <c r="M295" i="55"/>
  <c r="O295" i="55"/>
  <c r="G296" i="55"/>
  <c r="I296" i="55"/>
  <c r="K296" i="55"/>
  <c r="M296" i="55"/>
  <c r="O296" i="55"/>
  <c r="G297" i="55"/>
  <c r="I297" i="55"/>
  <c r="K297" i="55"/>
  <c r="M297" i="55"/>
  <c r="O297" i="55"/>
  <c r="G298" i="55"/>
  <c r="I298" i="55"/>
  <c r="K298" i="55"/>
  <c r="M298" i="55"/>
  <c r="O298" i="55"/>
  <c r="G299" i="55"/>
  <c r="I299" i="55"/>
  <c r="K299" i="55"/>
  <c r="M299" i="55"/>
  <c r="O299" i="55"/>
  <c r="G300" i="55"/>
  <c r="I300" i="55"/>
  <c r="K300" i="55"/>
  <c r="M300" i="55"/>
  <c r="O300" i="55"/>
  <c r="I5" i="37" l="1"/>
  <c r="I6" i="37"/>
  <c r="I7" i="37"/>
  <c r="I8" i="37"/>
  <c r="I9" i="37"/>
  <c r="I10" i="37"/>
  <c r="I11" i="37"/>
  <c r="I12" i="37"/>
  <c r="I13" i="37"/>
  <c r="I14" i="37"/>
  <c r="I15" i="37"/>
  <c r="I16" i="37"/>
  <c r="I17" i="37"/>
  <c r="I18" i="37"/>
  <c r="I19" i="37"/>
  <c r="I20" i="37"/>
  <c r="I21" i="37"/>
  <c r="I22" i="37"/>
  <c r="I23" i="37"/>
  <c r="I24" i="37"/>
  <c r="I25" i="37"/>
  <c r="I4" i="37" l="1"/>
  <c r="A1" i="54" l="1"/>
  <c r="A1" i="50"/>
  <c r="G42" i="55" l="1"/>
  <c r="I42" i="55"/>
  <c r="K42" i="55"/>
  <c r="M42" i="55"/>
  <c r="O42" i="55"/>
  <c r="G43" i="55"/>
  <c r="I43" i="55"/>
  <c r="K43" i="55"/>
  <c r="M43" i="55"/>
  <c r="O43" i="55"/>
  <c r="G191" i="55"/>
  <c r="I191" i="55"/>
  <c r="K191" i="55"/>
  <c r="M191" i="55"/>
  <c r="O191" i="55"/>
  <c r="G119" i="55"/>
  <c r="I119" i="55"/>
  <c r="K119" i="55"/>
  <c r="M119" i="55"/>
  <c r="O119" i="55"/>
  <c r="I3" i="37" l="1"/>
  <c r="O399" i="55" l="1"/>
  <c r="O398" i="55"/>
  <c r="O397" i="55"/>
  <c r="O396" i="55"/>
  <c r="O395" i="55"/>
  <c r="O394" i="55"/>
  <c r="O393" i="55"/>
  <c r="O392" i="55"/>
  <c r="O391" i="55"/>
  <c r="O390" i="55"/>
  <c r="O389" i="55"/>
  <c r="O388" i="55"/>
  <c r="O387" i="55"/>
  <c r="O386" i="55"/>
  <c r="O385" i="55"/>
  <c r="O384" i="55"/>
  <c r="O383" i="55"/>
  <c r="O382" i="55"/>
  <c r="O381" i="55"/>
  <c r="O380" i="55"/>
  <c r="O379" i="55"/>
  <c r="O378" i="55"/>
  <c r="O377" i="55"/>
  <c r="O376" i="55"/>
  <c r="O375" i="55"/>
  <c r="O374" i="55"/>
  <c r="O373" i="55"/>
  <c r="O372" i="55"/>
  <c r="O371" i="55"/>
  <c r="O370" i="55"/>
  <c r="O369" i="55"/>
  <c r="O368" i="55"/>
  <c r="O367" i="55"/>
  <c r="O366" i="55"/>
  <c r="O365" i="55"/>
  <c r="O364" i="55"/>
  <c r="O363" i="55"/>
  <c r="O362" i="55"/>
  <c r="O361" i="55"/>
  <c r="O360" i="55"/>
  <c r="O359" i="55"/>
  <c r="O358" i="55"/>
  <c r="O357" i="55"/>
  <c r="O356" i="55"/>
  <c r="O355" i="55"/>
  <c r="O354" i="55"/>
  <c r="O353" i="55"/>
  <c r="O352" i="55"/>
  <c r="O351" i="55"/>
  <c r="O350" i="55"/>
  <c r="O349" i="55"/>
  <c r="O348" i="55"/>
  <c r="O347" i="55"/>
  <c r="O346" i="55"/>
  <c r="O345" i="55"/>
  <c r="O344" i="55"/>
  <c r="O343" i="55"/>
  <c r="O342" i="55"/>
  <c r="O341" i="55"/>
  <c r="O340" i="55"/>
  <c r="O339" i="55"/>
  <c r="O338" i="55"/>
  <c r="O337" i="55"/>
  <c r="O336" i="55"/>
  <c r="O335" i="55"/>
  <c r="O334" i="55"/>
  <c r="O333" i="55"/>
  <c r="O332" i="55"/>
  <c r="O331" i="55"/>
  <c r="O330" i="55"/>
  <c r="O329" i="55"/>
  <c r="O328" i="55"/>
  <c r="O327" i="55"/>
  <c r="O326" i="55"/>
  <c r="O325" i="55"/>
  <c r="O324" i="55"/>
  <c r="O323" i="55"/>
  <c r="O322" i="55"/>
  <c r="O321" i="55"/>
  <c r="O320" i="55"/>
  <c r="O319" i="55"/>
  <c r="O318" i="55"/>
  <c r="O317" i="55"/>
  <c r="O316" i="55"/>
  <c r="O315" i="55"/>
  <c r="O314" i="55"/>
  <c r="O313" i="55"/>
  <c r="O312" i="55"/>
  <c r="O311" i="55"/>
  <c r="O310" i="55"/>
  <c r="O309" i="55"/>
  <c r="O308" i="55"/>
  <c r="O307" i="55"/>
  <c r="O306" i="55"/>
  <c r="O305" i="55"/>
  <c r="O304" i="55"/>
  <c r="O303" i="55"/>
  <c r="O302" i="55"/>
  <c r="O301" i="55"/>
  <c r="O287" i="55"/>
  <c r="O286" i="55"/>
  <c r="O285" i="55"/>
  <c r="O284" i="55"/>
  <c r="O283" i="55"/>
  <c r="O282" i="55"/>
  <c r="O281" i="55"/>
  <c r="O280" i="55"/>
  <c r="O279" i="55"/>
  <c r="O278" i="55"/>
  <c r="O277" i="55"/>
  <c r="O276" i="55"/>
  <c r="O275" i="55"/>
  <c r="O274" i="55"/>
  <c r="O273" i="55"/>
  <c r="O272" i="55"/>
  <c r="O271" i="55"/>
  <c r="O270" i="55"/>
  <c r="O269" i="55"/>
  <c r="O268" i="55"/>
  <c r="O267" i="55"/>
  <c r="O266" i="55"/>
  <c r="O265" i="55"/>
  <c r="O264" i="55"/>
  <c r="O263" i="55"/>
  <c r="O262" i="55"/>
  <c r="O261" i="55"/>
  <c r="O260" i="55"/>
  <c r="O259" i="55"/>
  <c r="O258" i="55"/>
  <c r="O257" i="55"/>
  <c r="O256" i="55"/>
  <c r="O255" i="55"/>
  <c r="O254" i="55"/>
  <c r="O253" i="55"/>
  <c r="O252" i="55"/>
  <c r="O251" i="55"/>
  <c r="O250" i="55"/>
  <c r="O249" i="55"/>
  <c r="O248" i="55"/>
  <c r="O247" i="55"/>
  <c r="O246" i="55"/>
  <c r="O245" i="55"/>
  <c r="O244" i="55"/>
  <c r="O243" i="55"/>
  <c r="O242" i="55"/>
  <c r="O241" i="55"/>
  <c r="O240" i="55"/>
  <c r="O239" i="55"/>
  <c r="O238" i="55"/>
  <c r="O237" i="55"/>
  <c r="O236" i="55"/>
  <c r="O235" i="55"/>
  <c r="O234" i="55"/>
  <c r="O233" i="55"/>
  <c r="O232" i="55"/>
  <c r="O231" i="55"/>
  <c r="O230" i="55"/>
  <c r="O229" i="55"/>
  <c r="O228" i="55"/>
  <c r="O227" i="55"/>
  <c r="O226" i="55"/>
  <c r="O225" i="55"/>
  <c r="O224" i="55"/>
  <c r="O223" i="55"/>
  <c r="O222" i="55"/>
  <c r="O221" i="55"/>
  <c r="O220" i="55"/>
  <c r="O219" i="55"/>
  <c r="O218" i="55"/>
  <c r="O217" i="55"/>
  <c r="O216" i="55"/>
  <c r="O215" i="55"/>
  <c r="O214" i="55"/>
  <c r="O213" i="55"/>
  <c r="O212" i="55"/>
  <c r="O211" i="55"/>
  <c r="O210" i="55"/>
  <c r="O209" i="55"/>
  <c r="O208" i="55"/>
  <c r="O207" i="55"/>
  <c r="O206" i="55"/>
  <c r="O205" i="55"/>
  <c r="O204" i="55"/>
  <c r="O203" i="55"/>
  <c r="O202" i="55"/>
  <c r="O201" i="55"/>
  <c r="O200" i="55"/>
  <c r="O199" i="55"/>
  <c r="O198" i="55"/>
  <c r="O197" i="55"/>
  <c r="O196" i="55"/>
  <c r="O195" i="55"/>
  <c r="O194" i="55"/>
  <c r="O193" i="55"/>
  <c r="O192" i="55"/>
  <c r="O190" i="55"/>
  <c r="O189" i="55"/>
  <c r="O188" i="55"/>
  <c r="O187" i="55"/>
  <c r="O186" i="55"/>
  <c r="O185" i="55"/>
  <c r="O184" i="55"/>
  <c r="O183" i="55"/>
  <c r="O182" i="55"/>
  <c r="O181" i="55"/>
  <c r="O180" i="55"/>
  <c r="O179" i="55"/>
  <c r="O178" i="55"/>
  <c r="O177" i="55"/>
  <c r="O176" i="55"/>
  <c r="O175" i="55"/>
  <c r="O174" i="55"/>
  <c r="O173" i="55"/>
  <c r="O172" i="55"/>
  <c r="O171" i="55"/>
  <c r="O170" i="55"/>
  <c r="O169" i="55"/>
  <c r="O168" i="55"/>
  <c r="O167" i="55"/>
  <c r="O166" i="55"/>
  <c r="O165" i="55"/>
  <c r="O164" i="55"/>
  <c r="O163" i="55"/>
  <c r="O162" i="55"/>
  <c r="O161" i="55"/>
  <c r="O160" i="55"/>
  <c r="O159" i="55"/>
  <c r="O158" i="55"/>
  <c r="O157" i="55"/>
  <c r="O156" i="55"/>
  <c r="O155" i="55"/>
  <c r="O154" i="55"/>
  <c r="O153" i="55"/>
  <c r="O152" i="55"/>
  <c r="O151" i="55"/>
  <c r="O150" i="55"/>
  <c r="O149" i="55"/>
  <c r="O148" i="55"/>
  <c r="O147" i="55"/>
  <c r="O146" i="55"/>
  <c r="O145" i="55"/>
  <c r="O144" i="55"/>
  <c r="O143" i="55"/>
  <c r="O142" i="55"/>
  <c r="O141" i="55"/>
  <c r="O140" i="55"/>
  <c r="O139" i="55"/>
  <c r="O138" i="55"/>
  <c r="O137" i="55"/>
  <c r="O136" i="55"/>
  <c r="O135" i="55"/>
  <c r="O134" i="55"/>
  <c r="O133" i="55"/>
  <c r="O132" i="55"/>
  <c r="O131" i="55"/>
  <c r="O130" i="55"/>
  <c r="O129" i="55"/>
  <c r="O128" i="55"/>
  <c r="O127" i="55"/>
  <c r="O126" i="55"/>
  <c r="O125" i="55"/>
  <c r="O124" i="55"/>
  <c r="O123" i="55"/>
  <c r="O122" i="55"/>
  <c r="O121" i="55"/>
  <c r="O120" i="55"/>
  <c r="O117" i="55"/>
  <c r="O116" i="55"/>
  <c r="O115" i="55"/>
  <c r="O114" i="55"/>
  <c r="O113" i="55"/>
  <c r="O112" i="55"/>
  <c r="O111" i="55"/>
  <c r="O110" i="55"/>
  <c r="O109" i="55"/>
  <c r="O108" i="55"/>
  <c r="O107" i="55"/>
  <c r="O106" i="55"/>
  <c r="O105" i="55"/>
  <c r="O104" i="55"/>
  <c r="O103" i="55"/>
  <c r="O102" i="55"/>
  <c r="O101" i="55"/>
  <c r="O100" i="55"/>
  <c r="O99" i="55"/>
  <c r="O98" i="55"/>
  <c r="O97" i="55"/>
  <c r="O96" i="55"/>
  <c r="O95" i="55"/>
  <c r="O94" i="55"/>
  <c r="O93" i="55"/>
  <c r="O92" i="55"/>
  <c r="O91" i="55"/>
  <c r="O90" i="55"/>
  <c r="O89" i="55"/>
  <c r="O88" i="55"/>
  <c r="O87" i="55"/>
  <c r="O86" i="55"/>
  <c r="O85" i="55"/>
  <c r="O84" i="55"/>
  <c r="O83" i="55"/>
  <c r="O82" i="55"/>
  <c r="O81" i="55"/>
  <c r="O80" i="55"/>
  <c r="O79" i="55"/>
  <c r="O78" i="55"/>
  <c r="O77" i="55"/>
  <c r="O76" i="55"/>
  <c r="O75" i="55"/>
  <c r="O74" i="55"/>
  <c r="O73" i="55"/>
  <c r="O72" i="55"/>
  <c r="O71" i="55"/>
  <c r="O70" i="55"/>
  <c r="O69" i="55"/>
  <c r="O68" i="55"/>
  <c r="O67" i="55"/>
  <c r="O66" i="55"/>
  <c r="O65" i="55"/>
  <c r="O64" i="55"/>
  <c r="O63" i="55"/>
  <c r="O62" i="55"/>
  <c r="O61" i="55"/>
  <c r="O60" i="55"/>
  <c r="O59" i="55"/>
  <c r="O58" i="55"/>
  <c r="O57" i="55"/>
  <c r="O56" i="55"/>
  <c r="O55" i="55"/>
  <c r="O54" i="55"/>
  <c r="O53" i="55"/>
  <c r="O52" i="55"/>
  <c r="O51" i="55"/>
  <c r="O50" i="55"/>
  <c r="O49" i="55"/>
  <c r="O48" i="55"/>
  <c r="O47" i="55"/>
  <c r="O46" i="55"/>
  <c r="O45" i="55"/>
  <c r="O44" i="55"/>
  <c r="O118"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O4" i="55"/>
  <c r="O3" i="55"/>
  <c r="M399" i="55"/>
  <c r="M398" i="55"/>
  <c r="M397" i="55"/>
  <c r="M396" i="55"/>
  <c r="M395" i="55"/>
  <c r="M394" i="55"/>
  <c r="M393" i="55"/>
  <c r="M392" i="55"/>
  <c r="M391" i="55"/>
  <c r="M390" i="55"/>
  <c r="M389" i="55"/>
  <c r="M388" i="55"/>
  <c r="M387" i="55"/>
  <c r="M386" i="55"/>
  <c r="M385" i="55"/>
  <c r="M384" i="55"/>
  <c r="M383" i="55"/>
  <c r="M382" i="55"/>
  <c r="M381" i="55"/>
  <c r="M380" i="55"/>
  <c r="M379" i="55"/>
  <c r="M378" i="55"/>
  <c r="M377" i="55"/>
  <c r="M376" i="55"/>
  <c r="M375" i="55"/>
  <c r="M374" i="55"/>
  <c r="M373" i="55"/>
  <c r="M372" i="55"/>
  <c r="M371" i="55"/>
  <c r="M370" i="55"/>
  <c r="M369" i="55"/>
  <c r="M368" i="55"/>
  <c r="M367" i="55"/>
  <c r="M366" i="55"/>
  <c r="M365" i="55"/>
  <c r="M364" i="55"/>
  <c r="M363" i="55"/>
  <c r="M362" i="55"/>
  <c r="M361" i="55"/>
  <c r="M360" i="55"/>
  <c r="M359" i="55"/>
  <c r="M358" i="55"/>
  <c r="M357" i="55"/>
  <c r="M356" i="55"/>
  <c r="M355" i="55"/>
  <c r="M354" i="55"/>
  <c r="M353" i="55"/>
  <c r="M352" i="55"/>
  <c r="M351" i="55"/>
  <c r="M350" i="55"/>
  <c r="M349" i="55"/>
  <c r="M348" i="55"/>
  <c r="M347" i="55"/>
  <c r="M346" i="55"/>
  <c r="M345" i="55"/>
  <c r="M344" i="55"/>
  <c r="M343" i="55"/>
  <c r="M342" i="55"/>
  <c r="M341" i="55"/>
  <c r="M340" i="55"/>
  <c r="M339" i="55"/>
  <c r="M338" i="55"/>
  <c r="M337" i="55"/>
  <c r="M336" i="55"/>
  <c r="M335" i="55"/>
  <c r="M334" i="55"/>
  <c r="M333" i="55"/>
  <c r="M332" i="55"/>
  <c r="M331" i="55"/>
  <c r="M330" i="55"/>
  <c r="M329" i="55"/>
  <c r="M328" i="55"/>
  <c r="M327" i="55"/>
  <c r="M326" i="55"/>
  <c r="M325" i="55"/>
  <c r="M324" i="55"/>
  <c r="M323" i="55"/>
  <c r="M322" i="55"/>
  <c r="M321" i="55"/>
  <c r="M320" i="55"/>
  <c r="M319" i="55"/>
  <c r="M318" i="55"/>
  <c r="M317" i="55"/>
  <c r="M316" i="55"/>
  <c r="M315" i="55"/>
  <c r="M314" i="55"/>
  <c r="M313" i="55"/>
  <c r="M312" i="55"/>
  <c r="M311" i="55"/>
  <c r="M310" i="55"/>
  <c r="M309" i="55"/>
  <c r="M308" i="55"/>
  <c r="M307" i="55"/>
  <c r="M306" i="55"/>
  <c r="M305" i="55"/>
  <c r="M304" i="55"/>
  <c r="M303" i="55"/>
  <c r="M302" i="55"/>
  <c r="M301" i="55"/>
  <c r="M287" i="55"/>
  <c r="M286" i="55"/>
  <c r="M285" i="55"/>
  <c r="M284" i="55"/>
  <c r="M283" i="55"/>
  <c r="M282" i="55"/>
  <c r="M281" i="55"/>
  <c r="M280" i="55"/>
  <c r="M279" i="55"/>
  <c r="M278" i="55"/>
  <c r="M277" i="55"/>
  <c r="M276" i="55"/>
  <c r="M275" i="55"/>
  <c r="M274" i="55"/>
  <c r="M273" i="55"/>
  <c r="M272" i="55"/>
  <c r="M271" i="55"/>
  <c r="M270" i="55"/>
  <c r="M269" i="55"/>
  <c r="M268" i="55"/>
  <c r="M267" i="55"/>
  <c r="M266" i="55"/>
  <c r="M265" i="55"/>
  <c r="M264" i="55"/>
  <c r="M263" i="55"/>
  <c r="M262" i="55"/>
  <c r="M261" i="55"/>
  <c r="M260" i="55"/>
  <c r="M259" i="55"/>
  <c r="M258" i="55"/>
  <c r="M257" i="55"/>
  <c r="M256" i="55"/>
  <c r="M255" i="55"/>
  <c r="M254" i="55"/>
  <c r="M253" i="55"/>
  <c r="M252" i="55"/>
  <c r="M251" i="55"/>
  <c r="M250" i="55"/>
  <c r="M249" i="55"/>
  <c r="M248" i="55"/>
  <c r="M247" i="55"/>
  <c r="M246" i="55"/>
  <c r="M245" i="55"/>
  <c r="M244" i="55"/>
  <c r="M243" i="55"/>
  <c r="M242" i="55"/>
  <c r="M241" i="55"/>
  <c r="M240" i="55"/>
  <c r="M239" i="55"/>
  <c r="M238" i="55"/>
  <c r="M237" i="55"/>
  <c r="M236" i="55"/>
  <c r="M235" i="55"/>
  <c r="M234" i="55"/>
  <c r="M233" i="55"/>
  <c r="M232" i="55"/>
  <c r="M231" i="55"/>
  <c r="M230" i="55"/>
  <c r="M229" i="55"/>
  <c r="M228" i="55"/>
  <c r="M227" i="55"/>
  <c r="M226" i="55"/>
  <c r="M225" i="55"/>
  <c r="M224" i="55"/>
  <c r="M223" i="55"/>
  <c r="M222" i="55"/>
  <c r="M221" i="55"/>
  <c r="M220" i="55"/>
  <c r="M219" i="55"/>
  <c r="M218" i="55"/>
  <c r="M217" i="55"/>
  <c r="M216" i="55"/>
  <c r="M215" i="55"/>
  <c r="M214" i="55"/>
  <c r="M213" i="55"/>
  <c r="M212" i="55"/>
  <c r="M211" i="55"/>
  <c r="M210" i="55"/>
  <c r="M209" i="55"/>
  <c r="M208" i="55"/>
  <c r="M207" i="55"/>
  <c r="M206" i="55"/>
  <c r="M205" i="55"/>
  <c r="M204" i="55"/>
  <c r="M203" i="55"/>
  <c r="M202" i="55"/>
  <c r="M201" i="55"/>
  <c r="M200" i="55"/>
  <c r="M199" i="55"/>
  <c r="M198" i="55"/>
  <c r="M197" i="55"/>
  <c r="M196" i="55"/>
  <c r="M195" i="55"/>
  <c r="M194" i="55"/>
  <c r="M193" i="55"/>
  <c r="M192" i="55"/>
  <c r="M190" i="55"/>
  <c r="M189" i="55"/>
  <c r="M188" i="55"/>
  <c r="M187" i="55"/>
  <c r="M186" i="55"/>
  <c r="M185" i="55"/>
  <c r="M184" i="55"/>
  <c r="M183" i="55"/>
  <c r="M182" i="55"/>
  <c r="M181" i="55"/>
  <c r="M180" i="55"/>
  <c r="M179" i="55"/>
  <c r="M178" i="55"/>
  <c r="M177" i="55"/>
  <c r="M176" i="55"/>
  <c r="M175" i="55"/>
  <c r="M174" i="55"/>
  <c r="M173" i="55"/>
  <c r="M172" i="55"/>
  <c r="M171" i="55"/>
  <c r="M170" i="55"/>
  <c r="M169" i="55"/>
  <c r="M168" i="55"/>
  <c r="M167" i="55"/>
  <c r="M166" i="55"/>
  <c r="M165" i="55"/>
  <c r="M164" i="55"/>
  <c r="M163" i="55"/>
  <c r="M162" i="55"/>
  <c r="M161" i="55"/>
  <c r="M160" i="55"/>
  <c r="M159" i="55"/>
  <c r="M158" i="55"/>
  <c r="M157" i="55"/>
  <c r="M156" i="55"/>
  <c r="M155" i="55"/>
  <c r="M154" i="55"/>
  <c r="M153" i="55"/>
  <c r="M152" i="55"/>
  <c r="M151" i="55"/>
  <c r="M150" i="55"/>
  <c r="M149" i="55"/>
  <c r="M148" i="55"/>
  <c r="M147" i="55"/>
  <c r="M146" i="55"/>
  <c r="M145" i="55"/>
  <c r="M144" i="55"/>
  <c r="M143" i="55"/>
  <c r="M142" i="55"/>
  <c r="M141" i="55"/>
  <c r="M140" i="55"/>
  <c r="M139" i="55"/>
  <c r="M138" i="55"/>
  <c r="M137" i="55"/>
  <c r="M136" i="55"/>
  <c r="M135" i="55"/>
  <c r="M134" i="55"/>
  <c r="M133" i="55"/>
  <c r="M132" i="55"/>
  <c r="M131" i="55"/>
  <c r="M130" i="55"/>
  <c r="M129" i="55"/>
  <c r="M128" i="55"/>
  <c r="M127" i="55"/>
  <c r="M126" i="55"/>
  <c r="M125" i="55"/>
  <c r="M124" i="55"/>
  <c r="M123" i="55"/>
  <c r="M122" i="55"/>
  <c r="M121" i="55"/>
  <c r="M120" i="55"/>
  <c r="M117" i="55"/>
  <c r="M116" i="55"/>
  <c r="M115" i="55"/>
  <c r="M114" i="55"/>
  <c r="M113" i="55"/>
  <c r="M112" i="55"/>
  <c r="M111" i="55"/>
  <c r="M110" i="55"/>
  <c r="M109" i="55"/>
  <c r="M108" i="55"/>
  <c r="M107" i="55"/>
  <c r="M106" i="55"/>
  <c r="M105" i="55"/>
  <c r="M104" i="55"/>
  <c r="M103" i="55"/>
  <c r="M102" i="55"/>
  <c r="M101" i="55"/>
  <c r="M100" i="55"/>
  <c r="M99" i="55"/>
  <c r="M98" i="55"/>
  <c r="M97" i="55"/>
  <c r="M96" i="55"/>
  <c r="M95" i="55"/>
  <c r="M94" i="55"/>
  <c r="M93" i="55"/>
  <c r="M92" i="55"/>
  <c r="M91" i="55"/>
  <c r="M90" i="55"/>
  <c r="M89" i="55"/>
  <c r="M88" i="55"/>
  <c r="M87" i="55"/>
  <c r="M86" i="55"/>
  <c r="M85" i="55"/>
  <c r="M84" i="55"/>
  <c r="M83" i="55"/>
  <c r="M82" i="55"/>
  <c r="M81" i="55"/>
  <c r="M80" i="55"/>
  <c r="M79" i="55"/>
  <c r="M78" i="55"/>
  <c r="M77" i="55"/>
  <c r="M76" i="55"/>
  <c r="M75" i="55"/>
  <c r="M74" i="55"/>
  <c r="M73" i="55"/>
  <c r="M72" i="55"/>
  <c r="M71" i="55"/>
  <c r="M70" i="55"/>
  <c r="M69" i="55"/>
  <c r="M68" i="55"/>
  <c r="M67" i="55"/>
  <c r="M66" i="55"/>
  <c r="M65" i="55"/>
  <c r="M64" i="55"/>
  <c r="M63" i="55"/>
  <c r="M62" i="55"/>
  <c r="M61" i="55"/>
  <c r="M60" i="55"/>
  <c r="M59" i="55"/>
  <c r="M58" i="55"/>
  <c r="M57" i="55"/>
  <c r="M56" i="55"/>
  <c r="M55" i="55"/>
  <c r="M54" i="55"/>
  <c r="M53" i="55"/>
  <c r="M52" i="55"/>
  <c r="M51" i="55"/>
  <c r="M50" i="55"/>
  <c r="M49" i="55"/>
  <c r="M48" i="55"/>
  <c r="M47" i="55"/>
  <c r="M46" i="55"/>
  <c r="M45" i="55"/>
  <c r="M44" i="55"/>
  <c r="M118" i="55"/>
  <c r="M41" i="55"/>
  <c r="M40" i="55"/>
  <c r="M39" i="55"/>
  <c r="M38" i="55"/>
  <c r="M37" i="55"/>
  <c r="M36" i="55"/>
  <c r="M35" i="55"/>
  <c r="M34" i="55"/>
  <c r="M33" i="55"/>
  <c r="M32" i="55"/>
  <c r="M31" i="55"/>
  <c r="M30" i="55"/>
  <c r="M29" i="55"/>
  <c r="M28" i="55"/>
  <c r="M27" i="55"/>
  <c r="M26" i="55"/>
  <c r="M25" i="55"/>
  <c r="M24" i="55"/>
  <c r="M23" i="55"/>
  <c r="M22" i="55"/>
  <c r="M21" i="55"/>
  <c r="M20" i="55"/>
  <c r="M19" i="55"/>
  <c r="M18" i="55"/>
  <c r="M17" i="55"/>
  <c r="M16" i="55"/>
  <c r="M15" i="55"/>
  <c r="M14" i="55"/>
  <c r="M13" i="55"/>
  <c r="M12" i="55"/>
  <c r="M11" i="55"/>
  <c r="M10" i="55"/>
  <c r="M9" i="55"/>
  <c r="M8" i="55"/>
  <c r="M7" i="55"/>
  <c r="M6" i="55"/>
  <c r="M5" i="55"/>
  <c r="M4" i="55"/>
  <c r="M3" i="55"/>
  <c r="K399" i="55"/>
  <c r="K398" i="55"/>
  <c r="K397" i="55"/>
  <c r="K396" i="55"/>
  <c r="K395" i="55"/>
  <c r="K394" i="55"/>
  <c r="K393" i="55"/>
  <c r="K392" i="55"/>
  <c r="K391" i="55"/>
  <c r="K390" i="55"/>
  <c r="K389" i="55"/>
  <c r="K388" i="55"/>
  <c r="K387" i="55"/>
  <c r="K386" i="55"/>
  <c r="K385" i="55"/>
  <c r="K384" i="55"/>
  <c r="K383" i="55"/>
  <c r="K382" i="55"/>
  <c r="K381" i="55"/>
  <c r="K380" i="55"/>
  <c r="K379" i="55"/>
  <c r="K378" i="55"/>
  <c r="K377" i="55"/>
  <c r="K376" i="55"/>
  <c r="K375" i="55"/>
  <c r="K374" i="55"/>
  <c r="K373" i="55"/>
  <c r="K372" i="55"/>
  <c r="K371" i="55"/>
  <c r="K370" i="55"/>
  <c r="K369" i="55"/>
  <c r="K368" i="55"/>
  <c r="K367" i="55"/>
  <c r="K366" i="55"/>
  <c r="K365" i="55"/>
  <c r="K364" i="55"/>
  <c r="K363" i="55"/>
  <c r="K362" i="55"/>
  <c r="K361" i="55"/>
  <c r="K360" i="55"/>
  <c r="K359" i="55"/>
  <c r="K358" i="55"/>
  <c r="K357" i="55"/>
  <c r="K356" i="55"/>
  <c r="K355" i="55"/>
  <c r="K354" i="55"/>
  <c r="K353" i="55"/>
  <c r="K352" i="55"/>
  <c r="K351" i="55"/>
  <c r="K350" i="55"/>
  <c r="K349" i="55"/>
  <c r="K348" i="55"/>
  <c r="K347" i="55"/>
  <c r="K346" i="55"/>
  <c r="K345" i="55"/>
  <c r="K344" i="55"/>
  <c r="K343" i="55"/>
  <c r="K342" i="55"/>
  <c r="K341" i="55"/>
  <c r="K340" i="55"/>
  <c r="K339" i="55"/>
  <c r="K338" i="55"/>
  <c r="K337" i="55"/>
  <c r="K336" i="55"/>
  <c r="K335" i="55"/>
  <c r="K334" i="55"/>
  <c r="K333" i="55"/>
  <c r="K332" i="55"/>
  <c r="K331" i="55"/>
  <c r="K330" i="55"/>
  <c r="K329" i="55"/>
  <c r="K328" i="55"/>
  <c r="K327" i="55"/>
  <c r="K326" i="55"/>
  <c r="K325" i="55"/>
  <c r="K324" i="55"/>
  <c r="K323" i="55"/>
  <c r="K322" i="55"/>
  <c r="K321" i="55"/>
  <c r="K320" i="55"/>
  <c r="K319" i="55"/>
  <c r="K318" i="55"/>
  <c r="K317" i="55"/>
  <c r="K316" i="55"/>
  <c r="K315" i="55"/>
  <c r="K314" i="55"/>
  <c r="K313" i="55"/>
  <c r="K312" i="55"/>
  <c r="K311" i="55"/>
  <c r="K310" i="55"/>
  <c r="K309" i="55"/>
  <c r="K308" i="55"/>
  <c r="K307" i="55"/>
  <c r="K306" i="55"/>
  <c r="K305" i="55"/>
  <c r="K304" i="55"/>
  <c r="K303" i="55"/>
  <c r="K302" i="55"/>
  <c r="K301" i="55"/>
  <c r="K287" i="55"/>
  <c r="K286" i="55"/>
  <c r="K285" i="55"/>
  <c r="K284" i="55"/>
  <c r="K283" i="55"/>
  <c r="K282" i="55"/>
  <c r="K281" i="55"/>
  <c r="K280" i="55"/>
  <c r="K279" i="55"/>
  <c r="K278" i="55"/>
  <c r="K277" i="55"/>
  <c r="K276" i="55"/>
  <c r="K275" i="55"/>
  <c r="K274" i="55"/>
  <c r="K273" i="55"/>
  <c r="K272" i="55"/>
  <c r="K271" i="55"/>
  <c r="K270" i="55"/>
  <c r="K269" i="55"/>
  <c r="K268" i="55"/>
  <c r="K267" i="55"/>
  <c r="K266" i="55"/>
  <c r="K265" i="55"/>
  <c r="K264" i="55"/>
  <c r="K263" i="55"/>
  <c r="K262" i="55"/>
  <c r="K261" i="55"/>
  <c r="K260" i="55"/>
  <c r="K259" i="55"/>
  <c r="K258" i="55"/>
  <c r="K257" i="55"/>
  <c r="K256" i="55"/>
  <c r="K255" i="55"/>
  <c r="K254" i="55"/>
  <c r="K253" i="55"/>
  <c r="K252" i="55"/>
  <c r="K251" i="55"/>
  <c r="K250" i="55"/>
  <c r="K249" i="55"/>
  <c r="K248" i="55"/>
  <c r="K247" i="55"/>
  <c r="K246" i="55"/>
  <c r="K245" i="55"/>
  <c r="K244" i="55"/>
  <c r="K243" i="55"/>
  <c r="K242" i="55"/>
  <c r="K241" i="55"/>
  <c r="K240" i="55"/>
  <c r="K239" i="55"/>
  <c r="K238" i="55"/>
  <c r="K237" i="55"/>
  <c r="K236" i="55"/>
  <c r="K235" i="55"/>
  <c r="K234" i="55"/>
  <c r="K233" i="55"/>
  <c r="K232" i="55"/>
  <c r="K231" i="55"/>
  <c r="K230" i="55"/>
  <c r="K229" i="55"/>
  <c r="K228" i="55"/>
  <c r="K227" i="55"/>
  <c r="K226" i="55"/>
  <c r="K225" i="55"/>
  <c r="K224" i="55"/>
  <c r="K223" i="55"/>
  <c r="K222" i="55"/>
  <c r="K221" i="55"/>
  <c r="K220" i="55"/>
  <c r="K219" i="55"/>
  <c r="K218" i="55"/>
  <c r="K217" i="55"/>
  <c r="K216" i="55"/>
  <c r="K215" i="55"/>
  <c r="K214" i="55"/>
  <c r="K213" i="55"/>
  <c r="K212" i="55"/>
  <c r="K211" i="55"/>
  <c r="K210" i="55"/>
  <c r="K209" i="55"/>
  <c r="K208" i="55"/>
  <c r="K207" i="55"/>
  <c r="K206" i="55"/>
  <c r="K205" i="55"/>
  <c r="K204" i="55"/>
  <c r="K203" i="55"/>
  <c r="K202" i="55"/>
  <c r="K201" i="55"/>
  <c r="K200" i="55"/>
  <c r="K199" i="55"/>
  <c r="K198" i="55"/>
  <c r="K197" i="55"/>
  <c r="K196" i="55"/>
  <c r="K195" i="55"/>
  <c r="K194" i="55"/>
  <c r="K193" i="55"/>
  <c r="K192" i="55"/>
  <c r="K190" i="55"/>
  <c r="K189" i="55"/>
  <c r="K188" i="55"/>
  <c r="K187" i="55"/>
  <c r="K186" i="55"/>
  <c r="K185" i="55"/>
  <c r="K184" i="55"/>
  <c r="K183" i="55"/>
  <c r="K182" i="55"/>
  <c r="K181" i="55"/>
  <c r="K180" i="55"/>
  <c r="K179" i="55"/>
  <c r="K178" i="55"/>
  <c r="K177" i="55"/>
  <c r="K176" i="55"/>
  <c r="K175" i="55"/>
  <c r="K174" i="55"/>
  <c r="K173" i="55"/>
  <c r="K172" i="55"/>
  <c r="K171" i="55"/>
  <c r="K170" i="55"/>
  <c r="K169" i="55"/>
  <c r="K168" i="55"/>
  <c r="K167" i="55"/>
  <c r="K166" i="55"/>
  <c r="K165" i="55"/>
  <c r="K164" i="55"/>
  <c r="K163" i="55"/>
  <c r="K162" i="55"/>
  <c r="K161" i="55"/>
  <c r="K160" i="55"/>
  <c r="K159" i="55"/>
  <c r="K158" i="55"/>
  <c r="K157" i="55"/>
  <c r="K156" i="55"/>
  <c r="K155" i="55"/>
  <c r="K154" i="55"/>
  <c r="K153" i="55"/>
  <c r="K152" i="55"/>
  <c r="K151" i="55"/>
  <c r="K150" i="55"/>
  <c r="K149" i="55"/>
  <c r="K148" i="55"/>
  <c r="K147" i="55"/>
  <c r="K146" i="55"/>
  <c r="K145" i="55"/>
  <c r="K144" i="55"/>
  <c r="K143" i="55"/>
  <c r="K142" i="55"/>
  <c r="K141" i="55"/>
  <c r="K140" i="55"/>
  <c r="K139" i="55"/>
  <c r="K138" i="55"/>
  <c r="K137" i="55"/>
  <c r="K136" i="55"/>
  <c r="K135" i="55"/>
  <c r="K134" i="55"/>
  <c r="K133" i="55"/>
  <c r="K132" i="55"/>
  <c r="K131" i="55"/>
  <c r="K130" i="55"/>
  <c r="K129" i="55"/>
  <c r="K128" i="55"/>
  <c r="K127" i="55"/>
  <c r="K126" i="55"/>
  <c r="K125" i="55"/>
  <c r="K124" i="55"/>
  <c r="K123" i="55"/>
  <c r="K122" i="55"/>
  <c r="K121" i="55"/>
  <c r="K120" i="55"/>
  <c r="K117" i="55"/>
  <c r="K116" i="55"/>
  <c r="K115" i="55"/>
  <c r="K114" i="55"/>
  <c r="K113" i="55"/>
  <c r="K112" i="55"/>
  <c r="K111" i="55"/>
  <c r="K110" i="55"/>
  <c r="K109" i="55"/>
  <c r="K108" i="55"/>
  <c r="K107" i="55"/>
  <c r="K106" i="55"/>
  <c r="K105" i="55"/>
  <c r="K104" i="55"/>
  <c r="K103" i="55"/>
  <c r="K102" i="55"/>
  <c r="K101" i="55"/>
  <c r="K100" i="55"/>
  <c r="K99" i="55"/>
  <c r="K98" i="55"/>
  <c r="K97" i="55"/>
  <c r="K96" i="55"/>
  <c r="K95" i="55"/>
  <c r="K94" i="55"/>
  <c r="K93" i="55"/>
  <c r="K92" i="55"/>
  <c r="K91" i="55"/>
  <c r="K90" i="55"/>
  <c r="K89" i="55"/>
  <c r="K88" i="55"/>
  <c r="K87" i="55"/>
  <c r="K86" i="55"/>
  <c r="K85" i="55"/>
  <c r="K84" i="55"/>
  <c r="K83" i="55"/>
  <c r="K82" i="55"/>
  <c r="K81" i="55"/>
  <c r="K80" i="55"/>
  <c r="K79" i="55"/>
  <c r="K78" i="55"/>
  <c r="K77" i="55"/>
  <c r="K76" i="55"/>
  <c r="K75" i="55"/>
  <c r="K74" i="55"/>
  <c r="K73" i="55"/>
  <c r="K72" i="55"/>
  <c r="K71" i="55"/>
  <c r="K70" i="55"/>
  <c r="K69" i="55"/>
  <c r="K68" i="55"/>
  <c r="K67" i="55"/>
  <c r="K66" i="55"/>
  <c r="K65" i="55"/>
  <c r="K64" i="55"/>
  <c r="K63" i="55"/>
  <c r="K62" i="55"/>
  <c r="K61" i="55"/>
  <c r="K60" i="55"/>
  <c r="K59" i="55"/>
  <c r="K58" i="55"/>
  <c r="K57" i="55"/>
  <c r="K56" i="55"/>
  <c r="K55" i="55"/>
  <c r="K54" i="55"/>
  <c r="K53" i="55"/>
  <c r="K52" i="55"/>
  <c r="K51" i="55"/>
  <c r="K50" i="55"/>
  <c r="K49" i="55"/>
  <c r="K48" i="55"/>
  <c r="K47" i="55"/>
  <c r="K46" i="55"/>
  <c r="K45" i="55"/>
  <c r="K44" i="55"/>
  <c r="K118" i="55"/>
  <c r="K41" i="55"/>
  <c r="K40" i="55"/>
  <c r="K39" i="55"/>
  <c r="K38" i="55"/>
  <c r="K37" i="55"/>
  <c r="K36" i="55"/>
  <c r="K35" i="55"/>
  <c r="K34" i="55"/>
  <c r="K33" i="55"/>
  <c r="K32" i="55"/>
  <c r="K31" i="55"/>
  <c r="K30" i="55"/>
  <c r="K29" i="55"/>
  <c r="K28" i="55"/>
  <c r="K27" i="55"/>
  <c r="K26" i="55"/>
  <c r="K25" i="55"/>
  <c r="K24" i="55"/>
  <c r="K23" i="55"/>
  <c r="K22" i="55"/>
  <c r="K21" i="55"/>
  <c r="K20" i="55"/>
  <c r="K19" i="55"/>
  <c r="K18" i="55"/>
  <c r="K17" i="55"/>
  <c r="K16" i="55"/>
  <c r="K15" i="55"/>
  <c r="K14" i="55"/>
  <c r="K13" i="55"/>
  <c r="K12" i="55"/>
  <c r="K11" i="55"/>
  <c r="K10" i="55"/>
  <c r="K9" i="55"/>
  <c r="K8" i="55"/>
  <c r="K7" i="55"/>
  <c r="K6" i="55"/>
  <c r="K5" i="55"/>
  <c r="K4" i="55"/>
  <c r="K3" i="55"/>
  <c r="G399" i="55"/>
  <c r="G398" i="55"/>
  <c r="G397" i="55"/>
  <c r="G396" i="55"/>
  <c r="G395" i="55"/>
  <c r="G394" i="55"/>
  <c r="G393" i="55"/>
  <c r="G392" i="55"/>
  <c r="G391" i="55"/>
  <c r="G390" i="55"/>
  <c r="G389" i="55"/>
  <c r="G388" i="55"/>
  <c r="G387" i="55"/>
  <c r="G386" i="55"/>
  <c r="G385" i="55"/>
  <c r="G384" i="55"/>
  <c r="G383" i="55"/>
  <c r="G382" i="55"/>
  <c r="G381" i="55"/>
  <c r="G380" i="55"/>
  <c r="G379" i="55"/>
  <c r="G378" i="55"/>
  <c r="G377" i="55"/>
  <c r="G376" i="55"/>
  <c r="G375" i="55"/>
  <c r="G374" i="55"/>
  <c r="G373" i="55"/>
  <c r="G372" i="55"/>
  <c r="G371" i="55"/>
  <c r="G370" i="55"/>
  <c r="G369" i="55"/>
  <c r="G368" i="55"/>
  <c r="G367" i="55"/>
  <c r="G366" i="55"/>
  <c r="G365" i="55"/>
  <c r="G364" i="55"/>
  <c r="G363" i="55"/>
  <c r="G362" i="55"/>
  <c r="G361" i="55"/>
  <c r="G360" i="55"/>
  <c r="G359" i="55"/>
  <c r="G358" i="55"/>
  <c r="G357" i="55"/>
  <c r="G356" i="55"/>
  <c r="G355" i="55"/>
  <c r="G354" i="55"/>
  <c r="G353" i="55"/>
  <c r="G352" i="55"/>
  <c r="G351" i="55"/>
  <c r="G350" i="55"/>
  <c r="G349" i="55"/>
  <c r="G348" i="55"/>
  <c r="G347" i="55"/>
  <c r="G346" i="55"/>
  <c r="G345" i="55"/>
  <c r="G344" i="55"/>
  <c r="G343" i="55"/>
  <c r="G342" i="55"/>
  <c r="G341" i="55"/>
  <c r="G340" i="55"/>
  <c r="G339" i="55"/>
  <c r="G338" i="55"/>
  <c r="G337" i="55"/>
  <c r="G336" i="55"/>
  <c r="G335" i="55"/>
  <c r="G334" i="55"/>
  <c r="G333" i="55"/>
  <c r="G332" i="55"/>
  <c r="G331" i="55"/>
  <c r="G330" i="55"/>
  <c r="G329" i="55"/>
  <c r="G328" i="55"/>
  <c r="G327" i="55"/>
  <c r="G326" i="55"/>
  <c r="G325" i="55"/>
  <c r="G324" i="55"/>
  <c r="G323" i="55"/>
  <c r="G322" i="55"/>
  <c r="G321" i="55"/>
  <c r="G320" i="55"/>
  <c r="G319" i="55"/>
  <c r="G318" i="55"/>
  <c r="G317" i="55"/>
  <c r="G316" i="55"/>
  <c r="G315" i="55"/>
  <c r="G314" i="55"/>
  <c r="G313" i="55"/>
  <c r="G312" i="55"/>
  <c r="G311" i="55"/>
  <c r="G310" i="55"/>
  <c r="G309" i="55"/>
  <c r="G308" i="55"/>
  <c r="G307" i="55"/>
  <c r="G306" i="55"/>
  <c r="G305" i="55"/>
  <c r="G304" i="55"/>
  <c r="G303" i="55"/>
  <c r="G302" i="55"/>
  <c r="G301" i="55"/>
  <c r="G287" i="55"/>
  <c r="G286" i="55"/>
  <c r="G285" i="55"/>
  <c r="G284" i="55"/>
  <c r="G283" i="55"/>
  <c r="G282" i="55"/>
  <c r="G281" i="55"/>
  <c r="G280" i="55"/>
  <c r="G279" i="55"/>
  <c r="G278" i="55"/>
  <c r="G277" i="55"/>
  <c r="G276" i="55"/>
  <c r="G275" i="55"/>
  <c r="G274" i="55"/>
  <c r="G273" i="55"/>
  <c r="G272" i="55"/>
  <c r="G271" i="55"/>
  <c r="G270" i="55"/>
  <c r="G269" i="55"/>
  <c r="G268" i="55"/>
  <c r="G267" i="55"/>
  <c r="G266" i="55"/>
  <c r="G265" i="55"/>
  <c r="G264" i="55"/>
  <c r="G263" i="55"/>
  <c r="G262" i="55"/>
  <c r="G261" i="55"/>
  <c r="G260" i="55"/>
  <c r="G259" i="55"/>
  <c r="G258" i="55"/>
  <c r="G257" i="55"/>
  <c r="G256" i="55"/>
  <c r="G255" i="55"/>
  <c r="G254" i="55"/>
  <c r="G253" i="55"/>
  <c r="G252" i="55"/>
  <c r="G251" i="55"/>
  <c r="G250" i="55"/>
  <c r="G249" i="55"/>
  <c r="G248" i="55"/>
  <c r="G247" i="55"/>
  <c r="G246" i="55"/>
  <c r="G245" i="55"/>
  <c r="G244" i="55"/>
  <c r="G243" i="55"/>
  <c r="G242" i="55"/>
  <c r="G241" i="55"/>
  <c r="G240" i="55"/>
  <c r="G239" i="55"/>
  <c r="G238" i="55"/>
  <c r="G237" i="55"/>
  <c r="G236" i="55"/>
  <c r="G235" i="55"/>
  <c r="G234" i="55"/>
  <c r="G233" i="55"/>
  <c r="G232" i="55"/>
  <c r="G231" i="55"/>
  <c r="G230" i="55"/>
  <c r="G229" i="55"/>
  <c r="G228" i="55"/>
  <c r="G227" i="55"/>
  <c r="G226" i="55"/>
  <c r="G225" i="55"/>
  <c r="G224" i="55"/>
  <c r="G223" i="55"/>
  <c r="G222" i="55"/>
  <c r="G221" i="55"/>
  <c r="G220" i="55"/>
  <c r="G219" i="55"/>
  <c r="G218" i="55"/>
  <c r="G217" i="55"/>
  <c r="G216" i="55"/>
  <c r="G215" i="55"/>
  <c r="G214" i="55"/>
  <c r="G213" i="55"/>
  <c r="G212" i="55"/>
  <c r="G211" i="55"/>
  <c r="G210" i="55"/>
  <c r="G209" i="55"/>
  <c r="G208" i="55"/>
  <c r="G207" i="55"/>
  <c r="G206" i="55"/>
  <c r="G205" i="55"/>
  <c r="G204" i="55"/>
  <c r="G203" i="55"/>
  <c r="G202" i="55"/>
  <c r="G201" i="55"/>
  <c r="G200" i="55"/>
  <c r="G199" i="55"/>
  <c r="G198" i="55"/>
  <c r="G197" i="55"/>
  <c r="G196" i="55"/>
  <c r="G195" i="55"/>
  <c r="G194" i="55"/>
  <c r="G193" i="55"/>
  <c r="G192" i="55"/>
  <c r="G190" i="55"/>
  <c r="G189" i="55"/>
  <c r="G188" i="55"/>
  <c r="G187" i="55"/>
  <c r="G186" i="55"/>
  <c r="G185" i="55"/>
  <c r="G184" i="55"/>
  <c r="G183" i="55"/>
  <c r="G182" i="55"/>
  <c r="G181" i="55"/>
  <c r="G180" i="55"/>
  <c r="G179" i="55"/>
  <c r="G178" i="55"/>
  <c r="G177" i="55"/>
  <c r="G176" i="55"/>
  <c r="G175" i="55"/>
  <c r="G174" i="55"/>
  <c r="G173" i="55"/>
  <c r="G172" i="55"/>
  <c r="G171" i="55"/>
  <c r="G170" i="55"/>
  <c r="G169" i="55"/>
  <c r="G168" i="55"/>
  <c r="G167" i="55"/>
  <c r="G166" i="55"/>
  <c r="G165" i="55"/>
  <c r="G164" i="55"/>
  <c r="G163" i="55"/>
  <c r="G162" i="55"/>
  <c r="G161" i="55"/>
  <c r="G160" i="55"/>
  <c r="G159" i="55"/>
  <c r="G158" i="55"/>
  <c r="G157" i="55"/>
  <c r="G156" i="55"/>
  <c r="G155" i="55"/>
  <c r="G154" i="55"/>
  <c r="G153" i="55"/>
  <c r="G152" i="55"/>
  <c r="G151" i="55"/>
  <c r="G150" i="55"/>
  <c r="G149" i="55"/>
  <c r="G148" i="55"/>
  <c r="G147" i="55"/>
  <c r="G146" i="55"/>
  <c r="G145" i="55"/>
  <c r="G144" i="55"/>
  <c r="G143" i="55"/>
  <c r="G142" i="55"/>
  <c r="G141" i="55"/>
  <c r="G140" i="55"/>
  <c r="G139" i="55"/>
  <c r="G138" i="55"/>
  <c r="G137" i="55"/>
  <c r="G136" i="55"/>
  <c r="G135" i="55"/>
  <c r="G134" i="55"/>
  <c r="G133" i="55"/>
  <c r="G132" i="55"/>
  <c r="G131" i="55"/>
  <c r="G130" i="55"/>
  <c r="G129" i="55"/>
  <c r="G128" i="55"/>
  <c r="G127" i="55"/>
  <c r="G126" i="55"/>
  <c r="G125" i="55"/>
  <c r="G124" i="55"/>
  <c r="G123" i="55"/>
  <c r="G122" i="55"/>
  <c r="G121" i="55"/>
  <c r="G120" i="55"/>
  <c r="G117" i="55"/>
  <c r="G116" i="55"/>
  <c r="G115" i="55"/>
  <c r="G114" i="55"/>
  <c r="G113" i="55"/>
  <c r="G112" i="55"/>
  <c r="G111" i="55"/>
  <c r="G110" i="55"/>
  <c r="G109" i="55"/>
  <c r="G108" i="55"/>
  <c r="G107" i="55"/>
  <c r="G106" i="55"/>
  <c r="G105" i="55"/>
  <c r="G104" i="55"/>
  <c r="G103" i="55"/>
  <c r="G102" i="55"/>
  <c r="G101" i="55"/>
  <c r="G100" i="55"/>
  <c r="G99" i="55"/>
  <c r="G98" i="55"/>
  <c r="G97" i="55"/>
  <c r="G96" i="55"/>
  <c r="G95" i="55"/>
  <c r="G94" i="55"/>
  <c r="G93" i="55"/>
  <c r="G92" i="55"/>
  <c r="G91" i="55"/>
  <c r="G90" i="55"/>
  <c r="G89" i="55"/>
  <c r="G88" i="55"/>
  <c r="G87" i="55"/>
  <c r="G86" i="55"/>
  <c r="G85" i="55"/>
  <c r="G84" i="55"/>
  <c r="G83" i="55"/>
  <c r="G82" i="55"/>
  <c r="G81" i="55"/>
  <c r="G80" i="55"/>
  <c r="G79" i="55"/>
  <c r="G78" i="55"/>
  <c r="G77" i="55"/>
  <c r="G76" i="55"/>
  <c r="G75" i="55"/>
  <c r="G74" i="55"/>
  <c r="G73" i="55"/>
  <c r="G72" i="55"/>
  <c r="G71" i="55"/>
  <c r="G70" i="55"/>
  <c r="G69" i="55"/>
  <c r="G68" i="55"/>
  <c r="G67" i="55"/>
  <c r="G66" i="55"/>
  <c r="G65" i="55"/>
  <c r="G64" i="55"/>
  <c r="G63" i="55"/>
  <c r="G62" i="55"/>
  <c r="G61" i="55"/>
  <c r="G60" i="55"/>
  <c r="G59" i="55"/>
  <c r="G58" i="55"/>
  <c r="G57" i="55"/>
  <c r="G56" i="55"/>
  <c r="G55" i="55"/>
  <c r="G54" i="55"/>
  <c r="G53" i="55"/>
  <c r="G52" i="55"/>
  <c r="G51" i="55"/>
  <c r="G50" i="55"/>
  <c r="G49" i="55"/>
  <c r="G48" i="55"/>
  <c r="G47" i="55"/>
  <c r="G46" i="55"/>
  <c r="G45" i="55"/>
  <c r="G44" i="55"/>
  <c r="G118" i="55"/>
  <c r="G41" i="55"/>
  <c r="G40" i="55"/>
  <c r="G39" i="55"/>
  <c r="G38" i="55"/>
  <c r="G37" i="55"/>
  <c r="G36" i="55"/>
  <c r="G35" i="55"/>
  <c r="G34" i="55"/>
  <c r="G33" i="55"/>
  <c r="G32" i="55"/>
  <c r="G31" i="55"/>
  <c r="G30" i="55"/>
  <c r="G29" i="55"/>
  <c r="G28" i="55"/>
  <c r="G27" i="55"/>
  <c r="G26" i="55"/>
  <c r="G25" i="55"/>
  <c r="G24" i="55"/>
  <c r="G23" i="55"/>
  <c r="G22" i="55"/>
  <c r="G21" i="55"/>
  <c r="G20" i="55"/>
  <c r="G19" i="55"/>
  <c r="G18" i="55"/>
  <c r="G17" i="55"/>
  <c r="G16" i="55"/>
  <c r="G15" i="55"/>
  <c r="G14" i="55"/>
  <c r="G13" i="55"/>
  <c r="G12" i="55"/>
  <c r="G11" i="55"/>
  <c r="G10" i="55"/>
  <c r="G9" i="55"/>
  <c r="G8" i="55"/>
  <c r="G7" i="55"/>
  <c r="G6" i="55"/>
  <c r="G5" i="55"/>
  <c r="G4" i="55"/>
  <c r="G3" i="55"/>
  <c r="I399" i="55"/>
  <c r="I398" i="55"/>
  <c r="I397" i="55"/>
  <c r="I396" i="55"/>
  <c r="I395" i="55"/>
  <c r="I394" i="55"/>
  <c r="I393" i="55"/>
  <c r="I392" i="55"/>
  <c r="I391" i="55"/>
  <c r="I390" i="55"/>
  <c r="I389" i="55"/>
  <c r="I388" i="55"/>
  <c r="I387" i="55"/>
  <c r="I386" i="55"/>
  <c r="I385" i="55"/>
  <c r="I384" i="55"/>
  <c r="I383" i="55"/>
  <c r="I382" i="55"/>
  <c r="I381" i="55"/>
  <c r="I380" i="55"/>
  <c r="I379" i="55"/>
  <c r="I378" i="55"/>
  <c r="I377" i="55"/>
  <c r="I376" i="55"/>
  <c r="I375" i="55"/>
  <c r="I374" i="55"/>
  <c r="I373" i="55"/>
  <c r="I372" i="55"/>
  <c r="I371" i="55"/>
  <c r="I370" i="55"/>
  <c r="I369" i="55"/>
  <c r="I368" i="55"/>
  <c r="I367" i="55"/>
  <c r="I366" i="55"/>
  <c r="I365" i="55"/>
  <c r="I364" i="55"/>
  <c r="I363" i="55"/>
  <c r="I362" i="55"/>
  <c r="I361" i="55"/>
  <c r="I360" i="55"/>
  <c r="I359" i="55"/>
  <c r="I358" i="55"/>
  <c r="I357" i="55"/>
  <c r="I356" i="55"/>
  <c r="I355" i="55"/>
  <c r="I354" i="55"/>
  <c r="I353" i="55"/>
  <c r="I352" i="55"/>
  <c r="I351" i="55"/>
  <c r="I350" i="55"/>
  <c r="I349" i="55"/>
  <c r="I348" i="55"/>
  <c r="I347" i="55"/>
  <c r="I346" i="55"/>
  <c r="I345" i="55"/>
  <c r="I344" i="55"/>
  <c r="I343" i="55"/>
  <c r="I342" i="55"/>
  <c r="I341" i="55"/>
  <c r="I340" i="55"/>
  <c r="I339" i="55"/>
  <c r="I338" i="55"/>
  <c r="I337" i="55"/>
  <c r="I336" i="55"/>
  <c r="I335" i="55"/>
  <c r="I334" i="55"/>
  <c r="I333" i="55"/>
  <c r="I332" i="55"/>
  <c r="I331" i="55"/>
  <c r="I330" i="55"/>
  <c r="I329" i="55"/>
  <c r="I328" i="55"/>
  <c r="I327" i="55"/>
  <c r="I326" i="55"/>
  <c r="I325" i="55"/>
  <c r="I324" i="55"/>
  <c r="I323" i="55"/>
  <c r="I322" i="55"/>
  <c r="I321" i="55"/>
  <c r="I320" i="55"/>
  <c r="I319" i="55"/>
  <c r="I318" i="55"/>
  <c r="I317" i="55"/>
  <c r="I316" i="55"/>
  <c r="I315" i="55"/>
  <c r="I314" i="55"/>
  <c r="I313" i="55"/>
  <c r="I312" i="55"/>
  <c r="I311" i="55"/>
  <c r="I310" i="55"/>
  <c r="I309" i="55"/>
  <c r="I308" i="55"/>
  <c r="I307" i="55"/>
  <c r="I306" i="55"/>
  <c r="I305" i="55"/>
  <c r="I304" i="55"/>
  <c r="I303" i="55"/>
  <c r="I302" i="55"/>
  <c r="I301" i="55"/>
  <c r="I287" i="55"/>
  <c r="I286" i="55"/>
  <c r="I285" i="55"/>
  <c r="I284" i="55"/>
  <c r="I283" i="55"/>
  <c r="I282" i="55"/>
  <c r="I281" i="55"/>
  <c r="I280" i="55"/>
  <c r="I279" i="55"/>
  <c r="I278" i="55"/>
  <c r="I277" i="55"/>
  <c r="I276" i="55"/>
  <c r="I275" i="55"/>
  <c r="I274" i="55"/>
  <c r="I273" i="55"/>
  <c r="I272" i="55"/>
  <c r="I271" i="55"/>
  <c r="I270" i="55"/>
  <c r="I269" i="55"/>
  <c r="I268" i="55"/>
  <c r="I267" i="55"/>
  <c r="I266" i="55"/>
  <c r="I265" i="55"/>
  <c r="I264" i="55"/>
  <c r="I263" i="55"/>
  <c r="I262" i="55"/>
  <c r="I261" i="55"/>
  <c r="I260" i="55"/>
  <c r="I259" i="55"/>
  <c r="I258" i="55"/>
  <c r="I257" i="55"/>
  <c r="I256" i="55"/>
  <c r="I255" i="55"/>
  <c r="I254" i="55"/>
  <c r="I253" i="55"/>
  <c r="I252" i="55"/>
  <c r="I251" i="55"/>
  <c r="I250" i="55"/>
  <c r="I249" i="55"/>
  <c r="I248" i="55"/>
  <c r="I247" i="55"/>
  <c r="I246" i="55"/>
  <c r="I245" i="55"/>
  <c r="I244" i="55"/>
  <c r="I243" i="55"/>
  <c r="I242" i="55"/>
  <c r="I241" i="55"/>
  <c r="I240" i="55"/>
  <c r="I239" i="55"/>
  <c r="I238" i="55"/>
  <c r="I237" i="55"/>
  <c r="I236" i="55"/>
  <c r="I235" i="55"/>
  <c r="I234" i="55"/>
  <c r="I233" i="55"/>
  <c r="I232" i="55"/>
  <c r="I231" i="55"/>
  <c r="I230" i="55"/>
  <c r="I229" i="55"/>
  <c r="I228" i="55"/>
  <c r="I227" i="55"/>
  <c r="I226" i="55"/>
  <c r="I225" i="55"/>
  <c r="I224" i="55"/>
  <c r="I223" i="55"/>
  <c r="I222" i="55"/>
  <c r="I221" i="55"/>
  <c r="I220" i="55"/>
  <c r="I219" i="55"/>
  <c r="I218" i="55"/>
  <c r="I217" i="55"/>
  <c r="I216" i="55"/>
  <c r="I215" i="55"/>
  <c r="I214" i="55"/>
  <c r="I213" i="55"/>
  <c r="I212" i="55"/>
  <c r="I211" i="55"/>
  <c r="I210" i="55"/>
  <c r="I209" i="55"/>
  <c r="I208" i="55"/>
  <c r="I207" i="55"/>
  <c r="I206" i="55"/>
  <c r="I205" i="55"/>
  <c r="I204" i="55"/>
  <c r="I203" i="55"/>
  <c r="I202" i="55"/>
  <c r="I201" i="55"/>
  <c r="I200" i="55"/>
  <c r="I199" i="55"/>
  <c r="I198" i="55"/>
  <c r="I197" i="55"/>
  <c r="I196" i="55"/>
  <c r="I195" i="55"/>
  <c r="I194" i="55"/>
  <c r="I193" i="55"/>
  <c r="I192" i="55"/>
  <c r="I190" i="55"/>
  <c r="I189" i="55"/>
  <c r="I188" i="55"/>
  <c r="I187" i="55"/>
  <c r="I186" i="55"/>
  <c r="I185" i="55"/>
  <c r="I184" i="55"/>
  <c r="I183" i="55"/>
  <c r="I182" i="55"/>
  <c r="I181" i="55"/>
  <c r="I180" i="55"/>
  <c r="I179" i="55"/>
  <c r="I178" i="55"/>
  <c r="I177" i="55"/>
  <c r="I176" i="55"/>
  <c r="I175" i="55"/>
  <c r="I174" i="55"/>
  <c r="I173" i="55"/>
  <c r="I172" i="55"/>
  <c r="I171" i="55"/>
  <c r="I170" i="55"/>
  <c r="I169" i="55"/>
  <c r="I168" i="55"/>
  <c r="I167" i="55"/>
  <c r="I166" i="55"/>
  <c r="I165" i="55"/>
  <c r="I164" i="55"/>
  <c r="I163" i="55"/>
  <c r="I162" i="55"/>
  <c r="I161" i="55"/>
  <c r="I160" i="55"/>
  <c r="I159" i="55"/>
  <c r="I158" i="55"/>
  <c r="I157" i="55"/>
  <c r="I156" i="55"/>
  <c r="I155" i="55"/>
  <c r="I154" i="55"/>
  <c r="I153" i="55"/>
  <c r="I152" i="55"/>
  <c r="I151" i="55"/>
  <c r="I150" i="55"/>
  <c r="I149" i="55"/>
  <c r="I148" i="55"/>
  <c r="I147" i="55"/>
  <c r="I146" i="55"/>
  <c r="I145" i="55"/>
  <c r="I144" i="55"/>
  <c r="I143" i="55"/>
  <c r="I142" i="55"/>
  <c r="I141" i="55"/>
  <c r="I140" i="55"/>
  <c r="I139" i="55"/>
  <c r="I138" i="55"/>
  <c r="I137" i="55"/>
  <c r="I136" i="55"/>
  <c r="I135" i="55"/>
  <c r="I134" i="55"/>
  <c r="I133" i="55"/>
  <c r="I132" i="55"/>
  <c r="I131" i="55"/>
  <c r="I130" i="55"/>
  <c r="I129" i="55"/>
  <c r="I128" i="55"/>
  <c r="I127" i="55"/>
  <c r="I126" i="55"/>
  <c r="I125" i="55"/>
  <c r="I124" i="55"/>
  <c r="I123" i="55"/>
  <c r="I122" i="55"/>
  <c r="I121" i="55"/>
  <c r="I120"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92" i="55"/>
  <c r="I91" i="55"/>
  <c r="I90" i="55"/>
  <c r="I89" i="55"/>
  <c r="I88" i="55"/>
  <c r="I87" i="55"/>
  <c r="I86" i="55"/>
  <c r="I85" i="55"/>
  <c r="I84" i="55"/>
  <c r="I83" i="55"/>
  <c r="I82" i="55"/>
  <c r="I81" i="55"/>
  <c r="I80" i="55"/>
  <c r="I79" i="55"/>
  <c r="I78" i="55"/>
  <c r="I77" i="55"/>
  <c r="I76" i="55"/>
  <c r="I75" i="55"/>
  <c r="I74" i="55"/>
  <c r="I73" i="55"/>
  <c r="I72" i="55"/>
  <c r="I71" i="55"/>
  <c r="I70" i="55"/>
  <c r="I69" i="55"/>
  <c r="I68" i="55"/>
  <c r="I67" i="55"/>
  <c r="I66" i="55"/>
  <c r="I65" i="55"/>
  <c r="I64" i="55"/>
  <c r="I63" i="55"/>
  <c r="I62" i="55"/>
  <c r="I61" i="55"/>
  <c r="I60" i="55"/>
  <c r="I59" i="55"/>
  <c r="I58" i="55"/>
  <c r="I57" i="55"/>
  <c r="I56" i="55"/>
  <c r="I55" i="55"/>
  <c r="I54" i="55"/>
  <c r="I53" i="55"/>
  <c r="I52" i="55"/>
  <c r="I51" i="55"/>
  <c r="I50" i="55"/>
  <c r="I49" i="55"/>
  <c r="I48" i="55"/>
  <c r="I47" i="55"/>
  <c r="I46" i="55"/>
  <c r="I45" i="55"/>
  <c r="I44" i="55"/>
  <c r="I118" i="55"/>
  <c r="I41" i="55"/>
  <c r="I40" i="55"/>
  <c r="I39" i="55"/>
  <c r="I38" i="55"/>
  <c r="I37" i="55"/>
  <c r="I36" i="55"/>
  <c r="I35" i="55"/>
  <c r="I34" i="55"/>
  <c r="I33" i="55"/>
  <c r="I32" i="55"/>
  <c r="I31" i="55"/>
  <c r="I30" i="55"/>
  <c r="I29" i="55"/>
  <c r="I28" i="55"/>
  <c r="I27" i="55"/>
  <c r="I26" i="55"/>
  <c r="I25" i="55"/>
  <c r="I24" i="55"/>
  <c r="I23" i="55"/>
  <c r="I22" i="55"/>
  <c r="I21" i="55"/>
  <c r="I20" i="55"/>
  <c r="I19" i="55"/>
  <c r="I18" i="55"/>
  <c r="I17" i="55"/>
  <c r="I16" i="55"/>
  <c r="I15" i="55"/>
  <c r="I14" i="55"/>
  <c r="I13" i="55"/>
  <c r="I12" i="55"/>
  <c r="I11" i="55"/>
  <c r="I10" i="55"/>
  <c r="I9" i="55"/>
  <c r="I8" i="55"/>
  <c r="I7" i="55"/>
  <c r="I6" i="55"/>
  <c r="I5" i="55"/>
  <c r="I4" i="55"/>
  <c r="I3" i="55"/>
  <c r="AO23" i="55" l="1"/>
  <c r="AO22" i="55"/>
  <c r="AO21" i="55"/>
  <c r="AO20" i="55"/>
  <c r="AO19" i="55"/>
  <c r="AO18" i="55"/>
  <c r="AO17" i="55"/>
  <c r="AO16" i="55"/>
  <c r="AO15" i="55"/>
  <c r="AO14" i="55"/>
  <c r="AO13" i="55"/>
  <c r="AO12" i="55"/>
  <c r="AO11" i="55"/>
  <c r="AO10" i="55"/>
  <c r="AO9" i="55"/>
  <c r="AO8" i="55"/>
  <c r="AO7" i="55"/>
  <c r="AO6" i="55"/>
  <c r="AO5" i="55"/>
  <c r="AO3" i="55"/>
  <c r="I2" i="37" l="1"/>
  <c r="H3" i="31" l="1"/>
  <c r="H4" i="31"/>
  <c r="H5" i="31"/>
  <c r="H2" i="31"/>
  <c r="B2" i="38"/>
  <c r="L2" i="38"/>
  <c r="M2" i="38" s="1"/>
  <c r="H2" i="38"/>
  <c r="M10" i="3" l="1"/>
  <c r="H10" i="3"/>
  <c r="E10" i="3"/>
  <c r="M9" i="3"/>
  <c r="H9" i="3"/>
  <c r="E9" i="3"/>
  <c r="M8" i="3"/>
  <c r="H8" i="3"/>
  <c r="E8" i="3"/>
  <c r="M7" i="3"/>
  <c r="H7" i="3"/>
  <c r="E7" i="3"/>
  <c r="M6" i="3"/>
  <c r="H6" i="3"/>
  <c r="E6" i="3"/>
  <c r="E5" i="3"/>
  <c r="H5" i="3"/>
  <c r="IQ2" i="54" l="1"/>
  <c r="IP2" i="54"/>
  <c r="IO2" i="54"/>
  <c r="IN2" i="54"/>
  <c r="IM2" i="54"/>
  <c r="IK2" i="54"/>
  <c r="IJ2" i="54"/>
  <c r="IH2" i="54" s="1"/>
  <c r="IG2" i="54"/>
  <c r="IE2" i="54"/>
  <c r="IC2" i="54" s="1"/>
  <c r="IR2" i="54" l="1"/>
  <c r="IL2" i="54" s="1"/>
  <c r="IS2" i="54" l="1"/>
  <c r="IU2" i="54" s="1"/>
  <c r="IT2" i="54" l="1"/>
  <c r="AK2" i="53" l="1"/>
  <c r="AL2" i="53" s="1"/>
  <c r="BA2" i="53"/>
  <c r="AW2" i="53"/>
  <c r="AX2" i="53"/>
  <c r="AZ2" i="53"/>
  <c r="AV2" i="53"/>
  <c r="AY2" i="53"/>
  <c r="DU2" i="53"/>
  <c r="GD2" i="53"/>
  <c r="DV2" i="53"/>
  <c r="GE2" i="53"/>
  <c r="BB2" i="53"/>
  <c r="HO2" i="53" l="1"/>
  <c r="HN2" i="53"/>
  <c r="GV2" i="53"/>
  <c r="GW2" i="53"/>
  <c r="GJ2" i="53"/>
  <c r="GK2" i="53"/>
  <c r="HC2" i="53"/>
  <c r="HB2" i="53"/>
  <c r="GQ2" i="53"/>
  <c r="GP2" i="53"/>
  <c r="HH2" i="53"/>
  <c r="HI2" i="53"/>
  <c r="EI2" i="53"/>
  <c r="CL2" i="53"/>
  <c r="FK2" i="53"/>
  <c r="DJ2" i="53"/>
  <c r="EP2" i="53"/>
  <c r="CR2" i="53"/>
  <c r="EB2" i="53"/>
  <c r="CF2" i="53"/>
  <c r="EW2" i="53"/>
  <c r="CX2" i="53"/>
  <c r="FD2" i="53"/>
  <c r="DD2" i="53"/>
  <c r="EG2" i="53"/>
  <c r="EF2" i="53"/>
  <c r="CK2" i="53"/>
  <c r="EE2" i="53"/>
  <c r="EH2" i="53"/>
  <c r="CQ2" i="53"/>
  <c r="EO2" i="53"/>
  <c r="EN2" i="53"/>
  <c r="FJ2" i="53"/>
  <c r="DI2" i="53"/>
  <c r="EA2" i="53"/>
  <c r="CE2" i="53"/>
  <c r="EV2" i="53"/>
  <c r="CW2" i="53"/>
  <c r="FC2" i="53"/>
  <c r="DC2" i="53"/>
  <c r="AN2" i="53"/>
  <c r="AM2" i="53"/>
  <c r="CJ2" i="53"/>
  <c r="GL2" i="53"/>
  <c r="ED2" i="53"/>
  <c r="GO2" i="53"/>
  <c r="CG2" i="53"/>
  <c r="CI2" i="53"/>
  <c r="GM2" i="53"/>
  <c r="CH2" i="53"/>
  <c r="GN2" i="53"/>
  <c r="CC2" i="53"/>
  <c r="CA2" i="53"/>
  <c r="GH2" i="53"/>
  <c r="DZ2" i="53"/>
  <c r="GI2" i="53"/>
  <c r="GF2" i="53"/>
  <c r="DY2" i="53"/>
  <c r="DW2" i="53"/>
  <c r="CB2" i="53"/>
  <c r="DX2" i="53"/>
  <c r="CD2" i="53"/>
  <c r="GG2" i="53"/>
  <c r="EY2" i="53"/>
  <c r="DB2" i="53"/>
  <c r="DA2" i="53"/>
  <c r="HD2" i="53"/>
  <c r="FB2" i="53"/>
  <c r="HE2" i="53"/>
  <c r="HG2" i="53"/>
  <c r="CZ2" i="53"/>
  <c r="HF2" i="53"/>
  <c r="FA2" i="53"/>
  <c r="EZ2" i="53"/>
  <c r="HL2" i="53"/>
  <c r="FH2" i="53"/>
  <c r="FG2" i="53"/>
  <c r="DG2" i="53"/>
  <c r="DE2" i="53"/>
  <c r="DH2" i="53"/>
  <c r="FI2" i="53"/>
  <c r="HK2" i="53"/>
  <c r="HM2" i="53"/>
  <c r="HJ2" i="53"/>
  <c r="FF2" i="53"/>
  <c r="DF2" i="53"/>
  <c r="GS2" i="53"/>
  <c r="CP2" i="53"/>
  <c r="EL2" i="53"/>
  <c r="GT2" i="53"/>
  <c r="EK2" i="53"/>
  <c r="CO2" i="53"/>
  <c r="CM2" i="53"/>
  <c r="GU2" i="53"/>
  <c r="CN2" i="53"/>
  <c r="GR2" i="53"/>
  <c r="EM2" i="53"/>
  <c r="ET2" i="53"/>
  <c r="ER2" i="53"/>
  <c r="CS2" i="53"/>
  <c r="ES2" i="53"/>
  <c r="GX2" i="53"/>
  <c r="CV2" i="53"/>
  <c r="HA2" i="53"/>
  <c r="GZ2" i="53"/>
  <c r="EU2" i="53"/>
  <c r="CU2" i="53"/>
  <c r="CT2" i="53"/>
  <c r="GY2" i="53"/>
  <c r="GA2" i="53"/>
  <c r="HV2" i="53"/>
  <c r="HU2" i="53"/>
  <c r="HT2" i="53"/>
  <c r="GB2" i="53"/>
  <c r="FZ2" i="53"/>
  <c r="HR2" i="53"/>
  <c r="DR2" i="53"/>
  <c r="DS2" i="53"/>
  <c r="HS2" i="53"/>
  <c r="GC2" i="53"/>
  <c r="DQ2" i="53"/>
  <c r="HQ2" i="53"/>
  <c r="DT2" i="53"/>
  <c r="FL2" i="53" l="1"/>
  <c r="EX2" i="53"/>
  <c r="EQ2" i="53"/>
  <c r="FE2" i="53"/>
  <c r="EJ2" i="53"/>
  <c r="EC2" i="53"/>
  <c r="R2" i="53"/>
  <c r="HW2" i="53"/>
  <c r="T2" i="53"/>
  <c r="AA2" i="53" l="1"/>
  <c r="FM2" i="53"/>
  <c r="F1" i="60"/>
  <c r="M5" i="3" l="1"/>
  <c r="AS29" i="29" l="1"/>
  <c r="AQ29" i="29" s="1"/>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AB22" i="29" l="1"/>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AF4" i="1" l="1"/>
  <c r="AG4" i="1" l="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B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100-00000100000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xr:uid="{00000000-0006-0000-0100-00000200000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200-00000100000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xr:uid="{00000000-0006-0000-0200-000002000000}">
      <text>
        <r>
          <rPr>
            <b/>
            <sz val="8"/>
            <color indexed="81"/>
            <rFont val="Tahoma"/>
            <family val="2"/>
          </rPr>
          <t>Dell:</t>
        </r>
        <r>
          <rPr>
            <sz val="8"/>
            <color indexed="81"/>
            <rFont val="Tahoma"/>
            <family val="2"/>
          </rPr>
          <t xml:space="preserve">
- Tên Phòng Đo kiểm không quá 255 ký tự.</t>
        </r>
      </text>
    </comment>
    <comment ref="D1" authorId="0" shapeId="0" xr:uid="{00000000-0006-0000-0200-000003000000}">
      <text>
        <r>
          <rPr>
            <b/>
            <sz val="8"/>
            <color indexed="81"/>
            <rFont val="Tahoma"/>
            <family val="2"/>
          </rPr>
          <t>Dell:</t>
        </r>
        <r>
          <rPr>
            <sz val="8"/>
            <color indexed="81"/>
            <rFont val="Tahoma"/>
            <family val="2"/>
          </rPr>
          <t xml:space="preserve">
- Địa chỉ không quá 255 ký tự.</t>
        </r>
      </text>
    </comment>
    <comment ref="E1" authorId="0" shapeId="0" xr:uid="{00000000-0006-0000-0200-000004000000}">
      <text>
        <r>
          <rPr>
            <b/>
            <sz val="8"/>
            <color indexed="81"/>
            <rFont val="Tahoma"/>
            <family val="2"/>
          </rPr>
          <t>Dell:</t>
        </r>
        <r>
          <rPr>
            <sz val="8"/>
            <color indexed="81"/>
            <rFont val="Tahoma"/>
            <family val="2"/>
          </rPr>
          <t xml:space="preserve">
- Số điện thoại không quá 30 ký tự.</t>
        </r>
      </text>
    </comment>
    <comment ref="F1" authorId="0" shapeId="0" xr:uid="{00000000-0006-0000-0200-00000500000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300-00000100000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xr:uid="{00000000-0006-0000-0300-00000200000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400-00000100000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xr:uid="{00000000-0006-0000-0400-00000200000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500-00000100000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xr:uid="{00000000-0006-0000-0500-000002000000}">
      <text>
        <r>
          <rPr>
            <b/>
            <sz val="8"/>
            <color indexed="81"/>
            <rFont val="Tahoma"/>
            <family val="2"/>
          </rPr>
          <t>Dell:</t>
        </r>
        <r>
          <rPr>
            <sz val="8"/>
            <color indexed="81"/>
            <rFont val="Tahoma"/>
            <family val="2"/>
          </rPr>
          <t xml:space="preserve">
- Tên đơn vị nộp hồ sơ không quá 255 ký tự.</t>
        </r>
      </text>
    </comment>
    <comment ref="D1" authorId="0" shapeId="0" xr:uid="{00000000-0006-0000-0500-000003000000}">
      <text>
        <r>
          <rPr>
            <b/>
            <sz val="8"/>
            <color indexed="81"/>
            <rFont val="Tahoma"/>
            <family val="2"/>
          </rPr>
          <t>Dell:</t>
        </r>
        <r>
          <rPr>
            <sz val="8"/>
            <color indexed="81"/>
            <rFont val="Tahoma"/>
            <family val="2"/>
          </rPr>
          <t xml:space="preserve">
- Địa chỉ không quá 255 ký tự.</t>
        </r>
      </text>
    </comment>
    <comment ref="E1" authorId="0" shapeId="0" xr:uid="{00000000-0006-0000-0500-000004000000}">
      <text>
        <r>
          <rPr>
            <b/>
            <sz val="8"/>
            <color indexed="81"/>
            <rFont val="Tahoma"/>
            <family val="2"/>
          </rPr>
          <t>Dell:</t>
        </r>
        <r>
          <rPr>
            <sz val="8"/>
            <color indexed="81"/>
            <rFont val="Tahoma"/>
            <family val="2"/>
          </rPr>
          <t xml:space="preserve">
- Số điện thoại không quá 30 ký tự.</t>
        </r>
      </text>
    </comment>
    <comment ref="F1" authorId="0" shapeId="0" xr:uid="{00000000-0006-0000-0500-000005000000}">
      <text>
        <r>
          <rPr>
            <b/>
            <sz val="8"/>
            <color indexed="81"/>
            <rFont val="Tahoma"/>
            <family val="2"/>
          </rPr>
          <t>Dell:</t>
        </r>
        <r>
          <rPr>
            <sz val="8"/>
            <color indexed="81"/>
            <rFont val="Tahoma"/>
            <family val="2"/>
          </rPr>
          <t xml:space="preserve">
- Số Fax không quá 30 ký tự.</t>
        </r>
      </text>
    </comment>
    <comment ref="G1" authorId="0" shapeId="0" xr:uid="{00000000-0006-0000-0500-000006000000}">
      <text>
        <r>
          <rPr>
            <b/>
            <sz val="8"/>
            <color indexed="81"/>
            <rFont val="Tahoma"/>
            <family val="2"/>
          </rPr>
          <t>Dell:</t>
        </r>
        <r>
          <rPr>
            <sz val="8"/>
            <color indexed="81"/>
            <rFont val="Tahoma"/>
            <family val="2"/>
          </rPr>
          <t xml:space="preserve">
- Đầu mối liên hệ không quá 100 ký tự</t>
        </r>
      </text>
    </comment>
    <comment ref="H1" authorId="0" shapeId="0" xr:uid="{00000000-0006-0000-0500-00000700000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NTH</author>
  </authors>
  <commentList>
    <comment ref="B2447" authorId="0" shapeId="0" xr:uid="{00000000-0006-0000-0600-00000100000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NTH</author>
    <author>NqCuong</author>
    <author>THAILOC89</author>
  </authors>
  <commentList>
    <comment ref="AG6" authorId="0" shapeId="0" xr:uid="{00000000-0006-0000-0700-000001000000}">
      <text>
        <r>
          <rPr>
            <b/>
            <sz val="10"/>
            <color indexed="81"/>
            <rFont val="Tahoma"/>
            <family val="2"/>
          </rPr>
          <t>NTH:</t>
        </r>
        <r>
          <rPr>
            <sz val="10"/>
            <color indexed="81"/>
            <rFont val="Tahoma"/>
            <family val="2"/>
          </rPr>
          <t xml:space="preserve">
Độ lợi trung bình</t>
        </r>
      </text>
    </comment>
    <comment ref="AG7" authorId="0" shapeId="0" xr:uid="{00000000-0006-0000-0700-000002000000}">
      <text>
        <r>
          <rPr>
            <b/>
            <sz val="10"/>
            <color indexed="81"/>
            <rFont val="Tahoma"/>
            <family val="2"/>
          </rPr>
          <t>NTH:</t>
        </r>
        <r>
          <rPr>
            <sz val="10"/>
            <color indexed="81"/>
            <rFont val="Tahoma"/>
            <family val="2"/>
          </rPr>
          <t xml:space="preserve">
Độ lợi trung bình</t>
        </r>
      </text>
    </comment>
    <comment ref="AJ26" authorId="1" shapeId="0" xr:uid="{00000000-0006-0000-0700-000003000000}">
      <text>
        <r>
          <rPr>
            <b/>
            <sz val="9"/>
            <color indexed="81"/>
            <rFont val="Tahoma"/>
            <family val="2"/>
            <charset val="163"/>
          </rPr>
          <t>NqCuong:</t>
        </r>
        <r>
          <rPr>
            <sz val="9"/>
            <color indexed="81"/>
            <rFont val="Tahoma"/>
            <family val="2"/>
            <charset val="163"/>
          </rPr>
          <t xml:space="preserve">
Anten đẳng hướng</t>
        </r>
      </text>
    </comment>
    <comment ref="AD119" authorId="1" shapeId="0" xr:uid="{00000000-0006-0000-0700-000004000000}">
      <text>
        <r>
          <rPr>
            <b/>
            <sz val="9"/>
            <color indexed="81"/>
            <rFont val="Tahoma"/>
            <family val="2"/>
            <charset val="163"/>
          </rPr>
          <t>NqCuong:</t>
        </r>
        <r>
          <rPr>
            <sz val="9"/>
            <color indexed="81"/>
            <rFont val="Tahoma"/>
            <family val="2"/>
            <charset val="163"/>
          </rPr>
          <t xml:space="preserve">
Anten đẳng hướng</t>
        </r>
      </text>
    </comment>
    <comment ref="A243" authorId="2" shapeId="0" xr:uid="{00000000-0006-0000-0700-000005000000}">
      <text>
        <r>
          <rPr>
            <b/>
            <sz val="9"/>
            <color indexed="81"/>
            <rFont val="Tahoma"/>
            <family val="2"/>
          </rPr>
          <t>THAILOC89:</t>
        </r>
        <r>
          <rPr>
            <sz val="9"/>
            <color indexed="81"/>
            <rFont val="Tahoma"/>
            <family val="2"/>
          </rPr>
          <t xml:space="preserve">
4G</t>
        </r>
      </text>
    </comment>
    <comment ref="A329" authorId="2" shapeId="0" xr:uid="{00000000-0006-0000-0700-00000600000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A1" authorId="0" shapeId="0" xr:uid="{00000000-0006-0000-0800-00000100000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xr:uid="{00000000-0006-0000-0800-00000200000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xr:uid="{00000000-0006-0000-0800-000003000000}">
      <text>
        <r>
          <rPr>
            <b/>
            <sz val="8"/>
            <color indexed="81"/>
            <rFont val="Tahoma"/>
            <family val="2"/>
          </rPr>
          <t>Dell:</t>
        </r>
        <r>
          <rPr>
            <sz val="8"/>
            <color indexed="81"/>
            <rFont val="Tahoma"/>
            <family val="2"/>
          </rPr>
          <t xml:space="preserve">
- Số Đơn KĐ không quá 30 ký tự.</t>
        </r>
      </text>
    </comment>
    <comment ref="D1" authorId="0" shapeId="0" xr:uid="{00000000-0006-0000-0800-000004000000}">
      <text>
        <r>
          <rPr>
            <b/>
            <sz val="8"/>
            <color indexed="81"/>
            <rFont val="Tahoma"/>
            <family val="2"/>
          </rPr>
          <t>Dell:</t>
        </r>
        <r>
          <rPr>
            <sz val="8"/>
            <color indexed="81"/>
            <rFont val="Tahoma"/>
            <family val="2"/>
          </rPr>
          <t xml:space="preserve">
- Ngày Đơn KĐ có định dạng dd/mm/yyyy.</t>
        </r>
      </text>
    </comment>
    <comment ref="E1" authorId="0" shapeId="0" xr:uid="{00000000-0006-0000-0800-000005000000}">
      <text>
        <r>
          <rPr>
            <b/>
            <sz val="8"/>
            <color indexed="81"/>
            <rFont val="Tahoma"/>
            <family val="2"/>
          </rPr>
          <t>Dell:</t>
        </r>
        <r>
          <rPr>
            <sz val="8"/>
            <color indexed="81"/>
            <rFont val="Tahoma"/>
            <family val="2"/>
          </rPr>
          <t xml:space="preserve">
- Số Trạm BTS KĐ theo đơn: Số nguyên.</t>
        </r>
      </text>
    </comment>
    <comment ref="F1" authorId="0" shapeId="0" xr:uid="{00000000-0006-0000-0800-000006000000}">
      <text>
        <r>
          <rPr>
            <b/>
            <sz val="8"/>
            <color indexed="81"/>
            <rFont val="Tahoma"/>
            <family val="2"/>
          </rPr>
          <t>Dell:</t>
        </r>
        <r>
          <rPr>
            <sz val="8"/>
            <color indexed="81"/>
            <rFont val="Tahoma"/>
            <family val="2"/>
          </rPr>
          <t xml:space="preserve">
- Số Trạm BTS KĐ được tiếp nhận: Số nguyên.</t>
        </r>
      </text>
    </comment>
    <comment ref="G1" authorId="0" shapeId="0" xr:uid="{00000000-0006-0000-0800-000007000000}">
      <text>
        <r>
          <rPr>
            <b/>
            <sz val="8"/>
            <color indexed="81"/>
            <rFont val="Tahoma"/>
            <family val="2"/>
          </rPr>
          <t>Dell:</t>
        </r>
        <r>
          <rPr>
            <sz val="8"/>
            <color indexed="81"/>
            <rFont val="Tahoma"/>
            <family val="2"/>
          </rPr>
          <t xml:space="preserve">
- Ngày nộp Đơn KĐ: Có định dạng dd/mm/yyyy.</t>
        </r>
      </text>
    </comment>
    <comment ref="H1" authorId="0" shapeId="0" xr:uid="{00000000-0006-0000-0800-000008000000}">
      <text>
        <r>
          <rPr>
            <b/>
            <sz val="8"/>
            <color indexed="81"/>
            <rFont val="Tahoma"/>
            <family val="2"/>
          </rPr>
          <t>Dell:</t>
        </r>
        <r>
          <rPr>
            <sz val="8"/>
            <color indexed="81"/>
            <rFont val="Tahoma"/>
            <family val="2"/>
          </rPr>
          <t xml:space="preserve">
- Phí Kiểm định: Số nguyên, định dạng kiểu ViệtNam.</t>
        </r>
      </text>
    </comment>
    <comment ref="I1" authorId="0" shapeId="0" xr:uid="{00000000-0006-0000-0800-000009000000}">
      <text>
        <r>
          <rPr>
            <b/>
            <sz val="8"/>
            <color indexed="81"/>
            <rFont val="Tahoma"/>
            <family val="2"/>
          </rPr>
          <t>Dell:</t>
        </r>
        <r>
          <rPr>
            <sz val="8"/>
            <color indexed="81"/>
            <rFont val="Tahoma"/>
            <family val="2"/>
          </rPr>
          <t xml:space="preserve">
- Số CV Báo phí không quá 30 ký tự.</t>
        </r>
      </text>
    </comment>
    <comment ref="J1" authorId="0" shapeId="0" xr:uid="{00000000-0006-0000-0800-00000A000000}">
      <text>
        <r>
          <rPr>
            <b/>
            <sz val="8"/>
            <color indexed="81"/>
            <rFont val="Tahoma"/>
            <family val="2"/>
          </rPr>
          <t>Dell:</t>
        </r>
        <r>
          <rPr>
            <sz val="8"/>
            <color indexed="81"/>
            <rFont val="Tahoma"/>
            <family val="2"/>
          </rPr>
          <t xml:space="preserve">
- Ngày Báo phí: Định dạng kiểu dd/mm/yyyy.</t>
        </r>
      </text>
    </comment>
    <comment ref="K1" authorId="0" shapeId="0" xr:uid="{00000000-0006-0000-0800-00000B00000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B1" authorId="0" shapeId="0" xr:uid="{00000000-0006-0000-0900-000001000000}">
      <text>
        <r>
          <rPr>
            <b/>
            <sz val="8"/>
            <color indexed="81"/>
            <rFont val="Tahoma"/>
            <family val="2"/>
          </rPr>
          <t>Dell:</t>
        </r>
        <r>
          <rPr>
            <sz val="8"/>
            <color indexed="81"/>
            <rFont val="Tahoma"/>
            <family val="2"/>
          </rPr>
          <t xml:space="preserve">
- Mã trạm BTS không quá 50 ký tự.</t>
        </r>
      </text>
    </comment>
    <comment ref="C1" authorId="0" shapeId="0" xr:uid="{00000000-0006-0000-0900-000002000000}">
      <text>
        <r>
          <rPr>
            <b/>
            <sz val="8"/>
            <color indexed="81"/>
            <rFont val="Tahoma"/>
            <family val="2"/>
          </rPr>
          <t>Dell:</t>
        </r>
        <r>
          <rPr>
            <sz val="8"/>
            <color indexed="81"/>
            <rFont val="Tahoma"/>
            <family val="2"/>
          </rPr>
          <t xml:space="preserve">
- Địa chỉ trạm BTS không quá 255 ký tự.</t>
        </r>
      </text>
    </comment>
    <comment ref="D1" authorId="0" shapeId="0" xr:uid="{00000000-0006-0000-0900-00000300000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xr:uid="{00000000-0006-0000-0900-000004000000}">
      <text>
        <r>
          <rPr>
            <b/>
            <sz val="8"/>
            <color indexed="81"/>
            <rFont val="Tahoma"/>
            <family val="2"/>
          </rPr>
          <t>Dell:</t>
        </r>
        <r>
          <rPr>
            <sz val="8"/>
            <color indexed="81"/>
            <rFont val="Tahoma"/>
            <family val="2"/>
          </rPr>
          <t xml:space="preserve">
- Kinh độ: Số thập phân định dạng theo kiểu Việt Nam.</t>
        </r>
      </text>
    </comment>
    <comment ref="F1" authorId="0" shapeId="0" xr:uid="{00000000-0006-0000-0900-000005000000}">
      <text>
        <r>
          <rPr>
            <b/>
            <sz val="8"/>
            <color indexed="81"/>
            <rFont val="Tahoma"/>
            <family val="2"/>
          </rPr>
          <t>Dell:</t>
        </r>
        <r>
          <rPr>
            <sz val="8"/>
            <color indexed="81"/>
            <rFont val="Tahoma"/>
            <family val="2"/>
          </rPr>
          <t xml:space="preserve">
- Vĩ độ: Số thập phân định dạng theo kiểu Việt Nam.</t>
        </r>
      </text>
    </comment>
    <comment ref="G1" authorId="0" shapeId="0" xr:uid="{00000000-0006-0000-0900-00000600000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xr:uid="{00000000-0006-0000-0900-00000700000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Nguyen Quoc Cuong</author>
  </authors>
  <commentList>
    <comment ref="O1" authorId="0" shapeId="0" xr:uid="{00000000-0006-0000-0B00-00000100000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Dell</author>
    <author>Nguyen Quoc Cuong</author>
  </authors>
  <commentList>
    <comment ref="D1" authorId="0" shapeId="0" xr:uid="{00000000-0006-0000-0C00-000001000000}">
      <text>
        <r>
          <rPr>
            <b/>
            <sz val="8"/>
            <color indexed="81"/>
            <rFont val="Tahoma"/>
            <family val="2"/>
          </rPr>
          <t>Dell:</t>
        </r>
        <r>
          <rPr>
            <sz val="8"/>
            <color indexed="81"/>
            <rFont val="Tahoma"/>
            <family val="2"/>
          </rPr>
          <t xml:space="preserve">
- Mã trạm BTS không quá 50 ký tự.</t>
        </r>
      </text>
    </comment>
    <comment ref="DW1" authorId="0" shapeId="0" xr:uid="{00000000-0006-0000-0C00-000002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xr:uid="{00000000-0006-0000-0C00-000003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xr:uid="{00000000-0006-0000-0C00-000004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xr:uid="{00000000-0006-0000-0C00-000005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xr:uid="{00000000-0006-0000-0C00-000006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xr:uid="{00000000-0006-0000-0C00-000007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xr:uid="{00000000-0006-0000-0C00-00000800000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Nguyen Quoc Cuong</author>
  </authors>
  <commentList>
    <comment ref="ID1" authorId="0" shapeId="0" xr:uid="{00000000-0006-0000-0D00-00000100000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Dell</author>
    <author>Nguyen Quoc Cuong</author>
  </authors>
  <commentList>
    <comment ref="D1" authorId="0" shapeId="0" xr:uid="{00000000-0006-0000-0E00-000001000000}">
      <text>
        <r>
          <rPr>
            <b/>
            <sz val="8"/>
            <color indexed="81"/>
            <rFont val="Tahoma"/>
            <family val="2"/>
          </rPr>
          <t>Dell:</t>
        </r>
        <r>
          <rPr>
            <sz val="8"/>
            <color indexed="81"/>
            <rFont val="Tahoma"/>
            <family val="2"/>
          </rPr>
          <t xml:space="preserve">
- Mã trạm BTS không quá 50 ký tự.</t>
        </r>
      </text>
    </comment>
    <comment ref="DL1" authorId="0" shapeId="0" xr:uid="{00000000-0006-0000-0E00-000002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xr:uid="{00000000-0006-0000-0E00-000003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xr:uid="{00000000-0006-0000-0E00-000004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xr:uid="{00000000-0006-0000-0E00-000005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xr:uid="{00000000-0006-0000-0E00-000006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xr:uid="{00000000-0006-0000-0E00-00000700000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xr:uid="{00000000-0006-0000-0E00-00000800000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<sst xmlns="http://schemas.openxmlformats.org/spreadsheetml/2006/main" count="44624" uniqueCount="7526">
  <si>
    <t>STT</t>
  </si>
  <si>
    <t>Tỉnh/TP</t>
  </si>
  <si>
    <t>Chủng loại thiết bị phát</t>
  </si>
  <si>
    <t>Số anten phát</t>
  </si>
  <si>
    <t>Tổng công suất phát từng anten</t>
  </si>
  <si>
    <t>Doanh nghiệp đề nghị kiểm định</t>
  </si>
  <si>
    <t>Số BBKĐ</t>
  </si>
  <si>
    <t>Doanh nghiệp cung cấp dịch vụ</t>
  </si>
  <si>
    <t>Mã trạm gốc</t>
  </si>
  <si>
    <t>Địa điểm lắp đặt</t>
  </si>
  <si>
    <t>DDMMYY</t>
  </si>
  <si>
    <t>PPTL</t>
  </si>
  <si>
    <t>Ngày cấp</t>
  </si>
  <si>
    <t>Giới hạn an toàn</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</si>
  <si>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</si>
  <si>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</si>
  <si>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</si>
  <si>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</si>
  <si>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</si>
  <si>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</si>
  <si>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</si>
  <si>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</si>
  <si>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</si>
  <si>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</si>
  <si>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</si>
  <si>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</si>
  <si>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</si>
  <si>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</si>
  <si>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</si>
  <si>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</si>
  <si>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</si>
  <si>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</si>
  <si>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</si>
  <si>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</si>
  <si>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</si>
  <si>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</si>
  <si>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</si>
  <si>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</si>
  <si>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</si>
  <si>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</si>
  <si>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</si>
  <si>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</si>
  <si>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</si>
  <si>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</si>
  <si>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</si>
  <si>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</si>
  <si>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</si>
  <si>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</si>
  <si>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</si>
  <si>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</si>
  <si>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</si>
  <si>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</si>
  <si>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</si>
  <si>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</si>
  <si>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</si>
  <si>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</si>
  <si>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</si>
  <si>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</si>
  <si>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</si>
  <si>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</si>
  <si>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</si>
  <si>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</si>
  <si>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</si>
  <si>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</si>
  <si>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</si>
  <si>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</si>
  <si>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</si>
  <si>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</si>
  <si>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</si>
  <si>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</si>
  <si>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</si>
  <si>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</si>
  <si>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</si>
  <si>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</si>
  <si>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</si>
  <si>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</si>
  <si>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</si>
  <si>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</si>
  <si>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</si>
  <si>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</si>
  <si>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</si>
  <si>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</si>
  <si>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</si>
  <si>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</si>
  <si>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</si>
  <si>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</si>
  <si>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</si>
  <si>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</si>
  <si>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</si>
  <si>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</si>
  <si>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</si>
  <si>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</si>
  <si>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</si>
  <si>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</si>
  <si>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</si>
  <si>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</si>
  <si>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</si>
  <si>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</si>
  <si>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</si>
  <si>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</si>
  <si>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</si>
  <si>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</si>
  <si>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</si>
  <si>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</si>
  <si>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</si>
  <si>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</si>
  <si>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</si>
  <si>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</si>
  <si>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</si>
  <si>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</si>
  <si>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</si>
  <si>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</si>
  <si>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</si>
  <si>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DS GCN không cấp</t>
  </si>
  <si>
    <t>Có mặt sau hay không? (dùng để sort)</t>
  </si>
  <si>
    <t>Mức thu
(đồng)</t>
  </si>
  <si>
    <t>900 &amp; 1800</t>
  </si>
  <si>
    <t>9000 &amp; 1800</t>
  </si>
  <si>
    <t>9000 &amp; 2100</t>
  </si>
  <si>
    <t>1800 &amp; 2100</t>
  </si>
  <si>
    <t>PHÓ GIÁM ĐỐC</t>
  </si>
  <si>
    <t>Trần Công Khanh</t>
  </si>
  <si>
    <t>TUQ. GIÁM ĐỐC</t>
  </si>
  <si>
    <t>KT. GIÁM ĐỐC</t>
  </si>
  <si>
    <t>-    GĐTT (để báo cáo);</t>
  </si>
  <si>
    <t>B08600120811TG05</t>
  </si>
  <si>
    <t>Sort be-af</t>
  </si>
  <si>
    <t>Toạ độ</t>
  </si>
  <si>
    <t>TG05</t>
  </si>
  <si>
    <t>Số lượng ct</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</si>
  <si>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</si>
  <si>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</si>
  <si>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</si>
  <si>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</si>
  <si>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</si>
  <si>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</si>
  <si>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</si>
  <si>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</si>
  <si>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</si>
  <si>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</si>
  <si>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</si>
  <si>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</si>
  <si>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</si>
  <si>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</si>
  <si>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</si>
  <si>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</si>
  <si>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</si>
  <si>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</si>
  <si>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</si>
  <si>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</si>
  <si>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</si>
  <si>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</si>
  <si>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G900</t>
  </si>
  <si>
    <t>Hồ Chí Minh</t>
  </si>
  <si>
    <t>No</t>
  </si>
  <si>
    <t>Thông tin gửi kèm Công văn gửi doanh nghiệp</t>
  </si>
  <si>
    <t>Số HS</t>
  </si>
  <si>
    <t>Số Kết quả đo kiểm định</t>
  </si>
  <si>
    <t>Đo phơi nhiễm</t>
  </si>
  <si>
    <t>Đơn vị dùng chung cơ sở hạ tầng</t>
  </si>
  <si>
    <t>Số GCN dự kiến</t>
  </si>
  <si>
    <t>Thông tin gửi kèm Báo cáo</t>
  </si>
  <si>
    <t>TỔNG CÔNG TY HẠ TẦNG MẠNG</t>
  </si>
  <si>
    <t>Số 204, đường Huỳnh Văn Cù, phường Chánh Mỹ, thành phố Thủ Dầu Một, tỉnh Bình Dương.</t>
  </si>
  <si>
    <t>Bình Dương</t>
  </si>
  <si>
    <t>K00458221018D005</t>
  </si>
  <si>
    <t>Số 10, đường Đinh Bộ Lĩnh, phường Phú Cường, thành phố Thủ Dầu Một, tỉnh Bình Dương.</t>
  </si>
  <si>
    <t>K00459221018D005</t>
  </si>
  <si>
    <t>Số 117, đường Phan Đình Giót, phường Chánh Nghĩa, thành phố Thủ Dầu Một, tỉnh Bình Dương.</t>
  </si>
  <si>
    <t>K00460221018D005</t>
  </si>
  <si>
    <t>Số 47, đường Hoàng Văn Thụ, khu dân cư Chánh Nghĩa, phường Chánh Nghĩa, thành phố Thủ Dầu Một, tỉnh Bình Dương.</t>
  </si>
  <si>
    <t>K00461221018D005</t>
  </si>
  <si>
    <t>Số 74, đường Bùi Quốc Khánh, phường Chánh Nghĩa, thành phố Thủ Dầu Một, tỉnh Bình Dương.</t>
  </si>
  <si>
    <t>K00462221018D005</t>
  </si>
  <si>
    <t>Số 104/6, đường Bàu Bàng, phường Chánh Nghĩa, thành phố Thủ Dầu Một, tỉnh Bình Dương.</t>
  </si>
  <si>
    <t>K00463221018D005</t>
  </si>
  <si>
    <t>Số 3, đường Chùa Hội Khánh, phường Phú Cường, thành phố Thủ Dầu Một, tỉnh Bình Dương.</t>
  </si>
  <si>
    <t>K00464221018D005</t>
  </si>
  <si>
    <t>Số 54-D2, khu dân cư Phú Hòa, phường Phú Hòa, thành phố Thủ Dầu Một, tỉnh Bình Dương.</t>
  </si>
  <si>
    <t>K00465221018D005</t>
  </si>
  <si>
    <t>Số 37, khu 8, đường Hoàng Hoa Thám, phường Hiệp Thành, thành phố Thủ Dầu Một, tỉnh Bình Dương.</t>
  </si>
  <si>
    <t>K00466231018D005</t>
  </si>
  <si>
    <t>Số 108/15, đường 30 Tháng 4, khu phố 2, phường Phú Hòa, thành phố Thủ Dầu Một, tỉnh Bình Dương.</t>
  </si>
  <si>
    <t>K00476241018D005</t>
  </si>
  <si>
    <t>Bạc Liêu</t>
  </si>
  <si>
    <t>Bình Phước</t>
  </si>
  <si>
    <t>Cà Mau</t>
  </si>
  <si>
    <t>Đồng Nai</t>
  </si>
  <si>
    <t>Kiên Giang</t>
  </si>
  <si>
    <t>Lâm Đồng</t>
  </si>
  <si>
    <t>Sóc Trăng</t>
  </si>
  <si>
    <t>Tây Ninh</t>
  </si>
  <si>
    <t>Bà Rịa - Vũng Tàu</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</si>
  <si>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</si>
  <si>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</si>
  <si>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</si>
  <si>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</si>
  <si>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</si>
  <si>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</si>
  <si>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</si>
  <si>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</si>
  <si>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</si>
  <si>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</si>
  <si>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</si>
  <si>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</si>
  <si>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</si>
  <si>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</si>
  <si>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</si>
  <si>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</si>
  <si>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</si>
  <si>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</si>
  <si>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</si>
  <si>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</si>
  <si>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</si>
  <si>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</si>
  <si>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</si>
  <si>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</si>
  <si>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</si>
  <si>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</si>
  <si>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</si>
  <si>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</si>
  <si>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</si>
  <si>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Note</t>
  </si>
  <si>
    <t>VerifyDate</t>
  </si>
  <si>
    <t>IssueCertificate</t>
  </si>
  <si>
    <t>IsSafeLimit</t>
  </si>
  <si>
    <t>IsHouseIn100m</t>
  </si>
  <si>
    <t>OffsetHeight</t>
  </si>
  <si>
    <t>LabName</t>
  </si>
  <si>
    <t>ReasonNoCertificate</t>
  </si>
  <si>
    <t>ID</t>
  </si>
  <si>
    <t>Name</t>
  </si>
  <si>
    <t>Kiểm định lần đầu</t>
  </si>
  <si>
    <t>Kiểm định định kỳ</t>
  </si>
  <si>
    <t>Kiểm định bất thường</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</si>
  <si>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</si>
  <si>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</si>
  <si>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</si>
  <si>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</si>
  <si>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</si>
  <si>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</si>
  <si>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</si>
  <si>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</si>
  <si>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</si>
  <si>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</si>
  <si>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</si>
  <si>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</si>
  <si>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</si>
  <si>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</si>
  <si>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</si>
  <si>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</si>
  <si>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</si>
  <si>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</si>
  <si>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</si>
  <si>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</si>
  <si>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</si>
  <si>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</si>
  <si>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</si>
  <si>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</si>
  <si>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</si>
  <si>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</si>
  <si>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</si>
  <si>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</si>
  <si>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</si>
  <si>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</si>
  <si>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</si>
  <si>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</si>
  <si>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</si>
  <si>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</si>
  <si>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</si>
  <si>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</si>
  <si>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</si>
  <si>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</si>
  <si>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</si>
  <si>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</si>
  <si>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</si>
  <si>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</si>
  <si>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</si>
  <si>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</si>
  <si>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</si>
  <si>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024 32123441</t>
  </si>
  <si>
    <t>ApplicantID</t>
  </si>
  <si>
    <t>ProfileNum</t>
  </si>
  <si>
    <t>ProfileDate</t>
  </si>
  <si>
    <t>BtsQuantity</t>
  </si>
  <si>
    <t>AcceptedBtsQuantity</t>
  </si>
  <si>
    <t>ApplyDate</t>
  </si>
  <si>
    <t>Fee</t>
  </si>
  <si>
    <t>FeeAnnounceNum</t>
  </si>
  <si>
    <t>FeeAnnounceDate</t>
  </si>
  <si>
    <t>FeeReceiptDate</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</si>
  <si>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</si>
  <si>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</si>
  <si>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</si>
  <si>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</si>
  <si>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</si>
  <si>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</si>
  <si>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</si>
  <si>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</si>
  <si>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</si>
  <si>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</si>
  <si>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</si>
  <si>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</si>
  <si>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</si>
  <si>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</si>
  <si>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</si>
  <si>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</si>
  <si>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</si>
  <si>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</si>
  <si>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</si>
  <si>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</si>
  <si>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</si>
  <si>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</si>
  <si>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</si>
  <si>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</si>
  <si>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</si>
  <si>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</si>
  <si>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CertificateNum</t>
  </si>
  <si>
    <t>IssuedDate</t>
  </si>
  <si>
    <t>ExpiredDate</t>
  </si>
  <si>
    <t>SubBtsOperatorIDs</t>
  </si>
  <si>
    <t>SharedAntens</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</si>
  <si>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</si>
  <si>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</si>
  <si>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</si>
  <si>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</si>
  <si>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</si>
  <si>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</si>
  <si>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</si>
  <si>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</si>
  <si>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</si>
  <si>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</si>
  <si>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</si>
  <si>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</si>
  <si>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</si>
  <si>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</si>
  <si>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</si>
  <si>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</si>
  <si>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</si>
  <si>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</si>
  <si>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</si>
  <si>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</si>
  <si>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</si>
  <si>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</si>
  <si>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</si>
  <si>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</si>
  <si>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</si>
  <si>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</si>
  <si>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</si>
  <si>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</si>
  <si>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</si>
  <si>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</si>
  <si>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</si>
  <si>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</si>
  <si>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</si>
  <si>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</si>
  <si>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</si>
  <si>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</si>
  <si>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</si>
  <si>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</si>
  <si>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</si>
  <si>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</si>
  <si>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</si>
  <si>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</si>
  <si>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</si>
  <si>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</si>
  <si>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</si>
  <si>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</si>
  <si>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</si>
  <si>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</si>
  <si>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</si>
  <si>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</si>
  <si>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</si>
  <si>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</si>
  <si>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</si>
  <si>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</si>
  <si>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</si>
  <si>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</si>
  <si>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</si>
  <si>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</si>
  <si>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</si>
  <si>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</si>
  <si>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</si>
  <si>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</si>
  <si>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</si>
  <si>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</si>
  <si>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</si>
  <si>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</si>
  <si>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</si>
  <si>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</si>
  <si>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</si>
  <si>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</si>
  <si>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</si>
  <si>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</si>
  <si>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</si>
  <si>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</si>
  <si>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</si>
  <si>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</si>
  <si>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</si>
  <si>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</si>
  <si>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</si>
  <si>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</si>
  <si>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</si>
  <si>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</si>
  <si>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</si>
  <si>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</si>
  <si>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</si>
  <si>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</si>
  <si>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</si>
  <si>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</si>
  <si>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</si>
  <si>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</si>
  <si>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</si>
  <si>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</si>
  <si>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</si>
  <si>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</si>
  <si>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</si>
  <si>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</si>
  <si>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</si>
  <si>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</si>
  <si>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</si>
  <si>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</si>
  <si>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</si>
  <si>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</si>
  <si>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SafeLimitHeight</t>
  </si>
  <si>
    <t>SubBtsMinAntenHeight_1</t>
  </si>
  <si>
    <t>SubBtsMinAntenHeight_2</t>
  </si>
  <si>
    <t>SubBtsMinAntenHeight_3</t>
  </si>
  <si>
    <t>SubBtsMinAntenHeight_4</t>
  </si>
  <si>
    <t>SubBtsMinAntenHeight_5</t>
  </si>
  <si>
    <t>SubBtsMinAntenHeight_6</t>
  </si>
  <si>
    <t>SerialCert</t>
  </si>
  <si>
    <t>NoBtsPage1</t>
  </si>
  <si>
    <t>NoBtsPage2</t>
  </si>
  <si>
    <t>Stt</t>
  </si>
  <si>
    <t>FileName</t>
  </si>
  <si>
    <t>Comment</t>
  </si>
  <si>
    <t>GCN_1BTS</t>
  </si>
  <si>
    <t>GCN_2BTS</t>
  </si>
  <si>
    <t>GCN_3BTS</t>
  </si>
  <si>
    <t>BTSNo</t>
  </si>
  <si>
    <t>BDGTDM002</t>
  </si>
  <si>
    <t>ERICSSON RBS 6601</t>
  </si>
  <si>
    <t>NSN FLEXI MULTIRADIO 10 (FHED)</t>
  </si>
  <si>
    <t>U2100</t>
  </si>
  <si>
    <t>L1800</t>
  </si>
  <si>
    <t>27/02/2019</t>
  </si>
  <si>
    <t>ManageCode</t>
  </si>
  <si>
    <t>CertIssuedDate</t>
  </si>
  <si>
    <t>CertExpiredDate</t>
  </si>
  <si>
    <t>CodeID</t>
  </si>
  <si>
    <t>BDGTDM003</t>
  </si>
  <si>
    <t>ERICSSON RBS 3418</t>
  </si>
  <si>
    <t>G1800</t>
  </si>
  <si>
    <t>BDGTDM004</t>
  </si>
  <si>
    <t>BDGTDM007</t>
  </si>
  <si>
    <t>BDGTDM013</t>
  </si>
  <si>
    <t>ERICSSON RBS 3206</t>
  </si>
  <si>
    <t>BDGTDM014</t>
  </si>
  <si>
    <t>BDGTDM017</t>
  </si>
  <si>
    <t>BDGTDM022</t>
  </si>
  <si>
    <t>BDGTDM036</t>
  </si>
  <si>
    <t>03/03/2019</t>
  </si>
  <si>
    <t>BDGTDM025</t>
  </si>
  <si>
    <t>Trạm không còn hoạt động</t>
  </si>
  <si>
    <t>Trạm vi phạm vùng tuân thủ</t>
  </si>
  <si>
    <t>B00300040319TG05</t>
  </si>
  <si>
    <t>B00301040319TG05</t>
  </si>
  <si>
    <t>B00302040319TG05</t>
  </si>
  <si>
    <t>B00303040319TG05</t>
  </si>
  <si>
    <t>B00304040319TG05</t>
  </si>
  <si>
    <t>B00305040319TG05</t>
  </si>
  <si>
    <t>106,647723; 10,975973</t>
  </si>
  <si>
    <t>106,651585; 10,9625</t>
  </si>
  <si>
    <t>106,660063; 10,973269</t>
  </si>
  <si>
    <t>106,663203; 10,981745</t>
  </si>
  <si>
    <t>Chương trình hỗ trợ xuất giấy báo lệ phí và GCN đối với dữ liệu từ sheet "Input" của chương trình tạo BBKĐ</t>
  </si>
  <si>
    <t>IsPoleOnGround</t>
  </si>
  <si>
    <t>IsMeasuringExposure</t>
  </si>
  <si>
    <t>MaxPowerSum_1</t>
  </si>
  <si>
    <t>MaxPowerSum_2</t>
  </si>
  <si>
    <t>MaxPowerSum_3</t>
  </si>
  <si>
    <t>MaxPowerSum_4</t>
  </si>
  <si>
    <t>MaxPowerSum_5</t>
  </si>
  <si>
    <t>MaxPowerSum_6</t>
  </si>
  <si>
    <t>MaxPowerSum</t>
  </si>
  <si>
    <t>Công suất phát danh định/ máy phát</t>
  </si>
  <si>
    <t>Băng tần hoạt động</t>
  </si>
  <si>
    <t>Suy hao combiner/diplexer</t>
  </si>
  <si>
    <t>(MBF)</t>
  </si>
  <si>
    <t>(VNP)</t>
  </si>
  <si>
    <t>(VTT)</t>
  </si>
  <si>
    <t>(VNM)</t>
  </si>
  <si>
    <t>G_TEL</t>
  </si>
  <si>
    <t>Danh sách chủng loại thiết bị phát</t>
  </si>
  <si>
    <t>Chủng loại antenna</t>
  </si>
  <si>
    <t>Băng tần</t>
  </si>
  <si>
    <t>Độ dài mặt bức xạ antenna</t>
  </si>
  <si>
    <t>Độ lợi antenna</t>
  </si>
  <si>
    <t>E Tilt</t>
  </si>
  <si>
    <t>Danh sách chủng loại antenna</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</si>
  <si>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</si>
  <si>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</si>
  <si>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</si>
  <si>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</si>
  <si>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</si>
  <si>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</si>
  <si>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</si>
  <si>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</si>
  <si>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</si>
  <si>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</si>
  <si>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</si>
  <si>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</si>
  <si>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</si>
  <si>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</si>
  <si>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</si>
  <si>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</si>
  <si>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</si>
  <si>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</si>
  <si>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</si>
  <si>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</si>
  <si>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</si>
  <si>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</si>
  <si>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</si>
  <si>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</si>
  <si>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</si>
  <si>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 xml:space="preserve">TỔNG CÔNG TY VIỄN THÔNG MOBIFONE (MBF) - LTE  </t>
  </si>
  <si>
    <t>1825MHz - 1845MHz</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</si>
  <si>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</si>
  <si>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</si>
  <si>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</si>
  <si>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</si>
  <si>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</si>
  <si>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</si>
  <si>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</si>
  <si>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</si>
  <si>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</si>
  <si>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</si>
  <si>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</si>
  <si>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</si>
  <si>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</si>
  <si>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</si>
  <si>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</si>
  <si>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</si>
  <si>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</si>
  <si>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</si>
  <si>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</si>
  <si>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</si>
  <si>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</si>
  <si>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</si>
  <si>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</si>
  <si>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</si>
  <si>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</si>
  <si>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</si>
  <si>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</si>
  <si>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</si>
  <si>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</si>
  <si>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</si>
  <si>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</si>
  <si>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</si>
  <si>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</si>
  <si>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</si>
  <si>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</si>
  <si>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</si>
  <si>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</si>
  <si>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</si>
  <si>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</si>
  <si>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</si>
  <si>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</si>
  <si>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</si>
  <si>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</si>
  <si>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</si>
  <si>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</si>
  <si>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</si>
  <si>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</si>
  <si>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</si>
  <si>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</si>
  <si>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</si>
  <si>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</si>
  <si>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</si>
  <si>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</si>
  <si>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</si>
  <si>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</si>
  <si>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</si>
  <si>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</si>
  <si>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</si>
  <si>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</si>
  <si>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</si>
  <si>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</si>
  <si>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</si>
  <si>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</si>
  <si>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</si>
  <si>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</si>
  <si>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</si>
  <si>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</si>
  <si>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</si>
  <si>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</si>
  <si>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</si>
  <si>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</si>
  <si>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</si>
  <si>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</si>
  <si>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</si>
  <si>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</si>
  <si>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</si>
  <si>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</si>
  <si>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</si>
  <si>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</si>
  <si>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</si>
  <si>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</si>
  <si>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</si>
  <si>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</si>
  <si>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</si>
  <si>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</si>
  <si>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</si>
  <si>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</si>
  <si>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</si>
  <si>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</si>
  <si>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</si>
  <si>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</si>
  <si>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</si>
  <si>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</si>
  <si>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</si>
  <si>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</si>
  <si>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</si>
  <si>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</si>
  <si>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</si>
  <si>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</si>
  <si>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</si>
  <si>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</si>
  <si>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</si>
  <si>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</si>
  <si>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</si>
  <si>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</si>
  <si>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</si>
  <si>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</si>
  <si>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</si>
  <si>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</si>
  <si>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</si>
  <si>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</si>
  <si>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</si>
  <si>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</si>
  <si>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</si>
  <si>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</si>
  <si>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</si>
  <si>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</si>
  <si>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</si>
  <si>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</si>
  <si>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</si>
  <si>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</si>
  <si>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</si>
  <si>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</si>
  <si>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</si>
  <si>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</si>
  <si>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</si>
  <si>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</si>
  <si>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</si>
  <si>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</si>
  <si>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</si>
  <si>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</si>
  <si>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</si>
  <si>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</si>
  <si>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</si>
  <si>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</si>
  <si>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</si>
  <si>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</si>
  <si>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</si>
  <si>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</si>
  <si>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</si>
  <si>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</si>
  <si>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</si>
  <si>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</si>
  <si>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</si>
  <si>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</si>
  <si>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</si>
  <si>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</si>
  <si>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</si>
  <si>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</si>
  <si>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</si>
  <si>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</si>
  <si>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</si>
  <si>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</si>
  <si>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</si>
  <si>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</si>
  <si>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</si>
  <si>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</si>
  <si>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</si>
  <si>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</si>
  <si>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</si>
  <si>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</si>
  <si>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</si>
  <si>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</si>
  <si>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</si>
  <si>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</si>
  <si>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</si>
  <si>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</si>
  <si>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</si>
  <si>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</si>
  <si>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</si>
  <si>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</si>
  <si>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</si>
  <si>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</si>
  <si>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</si>
  <si>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</si>
  <si>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</si>
  <si>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</si>
  <si>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</si>
  <si>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</si>
  <si>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</si>
  <si>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</si>
  <si>
    <t>Equipment</t>
  </si>
  <si>
    <t>Band</t>
  </si>
  <si>
    <t>TX</t>
  </si>
  <si>
    <t>Mã</t>
  </si>
  <si>
    <t>Tên Tiếng Anh</t>
  </si>
  <si>
    <t>Cấp</t>
  </si>
  <si>
    <t>Mã QH</t>
  </si>
  <si>
    <t>Mã TP</t>
  </si>
  <si>
    <t>Miền</t>
  </si>
  <si>
    <t>Thị trấn Sóc Sơn</t>
  </si>
  <si>
    <t>Thị trấn</t>
  </si>
  <si>
    <t>Xã Bắc Sơn</t>
  </si>
  <si>
    <t>Xã</t>
  </si>
  <si>
    <t>Xã Tân Hưng</t>
  </si>
  <si>
    <t>Xã Tân Dân</t>
  </si>
  <si>
    <t>Xã Phú Cường</t>
  </si>
  <si>
    <t>Xã Liên Hà</t>
  </si>
  <si>
    <t>Xã Kim Sơn</t>
  </si>
  <si>
    <t>Xã Tam Hiệp</t>
  </si>
  <si>
    <t>Xã Ngũ Hiệp</t>
  </si>
  <si>
    <t>Xã Mê Linh</t>
  </si>
  <si>
    <t>Xã Xuân Sơn</t>
  </si>
  <si>
    <t>Xã Thanh Mỹ</t>
  </si>
  <si>
    <t>Xã Sơn Đông</t>
  </si>
  <si>
    <t>Xã Phú Đông</t>
  </si>
  <si>
    <t>Xã Phú Sơn</t>
  </si>
  <si>
    <t>Xã Xuân Phú</t>
  </si>
  <si>
    <t>Xã Liên Hiệp</t>
  </si>
  <si>
    <t>Xã Tân Hội</t>
  </si>
  <si>
    <t>Xã Tân Lập</t>
  </si>
  <si>
    <t>Xã Đan Phượng</t>
  </si>
  <si>
    <t>Xã An Khánh</t>
  </si>
  <si>
    <t>Xã Tân Phú</t>
  </si>
  <si>
    <t>Xã Đại Thành</t>
  </si>
  <si>
    <t>Xã Tân Hòa</t>
  </si>
  <si>
    <t>Xã Đông Yên</t>
  </si>
  <si>
    <t>Xã Bình Phú</t>
  </si>
  <si>
    <t>Xã Phú Nghĩa</t>
  </si>
  <si>
    <t>Xã Ngọc Hòa</t>
  </si>
  <si>
    <t>Xã Thanh Bình</t>
  </si>
  <si>
    <t>Xã Trung Hòa</t>
  </si>
  <si>
    <t>Xã Tân Tiến</t>
  </si>
  <si>
    <t>Xã Mỹ Lương</t>
  </si>
  <si>
    <t>Xã Hồng Phong</t>
  </si>
  <si>
    <t>Xã Đồng Phú</t>
  </si>
  <si>
    <t>Xã Mỹ Hưng</t>
  </si>
  <si>
    <t>Xã Bình Minh</t>
  </si>
  <si>
    <t>Xã Hòa Bình</t>
  </si>
  <si>
    <t>Xã Thống Nhất</t>
  </si>
  <si>
    <t>Xã Phú Túc</t>
  </si>
  <si>
    <t>Xã Hồng Thái</t>
  </si>
  <si>
    <t>Xã Quang Trung</t>
  </si>
  <si>
    <t>Xã Minh Tân</t>
  </si>
  <si>
    <t>Xã Viên An</t>
  </si>
  <si>
    <t>Xã Đồng Tiến</t>
  </si>
  <si>
    <t>Xã Minh Đức</t>
  </si>
  <si>
    <t>Xã Hòa Nam</t>
  </si>
  <si>
    <t>Xã Hòa Phú</t>
  </si>
  <si>
    <t>Xã Đồng Tâm</t>
  </si>
  <si>
    <t>Xã Mỹ Thành</t>
  </si>
  <si>
    <t>Xã An Mỹ</t>
  </si>
  <si>
    <t>Xã Hồng Sơn</t>
  </si>
  <si>
    <t>Xã An Phú</t>
  </si>
  <si>
    <t>Xã Đông Hà</t>
  </si>
  <si>
    <t>Xã Thuận Hòa</t>
  </si>
  <si>
    <t>Xã Thanh Đức</t>
  </si>
  <si>
    <t>Xã Trung Thành</t>
  </si>
  <si>
    <t>Xã Tân Thành</t>
  </si>
  <si>
    <t>Xã Quang Minh</t>
  </si>
  <si>
    <t>Xã Vĩnh Hảo</t>
  </si>
  <si>
    <t>Xã Đông Thành</t>
  </si>
  <si>
    <t>Huyện Bảo Lâm</t>
  </si>
  <si>
    <t>Xã Đức Hạnh</t>
  </si>
  <si>
    <t>Xã Vĩnh Phong</t>
  </si>
  <si>
    <t>Xã Xuân Trường</t>
  </si>
  <si>
    <t>Xã Phan Thanh</t>
  </si>
  <si>
    <t>Xã Hưng Thịnh</t>
  </si>
  <si>
    <t>Xã Bình Lãng</t>
  </si>
  <si>
    <t>Xã Minh Long</t>
  </si>
  <si>
    <t>Xã Bình Long</t>
  </si>
  <si>
    <t>Xã Bạch Đằng</t>
  </si>
  <si>
    <t>Xã Minh Tâm</t>
  </si>
  <si>
    <t>Xã Thành Công</t>
  </si>
  <si>
    <t>Xã Bình Trung</t>
  </si>
  <si>
    <t>Thị trấn Chợ Mới</t>
  </si>
  <si>
    <t>Huyện Chợ Mới</t>
  </si>
  <si>
    <t>Xã Tân Sơn</t>
  </si>
  <si>
    <t>Xã Xuân Lập</t>
  </si>
  <si>
    <t>Xã Bình An</t>
  </si>
  <si>
    <t>Xã Sơn Phú</t>
  </si>
  <si>
    <t>Xã Tân Mỹ</t>
  </si>
  <si>
    <t>Xã Tân An</t>
  </si>
  <si>
    <t>Xã Phú Bình</t>
  </si>
  <si>
    <t>Xã Hòa An</t>
  </si>
  <si>
    <t>Xã Thành Long</t>
  </si>
  <si>
    <t>Xã Tân Long</t>
  </si>
  <si>
    <t>Xã Phú Thịnh</t>
  </si>
  <si>
    <t>Xã Thái Bình</t>
  </si>
  <si>
    <t>Xã Phú Lâm</t>
  </si>
  <si>
    <t>Xã Vĩnh Lợi</t>
  </si>
  <si>
    <t>Xã Sơn Hải</t>
  </si>
  <si>
    <t>Xã Phú Nhuận</t>
  </si>
  <si>
    <t>Xã Xuân Hòa</t>
  </si>
  <si>
    <t>Xã Tân Dương</t>
  </si>
  <si>
    <t>Xã Lương Sơn</t>
  </si>
  <si>
    <t>Xã Long Khánh</t>
  </si>
  <si>
    <t>Xã Thanh Phú</t>
  </si>
  <si>
    <t>Xã Tân Thượng</t>
  </si>
  <si>
    <t>Xã Thanh An</t>
  </si>
  <si>
    <t>Xã Sơn Bình</t>
  </si>
  <si>
    <t>Xã Tân Phong</t>
  </si>
  <si>
    <t>Xã Bắc Phong</t>
  </si>
  <si>
    <t>Xã Tân Xuân</t>
  </si>
  <si>
    <t>Xã Khánh Hòa</t>
  </si>
  <si>
    <t>Xã An Bình</t>
  </si>
  <si>
    <t>Xã Thanh Lương</t>
  </si>
  <si>
    <t>Xã Tân Hương</t>
  </si>
  <si>
    <t>Xã Đoàn Kết</t>
  </si>
  <si>
    <t>Thị trấn Lương Sơn</t>
  </si>
  <si>
    <t>Xã Lâm Sơn</t>
  </si>
  <si>
    <t>Xã Hòa Sơn</t>
  </si>
  <si>
    <t>Xã Long Sơn</t>
  </si>
  <si>
    <t>Xã Bình Sơn</t>
  </si>
  <si>
    <t>Xã Phú Vinh</t>
  </si>
  <si>
    <t>Xã Mỹ Hòa</t>
  </si>
  <si>
    <t>Xã Phong Phú</t>
  </si>
  <si>
    <t>Xã Nhân Nghĩa</t>
  </si>
  <si>
    <t>Xã Phú Thành</t>
  </si>
  <si>
    <t>Xã Bình Thành</t>
  </si>
  <si>
    <t>Xã Minh Lập</t>
  </si>
  <si>
    <t>Xã Tân Lợi</t>
  </si>
  <si>
    <t>Xã Phú Lạc</t>
  </si>
  <si>
    <t>Xã Mỹ Yên</t>
  </si>
  <si>
    <t>Xã Thuận Thành</t>
  </si>
  <si>
    <t>Xã Tân Kim</t>
  </si>
  <si>
    <t>Xã Tân Đức</t>
  </si>
  <si>
    <t>Xã Lương Phú</t>
  </si>
  <si>
    <t>Xã Tân Văn</t>
  </si>
  <si>
    <t>Xã Tân Thanh</t>
  </si>
  <si>
    <t>Xã Phú Mỹ</t>
  </si>
  <si>
    <t>Xã Đại An</t>
  </si>
  <si>
    <t>Xã Thanh Sơn</t>
  </si>
  <si>
    <t>Xã Hòa Lạc</t>
  </si>
  <si>
    <t>Xã Minh Hòa</t>
  </si>
  <si>
    <t>Xã Hòa Thắng</t>
  </si>
  <si>
    <t>Thị trấn Chi Lăng</t>
  </si>
  <si>
    <t>Xã Gia Lộc</t>
  </si>
  <si>
    <t>Xã Vĩnh Trung</t>
  </si>
  <si>
    <t>Xã Đông Hải</t>
  </si>
  <si>
    <t>Xã Tân Bình</t>
  </si>
  <si>
    <t>Xã Quảng Sơn</t>
  </si>
  <si>
    <t>Xã Quảng Thành</t>
  </si>
  <si>
    <t>Xã Đồng Sơn</t>
  </si>
  <si>
    <t>Xã Hiệp Hòa</t>
  </si>
  <si>
    <t>Xã Tân Hiệp</t>
  </si>
  <si>
    <t>Xã Tân Trung</t>
  </si>
  <si>
    <t>Xã Mỹ Thái</t>
  </si>
  <si>
    <t>Xã Đông Hưng</t>
  </si>
  <si>
    <t>Xã Đông Phú</t>
  </si>
  <si>
    <t>Xã Thanh Hải</t>
  </si>
  <si>
    <t>Xã Mỹ An</t>
  </si>
  <si>
    <t>Thị trấn An Châu</t>
  </si>
  <si>
    <t>Xã An Lập</t>
  </si>
  <si>
    <t>Xã Nghĩa Trung</t>
  </si>
  <si>
    <t>Xã Hương Lâm</t>
  </si>
  <si>
    <t>Xã Phú Lộc</t>
  </si>
  <si>
    <t>Xã Vĩnh Phú</t>
  </si>
  <si>
    <t>Xã Hưng Long</t>
  </si>
  <si>
    <t>Huyện Tam Nông</t>
  </si>
  <si>
    <t>Xã Phương Thịnh</t>
  </si>
  <si>
    <t>Xã Trung Nghĩa</t>
  </si>
  <si>
    <t>Xã Mỹ Thuận</t>
  </si>
  <si>
    <t>Xã Tam Thanh</t>
  </si>
  <si>
    <t>Xã Định Trung</t>
  </si>
  <si>
    <t>Xã Kim Long</t>
  </si>
  <si>
    <t>Xã An Hòa</t>
  </si>
  <si>
    <t>Xã Phú Xuân</t>
  </si>
  <si>
    <t>Xã Vĩnh Thịnh</t>
  </si>
  <si>
    <t>Xã Hòa Long</t>
  </si>
  <si>
    <t>Xã Tam Giang</t>
  </si>
  <si>
    <t>Xã Đông Tiến</t>
  </si>
  <si>
    <t>Xã Châu Phong</t>
  </si>
  <si>
    <t>Xã Phú Hòa</t>
  </si>
  <si>
    <t>Xã Mỹ Hương</t>
  </si>
  <si>
    <t>Xã Nam Chính</t>
  </si>
  <si>
    <t>Xã An Sơn</t>
  </si>
  <si>
    <t>Xã Phú Điền</t>
  </si>
  <si>
    <t>Xã Hiệp An</t>
  </si>
  <si>
    <t>Xã Trường Thành</t>
  </si>
  <si>
    <t>Xã Đức Chính</t>
  </si>
  <si>
    <t>Xã Cẩm Sơn</t>
  </si>
  <si>
    <t>Xã Vĩnh Tuy</t>
  </si>
  <si>
    <t>Xã Ninh Hòa</t>
  </si>
  <si>
    <t>Xã An Đức</t>
  </si>
  <si>
    <t>Xã Vĩnh Hòa</t>
  </si>
  <si>
    <t>Xã Thanh Tùng</t>
  </si>
  <si>
    <t>Xã Trường Thọ</t>
  </si>
  <si>
    <t>Xã Mỹ Đức</t>
  </si>
  <si>
    <t>Xã An Thái</t>
  </si>
  <si>
    <t>Xã Vĩnh An</t>
  </si>
  <si>
    <t>Xã Long Hưng</t>
  </si>
  <si>
    <t>Xã Trung Hưng</t>
  </si>
  <si>
    <t>Xã Tân Phúc</t>
  </si>
  <si>
    <t>Xã Đa Lộc</t>
  </si>
  <si>
    <t>Xã Tân Châu</t>
  </si>
  <si>
    <t>Xã Đông Hòa</t>
  </si>
  <si>
    <t>Xã An Hiệp</t>
  </si>
  <si>
    <t>Xã An Ninh</t>
  </si>
  <si>
    <t>Xã Đông Giang</t>
  </si>
  <si>
    <t>Xã Mỹ Lộc</t>
  </si>
  <si>
    <t>Xã Nam Hà</t>
  </si>
  <si>
    <t>Xã Thanh Tân</t>
  </si>
  <si>
    <t>Xã Vũ Hòa</t>
  </si>
  <si>
    <t>Xã Minh Hưng</t>
  </si>
  <si>
    <t>Xã Trung An</t>
  </si>
  <si>
    <t>Xã Tiên Hải</t>
  </si>
  <si>
    <t>Xã Mỹ Thọ</t>
  </si>
  <si>
    <t>Xã Lộc Hòa</t>
  </si>
  <si>
    <t>Xã Lộc An</t>
  </si>
  <si>
    <t>Xã Mỹ Trung</t>
  </si>
  <si>
    <t>Xã Mỹ Tân</t>
  </si>
  <si>
    <t>Xã Minh Thuận</t>
  </si>
  <si>
    <t>Xã Thành Lợi</t>
  </si>
  <si>
    <t>Xã Nghĩa Bình</t>
  </si>
  <si>
    <t>Xã Nghĩa Thành</t>
  </si>
  <si>
    <t>Xã Nam Thái</t>
  </si>
  <si>
    <t>Xã Xuân Thành</t>
  </si>
  <si>
    <t>Xã Xuân Tân</t>
  </si>
  <si>
    <t>Xã Xuân Bắc</t>
  </si>
  <si>
    <t>Xã Bình Hòa</t>
  </si>
  <si>
    <t>Xã Giao Long</t>
  </si>
  <si>
    <t>Xã Hải Ninh</t>
  </si>
  <si>
    <t>Xã Gia Lâm</t>
  </si>
  <si>
    <t>Xã Phú Long</t>
  </si>
  <si>
    <t>Xã Khánh An</t>
  </si>
  <si>
    <t>Xã Khánh Hải</t>
  </si>
  <si>
    <t>Xã Khánh Hội</t>
  </si>
  <si>
    <t>Xã Xuân Thiện</t>
  </si>
  <si>
    <t>Xã Phú Thanh</t>
  </si>
  <si>
    <t>Xã Lộc Thịnh</t>
  </si>
  <si>
    <t>Xã Cẩm Giang</t>
  </si>
  <si>
    <t>Xã Thành Tâm</t>
  </si>
  <si>
    <t>Xã Thành An</t>
  </si>
  <si>
    <t>Xã Hà Lâm</t>
  </si>
  <si>
    <t>Xã Hà Đông</t>
  </si>
  <si>
    <t>Xã Vĩnh Thành</t>
  </si>
  <si>
    <t>Xã Vĩnh Hưng</t>
  </si>
  <si>
    <t>Xã Vĩnh Tân</t>
  </si>
  <si>
    <t>Xã Định Hòa</t>
  </si>
  <si>
    <t>Xã Định Thành</t>
  </si>
  <si>
    <t>Xã Định Bình</t>
  </si>
  <si>
    <t>Xã Xuân Hưng</t>
  </si>
  <si>
    <t>Xã Xuân Thắng</t>
  </si>
  <si>
    <t>Xã Thọ Sơn</t>
  </si>
  <si>
    <t>Xã An Nông</t>
  </si>
  <si>
    <t>Xã Tân Ninh</t>
  </si>
  <si>
    <t>Xã Xuân Thọ</t>
  </si>
  <si>
    <t>Xã Lộc Tân</t>
  </si>
  <si>
    <t>Xã Hòa Lộc</t>
  </si>
  <si>
    <t>Xã Hưng Lộc</t>
  </si>
  <si>
    <t>Xã Thanh Hòa</t>
  </si>
  <si>
    <t>Xã Đông Thanh</t>
  </si>
  <si>
    <t>Xã Hưng Hòa</t>
  </si>
  <si>
    <t>Xã Châu Bình</t>
  </si>
  <si>
    <t>Thị trấn Hòa Bình</t>
  </si>
  <si>
    <t>Xã Tân Thắng</t>
  </si>
  <si>
    <t>Xã Giai Xuân</t>
  </si>
  <si>
    <t>Xã Tiến Thành</t>
  </si>
  <si>
    <t>Xã Hậu Thành</t>
  </si>
  <si>
    <t>Xã Long Thành</t>
  </si>
  <si>
    <t>Xã Minh Thành</t>
  </si>
  <si>
    <t>Xã Mỹ Sơn</t>
  </si>
  <si>
    <t>Xã Phúc Thọ</t>
  </si>
  <si>
    <t>Xã Hưng Yên</t>
  </si>
  <si>
    <t>Xã Hưng Mỹ</t>
  </si>
  <si>
    <t>Xã Hưng Phú</t>
  </si>
  <si>
    <t>Xã Sơn Hòa</t>
  </si>
  <si>
    <t>Xã Sơn Mỹ</t>
  </si>
  <si>
    <t>Xã Xuân Hải</t>
  </si>
  <si>
    <t>Xã Xuân Mỹ</t>
  </si>
  <si>
    <t>Xã Song Lộc</t>
  </si>
  <si>
    <t>Xã Khánh Lộc</t>
  </si>
  <si>
    <t>Xã Vĩnh Lộc</t>
  </si>
  <si>
    <t>Xã Phú Phong</t>
  </si>
  <si>
    <t>Xã Tân Lộc</t>
  </si>
  <si>
    <t>Xã Bình Lộc</t>
  </si>
  <si>
    <t>Xã Lộc Ninh</t>
  </si>
  <si>
    <t>Xã Quảng Tiến</t>
  </si>
  <si>
    <t>Xã Tân Trạch</t>
  </si>
  <si>
    <t>Xã Hàm Ninh</t>
  </si>
  <si>
    <t>Xã Trường Xuân</t>
  </si>
  <si>
    <t>Xã An Thủy</t>
  </si>
  <si>
    <t>Xã Tân Thủy</t>
  </si>
  <si>
    <t>Xã Vĩnh Kim</t>
  </si>
  <si>
    <t>Xã Vĩnh Trường</t>
  </si>
  <si>
    <t>Thị trấn Phong Điền</t>
  </si>
  <si>
    <t>Huyện Phong Điền</t>
  </si>
  <si>
    <t>Xã Điền Hải</t>
  </si>
  <si>
    <t>Xã Phong Hòa</t>
  </si>
  <si>
    <t>Xã Phong Mỹ</t>
  </si>
  <si>
    <t>Xã Phú Thuận</t>
  </si>
  <si>
    <t>Xã Phú An</t>
  </si>
  <si>
    <t>Xã Dương Hòa</t>
  </si>
  <si>
    <t>Thị trấn Phú Lộc</t>
  </si>
  <si>
    <t>Xã Lộc Điền</t>
  </si>
  <si>
    <t>Xã Hòa Bắc</t>
  </si>
  <si>
    <t>Xã Hòa Ninh</t>
  </si>
  <si>
    <t>Hoa Thuan Commune</t>
  </si>
  <si>
    <t>Xã Phú Thọ</t>
  </si>
  <si>
    <t>Thị trấn Thạnh Mỹ</t>
  </si>
  <si>
    <t>Xã Phước Hiệp</t>
  </si>
  <si>
    <t>Xã Phước Hòa</t>
  </si>
  <si>
    <t>Xã Phước Lộc</t>
  </si>
  <si>
    <t>Xã Phước Thành</t>
  </si>
  <si>
    <t>Xã Bình Giang</t>
  </si>
  <si>
    <t>Xã Bình Trị</t>
  </si>
  <si>
    <t>Xã Bình Chánh</t>
  </si>
  <si>
    <t>Xã Trà Tân</t>
  </si>
  <si>
    <t>Xã Tam An</t>
  </si>
  <si>
    <t>Xã Tam Phước</t>
  </si>
  <si>
    <t>Xã Phước Ninh</t>
  </si>
  <si>
    <t>Xã Bình Thạnh</t>
  </si>
  <si>
    <t>Xã Bình Đông</t>
  </si>
  <si>
    <t>Xã Bình Phước</t>
  </si>
  <si>
    <t>Xã Bình Thới</t>
  </si>
  <si>
    <t>Xã Bình Hiệp</t>
  </si>
  <si>
    <t>Xã Bình Mỹ</t>
  </si>
  <si>
    <t>Xã Bình Tân</t>
  </si>
  <si>
    <t>Xã Bình Châu</t>
  </si>
  <si>
    <t>Xã Long Hiệp</t>
  </si>
  <si>
    <t>Xã Đức Tân</t>
  </si>
  <si>
    <t>Xã Đức Phú</t>
  </si>
  <si>
    <t>Xã An Hải</t>
  </si>
  <si>
    <t>Xã Nhơn Hội</t>
  </si>
  <si>
    <t>Xã Nhơn Hải</t>
  </si>
  <si>
    <t>Xã Hoài Đức</t>
  </si>
  <si>
    <t>Xã Mỹ Phong</t>
  </si>
  <si>
    <t>Xã Mỹ Chánh</t>
  </si>
  <si>
    <t>Xã Mỹ Hiệp</t>
  </si>
  <si>
    <t>Thị trấn Vĩnh Thạnh</t>
  </si>
  <si>
    <t>Huyện Vĩnh Thạnh</t>
  </si>
  <si>
    <t>Xã Vĩnh Hiệp</t>
  </si>
  <si>
    <t>Xã Vĩnh Thuận</t>
  </si>
  <si>
    <t>Xã Tây Phú</t>
  </si>
  <si>
    <t>Xã Nhơn Mỹ</t>
  </si>
  <si>
    <t>Xã Phước Thắng</t>
  </si>
  <si>
    <t>Xã Phước Hưng</t>
  </si>
  <si>
    <t>Xã Phước Sơn</t>
  </si>
  <si>
    <t>Xã Phước Thuận</t>
  </si>
  <si>
    <t>Xã Phước An</t>
  </si>
  <si>
    <t>Xã An Ninh Tây</t>
  </si>
  <si>
    <t>Xã An Ninh Đông</t>
  </si>
  <si>
    <t>Xã An Định</t>
  </si>
  <si>
    <t>Xã An Cư</t>
  </si>
  <si>
    <t>Xã Phước Tân</t>
  </si>
  <si>
    <t>Xã Sơn Định</t>
  </si>
  <si>
    <t>Xã Hòa Hội</t>
  </si>
  <si>
    <t>Xã Hòa Thành</t>
  </si>
  <si>
    <t>Xã Vĩnh Thạnh</t>
  </si>
  <si>
    <t>Xã Suối Cát</t>
  </si>
  <si>
    <t>Xã Khánh Bình</t>
  </si>
  <si>
    <t>22738</t>
  </si>
  <si>
    <t>582</t>
  </si>
  <si>
    <t>58</t>
  </si>
  <si>
    <t>Nam</t>
  </si>
  <si>
    <t>22741</t>
  </si>
  <si>
    <t>22744</t>
  </si>
  <si>
    <t>22747</t>
  </si>
  <si>
    <t>22750</t>
  </si>
  <si>
    <t>22753</t>
  </si>
  <si>
    <t>22756</t>
  </si>
  <si>
    <t>22759</t>
  </si>
  <si>
    <t>22762</t>
  </si>
  <si>
    <t>22765</t>
  </si>
  <si>
    <t>22768</t>
  </si>
  <si>
    <t>22771</t>
  </si>
  <si>
    <t>22774</t>
  </si>
  <si>
    <t>Xã Thành Hải</t>
  </si>
  <si>
    <t>22777</t>
  </si>
  <si>
    <t>22779</t>
  </si>
  <si>
    <t>22780</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</si>
  <si>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</si>
  <si>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</si>
  <si>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</si>
  <si>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</si>
  <si>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</si>
  <si>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</si>
  <si>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</si>
  <si>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</si>
  <si>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</si>
  <si>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</si>
  <si>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</si>
  <si>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</si>
  <si>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</si>
  <si>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</si>
  <si>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</si>
  <si>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</si>
  <si>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</si>
  <si>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</si>
  <si>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</si>
  <si>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</si>
  <si>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</si>
  <si>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</si>
  <si>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</si>
  <si>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</si>
  <si>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</si>
  <si>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</si>
  <si>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</si>
  <si>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</si>
  <si>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</si>
  <si>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</si>
  <si>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</si>
  <si>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</si>
  <si>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</si>
  <si>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</si>
  <si>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</si>
  <si>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</si>
  <si>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</si>
  <si>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</si>
  <si>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</si>
  <si>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</si>
  <si>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</si>
  <si>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</si>
  <si>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</si>
  <si>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</si>
  <si>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</si>
  <si>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</si>
  <si>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Thanh Hai commune</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</si>
  <si>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</si>
  <si>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</si>
  <si>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</si>
  <si>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</si>
  <si>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</si>
  <si>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</si>
  <si>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</si>
  <si>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</si>
  <si>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</si>
  <si>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</si>
  <si>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</si>
  <si>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</si>
  <si>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</si>
  <si>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</si>
  <si>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</si>
  <si>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</si>
  <si>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</si>
  <si>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</si>
  <si>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</si>
  <si>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</si>
  <si>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</si>
  <si>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</si>
  <si>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</si>
  <si>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</si>
  <si>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</si>
  <si>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</si>
  <si>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</si>
  <si>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</si>
  <si>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Bac Son commune</t>
  </si>
  <si>
    <t>22856</t>
  </si>
  <si>
    <t>Bac Phong commune</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</si>
  <si>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</si>
  <si>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</si>
  <si>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</si>
  <si>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</si>
  <si>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</si>
  <si>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</si>
  <si>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</si>
  <si>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</si>
  <si>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</si>
  <si>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</si>
  <si>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</si>
  <si>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</si>
  <si>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</si>
  <si>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</si>
  <si>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</si>
  <si>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</si>
  <si>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</si>
  <si>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</si>
  <si>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593</t>
  </si>
  <si>
    <t>60</t>
  </si>
  <si>
    <t>22918</t>
  </si>
  <si>
    <t>22921</t>
  </si>
  <si>
    <t>22924</t>
  </si>
  <si>
    <t>22927</t>
  </si>
  <si>
    <t>22930</t>
  </si>
  <si>
    <t>22933</t>
  </si>
  <si>
    <t>22936</t>
  </si>
  <si>
    <t>22939</t>
  </si>
  <si>
    <t>22942</t>
  </si>
  <si>
    <t>22945</t>
  </si>
  <si>
    <t>22948</t>
  </si>
  <si>
    <t>22951</t>
  </si>
  <si>
    <t>22954</t>
  </si>
  <si>
    <t>22957</t>
  </si>
  <si>
    <t>Xã Thiện Nghiệp</t>
  </si>
  <si>
    <t>22960</t>
  </si>
  <si>
    <t>Xã Phong Nẫm</t>
  </si>
  <si>
    <t>22963</t>
  </si>
  <si>
    <t>Xã Tiến Lợi</t>
  </si>
  <si>
    <t>22966</t>
  </si>
  <si>
    <t>23231</t>
  </si>
  <si>
    <t>594</t>
  </si>
  <si>
    <t>Thị xã La Gi</t>
  </si>
  <si>
    <t>23232</t>
  </si>
  <si>
    <t>23234</t>
  </si>
  <si>
    <t>23235</t>
  </si>
  <si>
    <t>23237</t>
  </si>
  <si>
    <t>23245</t>
  </si>
  <si>
    <t>23246</t>
  </si>
  <si>
    <t>Tan Tien commune</t>
  </si>
  <si>
    <t>23248</t>
  </si>
  <si>
    <t>23268</t>
  </si>
  <si>
    <t>Xã Tân Phước</t>
  </si>
  <si>
    <t>Tan Phuoc commune</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</si>
  <si>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</si>
  <si>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</si>
  <si>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</si>
  <si>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</si>
  <si>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</si>
  <si>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</si>
  <si>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</si>
  <si>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</si>
  <si>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</si>
  <si>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</si>
  <si>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</si>
  <si>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</si>
  <si>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</si>
  <si>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</si>
  <si>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</si>
  <si>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</si>
  <si>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</si>
  <si>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</si>
  <si>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</si>
  <si>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</si>
  <si>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</si>
  <si>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</si>
  <si>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</si>
  <si>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</si>
  <si>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</si>
  <si>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</si>
  <si>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</si>
  <si>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</si>
  <si>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</si>
  <si>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</si>
  <si>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</si>
  <si>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</si>
  <si>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</si>
  <si>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</si>
  <si>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</si>
  <si>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</si>
  <si>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</si>
  <si>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</si>
  <si>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</si>
  <si>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</si>
  <si>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</si>
  <si>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</si>
  <si>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</si>
  <si>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</si>
  <si>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</si>
  <si>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</si>
  <si>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</si>
  <si>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</si>
  <si>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</si>
  <si>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</si>
  <si>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</si>
  <si>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</si>
  <si>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</si>
  <si>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</si>
  <si>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</si>
  <si>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</si>
  <si>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</si>
  <si>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</si>
  <si>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</si>
  <si>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</si>
  <si>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</si>
  <si>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</si>
  <si>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</si>
  <si>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</si>
  <si>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</si>
  <si>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</si>
  <si>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</si>
  <si>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</si>
  <si>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</si>
  <si>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</si>
  <si>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</si>
  <si>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</si>
  <si>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</si>
  <si>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</si>
  <si>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</si>
  <si>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</si>
  <si>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</si>
  <si>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</si>
  <si>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</si>
  <si>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</si>
  <si>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</si>
  <si>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</si>
  <si>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</si>
  <si>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</si>
  <si>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</si>
  <si>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</si>
  <si>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</si>
  <si>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</si>
  <si>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</si>
  <si>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</si>
  <si>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</si>
  <si>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</si>
  <si>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</si>
  <si>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</si>
  <si>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</si>
  <si>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</si>
  <si>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</si>
  <si>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</si>
  <si>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</si>
  <si>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</si>
  <si>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</si>
  <si>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</si>
  <si>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</si>
  <si>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</si>
  <si>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</si>
  <si>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</si>
  <si>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</si>
  <si>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</si>
  <si>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</si>
  <si>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</si>
  <si>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</si>
  <si>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</si>
  <si>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</si>
  <si>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</si>
  <si>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</si>
  <si>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</si>
  <si>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</si>
  <si>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</si>
  <si>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</si>
  <si>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</si>
  <si>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</si>
  <si>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</si>
  <si>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</si>
  <si>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</si>
  <si>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</si>
  <si>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</si>
  <si>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</si>
  <si>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</si>
  <si>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</si>
  <si>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</si>
  <si>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</si>
  <si>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</si>
  <si>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</si>
  <si>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</si>
  <si>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</si>
  <si>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</si>
  <si>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</si>
  <si>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</si>
  <si>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</si>
  <si>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</si>
  <si>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</si>
  <si>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</si>
  <si>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</si>
  <si>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</si>
  <si>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</si>
  <si>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</si>
  <si>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</si>
  <si>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</si>
  <si>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</si>
  <si>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</si>
  <si>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</si>
  <si>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</si>
  <si>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</si>
  <si>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</si>
  <si>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</si>
  <si>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</si>
  <si>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</si>
  <si>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</si>
  <si>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</si>
  <si>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</si>
  <si>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</si>
  <si>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</si>
  <si>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</si>
  <si>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</si>
  <si>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</si>
  <si>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</si>
  <si>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</si>
  <si>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</si>
  <si>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</si>
  <si>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</si>
  <si>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</si>
  <si>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</si>
  <si>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</si>
  <si>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</si>
  <si>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</si>
  <si>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</si>
  <si>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</si>
  <si>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</si>
  <si>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</si>
  <si>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</si>
  <si>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</si>
  <si>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Thị trấn Phú Hòa</t>
  </si>
  <si>
    <t>Xã Bàu Cạn</t>
  </si>
  <si>
    <t>Xã Phú Cần</t>
  </si>
  <si>
    <t>Xã Hòa Thuận</t>
  </si>
  <si>
    <t>Xã Hòa Khánh</t>
  </si>
  <si>
    <t>Xã Hòa Tân</t>
  </si>
  <si>
    <t>Xã Hòa Đông</t>
  </si>
  <si>
    <t>Xã Hòa Hiệp</t>
  </si>
  <si>
    <t>Xã Thuận An</t>
  </si>
  <si>
    <t>Tan Thanh commune</t>
  </si>
  <si>
    <t>Xã Kiến Thành</t>
  </si>
  <si>
    <t>24769</t>
  </si>
  <si>
    <t>672</t>
  </si>
  <si>
    <t>68</t>
  </si>
  <si>
    <t>24772</t>
  </si>
  <si>
    <t>24775</t>
  </si>
  <si>
    <t>24778</t>
  </si>
  <si>
    <t>24781</t>
  </si>
  <si>
    <t>24784</t>
  </si>
  <si>
    <t>24787</t>
  </si>
  <si>
    <t>24790</t>
  </si>
  <si>
    <t>24793</t>
  </si>
  <si>
    <t>24796</t>
  </si>
  <si>
    <t>24799</t>
  </si>
  <si>
    <t>24802</t>
  </si>
  <si>
    <t>24805</t>
  </si>
  <si>
    <t>24808</t>
  </si>
  <si>
    <t>Xã Tà Nung</t>
  </si>
  <si>
    <t>24810</t>
  </si>
  <si>
    <t>Xã Trạm Hành</t>
  </si>
  <si>
    <t>24811</t>
  </si>
  <si>
    <t>24814</t>
  </si>
  <si>
    <t>673</t>
  </si>
  <si>
    <t>24817</t>
  </si>
  <si>
    <t>24820</t>
  </si>
  <si>
    <t>24823</t>
  </si>
  <si>
    <t>24826</t>
  </si>
  <si>
    <t>24829</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</si>
  <si>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</si>
  <si>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</si>
  <si>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</si>
  <si>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</si>
  <si>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</si>
  <si>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</si>
  <si>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</si>
  <si>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</si>
  <si>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</si>
  <si>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</si>
  <si>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</si>
  <si>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</si>
  <si>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</si>
  <si>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</si>
  <si>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</si>
  <si>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</si>
  <si>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</si>
  <si>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</si>
  <si>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</si>
  <si>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</si>
  <si>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</si>
  <si>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</si>
  <si>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</si>
  <si>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</si>
  <si>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</si>
  <si>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</si>
  <si>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</si>
  <si>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</si>
  <si>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</si>
  <si>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</si>
  <si>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</si>
  <si>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</si>
  <si>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</si>
  <si>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</si>
  <si>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</si>
  <si>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</si>
  <si>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</si>
  <si>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</si>
  <si>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</si>
  <si>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</si>
  <si>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</si>
  <si>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</si>
  <si>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</si>
  <si>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</si>
  <si>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</si>
  <si>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</si>
  <si>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</si>
  <si>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</si>
  <si>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</si>
  <si>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</si>
  <si>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</si>
  <si>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</si>
  <si>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</si>
  <si>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</si>
  <si>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</si>
  <si>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</si>
  <si>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</si>
  <si>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</si>
  <si>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</si>
  <si>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</si>
  <si>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</si>
  <si>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</si>
  <si>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</si>
  <si>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</si>
  <si>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</si>
  <si>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</si>
  <si>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</si>
  <si>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</si>
  <si>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</si>
  <si>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</si>
  <si>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</si>
  <si>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</si>
  <si>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</si>
  <si>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</si>
  <si>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</si>
  <si>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</si>
  <si>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</si>
  <si>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</si>
  <si>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</si>
  <si>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</si>
  <si>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</si>
  <si>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</si>
  <si>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</si>
  <si>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</si>
  <si>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</si>
  <si>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</si>
  <si>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</si>
  <si>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</si>
  <si>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</si>
  <si>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</si>
  <si>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</si>
  <si>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</si>
  <si>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</si>
  <si>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</si>
  <si>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</si>
  <si>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</si>
  <si>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</si>
  <si>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</si>
  <si>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</si>
  <si>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</si>
  <si>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</si>
  <si>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</si>
  <si>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</si>
  <si>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</si>
  <si>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</si>
  <si>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</si>
  <si>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</si>
  <si>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</si>
  <si>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</si>
  <si>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</si>
  <si>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</si>
  <si>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</si>
  <si>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</si>
  <si>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</si>
  <si>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</si>
  <si>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</si>
  <si>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</si>
  <si>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</si>
  <si>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</si>
  <si>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</si>
  <si>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</si>
  <si>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</si>
  <si>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</si>
  <si>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</si>
  <si>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</si>
  <si>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</si>
  <si>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</si>
  <si>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</si>
  <si>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</si>
  <si>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</si>
  <si>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</si>
  <si>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</si>
  <si>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</si>
  <si>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</si>
  <si>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</si>
  <si>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</si>
  <si>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</si>
  <si>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</si>
  <si>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</si>
  <si>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</si>
  <si>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</si>
  <si>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</si>
  <si>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</si>
  <si>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</si>
  <si>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</si>
  <si>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</si>
  <si>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</si>
  <si>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</si>
  <si>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</si>
  <si>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</si>
  <si>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</si>
  <si>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</si>
  <si>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</si>
  <si>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</si>
  <si>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</si>
  <si>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</si>
  <si>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</si>
  <si>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</si>
  <si>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</si>
  <si>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</si>
  <si>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</si>
  <si>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</si>
  <si>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</si>
  <si>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</si>
  <si>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</si>
  <si>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</si>
  <si>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</si>
  <si>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</si>
  <si>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</si>
  <si>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</si>
  <si>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</si>
  <si>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</si>
  <si>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</si>
  <si>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</si>
  <si>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</si>
  <si>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</si>
  <si>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</si>
  <si>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</si>
  <si>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</si>
  <si>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</si>
  <si>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</si>
  <si>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</si>
  <si>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</si>
  <si>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</si>
  <si>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</si>
  <si>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</si>
  <si>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</si>
  <si>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</si>
  <si>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</si>
  <si>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</si>
  <si>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</si>
  <si>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</si>
  <si>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</si>
  <si>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</si>
  <si>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</si>
  <si>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</si>
  <si>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</si>
  <si>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</si>
  <si>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</si>
  <si>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</si>
  <si>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</si>
  <si>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</si>
  <si>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</si>
  <si>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</si>
  <si>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</si>
  <si>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</si>
  <si>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</si>
  <si>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</si>
  <si>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</si>
  <si>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</si>
  <si>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</si>
  <si>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</si>
  <si>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</si>
  <si>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</si>
  <si>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</si>
  <si>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</si>
  <si>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</si>
  <si>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</si>
  <si>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</si>
  <si>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</si>
  <si>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</si>
  <si>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</si>
  <si>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</si>
  <si>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</si>
  <si>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</si>
  <si>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</si>
  <si>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</si>
  <si>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</si>
  <si>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</si>
  <si>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</si>
  <si>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</si>
  <si>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</si>
  <si>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</si>
  <si>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</si>
  <si>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</si>
  <si>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</si>
  <si>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</si>
  <si>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</si>
  <si>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</si>
  <si>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</si>
  <si>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</si>
  <si>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688</t>
  </si>
  <si>
    <t>Thị xã Phước Long</t>
  </si>
  <si>
    <t>70</t>
  </si>
  <si>
    <t>25217</t>
  </si>
  <si>
    <t>25219</t>
  </si>
  <si>
    <t>25220</t>
  </si>
  <si>
    <t>25237</t>
  </si>
  <si>
    <t>25245</t>
  </si>
  <si>
    <t>Xã Long Giang</t>
  </si>
  <si>
    <t>25249</t>
  </si>
  <si>
    <t>Xã Phước Tín</t>
  </si>
  <si>
    <t>25195</t>
  </si>
  <si>
    <t>689</t>
  </si>
  <si>
    <t>Thị xã Đồng Xoài</t>
  </si>
  <si>
    <t>25198</t>
  </si>
  <si>
    <t>25201</t>
  </si>
  <si>
    <t>25204</t>
  </si>
  <si>
    <t>25205</t>
  </si>
  <si>
    <t>25207</t>
  </si>
  <si>
    <t>25210</t>
  </si>
  <si>
    <t>25213</t>
  </si>
  <si>
    <t>Xã Tiến Hưng</t>
  </si>
  <si>
    <t>25320</t>
  </si>
  <si>
    <t>690</t>
  </si>
  <si>
    <t>Thị xã Bình Long</t>
  </si>
  <si>
    <t>25324</t>
  </si>
  <si>
    <t>25325</t>
  </si>
  <si>
    <t>25326</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</si>
  <si>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</si>
  <si>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</si>
  <si>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</si>
  <si>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</si>
  <si>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</si>
  <si>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</si>
  <si>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</si>
  <si>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</si>
  <si>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</si>
  <si>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</si>
  <si>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</si>
  <si>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</si>
  <si>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</si>
  <si>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</si>
  <si>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</si>
  <si>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</si>
  <si>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</si>
  <si>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</si>
  <si>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</si>
  <si>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</si>
  <si>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</si>
  <si>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</si>
  <si>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</si>
  <si>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</si>
  <si>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</si>
  <si>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</si>
  <si>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</si>
  <si>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</si>
  <si>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</si>
  <si>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</si>
  <si>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</si>
  <si>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</si>
  <si>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</si>
  <si>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</si>
  <si>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</si>
  <si>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</si>
  <si>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</si>
  <si>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</si>
  <si>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</si>
  <si>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</si>
  <si>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</si>
  <si>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</si>
  <si>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</si>
  <si>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</si>
  <si>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</si>
  <si>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</si>
  <si>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</si>
  <si>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</si>
  <si>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</si>
  <si>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</si>
  <si>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</si>
  <si>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</si>
  <si>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</si>
  <si>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</si>
  <si>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</si>
  <si>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</si>
  <si>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</si>
  <si>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</si>
  <si>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</si>
  <si>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</si>
  <si>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</si>
  <si>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</si>
  <si>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</si>
  <si>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</si>
  <si>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</si>
  <si>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</si>
  <si>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</si>
  <si>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</si>
  <si>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</si>
  <si>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</si>
  <si>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</si>
  <si>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</si>
  <si>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</si>
  <si>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</si>
  <si>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</si>
  <si>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</si>
  <si>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</si>
  <si>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</si>
  <si>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</si>
  <si>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Tan Hiep commune</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</si>
  <si>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</si>
  <si>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</si>
  <si>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</si>
  <si>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</si>
  <si>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</si>
  <si>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</si>
  <si>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</si>
  <si>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</si>
  <si>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</si>
  <si>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</si>
  <si>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</si>
  <si>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</si>
  <si>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</si>
  <si>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</si>
  <si>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</si>
  <si>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</si>
  <si>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</si>
  <si>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</si>
  <si>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</si>
  <si>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</si>
  <si>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</si>
  <si>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</si>
  <si>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</si>
  <si>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</si>
  <si>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</si>
  <si>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</si>
  <si>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</si>
  <si>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Phu Son commune</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</si>
  <si>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</si>
  <si>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</si>
  <si>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</si>
  <si>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</si>
  <si>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</si>
  <si>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</si>
  <si>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</si>
  <si>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</si>
  <si>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</si>
  <si>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</si>
  <si>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</si>
  <si>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</si>
  <si>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</si>
  <si>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</si>
  <si>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</si>
  <si>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</si>
  <si>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</si>
  <si>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</si>
  <si>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</si>
  <si>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</si>
  <si>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</si>
  <si>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Thanh Tam commune</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</si>
  <si>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</si>
  <si>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</si>
  <si>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</si>
  <si>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</si>
  <si>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</si>
  <si>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</si>
  <si>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</si>
  <si>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</si>
  <si>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</si>
  <si>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</si>
  <si>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</si>
  <si>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</si>
  <si>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</si>
  <si>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</si>
  <si>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</si>
  <si>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</si>
  <si>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</si>
  <si>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</si>
  <si>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</si>
  <si>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</si>
  <si>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</si>
  <si>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</si>
  <si>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</si>
  <si>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</si>
  <si>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</si>
  <si>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</si>
  <si>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</si>
  <si>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</si>
  <si>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</si>
  <si>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</si>
  <si>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</si>
  <si>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</si>
  <si>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</si>
  <si>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25468</t>
  </si>
  <si>
    <t>25471</t>
  </si>
  <si>
    <t>Xã Thạnh Tân</t>
  </si>
  <si>
    <t>25474</t>
  </si>
  <si>
    <t>25477</t>
  </si>
  <si>
    <t>25480</t>
  </si>
  <si>
    <t>25483</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</si>
  <si>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</si>
  <si>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</si>
  <si>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</si>
  <si>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</si>
  <si>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</si>
  <si>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</si>
  <si>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</si>
  <si>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</si>
  <si>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</si>
  <si>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</si>
  <si>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</si>
  <si>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</si>
  <si>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</si>
  <si>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</si>
  <si>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</si>
  <si>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</si>
  <si>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</si>
  <si>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</si>
  <si>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</si>
  <si>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</si>
  <si>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</si>
  <si>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</si>
  <si>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</si>
  <si>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</si>
  <si>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</si>
  <si>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</si>
  <si>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</si>
  <si>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</si>
  <si>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</si>
  <si>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</si>
  <si>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</si>
  <si>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</si>
  <si>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</si>
  <si>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</si>
  <si>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</si>
  <si>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</si>
  <si>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</si>
  <si>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</si>
  <si>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</si>
  <si>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</si>
  <si>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</si>
  <si>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</si>
  <si>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</si>
  <si>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</si>
  <si>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</si>
  <si>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</si>
  <si>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</si>
  <si>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</si>
  <si>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</si>
  <si>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</si>
  <si>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</si>
  <si>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</si>
  <si>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</si>
  <si>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</si>
  <si>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</si>
  <si>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</si>
  <si>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</si>
  <si>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</si>
  <si>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</si>
  <si>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</si>
  <si>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</si>
  <si>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</si>
  <si>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</si>
  <si>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</si>
  <si>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</si>
  <si>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</si>
  <si>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</si>
  <si>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</si>
  <si>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</si>
  <si>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</si>
  <si>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</si>
  <si>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</si>
  <si>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</si>
  <si>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</si>
  <si>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</si>
  <si>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</si>
  <si>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</si>
  <si>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</si>
  <si>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</si>
  <si>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</si>
  <si>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</si>
  <si>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</si>
  <si>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</si>
  <si>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</si>
  <si>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</si>
  <si>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</si>
  <si>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</si>
  <si>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</si>
  <si>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</si>
  <si>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</si>
  <si>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</si>
  <si>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</si>
  <si>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</si>
  <si>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</si>
  <si>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</si>
  <si>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</si>
  <si>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</si>
  <si>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</si>
  <si>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</si>
  <si>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</si>
  <si>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</si>
  <si>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</si>
  <si>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</si>
  <si>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</si>
  <si>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</si>
  <si>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</si>
  <si>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</si>
  <si>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</si>
  <si>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</si>
  <si>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</si>
  <si>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</si>
  <si>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</si>
  <si>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</si>
  <si>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</si>
  <si>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</si>
  <si>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</si>
  <si>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</si>
  <si>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</si>
  <si>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</si>
  <si>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</si>
  <si>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</si>
  <si>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</si>
  <si>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</si>
  <si>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</si>
  <si>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</si>
  <si>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</si>
  <si>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</si>
  <si>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</si>
  <si>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</si>
  <si>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</si>
  <si>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</si>
  <si>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</si>
  <si>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</si>
  <si>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</si>
  <si>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</si>
  <si>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</si>
  <si>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</si>
  <si>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</si>
  <si>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</si>
  <si>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</si>
  <si>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</si>
  <si>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</si>
  <si>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</si>
  <si>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</si>
  <si>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</si>
  <si>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</si>
  <si>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</si>
  <si>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</si>
  <si>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</si>
  <si>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</si>
  <si>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</si>
  <si>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</si>
  <si>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</si>
  <si>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</si>
  <si>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</si>
  <si>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</si>
  <si>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</si>
  <si>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</si>
  <si>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</si>
  <si>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</si>
  <si>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718</t>
  </si>
  <si>
    <t>74</t>
  </si>
  <si>
    <t>25744</t>
  </si>
  <si>
    <t>25747</t>
  </si>
  <si>
    <t>25750</t>
  </si>
  <si>
    <t>25753</t>
  </si>
  <si>
    <t>25756</t>
  </si>
  <si>
    <t>25759</t>
  </si>
  <si>
    <t>25760</t>
  </si>
  <si>
    <t>25762</t>
  </si>
  <si>
    <t>25763</t>
  </si>
  <si>
    <t>25765</t>
  </si>
  <si>
    <t>25768</t>
  </si>
  <si>
    <t>25771</t>
  </si>
  <si>
    <t>25774</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</si>
  <si>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</si>
  <si>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</si>
  <si>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</si>
  <si>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</si>
  <si>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</si>
  <si>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</si>
  <si>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</si>
  <si>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</si>
  <si>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</si>
  <si>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</si>
  <si>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</si>
  <si>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</si>
  <si>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</si>
  <si>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</si>
  <si>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</si>
  <si>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</si>
  <si>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</si>
  <si>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</si>
  <si>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</si>
  <si>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</si>
  <si>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</si>
  <si>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</si>
  <si>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</si>
  <si>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</si>
  <si>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</si>
  <si>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</si>
  <si>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</si>
  <si>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</si>
  <si>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</si>
  <si>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</si>
  <si>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</si>
  <si>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</si>
  <si>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</si>
  <si>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</si>
  <si>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</si>
  <si>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721</t>
  </si>
  <si>
    <t>Thị xã Bến Cát</t>
  </si>
  <si>
    <t>25837</t>
  </si>
  <si>
    <t>25840</t>
  </si>
  <si>
    <t>Xã An Điền</t>
  </si>
  <si>
    <t>25843</t>
  </si>
  <si>
    <t>Xã An Tây</t>
  </si>
  <si>
    <t>25846</t>
  </si>
  <si>
    <t>25849</t>
  </si>
  <si>
    <t>25852</t>
  </si>
  <si>
    <t>25855</t>
  </si>
  <si>
    <t>25858</t>
  </si>
  <si>
    <t>Thị trấn Phước Vĩnh</t>
  </si>
  <si>
    <t>722</t>
  </si>
  <si>
    <t>Huyện Phú Giáo</t>
  </si>
  <si>
    <t>25861</t>
  </si>
  <si>
    <t>Xã An Linh</t>
  </si>
  <si>
    <t>25864</t>
  </si>
  <si>
    <t>Xã Phước Sang</t>
  </si>
  <si>
    <t>25865</t>
  </si>
  <si>
    <t>An Thai Commune</t>
  </si>
  <si>
    <t>25867</t>
  </si>
  <si>
    <t>Xã An Long</t>
  </si>
  <si>
    <t>25870</t>
  </si>
  <si>
    <t>25873</t>
  </si>
  <si>
    <t>25876</t>
  </si>
  <si>
    <t>Xã Tam Lập</t>
  </si>
  <si>
    <t>25879</t>
  </si>
  <si>
    <t>25882</t>
  </si>
  <si>
    <t>25885</t>
  </si>
  <si>
    <t>25888</t>
  </si>
  <si>
    <t>723</t>
  </si>
  <si>
    <t>Thị xã Tân Uyên</t>
  </si>
  <si>
    <t>25891</t>
  </si>
  <si>
    <t>25912</t>
  </si>
  <si>
    <t>25915</t>
  </si>
  <si>
    <t>Xã Hội Nghĩa</t>
  </si>
  <si>
    <t>25920</t>
  </si>
  <si>
    <t>Tan Hiep Commune</t>
  </si>
  <si>
    <t>25921</t>
  </si>
  <si>
    <t>25924</t>
  </si>
  <si>
    <t>Xã Phú Chánh</t>
  </si>
  <si>
    <t>25930</t>
  </si>
  <si>
    <t>25933</t>
  </si>
  <si>
    <t>Xã Tân Vĩnh Hiệp</t>
  </si>
  <si>
    <t>25936</t>
  </si>
  <si>
    <t>25937</t>
  </si>
  <si>
    <t>Xã Thạnh Hội</t>
  </si>
  <si>
    <t>Thanh Hoi Commune</t>
  </si>
  <si>
    <t>25939</t>
  </si>
  <si>
    <t>25942</t>
  </si>
  <si>
    <t>724</t>
  </si>
  <si>
    <t>Thị xã Dĩ An</t>
  </si>
  <si>
    <t>25945</t>
  </si>
  <si>
    <t>25948</t>
  </si>
  <si>
    <t>25951</t>
  </si>
  <si>
    <t>25954</t>
  </si>
  <si>
    <t>25957</t>
  </si>
  <si>
    <t>25960</t>
  </si>
  <si>
    <t>25963</t>
  </si>
  <si>
    <t>725</t>
  </si>
  <si>
    <t>Thị xã Thuận An</t>
  </si>
  <si>
    <t>25966</t>
  </si>
  <si>
    <t>25969</t>
  </si>
  <si>
    <t>25972</t>
  </si>
  <si>
    <t>25975</t>
  </si>
  <si>
    <t>25978</t>
  </si>
  <si>
    <t>25981</t>
  </si>
  <si>
    <t>25984</t>
  </si>
  <si>
    <t>25987</t>
  </si>
  <si>
    <t>25990</t>
  </si>
  <si>
    <t>25894</t>
  </si>
  <si>
    <t>Xã Tân Định</t>
  </si>
  <si>
    <t>726</t>
  </si>
  <si>
    <t>Huyện Bắc Tân Uyên</t>
  </si>
  <si>
    <t>25897</t>
  </si>
  <si>
    <t>25900</t>
  </si>
  <si>
    <t>25903</t>
  </si>
  <si>
    <t>25906</t>
  </si>
  <si>
    <t>25907</t>
  </si>
  <si>
    <t>Xã Đất Cuốc</t>
  </si>
  <si>
    <t>Dat Cuoc Commune</t>
  </si>
  <si>
    <t>25908</t>
  </si>
  <si>
    <t>Xã Hiếu Liêm</t>
  </si>
  <si>
    <t>Hieu Liem Commune</t>
  </si>
  <si>
    <t>25909</t>
  </si>
  <si>
    <t>Xã Lạc An</t>
  </si>
  <si>
    <t>25918</t>
  </si>
  <si>
    <t>25927</t>
  </si>
  <si>
    <t>Xã Thường Tân</t>
  </si>
  <si>
    <t>25993</t>
  </si>
  <si>
    <t>731</t>
  </si>
  <si>
    <t>75</t>
  </si>
  <si>
    <t>25996</t>
  </si>
  <si>
    <t>25999</t>
  </si>
  <si>
    <t>26002</t>
  </si>
  <si>
    <t>26005</t>
  </si>
  <si>
    <t>26008</t>
  </si>
  <si>
    <t>26011</t>
  </si>
  <si>
    <t>26014</t>
  </si>
  <si>
    <t>26017</t>
  </si>
  <si>
    <t>26020</t>
  </si>
  <si>
    <t>26023</t>
  </si>
  <si>
    <t>26026</t>
  </si>
  <si>
    <t>26029</t>
  </si>
  <si>
    <t>26032</t>
  </si>
  <si>
    <t>26035</t>
  </si>
  <si>
    <t>26038</t>
  </si>
  <si>
    <t>26041</t>
  </si>
  <si>
    <t>26044</t>
  </si>
  <si>
    <t>26047</t>
  </si>
  <si>
    <t>26050</t>
  </si>
  <si>
    <t>26053</t>
  </si>
  <si>
    <t>26056</t>
  </si>
  <si>
    <t>26059</t>
  </si>
  <si>
    <t>26062</t>
  </si>
  <si>
    <t>Xã Tân Hạnh</t>
  </si>
  <si>
    <t>26065</t>
  </si>
  <si>
    <t>26068</t>
  </si>
  <si>
    <t>Xã Hóa An</t>
  </si>
  <si>
    <t>26371</t>
  </si>
  <si>
    <t>26374</t>
  </si>
  <si>
    <t>26377</t>
  </si>
  <si>
    <t>26380</t>
  </si>
  <si>
    <t>26071</t>
  </si>
  <si>
    <t>732</t>
  </si>
  <si>
    <t>Thị xã Long Khánh</t>
  </si>
  <si>
    <t>26074</t>
  </si>
  <si>
    <t>26077</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</si>
  <si>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</si>
  <si>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</si>
  <si>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</si>
  <si>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</si>
  <si>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</si>
  <si>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</si>
  <si>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</si>
  <si>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</si>
  <si>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</si>
  <si>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</si>
  <si>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</si>
  <si>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</si>
  <si>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</si>
  <si>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</si>
  <si>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</si>
  <si>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</si>
  <si>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</si>
  <si>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</si>
  <si>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</si>
  <si>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</si>
  <si>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</si>
  <si>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</si>
  <si>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</si>
  <si>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</si>
  <si>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</si>
  <si>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</si>
  <si>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</si>
  <si>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</si>
  <si>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</si>
  <si>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</si>
  <si>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</si>
  <si>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</si>
  <si>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</si>
  <si>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</si>
  <si>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</si>
  <si>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</si>
  <si>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</si>
  <si>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</si>
  <si>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</si>
  <si>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</si>
  <si>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</si>
  <si>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</si>
  <si>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</si>
  <si>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</si>
  <si>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</si>
  <si>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</si>
  <si>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</si>
  <si>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</si>
  <si>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</si>
  <si>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</si>
  <si>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</si>
  <si>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</si>
  <si>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</si>
  <si>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</si>
  <si>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</si>
  <si>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</si>
  <si>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</si>
  <si>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</si>
  <si>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</si>
  <si>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</si>
  <si>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</si>
  <si>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</si>
  <si>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</si>
  <si>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</si>
  <si>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</si>
  <si>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</si>
  <si>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</si>
  <si>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</si>
  <si>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</si>
  <si>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</si>
  <si>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</si>
  <si>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</si>
  <si>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</si>
  <si>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</si>
  <si>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</si>
  <si>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</si>
  <si>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</si>
  <si>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</si>
  <si>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</si>
  <si>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</si>
  <si>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</si>
  <si>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</si>
  <si>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</si>
  <si>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</si>
  <si>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</si>
  <si>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</si>
  <si>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</si>
  <si>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</si>
  <si>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</si>
  <si>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</si>
  <si>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</si>
  <si>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</si>
  <si>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</si>
  <si>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</si>
  <si>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</si>
  <si>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</si>
  <si>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</si>
  <si>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</si>
  <si>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</si>
  <si>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</si>
  <si>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</si>
  <si>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</si>
  <si>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</si>
  <si>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</si>
  <si>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</si>
  <si>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</si>
  <si>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</si>
  <si>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</si>
  <si>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</si>
  <si>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</si>
  <si>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</si>
  <si>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</si>
  <si>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</si>
  <si>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</si>
  <si>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</si>
  <si>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</si>
  <si>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</si>
  <si>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</si>
  <si>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</si>
  <si>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</si>
  <si>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</si>
  <si>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</si>
  <si>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</si>
  <si>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</si>
  <si>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</si>
  <si>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</si>
  <si>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</si>
  <si>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</si>
  <si>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</si>
  <si>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</si>
  <si>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</si>
  <si>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</si>
  <si>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</si>
  <si>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</si>
  <si>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</si>
  <si>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</si>
  <si>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</si>
  <si>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</si>
  <si>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</si>
  <si>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</si>
  <si>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</si>
  <si>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</si>
  <si>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</si>
  <si>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</si>
  <si>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</si>
  <si>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</si>
  <si>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</si>
  <si>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</si>
  <si>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</si>
  <si>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</si>
  <si>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</si>
  <si>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</si>
  <si>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</si>
  <si>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</si>
  <si>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</si>
  <si>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</si>
  <si>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</si>
  <si>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</si>
  <si>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</si>
  <si>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</si>
  <si>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</si>
  <si>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</si>
  <si>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</si>
  <si>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</si>
  <si>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</si>
  <si>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</si>
  <si>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</si>
  <si>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</si>
  <si>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</si>
  <si>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</si>
  <si>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</si>
  <si>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</si>
  <si>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</si>
  <si>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</si>
  <si>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</si>
  <si>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</si>
  <si>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</si>
  <si>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</si>
  <si>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</si>
  <si>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</si>
  <si>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</si>
  <si>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</si>
  <si>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</si>
  <si>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</si>
  <si>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</si>
  <si>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</si>
  <si>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</si>
  <si>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</si>
  <si>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</si>
  <si>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</si>
  <si>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</si>
  <si>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</si>
  <si>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</si>
  <si>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</si>
  <si>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</si>
  <si>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</si>
  <si>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</si>
  <si>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</si>
  <si>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</si>
  <si>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</si>
  <si>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</si>
  <si>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</si>
  <si>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</si>
  <si>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</si>
  <si>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</si>
  <si>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</si>
  <si>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</si>
  <si>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</si>
  <si>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</si>
  <si>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</si>
  <si>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</si>
  <si>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</si>
  <si>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</si>
  <si>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</si>
  <si>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</si>
  <si>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</si>
  <si>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</si>
  <si>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</si>
  <si>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</si>
  <si>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</si>
  <si>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</si>
  <si>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</si>
  <si>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</si>
  <si>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</si>
  <si>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</si>
  <si>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</si>
  <si>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</si>
  <si>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</si>
  <si>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</si>
  <si>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</si>
  <si>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</si>
  <si>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</si>
  <si>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</si>
  <si>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</si>
  <si>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</si>
  <si>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77</t>
  </si>
  <si>
    <t>26508</t>
  </si>
  <si>
    <t>Thang Tam Commune</t>
  </si>
  <si>
    <t>26509</t>
  </si>
  <si>
    <t>26512</t>
  </si>
  <si>
    <t>26515</t>
  </si>
  <si>
    <t>26518</t>
  </si>
  <si>
    <t>26521</t>
  </si>
  <si>
    <t>26524</t>
  </si>
  <si>
    <t>26526</t>
  </si>
  <si>
    <t>Ninh An Nguyên Commune</t>
  </si>
  <si>
    <t>26527</t>
  </si>
  <si>
    <t>26530</t>
  </si>
  <si>
    <t>26533</t>
  </si>
  <si>
    <t>26535</t>
  </si>
  <si>
    <t>Rach Dua Commune</t>
  </si>
  <si>
    <t>26536</t>
  </si>
  <si>
    <t>26539</t>
  </si>
  <si>
    <t>26542</t>
  </si>
  <si>
    <t>26545</t>
  </si>
  <si>
    <t>26548</t>
  </si>
  <si>
    <t>748</t>
  </si>
  <si>
    <t>26551</t>
  </si>
  <si>
    <t>26554</t>
  </si>
  <si>
    <t>26557</t>
  </si>
  <si>
    <t>26558</t>
  </si>
  <si>
    <t>Long Tam precinct</t>
  </si>
  <si>
    <t>26560</t>
  </si>
  <si>
    <t>26563</t>
  </si>
  <si>
    <t>26566</t>
  </si>
  <si>
    <t>26567</t>
  </si>
  <si>
    <t>Tan Hung commune</t>
  </si>
  <si>
    <t>26569</t>
  </si>
  <si>
    <t>26572</t>
  </si>
  <si>
    <t>26574</t>
  </si>
  <si>
    <t>Xã Bàu Chinh</t>
  </si>
  <si>
    <t>Bau Chinh Commune</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</si>
  <si>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</si>
  <si>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</si>
  <si>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</si>
  <si>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</si>
  <si>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</si>
  <si>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</si>
  <si>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</si>
  <si>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</si>
  <si>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</si>
  <si>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</si>
  <si>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</si>
  <si>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</si>
  <si>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</si>
  <si>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</si>
  <si>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</si>
  <si>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</si>
  <si>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</si>
  <si>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</si>
  <si>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</si>
  <si>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</si>
  <si>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</si>
  <si>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</si>
  <si>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</si>
  <si>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</si>
  <si>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</si>
  <si>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</si>
  <si>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</si>
  <si>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</si>
  <si>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</si>
  <si>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</si>
  <si>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</si>
  <si>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</si>
  <si>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</si>
  <si>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</si>
  <si>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</si>
  <si>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</si>
  <si>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</si>
  <si>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</si>
  <si>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</si>
  <si>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</si>
  <si>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</si>
  <si>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</si>
  <si>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</si>
  <si>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</si>
  <si>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</si>
  <si>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</si>
  <si>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</si>
  <si>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</si>
  <si>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</si>
  <si>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</si>
  <si>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</si>
  <si>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</si>
  <si>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</si>
  <si>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</si>
  <si>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</si>
  <si>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</si>
  <si>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</si>
  <si>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</si>
  <si>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</si>
  <si>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</si>
  <si>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</si>
  <si>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</si>
  <si>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</si>
  <si>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</si>
  <si>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</si>
  <si>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</si>
  <si>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</si>
  <si>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</si>
  <si>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</si>
  <si>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</si>
  <si>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</si>
  <si>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</si>
  <si>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</si>
  <si>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</si>
  <si>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</si>
  <si>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</si>
  <si>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</si>
  <si>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</si>
  <si>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</si>
  <si>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</si>
  <si>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</si>
  <si>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</si>
  <si>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</si>
  <si>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</si>
  <si>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</si>
  <si>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</si>
  <si>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</si>
  <si>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</si>
  <si>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</si>
  <si>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</si>
  <si>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</si>
  <si>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</si>
  <si>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</si>
  <si>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</si>
  <si>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</si>
  <si>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</si>
  <si>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</si>
  <si>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</si>
  <si>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</si>
  <si>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26740</t>
  </si>
  <si>
    <t>26743</t>
  </si>
  <si>
    <t>26746</t>
  </si>
  <si>
    <t>26749</t>
  </si>
  <si>
    <t>26752</t>
  </si>
  <si>
    <t>26755</t>
  </si>
  <si>
    <t>26758</t>
  </si>
  <si>
    <t>26761</t>
  </si>
  <si>
    <t>26764</t>
  </si>
  <si>
    <t>761</t>
  </si>
  <si>
    <t>Quận 12</t>
  </si>
  <si>
    <t>26767</t>
  </si>
  <si>
    <t>26770</t>
  </si>
  <si>
    <t>26773</t>
  </si>
  <si>
    <t>26776</t>
  </si>
  <si>
    <t>26779</t>
  </si>
  <si>
    <t>26782</t>
  </si>
  <si>
    <t>26785</t>
  </si>
  <si>
    <t>26787</t>
  </si>
  <si>
    <t>26788</t>
  </si>
  <si>
    <t>26791</t>
  </si>
  <si>
    <t>26794</t>
  </si>
  <si>
    <t>762</t>
  </si>
  <si>
    <t>Quận Thủ Đức</t>
  </si>
  <si>
    <t>26797</t>
  </si>
  <si>
    <t>26800</t>
  </si>
  <si>
    <t>26803</t>
  </si>
  <si>
    <t>26806</t>
  </si>
  <si>
    <t>26809</t>
  </si>
  <si>
    <t>26812</t>
  </si>
  <si>
    <t>26815</t>
  </si>
  <si>
    <t>26818</t>
  </si>
  <si>
    <t>26821</t>
  </si>
  <si>
    <t>26824</t>
  </si>
  <si>
    <t>26827</t>
  </si>
  <si>
    <t>26830</t>
  </si>
  <si>
    <t>763</t>
  </si>
  <si>
    <t>Quận 9</t>
  </si>
  <si>
    <t>26833</t>
  </si>
  <si>
    <t>26836</t>
  </si>
  <si>
    <t>26839</t>
  </si>
  <si>
    <t>26842</t>
  </si>
  <si>
    <t>26845</t>
  </si>
  <si>
    <t>26848</t>
  </si>
  <si>
    <t>26851</t>
  </si>
  <si>
    <t>26854</t>
  </si>
  <si>
    <t>26857</t>
  </si>
  <si>
    <t>26860</t>
  </si>
  <si>
    <t>26863</t>
  </si>
  <si>
    <t>26866</t>
  </si>
  <si>
    <t>26869</t>
  </si>
  <si>
    <t>764</t>
  </si>
  <si>
    <t>Quận Gò Vấp</t>
  </si>
  <si>
    <t>26872</t>
  </si>
  <si>
    <t>26875</t>
  </si>
  <si>
    <t>26876</t>
  </si>
  <si>
    <t>26878</t>
  </si>
  <si>
    <t>26881</t>
  </si>
  <si>
    <t>26882</t>
  </si>
  <si>
    <t>26884</t>
  </si>
  <si>
    <t>26887</t>
  </si>
  <si>
    <t>26890</t>
  </si>
  <si>
    <t>26893</t>
  </si>
  <si>
    <t>26896</t>
  </si>
  <si>
    <t>26897</t>
  </si>
  <si>
    <t>26898</t>
  </si>
  <si>
    <t>26899</t>
  </si>
  <si>
    <t>26902</t>
  </si>
  <si>
    <t>26905</t>
  </si>
  <si>
    <t>765</t>
  </si>
  <si>
    <t>Quận Bình Thạnh</t>
  </si>
  <si>
    <t>26908</t>
  </si>
  <si>
    <t>26911</t>
  </si>
  <si>
    <t>26914</t>
  </si>
  <si>
    <t>26917</t>
  </si>
  <si>
    <t>26920</t>
  </si>
  <si>
    <t>26923</t>
  </si>
  <si>
    <t>26926</t>
  </si>
  <si>
    <t>26929</t>
  </si>
  <si>
    <t>26932</t>
  </si>
  <si>
    <t>26935</t>
  </si>
  <si>
    <t>26938</t>
  </si>
  <si>
    <t>26941</t>
  </si>
  <si>
    <t>26944</t>
  </si>
  <si>
    <t>26947</t>
  </si>
  <si>
    <t>26950</t>
  </si>
  <si>
    <t>26953</t>
  </si>
  <si>
    <t>26956</t>
  </si>
  <si>
    <t>26959</t>
  </si>
  <si>
    <t>26962</t>
  </si>
  <si>
    <t>26965</t>
  </si>
  <si>
    <t>766</t>
  </si>
  <si>
    <t>Quận Tân Bình</t>
  </si>
  <si>
    <t>26968</t>
  </si>
  <si>
    <t>26971</t>
  </si>
  <si>
    <t>26974</t>
  </si>
  <si>
    <t>26977</t>
  </si>
  <si>
    <t>26980</t>
  </si>
  <si>
    <t>26983</t>
  </si>
  <si>
    <t>26986</t>
  </si>
  <si>
    <t>26989</t>
  </si>
  <si>
    <t>26992</t>
  </si>
  <si>
    <t>26995</t>
  </si>
  <si>
    <t>26998</t>
  </si>
  <si>
    <t>27001</t>
  </si>
  <si>
    <t>27004</t>
  </si>
  <si>
    <t>27007</t>
  </si>
  <si>
    <t>27010</t>
  </si>
  <si>
    <t>767</t>
  </si>
  <si>
    <t>Quận Tân Phú</t>
  </si>
  <si>
    <t>27013</t>
  </si>
  <si>
    <t>27016</t>
  </si>
  <si>
    <t>27019</t>
  </si>
  <si>
    <t>27022</t>
  </si>
  <si>
    <t>27025</t>
  </si>
  <si>
    <t>27028</t>
  </si>
  <si>
    <t>27031</t>
  </si>
  <si>
    <t>27034</t>
  </si>
  <si>
    <t>27037</t>
  </si>
  <si>
    <t>27040</t>
  </si>
  <si>
    <t>27043</t>
  </si>
  <si>
    <t>768</t>
  </si>
  <si>
    <t>Quận Phú Nhuận</t>
  </si>
  <si>
    <t>27046</t>
  </si>
  <si>
    <t>27049</t>
  </si>
  <si>
    <t>27052</t>
  </si>
  <si>
    <t>27055</t>
  </si>
  <si>
    <t>27058</t>
  </si>
  <si>
    <t>27061</t>
  </si>
  <si>
    <t>27064</t>
  </si>
  <si>
    <t>27067</t>
  </si>
  <si>
    <t>27070</t>
  </si>
  <si>
    <t>27073</t>
  </si>
  <si>
    <t>27076</t>
  </si>
  <si>
    <t>27079</t>
  </si>
  <si>
    <t>27082</t>
  </si>
  <si>
    <t>27085</t>
  </si>
  <si>
    <t>27088</t>
  </si>
  <si>
    <t>769</t>
  </si>
  <si>
    <t>Quận 2</t>
  </si>
  <si>
    <t>27091</t>
  </si>
  <si>
    <t>27094</t>
  </si>
  <si>
    <t>27097</t>
  </si>
  <si>
    <t>27100</t>
  </si>
  <si>
    <t>27103</t>
  </si>
  <si>
    <t>27106</t>
  </si>
  <si>
    <t>27109</t>
  </si>
  <si>
    <t>27112</t>
  </si>
  <si>
    <t>27115</t>
  </si>
  <si>
    <t>27118</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</si>
  <si>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</si>
  <si>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</si>
  <si>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</si>
  <si>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</si>
  <si>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</si>
  <si>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</si>
  <si>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</si>
  <si>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</si>
  <si>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</si>
  <si>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</si>
  <si>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</si>
  <si>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</si>
  <si>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</si>
  <si>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</si>
  <si>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</si>
  <si>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</si>
  <si>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</si>
  <si>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</si>
  <si>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</si>
  <si>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</si>
  <si>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</si>
  <si>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</si>
  <si>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</si>
  <si>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</si>
  <si>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</si>
  <si>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</si>
  <si>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</si>
  <si>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</si>
  <si>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</si>
  <si>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</si>
  <si>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</si>
  <si>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</si>
  <si>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</si>
  <si>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</si>
  <si>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</si>
  <si>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</si>
  <si>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</si>
  <si>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</si>
  <si>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</si>
  <si>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</si>
  <si>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</si>
  <si>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</si>
  <si>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</si>
  <si>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</si>
  <si>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</si>
  <si>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</si>
  <si>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</si>
  <si>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</si>
  <si>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</si>
  <si>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</si>
  <si>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</si>
  <si>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</si>
  <si>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</si>
  <si>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</si>
  <si>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</si>
  <si>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</si>
  <si>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</si>
  <si>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</si>
  <si>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</si>
  <si>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</si>
  <si>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</si>
  <si>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</si>
  <si>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</si>
  <si>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</si>
  <si>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</si>
  <si>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</si>
  <si>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</si>
  <si>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</si>
  <si>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</si>
  <si>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</si>
  <si>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</si>
  <si>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</si>
  <si>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</si>
  <si>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</si>
  <si>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</si>
  <si>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</si>
  <si>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</si>
  <si>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</si>
  <si>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</si>
  <si>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</si>
  <si>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</si>
  <si>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</si>
  <si>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</si>
  <si>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</si>
  <si>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</si>
  <si>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</si>
  <si>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</si>
  <si>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</si>
  <si>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</si>
  <si>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</si>
  <si>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</si>
  <si>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</si>
  <si>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</si>
  <si>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</si>
  <si>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</si>
  <si>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</si>
  <si>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</si>
  <si>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</si>
  <si>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</si>
  <si>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</si>
  <si>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</si>
  <si>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</si>
  <si>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</si>
  <si>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</si>
  <si>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</si>
  <si>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</si>
  <si>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</si>
  <si>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</si>
  <si>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</si>
  <si>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</si>
  <si>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</si>
  <si>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</si>
  <si>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</si>
  <si>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</si>
  <si>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</si>
  <si>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</si>
  <si>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</si>
  <si>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</si>
  <si>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</si>
  <si>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</si>
  <si>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777</t>
  </si>
  <si>
    <t>Quận Bình Tân</t>
  </si>
  <si>
    <t>27439</t>
  </si>
  <si>
    <t>27442</t>
  </si>
  <si>
    <t>27445</t>
  </si>
  <si>
    <t>27448</t>
  </si>
  <si>
    <t>27451</t>
  </si>
  <si>
    <t>27454</t>
  </si>
  <si>
    <t>27457</t>
  </si>
  <si>
    <t>27460</t>
  </si>
  <si>
    <t>27463</t>
  </si>
  <si>
    <t>27466</t>
  </si>
  <si>
    <t>778</t>
  </si>
  <si>
    <t>Quận 7</t>
  </si>
  <si>
    <t>27469</t>
  </si>
  <si>
    <t>27472</t>
  </si>
  <si>
    <t>27475</t>
  </si>
  <si>
    <t>27478</t>
  </si>
  <si>
    <t>27481</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</si>
  <si>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</si>
  <si>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</si>
  <si>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</si>
  <si>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</si>
  <si>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</si>
  <si>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</si>
  <si>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</si>
  <si>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</si>
  <si>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</si>
  <si>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</si>
  <si>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</si>
  <si>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</si>
  <si>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</si>
  <si>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</si>
  <si>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</si>
  <si>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</si>
  <si>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</si>
  <si>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</si>
  <si>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</si>
  <si>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</si>
  <si>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</si>
  <si>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</si>
  <si>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</si>
  <si>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</si>
  <si>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</si>
  <si>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</si>
  <si>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</si>
  <si>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</si>
  <si>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</si>
  <si>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</si>
  <si>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</si>
  <si>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</si>
  <si>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</si>
  <si>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</si>
  <si>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</si>
  <si>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</si>
  <si>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</si>
  <si>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</si>
  <si>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</si>
  <si>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</si>
  <si>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</si>
  <si>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</si>
  <si>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</si>
  <si>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</si>
  <si>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</si>
  <si>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</si>
  <si>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</si>
  <si>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</si>
  <si>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</si>
  <si>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</si>
  <si>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</si>
  <si>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</si>
  <si>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</si>
  <si>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</si>
  <si>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</si>
  <si>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</si>
  <si>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</si>
  <si>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</si>
  <si>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</si>
  <si>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</si>
  <si>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</si>
  <si>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</si>
  <si>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</si>
  <si>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</si>
  <si>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</si>
  <si>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</si>
  <si>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</si>
  <si>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</si>
  <si>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</si>
  <si>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</si>
  <si>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</si>
  <si>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</si>
  <si>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</si>
  <si>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</si>
  <si>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</si>
  <si>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</si>
  <si>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</si>
  <si>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</si>
  <si>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</si>
  <si>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</si>
  <si>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</si>
  <si>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</si>
  <si>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</si>
  <si>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</si>
  <si>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</si>
  <si>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</si>
  <si>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</si>
  <si>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</si>
  <si>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</si>
  <si>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</si>
  <si>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</si>
  <si>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</si>
  <si>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</si>
  <si>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</si>
  <si>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</si>
  <si>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</si>
  <si>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</si>
  <si>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</si>
  <si>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</si>
  <si>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</si>
  <si>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</si>
  <si>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</si>
  <si>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</si>
  <si>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</si>
  <si>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</si>
  <si>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</si>
  <si>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</si>
  <si>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</si>
  <si>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</si>
  <si>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</si>
  <si>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</si>
  <si>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</si>
  <si>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</si>
  <si>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</si>
  <si>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</si>
  <si>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</si>
  <si>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</si>
  <si>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</si>
  <si>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</si>
  <si>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</si>
  <si>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</si>
  <si>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</si>
  <si>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</si>
  <si>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</si>
  <si>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</si>
  <si>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</si>
  <si>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80</t>
  </si>
  <si>
    <t>27688</t>
  </si>
  <si>
    <t>27691</t>
  </si>
  <si>
    <t>27692</t>
  </si>
  <si>
    <t>27694</t>
  </si>
  <si>
    <t>27697</t>
  </si>
  <si>
    <t>27698</t>
  </si>
  <si>
    <t>27700</t>
  </si>
  <si>
    <t>27703</t>
  </si>
  <si>
    <t>Xã Hướng Thọ Phú</t>
  </si>
  <si>
    <t>27706</t>
  </si>
  <si>
    <t>Xã Nhơn Thạnh Trung</t>
  </si>
  <si>
    <t>27709</t>
  </si>
  <si>
    <t>Xã Lợi Bình Nhơn</t>
  </si>
  <si>
    <t>27712</t>
  </si>
  <si>
    <t>Xã Bình Tâm</t>
  </si>
  <si>
    <t>27715</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</si>
  <si>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</si>
  <si>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</si>
  <si>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</si>
  <si>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</si>
  <si>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</si>
  <si>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</si>
  <si>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</si>
  <si>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</si>
  <si>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</si>
  <si>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</si>
  <si>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</si>
  <si>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</si>
  <si>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</si>
  <si>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</si>
  <si>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</si>
  <si>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</si>
  <si>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</si>
  <si>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</si>
  <si>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</si>
  <si>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</si>
  <si>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</si>
  <si>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</si>
  <si>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</si>
  <si>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</si>
  <si>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</si>
  <si>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</si>
  <si>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</si>
  <si>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</si>
  <si>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</si>
  <si>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</si>
  <si>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</si>
  <si>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</si>
  <si>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</si>
  <si>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</si>
  <si>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</si>
  <si>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</si>
  <si>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</si>
  <si>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</si>
  <si>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</si>
  <si>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</si>
  <si>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</si>
  <si>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</si>
  <si>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</si>
  <si>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</si>
  <si>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</si>
  <si>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</si>
  <si>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</si>
  <si>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</si>
  <si>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</si>
  <si>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</si>
  <si>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</si>
  <si>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</si>
  <si>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</si>
  <si>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</si>
  <si>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</si>
  <si>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</si>
  <si>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</si>
  <si>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</si>
  <si>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</si>
  <si>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</si>
  <si>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</si>
  <si>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</si>
  <si>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</si>
  <si>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</si>
  <si>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</si>
  <si>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</si>
  <si>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</si>
  <si>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</si>
  <si>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</si>
  <si>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</si>
  <si>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</si>
  <si>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</si>
  <si>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</si>
  <si>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</si>
  <si>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</si>
  <si>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</si>
  <si>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</si>
  <si>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</si>
  <si>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</si>
  <si>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</si>
  <si>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</si>
  <si>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</si>
  <si>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</si>
  <si>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</si>
  <si>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</si>
  <si>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</si>
  <si>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</si>
  <si>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</si>
  <si>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</si>
  <si>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</si>
  <si>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</si>
  <si>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</si>
  <si>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</si>
  <si>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</si>
  <si>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</si>
  <si>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</si>
  <si>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</si>
  <si>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</si>
  <si>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</si>
  <si>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</si>
  <si>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</si>
  <si>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</si>
  <si>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</si>
  <si>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</si>
  <si>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</si>
  <si>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</si>
  <si>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</si>
  <si>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</si>
  <si>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</si>
  <si>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</si>
  <si>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</si>
  <si>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</si>
  <si>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</si>
  <si>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</si>
  <si>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</si>
  <si>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</si>
  <si>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</si>
  <si>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</si>
  <si>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</si>
  <si>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</si>
  <si>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</si>
  <si>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</si>
  <si>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</si>
  <si>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</si>
  <si>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</si>
  <si>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</si>
  <si>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</si>
  <si>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</si>
  <si>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</si>
  <si>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</si>
  <si>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</si>
  <si>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</si>
  <si>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</si>
  <si>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</si>
  <si>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</si>
  <si>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</si>
  <si>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</si>
  <si>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</si>
  <si>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</si>
  <si>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</si>
  <si>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</si>
  <si>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</si>
  <si>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</si>
  <si>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</si>
  <si>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</si>
  <si>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</si>
  <si>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</si>
  <si>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</si>
  <si>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</si>
  <si>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</si>
  <si>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</si>
  <si>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</si>
  <si>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</si>
  <si>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</si>
  <si>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</si>
  <si>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</si>
  <si>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</si>
  <si>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</si>
  <si>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</si>
  <si>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</si>
  <si>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</si>
  <si>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</si>
  <si>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</si>
  <si>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</si>
  <si>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</si>
  <si>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</si>
  <si>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</si>
  <si>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</si>
  <si>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</si>
  <si>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</si>
  <si>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</si>
  <si>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</si>
  <si>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</si>
  <si>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</si>
  <si>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</si>
  <si>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</si>
  <si>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</si>
  <si>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</si>
  <si>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</si>
  <si>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</si>
  <si>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</si>
  <si>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</si>
  <si>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</si>
  <si>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</si>
  <si>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</si>
  <si>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</si>
  <si>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</si>
  <si>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</si>
  <si>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</si>
  <si>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</si>
  <si>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</si>
  <si>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</si>
  <si>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</si>
  <si>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</si>
  <si>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</si>
  <si>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</si>
  <si>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</si>
  <si>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</si>
  <si>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</si>
  <si>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</si>
  <si>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</si>
  <si>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</si>
  <si>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</si>
  <si>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</si>
  <si>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</si>
  <si>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</si>
  <si>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</si>
  <si>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</si>
  <si>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</si>
  <si>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</si>
  <si>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</si>
  <si>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</si>
  <si>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</si>
  <si>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</si>
  <si>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</si>
  <si>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</si>
  <si>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</si>
  <si>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</si>
  <si>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</si>
  <si>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</si>
  <si>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</si>
  <si>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</si>
  <si>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</si>
  <si>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</si>
  <si>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</si>
  <si>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</si>
  <si>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</si>
  <si>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</si>
  <si>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</si>
  <si>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</si>
  <si>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</si>
  <si>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</si>
  <si>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</si>
  <si>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</si>
  <si>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</si>
  <si>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</si>
  <si>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</si>
  <si>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</si>
  <si>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</si>
  <si>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</si>
  <si>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</si>
  <si>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</si>
  <si>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</si>
  <si>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</si>
  <si>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</si>
  <si>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</si>
  <si>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</si>
  <si>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</si>
  <si>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</si>
  <si>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</si>
  <si>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</si>
  <si>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</si>
  <si>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</si>
  <si>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</si>
  <si>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</si>
  <si>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</si>
  <si>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</si>
  <si>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</si>
  <si>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</si>
  <si>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</si>
  <si>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</si>
  <si>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</si>
  <si>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</si>
  <si>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</si>
  <si>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</si>
  <si>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</si>
  <si>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</si>
  <si>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</si>
  <si>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</si>
  <si>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</si>
  <si>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</si>
  <si>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</si>
  <si>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</si>
  <si>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</si>
  <si>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</si>
  <si>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</si>
  <si>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</si>
  <si>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</si>
  <si>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</si>
  <si>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</si>
  <si>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</si>
  <si>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</si>
  <si>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</si>
  <si>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</si>
  <si>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</si>
  <si>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</si>
  <si>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</si>
  <si>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</si>
  <si>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</si>
  <si>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</si>
  <si>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</si>
  <si>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</si>
  <si>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</si>
  <si>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</si>
  <si>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</si>
  <si>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</si>
  <si>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</si>
  <si>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</si>
  <si>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</si>
  <si>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</si>
  <si>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</si>
  <si>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</si>
  <si>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</si>
  <si>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</si>
  <si>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</si>
  <si>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</si>
  <si>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</si>
  <si>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</si>
  <si>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</si>
  <si>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</si>
  <si>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</si>
  <si>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</si>
  <si>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</si>
  <si>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</si>
  <si>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</si>
  <si>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</si>
  <si>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</si>
  <si>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</si>
  <si>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</si>
  <si>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</si>
  <si>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</si>
  <si>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</si>
  <si>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</si>
  <si>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</si>
  <si>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</si>
  <si>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</si>
  <si>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</si>
  <si>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</si>
  <si>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</si>
  <si>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</si>
  <si>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</si>
  <si>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82</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</si>
  <si>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</si>
  <si>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</si>
  <si>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</si>
  <si>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</si>
  <si>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</si>
  <si>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</si>
  <si>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</si>
  <si>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</si>
  <si>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</si>
  <si>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</si>
  <si>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</si>
  <si>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</si>
  <si>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</si>
  <si>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</si>
  <si>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</si>
  <si>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</si>
  <si>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</si>
  <si>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</si>
  <si>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</si>
  <si>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</si>
  <si>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</si>
  <si>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</si>
  <si>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</si>
  <si>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</si>
  <si>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</si>
  <si>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</si>
  <si>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</si>
  <si>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</si>
  <si>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</si>
  <si>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</si>
  <si>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</si>
  <si>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</si>
  <si>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</si>
  <si>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</si>
  <si>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</si>
  <si>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</si>
  <si>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</si>
  <si>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</si>
  <si>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</si>
  <si>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</si>
  <si>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</si>
  <si>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</si>
  <si>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</si>
  <si>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</si>
  <si>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</si>
  <si>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</si>
  <si>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</si>
  <si>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</si>
  <si>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</si>
  <si>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</si>
  <si>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</si>
  <si>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</si>
  <si>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</si>
  <si>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</si>
  <si>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</si>
  <si>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</si>
  <si>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</si>
  <si>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</si>
  <si>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</si>
  <si>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</si>
  <si>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</si>
  <si>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</si>
  <si>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</si>
  <si>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</si>
  <si>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</si>
  <si>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</si>
  <si>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</si>
  <si>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</si>
  <si>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</si>
  <si>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</si>
  <si>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</si>
  <si>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</si>
  <si>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</si>
  <si>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</si>
  <si>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</si>
  <si>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</si>
  <si>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</si>
  <si>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</si>
  <si>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</si>
  <si>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</si>
  <si>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</si>
  <si>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</si>
  <si>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</si>
  <si>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</si>
  <si>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</si>
  <si>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</si>
  <si>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</si>
  <si>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</si>
  <si>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</si>
  <si>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</si>
  <si>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</si>
  <si>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</si>
  <si>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</si>
  <si>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</si>
  <si>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</si>
  <si>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</si>
  <si>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</si>
  <si>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</si>
  <si>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</si>
  <si>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</si>
  <si>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</si>
  <si>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</si>
  <si>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</si>
  <si>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</si>
  <si>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</si>
  <si>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</si>
  <si>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</si>
  <si>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</si>
  <si>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</si>
  <si>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</si>
  <si>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</si>
  <si>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</si>
  <si>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</si>
  <si>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</si>
  <si>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</si>
  <si>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</si>
  <si>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</si>
  <si>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</si>
  <si>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</si>
  <si>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</si>
  <si>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</si>
  <si>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</si>
  <si>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</si>
  <si>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</si>
  <si>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</si>
  <si>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</si>
  <si>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</si>
  <si>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</si>
  <si>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</si>
  <si>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</si>
  <si>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</si>
  <si>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</si>
  <si>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</si>
  <si>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</si>
  <si>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</si>
  <si>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</si>
  <si>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</si>
  <si>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</si>
  <si>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</si>
  <si>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</si>
  <si>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</si>
  <si>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</si>
  <si>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</si>
  <si>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</si>
  <si>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</si>
  <si>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</si>
  <si>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</si>
  <si>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</si>
  <si>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</si>
  <si>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</si>
  <si>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</si>
  <si>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</si>
  <si>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</si>
  <si>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</si>
  <si>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</si>
  <si>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</si>
  <si>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</si>
  <si>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</si>
  <si>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</si>
  <si>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</si>
  <si>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</si>
  <si>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</si>
  <si>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</si>
  <si>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</si>
  <si>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</si>
  <si>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</si>
  <si>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</si>
  <si>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</si>
  <si>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</si>
  <si>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</si>
  <si>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</si>
  <si>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</si>
  <si>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</si>
  <si>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</si>
  <si>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</si>
  <si>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</si>
  <si>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</si>
  <si>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</si>
  <si>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</si>
  <si>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</si>
  <si>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</si>
  <si>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</si>
  <si>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</si>
  <si>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</si>
  <si>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</si>
  <si>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</si>
  <si>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</si>
  <si>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</si>
  <si>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</si>
  <si>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</si>
  <si>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</si>
  <si>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</si>
  <si>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</si>
  <si>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</si>
  <si>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</si>
  <si>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</si>
  <si>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</si>
  <si>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</si>
  <si>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</si>
  <si>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</si>
  <si>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</si>
  <si>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</si>
  <si>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</si>
  <si>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</si>
  <si>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</si>
  <si>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</si>
  <si>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</si>
  <si>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</si>
  <si>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</si>
  <si>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</si>
  <si>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</si>
  <si>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</si>
  <si>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</si>
  <si>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</si>
  <si>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</si>
  <si>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</si>
  <si>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</si>
  <si>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</si>
  <si>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</si>
  <si>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</si>
  <si>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</si>
  <si>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</si>
  <si>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</si>
  <si>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</si>
  <si>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</si>
  <si>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</si>
  <si>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</si>
  <si>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</si>
  <si>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</si>
  <si>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</si>
  <si>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</si>
  <si>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</si>
  <si>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</si>
  <si>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</si>
  <si>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</si>
  <si>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</si>
  <si>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</si>
  <si>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</si>
  <si>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</si>
  <si>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</si>
  <si>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</si>
  <si>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</si>
  <si>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</si>
  <si>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</si>
  <si>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</si>
  <si>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</si>
  <si>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</si>
  <si>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</si>
  <si>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</si>
  <si>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</si>
  <si>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</si>
  <si>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</si>
  <si>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</si>
  <si>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</si>
  <si>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</si>
  <si>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</si>
  <si>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</si>
  <si>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</si>
  <si>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</si>
  <si>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</si>
  <si>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</si>
  <si>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</si>
  <si>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</si>
  <si>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</si>
  <si>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</si>
  <si>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</si>
  <si>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</si>
  <si>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</si>
  <si>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</si>
  <si>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</si>
  <si>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</si>
  <si>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</si>
  <si>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</si>
  <si>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</si>
  <si>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</si>
  <si>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</si>
  <si>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</si>
  <si>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</si>
  <si>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</si>
  <si>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829</t>
  </si>
  <si>
    <t>83</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</si>
  <si>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</si>
  <si>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</si>
  <si>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</si>
  <si>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</si>
  <si>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</si>
  <si>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</si>
  <si>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</si>
  <si>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</si>
  <si>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</si>
  <si>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</si>
  <si>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</si>
  <si>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</si>
  <si>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</si>
  <si>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</si>
  <si>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</si>
  <si>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</si>
  <si>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</si>
  <si>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</si>
  <si>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</si>
  <si>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</si>
  <si>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</si>
  <si>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</si>
  <si>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</si>
  <si>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</si>
  <si>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</si>
  <si>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</si>
  <si>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</si>
  <si>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</si>
  <si>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</si>
  <si>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</si>
  <si>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</si>
  <si>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</si>
  <si>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</si>
  <si>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</si>
  <si>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</si>
  <si>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</si>
  <si>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</si>
  <si>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</si>
  <si>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</si>
  <si>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</si>
  <si>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</si>
  <si>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</si>
  <si>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</si>
  <si>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</si>
  <si>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</si>
  <si>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</si>
  <si>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</si>
  <si>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</si>
  <si>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</si>
  <si>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</si>
  <si>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</si>
  <si>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</si>
  <si>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</si>
  <si>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</si>
  <si>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</si>
  <si>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</si>
  <si>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</si>
  <si>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</si>
  <si>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</si>
  <si>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</si>
  <si>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</si>
  <si>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</si>
  <si>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</si>
  <si>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</si>
  <si>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</si>
  <si>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</si>
  <si>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</si>
  <si>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</si>
  <si>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</si>
  <si>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</si>
  <si>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</si>
  <si>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</si>
  <si>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</si>
  <si>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</si>
  <si>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</si>
  <si>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</si>
  <si>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</si>
  <si>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</si>
  <si>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</si>
  <si>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</si>
  <si>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</si>
  <si>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</si>
  <si>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</si>
  <si>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</si>
  <si>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</si>
  <si>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</si>
  <si>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</si>
  <si>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</si>
  <si>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</si>
  <si>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</si>
  <si>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</si>
  <si>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</si>
  <si>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</si>
  <si>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</si>
  <si>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</si>
  <si>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</si>
  <si>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</si>
  <si>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</si>
  <si>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</si>
  <si>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</si>
  <si>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</si>
  <si>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</si>
  <si>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</si>
  <si>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</si>
  <si>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</si>
  <si>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</si>
  <si>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</si>
  <si>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</si>
  <si>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</si>
  <si>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</si>
  <si>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</si>
  <si>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</si>
  <si>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</si>
  <si>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</si>
  <si>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</si>
  <si>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</si>
  <si>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</si>
  <si>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</si>
  <si>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</si>
  <si>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</si>
  <si>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</si>
  <si>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</si>
  <si>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</si>
  <si>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</si>
  <si>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</si>
  <si>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</si>
  <si>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</si>
  <si>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</si>
  <si>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</si>
  <si>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</si>
  <si>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</si>
  <si>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</si>
  <si>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</si>
  <si>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</si>
  <si>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</si>
  <si>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</si>
  <si>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</si>
  <si>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</si>
  <si>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</si>
  <si>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</si>
  <si>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</si>
  <si>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</si>
  <si>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</si>
  <si>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</si>
  <si>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</si>
  <si>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</si>
  <si>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</si>
  <si>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</si>
  <si>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</si>
  <si>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</si>
  <si>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</si>
  <si>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</si>
  <si>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</si>
  <si>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</si>
  <si>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</si>
  <si>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</si>
  <si>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</si>
  <si>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</si>
  <si>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</si>
  <si>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</si>
  <si>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</si>
  <si>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</si>
  <si>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</si>
  <si>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</si>
  <si>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</si>
  <si>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</si>
  <si>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</si>
  <si>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</si>
  <si>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</si>
  <si>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</si>
  <si>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</si>
  <si>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</si>
  <si>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</si>
  <si>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</si>
  <si>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</si>
  <si>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</si>
  <si>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</si>
  <si>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</si>
  <si>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</si>
  <si>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</si>
  <si>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</si>
  <si>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</si>
  <si>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</si>
  <si>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</si>
  <si>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</si>
  <si>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</si>
  <si>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</si>
  <si>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</si>
  <si>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</si>
  <si>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</si>
  <si>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</si>
  <si>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</si>
  <si>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</si>
  <si>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</si>
  <si>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</si>
  <si>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</si>
  <si>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</si>
  <si>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</si>
  <si>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</si>
  <si>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</si>
  <si>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</si>
  <si>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</si>
  <si>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</si>
  <si>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</si>
  <si>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</si>
  <si>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</si>
  <si>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</si>
  <si>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</si>
  <si>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</si>
  <si>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</si>
  <si>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</si>
  <si>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</si>
  <si>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</si>
  <si>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</si>
  <si>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</si>
  <si>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</si>
  <si>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</si>
  <si>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</si>
  <si>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</si>
  <si>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</si>
  <si>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</si>
  <si>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</si>
  <si>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</si>
  <si>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</si>
  <si>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</si>
  <si>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</si>
  <si>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</si>
  <si>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</si>
  <si>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</si>
  <si>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</si>
  <si>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</si>
  <si>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</si>
  <si>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</si>
  <si>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</si>
  <si>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</si>
  <si>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</si>
  <si>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</si>
  <si>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</si>
  <si>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</si>
  <si>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</si>
  <si>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</si>
  <si>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</si>
  <si>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</si>
  <si>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</si>
  <si>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</si>
  <si>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</si>
  <si>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</si>
  <si>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</si>
  <si>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</si>
  <si>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</si>
  <si>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</si>
  <si>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</si>
  <si>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</si>
  <si>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</si>
  <si>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</si>
  <si>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</si>
  <si>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</si>
  <si>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</si>
  <si>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</si>
  <si>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</si>
  <si>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</si>
  <si>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</si>
  <si>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</si>
  <si>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</si>
  <si>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</si>
  <si>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</si>
  <si>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</si>
  <si>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</si>
  <si>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</si>
  <si>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</si>
  <si>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</si>
  <si>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</si>
  <si>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</si>
  <si>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</si>
  <si>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</si>
  <si>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</si>
  <si>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</si>
  <si>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</si>
  <si>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</si>
  <si>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</si>
  <si>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</si>
  <si>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</si>
  <si>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</si>
  <si>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</si>
  <si>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</si>
  <si>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</si>
  <si>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</si>
  <si>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</si>
  <si>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</si>
  <si>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</si>
  <si>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</si>
  <si>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</si>
  <si>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</si>
  <si>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</si>
  <si>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</si>
  <si>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</si>
  <si>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</si>
  <si>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</si>
  <si>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</si>
  <si>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</si>
  <si>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</si>
  <si>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</si>
  <si>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</si>
  <si>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</si>
  <si>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</si>
  <si>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</si>
  <si>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</si>
  <si>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</si>
  <si>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</si>
  <si>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</si>
  <si>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</si>
  <si>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</si>
  <si>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</si>
  <si>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</si>
  <si>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</si>
  <si>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</si>
  <si>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</si>
  <si>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</si>
  <si>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</si>
  <si>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</si>
  <si>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</si>
  <si>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</si>
  <si>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</si>
  <si>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</si>
  <si>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</si>
  <si>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</si>
  <si>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</si>
  <si>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</si>
  <si>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</si>
  <si>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</si>
  <si>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</si>
  <si>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</si>
  <si>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</si>
  <si>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</si>
  <si>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</si>
  <si>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</si>
  <si>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</si>
  <si>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</si>
  <si>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</si>
  <si>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</si>
  <si>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</si>
  <si>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</si>
  <si>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</si>
  <si>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</si>
  <si>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</si>
  <si>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</si>
  <si>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</si>
  <si>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</si>
  <si>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</si>
  <si>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</si>
  <si>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</si>
  <si>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</si>
  <si>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</si>
  <si>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</si>
  <si>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</si>
  <si>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</si>
  <si>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</si>
  <si>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</si>
  <si>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</si>
  <si>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</si>
  <si>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</si>
  <si>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</si>
  <si>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</si>
  <si>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</si>
  <si>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</si>
  <si>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</si>
  <si>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</si>
  <si>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</si>
  <si>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</si>
  <si>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</si>
  <si>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</si>
  <si>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</si>
  <si>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</si>
  <si>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</si>
  <si>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</si>
  <si>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</si>
  <si>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</si>
  <si>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</si>
  <si>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</si>
  <si>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</si>
  <si>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</si>
  <si>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</si>
  <si>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</si>
  <si>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</si>
  <si>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</si>
  <si>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</si>
  <si>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</si>
  <si>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</si>
  <si>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</si>
  <si>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</si>
  <si>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</si>
  <si>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</si>
  <si>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</si>
  <si>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</si>
  <si>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</si>
  <si>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</si>
  <si>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</si>
  <si>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</si>
  <si>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</si>
  <si>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</si>
  <si>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</si>
  <si>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</si>
  <si>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</si>
  <si>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</si>
  <si>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</si>
  <si>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</si>
  <si>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</si>
  <si>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</si>
  <si>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</si>
  <si>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</si>
  <si>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</si>
  <si>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</si>
  <si>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</si>
  <si>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</si>
  <si>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</si>
  <si>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</si>
  <si>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</si>
  <si>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</si>
  <si>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</si>
  <si>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</si>
  <si>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</si>
  <si>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</si>
  <si>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</si>
  <si>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</si>
  <si>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</si>
  <si>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</si>
  <si>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</si>
  <si>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</si>
  <si>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</si>
  <si>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</si>
  <si>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</si>
  <si>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</si>
  <si>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</si>
  <si>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</si>
  <si>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</si>
  <si>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86</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</si>
  <si>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</si>
  <si>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</si>
  <si>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</si>
  <si>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</si>
  <si>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</si>
  <si>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</si>
  <si>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</si>
  <si>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</si>
  <si>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</si>
  <si>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</si>
  <si>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</si>
  <si>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</si>
  <si>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</si>
  <si>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</si>
  <si>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</si>
  <si>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</si>
  <si>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</si>
  <si>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</si>
  <si>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</si>
  <si>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</si>
  <si>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</si>
  <si>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</si>
  <si>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</si>
  <si>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</si>
  <si>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</si>
  <si>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</si>
  <si>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</si>
  <si>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</si>
  <si>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</si>
  <si>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</si>
  <si>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</si>
  <si>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</si>
  <si>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</si>
  <si>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</si>
  <si>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</si>
  <si>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</si>
  <si>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</si>
  <si>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</si>
  <si>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</si>
  <si>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</si>
  <si>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</si>
  <si>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</si>
  <si>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</si>
  <si>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</si>
  <si>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</si>
  <si>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</si>
  <si>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</si>
  <si>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</si>
  <si>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</si>
  <si>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</si>
  <si>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</si>
  <si>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</si>
  <si>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</si>
  <si>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</si>
  <si>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</si>
  <si>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</si>
  <si>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</si>
  <si>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</si>
  <si>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</si>
  <si>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</si>
  <si>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</si>
  <si>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</si>
  <si>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</si>
  <si>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</si>
  <si>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</si>
  <si>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</si>
  <si>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</si>
  <si>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</si>
  <si>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</si>
  <si>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</si>
  <si>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</si>
  <si>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</si>
  <si>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</si>
  <si>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</si>
  <si>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</si>
  <si>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</si>
  <si>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</si>
  <si>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</si>
  <si>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</si>
  <si>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</si>
  <si>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</si>
  <si>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</si>
  <si>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</si>
  <si>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</si>
  <si>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</si>
  <si>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</si>
  <si>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</si>
  <si>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</si>
  <si>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</si>
  <si>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</si>
  <si>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</si>
  <si>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</si>
  <si>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</si>
  <si>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</si>
  <si>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</si>
  <si>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</si>
  <si>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</si>
  <si>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</si>
  <si>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</si>
  <si>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</si>
  <si>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</si>
  <si>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</si>
  <si>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</si>
  <si>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</si>
  <si>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</si>
  <si>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</si>
  <si>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</si>
  <si>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</si>
  <si>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</si>
  <si>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</si>
  <si>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</si>
  <si>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</si>
  <si>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</si>
  <si>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</si>
  <si>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</si>
  <si>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</si>
  <si>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</si>
  <si>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</si>
  <si>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861</t>
  </si>
  <si>
    <t>Thị xã Bình Minh</t>
  </si>
  <si>
    <t>29771</t>
  </si>
  <si>
    <t>29806</t>
  </si>
  <si>
    <t>29809</t>
  </si>
  <si>
    <t>29812</t>
  </si>
  <si>
    <t>Xã Đông Bình</t>
  </si>
  <si>
    <t>29813</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</si>
  <si>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</si>
  <si>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</si>
  <si>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</si>
  <si>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</si>
  <si>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</si>
  <si>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</si>
  <si>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</si>
  <si>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</si>
  <si>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</si>
  <si>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</si>
  <si>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</si>
  <si>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</si>
  <si>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</si>
  <si>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</si>
  <si>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</si>
  <si>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</si>
  <si>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</si>
  <si>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</si>
  <si>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</si>
  <si>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</si>
  <si>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</si>
  <si>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</si>
  <si>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</si>
  <si>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</si>
  <si>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</si>
  <si>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</si>
  <si>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</si>
  <si>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</si>
  <si>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</si>
  <si>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</si>
  <si>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</si>
  <si>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</si>
  <si>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</si>
  <si>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</si>
  <si>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</si>
  <si>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</si>
  <si>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</si>
  <si>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</si>
  <si>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</si>
  <si>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</si>
  <si>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</si>
  <si>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</si>
  <si>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</si>
  <si>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</si>
  <si>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</si>
  <si>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</si>
  <si>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</si>
  <si>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</si>
  <si>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</si>
  <si>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87</t>
  </si>
  <si>
    <t>29866</t>
  </si>
  <si>
    <t>29869</t>
  </si>
  <si>
    <t>29872</t>
  </si>
  <si>
    <t>29875</t>
  </si>
  <si>
    <t>29878</t>
  </si>
  <si>
    <t>29881</t>
  </si>
  <si>
    <t>Xã Mỹ Ngãi</t>
  </si>
  <si>
    <t>29884</t>
  </si>
  <si>
    <t>29887</t>
  </si>
  <si>
    <t>Xã Mỹ Trà</t>
  </si>
  <si>
    <t>29888</t>
  </si>
  <si>
    <t>My Phu Commune</t>
  </si>
  <si>
    <t>29890</t>
  </si>
  <si>
    <t>Xã Tân Thuận Tây</t>
  </si>
  <si>
    <t>29892</t>
  </si>
  <si>
    <t>29893</t>
  </si>
  <si>
    <t>29896</t>
  </si>
  <si>
    <t>Xã Tân Thuận Đông</t>
  </si>
  <si>
    <t>29899</t>
  </si>
  <si>
    <t>Xã Tịnh Thới</t>
  </si>
  <si>
    <t>29902</t>
  </si>
  <si>
    <t>867</t>
  </si>
  <si>
    <t>29905</t>
  </si>
  <si>
    <t>29908</t>
  </si>
  <si>
    <t>29911</t>
  </si>
  <si>
    <t>29914</t>
  </si>
  <si>
    <t>Xã Tân Khánh Đông</t>
  </si>
  <si>
    <t>29917</t>
  </si>
  <si>
    <t>Tan Quy Dong Commune</t>
  </si>
  <si>
    <t>29919</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</si>
  <si>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</si>
  <si>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</si>
  <si>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</si>
  <si>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</si>
  <si>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</si>
  <si>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</si>
  <si>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</si>
  <si>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</si>
  <si>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</si>
  <si>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</si>
  <si>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</si>
  <si>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</si>
  <si>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</si>
  <si>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</si>
  <si>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</si>
  <si>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</si>
  <si>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</si>
  <si>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</si>
  <si>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</si>
  <si>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</si>
  <si>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</si>
  <si>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</si>
  <si>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</si>
  <si>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</si>
  <si>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</si>
  <si>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</si>
  <si>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</si>
  <si>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</si>
  <si>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</si>
  <si>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</si>
  <si>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</si>
  <si>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</si>
  <si>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</si>
  <si>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</si>
  <si>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</si>
  <si>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</si>
  <si>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</si>
  <si>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</si>
  <si>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</si>
  <si>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</si>
  <si>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</si>
  <si>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</si>
  <si>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</si>
  <si>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</si>
  <si>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</si>
  <si>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</si>
  <si>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</si>
  <si>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</si>
  <si>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</si>
  <si>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</si>
  <si>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</si>
  <si>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</si>
  <si>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</si>
  <si>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</si>
  <si>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</si>
  <si>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</si>
  <si>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</si>
  <si>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</si>
  <si>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</si>
  <si>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</si>
  <si>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</si>
  <si>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</si>
  <si>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</si>
  <si>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</si>
  <si>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</si>
  <si>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</si>
  <si>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</si>
  <si>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</si>
  <si>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</si>
  <si>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</si>
  <si>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</si>
  <si>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</si>
  <si>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</si>
  <si>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</si>
  <si>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</si>
  <si>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</si>
  <si>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</si>
  <si>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</si>
  <si>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</si>
  <si>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</si>
  <si>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</si>
  <si>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</si>
  <si>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</si>
  <si>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</si>
  <si>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</si>
  <si>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</si>
  <si>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</si>
  <si>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</si>
  <si>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</si>
  <si>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</si>
  <si>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</si>
  <si>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</si>
  <si>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</si>
  <si>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</si>
  <si>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</si>
  <si>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</si>
  <si>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</si>
  <si>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</si>
  <si>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</si>
  <si>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</si>
  <si>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</si>
  <si>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</si>
  <si>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</si>
  <si>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</si>
  <si>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</si>
  <si>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</si>
  <si>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</si>
  <si>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</si>
  <si>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</si>
  <si>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</si>
  <si>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</si>
  <si>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</si>
  <si>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</si>
  <si>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</si>
  <si>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</si>
  <si>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</si>
  <si>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</si>
  <si>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</si>
  <si>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</si>
  <si>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</si>
  <si>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</si>
  <si>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</si>
  <si>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</si>
  <si>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</si>
  <si>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</si>
  <si>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</si>
  <si>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</si>
  <si>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</si>
  <si>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</si>
  <si>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</si>
  <si>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</si>
  <si>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</si>
  <si>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</si>
  <si>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</si>
  <si>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</si>
  <si>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</si>
  <si>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</si>
  <si>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</si>
  <si>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</si>
  <si>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</si>
  <si>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</si>
  <si>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</si>
  <si>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</si>
  <si>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</si>
  <si>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</si>
  <si>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</si>
  <si>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</si>
  <si>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</si>
  <si>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</si>
  <si>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</si>
  <si>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</si>
  <si>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</si>
  <si>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</si>
  <si>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</si>
  <si>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</si>
  <si>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</si>
  <si>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</si>
  <si>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</si>
  <si>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</si>
  <si>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</si>
  <si>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</si>
  <si>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</si>
  <si>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</si>
  <si>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</si>
  <si>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</si>
  <si>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</si>
  <si>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</si>
  <si>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</si>
  <si>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</si>
  <si>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</si>
  <si>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</si>
  <si>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</si>
  <si>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</si>
  <si>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</si>
  <si>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</si>
  <si>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</si>
  <si>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</si>
  <si>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</si>
  <si>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</si>
  <si>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</si>
  <si>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</si>
  <si>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</si>
  <si>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</si>
  <si>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</si>
  <si>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</si>
  <si>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</si>
  <si>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</si>
  <si>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</si>
  <si>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</si>
  <si>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</si>
  <si>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</si>
  <si>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</si>
  <si>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</si>
  <si>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</si>
  <si>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</si>
  <si>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</si>
  <si>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</si>
  <si>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</si>
  <si>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</si>
  <si>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</si>
  <si>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</si>
  <si>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</si>
  <si>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</si>
  <si>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89</t>
  </si>
  <si>
    <t>30283</t>
  </si>
  <si>
    <t>30285</t>
  </si>
  <si>
    <t>Dong Xuyen Ward</t>
  </si>
  <si>
    <t>30286</t>
  </si>
  <si>
    <t>30289</t>
  </si>
  <si>
    <t>30292</t>
  </si>
  <si>
    <t>30295</t>
  </si>
  <si>
    <t>30298</t>
  </si>
  <si>
    <t>30301</t>
  </si>
  <si>
    <t>30304</t>
  </si>
  <si>
    <t>30307</t>
  </si>
  <si>
    <t>My Hoa Ward</t>
  </si>
  <si>
    <t>30310</t>
  </si>
  <si>
    <t>Xã Mỹ Khánh</t>
  </si>
  <si>
    <t>30313</t>
  </si>
  <si>
    <t>Xã Mỹ Hòa Hưng</t>
  </si>
  <si>
    <t>30316</t>
  </si>
  <si>
    <t>884</t>
  </si>
  <si>
    <t>30319</t>
  </si>
  <si>
    <t>30322</t>
  </si>
  <si>
    <t>30325</t>
  </si>
  <si>
    <t>30328</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</si>
  <si>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</si>
  <si>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</si>
  <si>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</si>
  <si>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</si>
  <si>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</si>
  <si>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</si>
  <si>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</si>
  <si>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</si>
  <si>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</si>
  <si>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</si>
  <si>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</si>
  <si>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</si>
  <si>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</si>
  <si>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</si>
  <si>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</si>
  <si>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</si>
  <si>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</si>
  <si>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</si>
  <si>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</si>
  <si>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</si>
  <si>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</si>
  <si>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</si>
  <si>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</si>
  <si>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</si>
  <si>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</si>
  <si>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</si>
  <si>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887</t>
  </si>
  <si>
    <t>Thị xã Tân Châu</t>
  </si>
  <si>
    <t>30377</t>
  </si>
  <si>
    <t>30378</t>
  </si>
  <si>
    <t>30379</t>
  </si>
  <si>
    <t>30382</t>
  </si>
  <si>
    <t>Xã Vĩnh Xương</t>
  </si>
  <si>
    <t>30385</t>
  </si>
  <si>
    <t>30387</t>
  </si>
  <si>
    <t>Tan Thanh Commune</t>
  </si>
  <si>
    <t>30388</t>
  </si>
  <si>
    <t>30391</t>
  </si>
  <si>
    <t>30394</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</si>
  <si>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</si>
  <si>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</si>
  <si>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</si>
  <si>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</si>
  <si>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</si>
  <si>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</si>
  <si>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</si>
  <si>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</si>
  <si>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</si>
  <si>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</si>
  <si>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</si>
  <si>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</si>
  <si>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</si>
  <si>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</si>
  <si>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</si>
  <si>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</si>
  <si>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</si>
  <si>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</si>
  <si>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</si>
  <si>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</si>
  <si>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</si>
  <si>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</si>
  <si>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</si>
  <si>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</si>
  <si>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</si>
  <si>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</si>
  <si>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</si>
  <si>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</si>
  <si>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</si>
  <si>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</si>
  <si>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</si>
  <si>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</si>
  <si>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</si>
  <si>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</si>
  <si>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</si>
  <si>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</si>
  <si>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</si>
  <si>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</si>
  <si>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</si>
  <si>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</si>
  <si>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</si>
  <si>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</si>
  <si>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</si>
  <si>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</si>
  <si>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</si>
  <si>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</si>
  <si>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</si>
  <si>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</si>
  <si>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</si>
  <si>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</si>
  <si>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</si>
  <si>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</si>
  <si>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</si>
  <si>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</si>
  <si>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</si>
  <si>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</si>
  <si>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</si>
  <si>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</si>
  <si>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</si>
  <si>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</si>
  <si>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</si>
  <si>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</si>
  <si>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</si>
  <si>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</si>
  <si>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</si>
  <si>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</si>
  <si>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</si>
  <si>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</si>
  <si>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</si>
  <si>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</si>
  <si>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</si>
  <si>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</si>
  <si>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</si>
  <si>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</si>
  <si>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</si>
  <si>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</si>
  <si>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</si>
  <si>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</si>
  <si>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</si>
  <si>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</si>
  <si>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</si>
  <si>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</si>
  <si>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</si>
  <si>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</si>
  <si>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</si>
  <si>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</si>
  <si>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</si>
  <si>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</si>
  <si>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</si>
  <si>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</si>
  <si>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</si>
  <si>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</si>
  <si>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</si>
  <si>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</si>
  <si>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</si>
  <si>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</si>
  <si>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</si>
  <si>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</si>
  <si>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</si>
  <si>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</si>
  <si>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</si>
  <si>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</si>
  <si>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</si>
  <si>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</si>
  <si>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</si>
  <si>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</si>
  <si>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</si>
  <si>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</si>
  <si>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</si>
  <si>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</si>
  <si>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</si>
  <si>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</si>
  <si>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</si>
  <si>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</si>
  <si>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</si>
  <si>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</si>
  <si>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</si>
  <si>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</si>
  <si>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</si>
  <si>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</si>
  <si>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</si>
  <si>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</si>
  <si>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</si>
  <si>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</si>
  <si>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</si>
  <si>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</si>
  <si>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</si>
  <si>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</si>
  <si>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</si>
  <si>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</si>
  <si>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</si>
  <si>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</si>
  <si>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</si>
  <si>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</si>
  <si>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</si>
  <si>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</si>
  <si>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</si>
  <si>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</si>
  <si>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</si>
  <si>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</si>
  <si>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</si>
  <si>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</si>
  <si>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</si>
  <si>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</si>
  <si>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</si>
  <si>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</si>
  <si>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</si>
  <si>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</si>
  <si>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</si>
  <si>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</si>
  <si>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</si>
  <si>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</si>
  <si>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</si>
  <si>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</si>
  <si>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</si>
  <si>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</si>
  <si>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</si>
  <si>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</si>
  <si>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</si>
  <si>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</si>
  <si>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An Binh Commune</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</si>
  <si>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</si>
  <si>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</si>
  <si>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</si>
  <si>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</si>
  <si>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</si>
  <si>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</si>
  <si>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</si>
  <si>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</si>
  <si>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</si>
  <si>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</si>
  <si>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</si>
  <si>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</si>
  <si>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</si>
  <si>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</si>
  <si>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</si>
  <si>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</si>
  <si>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</si>
  <si>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</si>
  <si>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</si>
  <si>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</si>
  <si>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</si>
  <si>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899</t>
  </si>
  <si>
    <t>91</t>
  </si>
  <si>
    <t>30733</t>
  </si>
  <si>
    <t>30736</t>
  </si>
  <si>
    <t>30739</t>
  </si>
  <si>
    <t>30742</t>
  </si>
  <si>
    <t>30745</t>
  </si>
  <si>
    <t>30748</t>
  </si>
  <si>
    <t>30751</t>
  </si>
  <si>
    <t>30754</t>
  </si>
  <si>
    <t>30757</t>
  </si>
  <si>
    <t>30760</t>
  </si>
  <si>
    <t>30763</t>
  </si>
  <si>
    <t>Xã Phi Thông</t>
  </si>
  <si>
    <t>30766</t>
  </si>
  <si>
    <t>900</t>
  </si>
  <si>
    <t>Thị xã Hà Tiên</t>
  </si>
  <si>
    <t>30769</t>
  </si>
  <si>
    <t>30772</t>
  </si>
  <si>
    <t>30775</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</si>
  <si>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</si>
  <si>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</si>
  <si>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</si>
  <si>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</si>
  <si>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</si>
  <si>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</si>
  <si>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</si>
  <si>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</si>
  <si>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</si>
  <si>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</si>
  <si>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</si>
  <si>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</si>
  <si>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</si>
  <si>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</si>
  <si>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</si>
  <si>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</si>
  <si>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</si>
  <si>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</si>
  <si>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</si>
  <si>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</si>
  <si>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</si>
  <si>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</si>
  <si>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</si>
  <si>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</si>
  <si>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</si>
  <si>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</si>
  <si>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</si>
  <si>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</si>
  <si>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</si>
  <si>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</si>
  <si>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</si>
  <si>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</si>
  <si>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</si>
  <si>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</si>
  <si>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</si>
  <si>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</si>
  <si>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</si>
  <si>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</si>
  <si>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</si>
  <si>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</si>
  <si>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</si>
  <si>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</si>
  <si>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</si>
  <si>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</si>
  <si>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</si>
  <si>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</si>
  <si>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</si>
  <si>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</si>
  <si>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</si>
  <si>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</si>
  <si>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</si>
  <si>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</si>
  <si>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</si>
  <si>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</si>
  <si>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</si>
  <si>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</si>
  <si>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</si>
  <si>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</si>
  <si>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</si>
  <si>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</si>
  <si>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</si>
  <si>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</si>
  <si>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</si>
  <si>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</si>
  <si>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</si>
  <si>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</si>
  <si>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</si>
  <si>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</si>
  <si>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</si>
  <si>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</si>
  <si>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</si>
  <si>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</si>
  <si>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</si>
  <si>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</si>
  <si>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</si>
  <si>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</si>
  <si>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</si>
  <si>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</si>
  <si>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</si>
  <si>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</si>
  <si>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</si>
  <si>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</si>
  <si>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</si>
  <si>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</si>
  <si>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</si>
  <si>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</si>
  <si>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</si>
  <si>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</si>
  <si>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</si>
  <si>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</si>
  <si>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</si>
  <si>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</si>
  <si>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</si>
  <si>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</si>
  <si>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</si>
  <si>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</si>
  <si>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</si>
  <si>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</si>
  <si>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</si>
  <si>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</si>
  <si>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</si>
  <si>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</si>
  <si>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</si>
  <si>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</si>
  <si>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</si>
  <si>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</si>
  <si>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</si>
  <si>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</si>
  <si>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</si>
  <si>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</si>
  <si>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</si>
  <si>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</si>
  <si>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</si>
  <si>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</si>
  <si>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</si>
  <si>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</si>
  <si>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</si>
  <si>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</si>
  <si>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</si>
  <si>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</si>
  <si>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</si>
  <si>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</si>
  <si>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</si>
  <si>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</si>
  <si>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</si>
  <si>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</si>
  <si>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</si>
  <si>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</si>
  <si>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</si>
  <si>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</si>
  <si>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</si>
  <si>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</si>
  <si>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</si>
  <si>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</si>
  <si>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</si>
  <si>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</si>
  <si>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</si>
  <si>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</si>
  <si>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</si>
  <si>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</si>
  <si>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</si>
  <si>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</si>
  <si>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</si>
  <si>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</si>
  <si>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</si>
  <si>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</si>
  <si>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</si>
  <si>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</si>
  <si>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</si>
  <si>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</si>
  <si>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</si>
  <si>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</si>
  <si>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</si>
  <si>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</si>
  <si>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</si>
  <si>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</si>
  <si>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</si>
  <si>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</si>
  <si>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</si>
  <si>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</si>
  <si>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</si>
  <si>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</si>
  <si>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</si>
  <si>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</si>
  <si>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</si>
  <si>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</si>
  <si>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</si>
  <si>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</si>
  <si>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</si>
  <si>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</si>
  <si>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</si>
  <si>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</si>
  <si>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</si>
  <si>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</si>
  <si>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</si>
  <si>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</si>
  <si>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</si>
  <si>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</si>
  <si>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</si>
  <si>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</si>
  <si>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</si>
  <si>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</si>
  <si>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</si>
  <si>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</si>
  <si>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</si>
  <si>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</si>
  <si>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</si>
  <si>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</si>
  <si>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</si>
  <si>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</si>
  <si>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</si>
  <si>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</si>
  <si>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</si>
  <si>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</si>
  <si>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</si>
  <si>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</si>
  <si>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</si>
  <si>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</si>
  <si>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</si>
  <si>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</si>
  <si>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</si>
  <si>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</si>
  <si>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</si>
  <si>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</si>
  <si>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</si>
  <si>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</si>
  <si>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</si>
  <si>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</si>
  <si>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</si>
  <si>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</si>
  <si>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</si>
  <si>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</si>
  <si>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</si>
  <si>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</si>
  <si>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</si>
  <si>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</si>
  <si>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</si>
  <si>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</si>
  <si>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</si>
  <si>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</si>
  <si>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</si>
  <si>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</si>
  <si>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30791</t>
  </si>
  <si>
    <t>Vinh Phu Commune</t>
  </si>
  <si>
    <t>914</t>
  </si>
  <si>
    <t>Huyện Giang Thành</t>
  </si>
  <si>
    <t>30793</t>
  </si>
  <si>
    <t>Xã Vĩnh Điều</t>
  </si>
  <si>
    <t>30796</t>
  </si>
  <si>
    <t>Xã Tân Khánh Hòa</t>
  </si>
  <si>
    <t>30797</t>
  </si>
  <si>
    <t>Phu Loi Commune</t>
  </si>
  <si>
    <t>30799</t>
  </si>
  <si>
    <t>31117</t>
  </si>
  <si>
    <t>916</t>
  </si>
  <si>
    <t>Quận Ninh Kiều</t>
  </si>
  <si>
    <t>92</t>
  </si>
  <si>
    <t>31120</t>
  </si>
  <si>
    <t>31123</t>
  </si>
  <si>
    <t>31126</t>
  </si>
  <si>
    <t>31129</t>
  </si>
  <si>
    <t>31132</t>
  </si>
  <si>
    <t>31135</t>
  </si>
  <si>
    <t>31138</t>
  </si>
  <si>
    <t>31141</t>
  </si>
  <si>
    <t>31144</t>
  </si>
  <si>
    <t>31147</t>
  </si>
  <si>
    <t>31149</t>
  </si>
  <si>
    <t>31150</t>
  </si>
  <si>
    <t>31153</t>
  </si>
  <si>
    <t>917</t>
  </si>
  <si>
    <t>Quận Ô Môn</t>
  </si>
  <si>
    <t>31154</t>
  </si>
  <si>
    <t>31156</t>
  </si>
  <si>
    <t>31157</t>
  </si>
  <si>
    <t>31159</t>
  </si>
  <si>
    <t>31162</t>
  </si>
  <si>
    <t>31165</t>
  </si>
  <si>
    <t>31168</t>
  </si>
  <si>
    <t>918</t>
  </si>
  <si>
    <t>Quận Bình Thủy</t>
  </si>
  <si>
    <t>31169</t>
  </si>
  <si>
    <t>31171</t>
  </si>
  <si>
    <t>31174</t>
  </si>
  <si>
    <t>31177</t>
  </si>
  <si>
    <t>31178</t>
  </si>
  <si>
    <t>31180</t>
  </si>
  <si>
    <t>31183</t>
  </si>
  <si>
    <t>31186</t>
  </si>
  <si>
    <t>919</t>
  </si>
  <si>
    <t>Quận Cái Răng</t>
  </si>
  <si>
    <t>31189</t>
  </si>
  <si>
    <t>31192</t>
  </si>
  <si>
    <t>31195</t>
  </si>
  <si>
    <t>31198</t>
  </si>
  <si>
    <t>31201</t>
  </si>
  <si>
    <t>31204</t>
  </si>
  <si>
    <t>31207</t>
  </si>
  <si>
    <t>923</t>
  </si>
  <si>
    <t>Quận Thốt Nốt</t>
  </si>
  <si>
    <t>31210</t>
  </si>
  <si>
    <t>31212</t>
  </si>
  <si>
    <t>31213</t>
  </si>
  <si>
    <t>31216</t>
  </si>
  <si>
    <t>31217</t>
  </si>
  <si>
    <t>31219</t>
  </si>
  <si>
    <t>31227</t>
  </si>
  <si>
    <t>31228</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</si>
  <si>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</si>
  <si>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</si>
  <si>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</si>
  <si>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</si>
  <si>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</si>
  <si>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</si>
  <si>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</si>
  <si>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</si>
  <si>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</si>
  <si>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</si>
  <si>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</si>
  <si>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</si>
  <si>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</si>
  <si>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</si>
  <si>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</si>
  <si>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</si>
  <si>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</si>
  <si>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</si>
  <si>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</si>
  <si>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</si>
  <si>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</si>
  <si>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</si>
  <si>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</si>
  <si>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</si>
  <si>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</si>
  <si>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</si>
  <si>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</si>
  <si>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</si>
  <si>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</si>
  <si>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</si>
  <si>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</si>
  <si>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</si>
  <si>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</si>
  <si>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</si>
  <si>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</si>
  <si>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</si>
  <si>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</si>
  <si>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</si>
  <si>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</si>
  <si>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</si>
  <si>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</si>
  <si>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</si>
  <si>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</si>
  <si>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</si>
  <si>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</si>
  <si>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</si>
  <si>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</si>
  <si>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</si>
  <si>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</si>
  <si>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</si>
  <si>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</si>
  <si>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</si>
  <si>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</si>
  <si>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</si>
  <si>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</si>
  <si>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</si>
  <si>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</si>
  <si>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</si>
  <si>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</si>
  <si>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</si>
  <si>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</si>
  <si>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</si>
  <si>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</si>
  <si>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</si>
  <si>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</si>
  <si>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</si>
  <si>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</si>
  <si>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</si>
  <si>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</si>
  <si>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</si>
  <si>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930</t>
  </si>
  <si>
    <t>93</t>
  </si>
  <si>
    <t>31321</t>
  </si>
  <si>
    <t>31324</t>
  </si>
  <si>
    <t>31327</t>
  </si>
  <si>
    <t>31330</t>
  </si>
  <si>
    <t>31333</t>
  </si>
  <si>
    <t>Xã Vị Tân</t>
  </si>
  <si>
    <t>31336</t>
  </si>
  <si>
    <t>Xã Hỏa Lựu</t>
  </si>
  <si>
    <t>31338</t>
  </si>
  <si>
    <t>Tân Tiến Commune</t>
  </si>
  <si>
    <t>31339</t>
  </si>
  <si>
    <t>Xã Hỏa Tiến</t>
  </si>
  <si>
    <t>31340</t>
  </si>
  <si>
    <t>Nga Bay precinct</t>
  </si>
  <si>
    <t>931</t>
  </si>
  <si>
    <t>Thị xã Ngã Bảy</t>
  </si>
  <si>
    <t>31341</t>
  </si>
  <si>
    <t>Lai Hieu precinct</t>
  </si>
  <si>
    <t>31343</t>
  </si>
  <si>
    <t>Hiep Thanh precinct</t>
  </si>
  <si>
    <t>31344</t>
  </si>
  <si>
    <t>Xã Hiệp Lợi</t>
  </si>
  <si>
    <t>Hiep Loi commune</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</si>
  <si>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</si>
  <si>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</si>
  <si>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</si>
  <si>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</si>
  <si>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</si>
  <si>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</si>
  <si>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</si>
  <si>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</si>
  <si>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</si>
  <si>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</si>
  <si>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</si>
  <si>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</si>
  <si>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</si>
  <si>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</si>
  <si>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</si>
  <si>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</si>
  <si>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</si>
  <si>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</si>
  <si>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</si>
  <si>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</si>
  <si>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</si>
  <si>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</si>
  <si>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</si>
  <si>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</si>
  <si>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</si>
  <si>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</si>
  <si>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</si>
  <si>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</si>
  <si>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</si>
  <si>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</si>
  <si>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</si>
  <si>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</si>
  <si>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</si>
  <si>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</si>
  <si>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</si>
  <si>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</si>
  <si>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</si>
  <si>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</si>
  <si>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</si>
  <si>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</si>
  <si>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</si>
  <si>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</si>
  <si>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</si>
  <si>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</si>
  <si>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</si>
  <si>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</si>
  <si>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</si>
  <si>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</si>
  <si>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</si>
  <si>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</si>
  <si>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</si>
  <si>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</si>
  <si>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</si>
  <si>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</si>
  <si>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</si>
  <si>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</si>
  <si>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</si>
  <si>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</si>
  <si>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</si>
  <si>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</si>
  <si>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</si>
  <si>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</si>
  <si>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</si>
  <si>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</si>
  <si>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</si>
  <si>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</si>
  <si>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</si>
  <si>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</si>
  <si>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</si>
  <si>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</si>
  <si>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</si>
  <si>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</si>
  <si>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</si>
  <si>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</si>
  <si>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</si>
  <si>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</si>
  <si>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</si>
  <si>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</si>
  <si>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</si>
  <si>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</si>
  <si>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</si>
  <si>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</si>
  <si>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</si>
  <si>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</si>
  <si>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</si>
  <si>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</si>
  <si>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</si>
  <si>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</si>
  <si>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</si>
  <si>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</si>
  <si>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</si>
  <si>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</si>
  <si>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</si>
  <si>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</si>
  <si>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</si>
  <si>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</si>
  <si>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</si>
  <si>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</si>
  <si>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</si>
  <si>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</si>
  <si>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</si>
  <si>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</si>
  <si>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</si>
  <si>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</si>
  <si>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</si>
  <si>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</si>
  <si>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Tra Long</t>
  </si>
  <si>
    <t>31473</t>
  </si>
  <si>
    <t>31474</t>
  </si>
  <si>
    <t>31475</t>
  </si>
  <si>
    <t>31477</t>
  </si>
  <si>
    <t>Xã Long Trị</t>
  </si>
  <si>
    <t>31478</t>
  </si>
  <si>
    <t>Xã Long Trị A</t>
  </si>
  <si>
    <t>31480</t>
  </si>
  <si>
    <t>31481</t>
  </si>
  <si>
    <t>Tan Phu Commune</t>
  </si>
  <si>
    <t>31498</t>
  </si>
  <si>
    <t>941</t>
  </si>
  <si>
    <t>94</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</si>
  <si>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</si>
  <si>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</si>
  <si>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</si>
  <si>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</si>
  <si>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</si>
  <si>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</si>
  <si>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</si>
  <si>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</si>
  <si>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</si>
  <si>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</si>
  <si>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</si>
  <si>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</si>
  <si>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</si>
  <si>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</si>
  <si>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</si>
  <si>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</si>
  <si>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</si>
  <si>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</si>
  <si>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</si>
  <si>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</si>
  <si>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</si>
  <si>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</si>
  <si>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</si>
  <si>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</si>
  <si>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</si>
  <si>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</si>
  <si>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</si>
  <si>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</si>
  <si>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</si>
  <si>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</si>
  <si>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</si>
  <si>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</si>
  <si>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</si>
  <si>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</si>
  <si>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</si>
  <si>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</si>
  <si>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</si>
  <si>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</si>
  <si>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</si>
  <si>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</si>
  <si>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</si>
  <si>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</si>
  <si>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</si>
  <si>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</si>
  <si>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</si>
  <si>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</si>
  <si>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</si>
  <si>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</si>
  <si>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</si>
  <si>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</si>
  <si>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</si>
  <si>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</si>
  <si>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</si>
  <si>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</si>
  <si>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</si>
  <si>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</si>
  <si>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</si>
  <si>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</si>
  <si>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</si>
  <si>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</si>
  <si>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</si>
  <si>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</si>
  <si>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</si>
  <si>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</si>
  <si>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</si>
  <si>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</si>
  <si>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</si>
  <si>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</si>
  <si>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</si>
  <si>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</si>
  <si>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</si>
  <si>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</si>
  <si>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</si>
  <si>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</si>
  <si>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</si>
  <si>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</si>
  <si>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</si>
  <si>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</si>
  <si>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</si>
  <si>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</si>
  <si>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</si>
  <si>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</si>
  <si>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</si>
  <si>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</si>
  <si>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</si>
  <si>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</si>
  <si>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</si>
  <si>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</si>
  <si>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</si>
  <si>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</si>
  <si>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</si>
  <si>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</si>
  <si>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</si>
  <si>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</si>
  <si>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</si>
  <si>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</si>
  <si>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</si>
  <si>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</si>
  <si>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</si>
  <si>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</si>
  <si>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</si>
  <si>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</si>
  <si>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</si>
  <si>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</si>
  <si>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</si>
  <si>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</si>
  <si>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</si>
  <si>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</si>
  <si>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</si>
  <si>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</si>
  <si>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</si>
  <si>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</si>
  <si>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</si>
  <si>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</si>
  <si>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</si>
  <si>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</si>
  <si>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</si>
  <si>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</si>
  <si>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</si>
  <si>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</si>
  <si>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</si>
  <si>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</si>
  <si>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</si>
  <si>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</si>
  <si>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</si>
  <si>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</si>
  <si>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</si>
  <si>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</si>
  <si>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</si>
  <si>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</si>
  <si>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</si>
  <si>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</si>
  <si>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</si>
  <si>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</si>
  <si>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</si>
  <si>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</si>
  <si>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</si>
  <si>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</si>
  <si>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</si>
  <si>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</si>
  <si>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</si>
  <si>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</si>
  <si>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</si>
  <si>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</si>
  <si>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</si>
  <si>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</si>
  <si>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</si>
  <si>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</si>
  <si>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</si>
  <si>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</si>
  <si>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</si>
  <si>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</si>
  <si>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</si>
  <si>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</si>
  <si>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</si>
  <si>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</si>
  <si>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</si>
  <si>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</si>
  <si>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</si>
  <si>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</si>
  <si>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</si>
  <si>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</si>
  <si>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</si>
  <si>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</si>
  <si>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</si>
  <si>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</si>
  <si>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</si>
  <si>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</si>
  <si>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</si>
  <si>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</si>
  <si>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</si>
  <si>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</si>
  <si>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</si>
  <si>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</si>
  <si>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</si>
  <si>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</si>
  <si>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</si>
  <si>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</si>
  <si>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</si>
  <si>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</si>
  <si>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</si>
  <si>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</si>
  <si>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</si>
  <si>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95</t>
  </si>
  <si>
    <t>31816</t>
  </si>
  <si>
    <t>31819</t>
  </si>
  <si>
    <t>31822</t>
  </si>
  <si>
    <t>31825</t>
  </si>
  <si>
    <t>31828</t>
  </si>
  <si>
    <t>31831</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</si>
  <si>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</si>
  <si>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</si>
  <si>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</si>
  <si>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</si>
  <si>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</si>
  <si>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</si>
  <si>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</si>
  <si>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</si>
  <si>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</si>
  <si>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</si>
  <si>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</si>
  <si>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</si>
  <si>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</si>
  <si>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</si>
  <si>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</si>
  <si>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</si>
  <si>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</si>
  <si>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</si>
  <si>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</si>
  <si>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</si>
  <si>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</si>
  <si>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</si>
  <si>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</si>
  <si>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</si>
  <si>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</si>
  <si>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</si>
  <si>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</si>
  <si>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</si>
  <si>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</si>
  <si>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</si>
  <si>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</si>
  <si>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</si>
  <si>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</si>
  <si>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</si>
  <si>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</si>
  <si>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</si>
  <si>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</si>
  <si>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</si>
  <si>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</si>
  <si>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</si>
  <si>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</si>
  <si>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</si>
  <si>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</si>
  <si>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</si>
  <si>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</si>
  <si>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</si>
  <si>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</si>
  <si>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</si>
  <si>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</si>
  <si>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</si>
  <si>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</si>
  <si>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</si>
  <si>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</si>
  <si>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</si>
  <si>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</si>
  <si>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</si>
  <si>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31948</t>
  </si>
  <si>
    <t>Xã Phong Thạnh Đông</t>
  </si>
  <si>
    <t>31951</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</si>
  <si>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</si>
  <si>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</si>
  <si>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</si>
  <si>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</si>
  <si>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</si>
  <si>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</si>
  <si>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</si>
  <si>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</si>
  <si>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</si>
  <si>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</si>
  <si>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</si>
  <si>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</si>
  <si>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</si>
  <si>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</si>
  <si>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</si>
  <si>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</si>
  <si>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</si>
  <si>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</si>
  <si>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</si>
  <si>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</si>
  <si>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</si>
  <si>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</si>
  <si>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</si>
  <si>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</si>
  <si>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</si>
  <si>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</si>
  <si>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</si>
  <si>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</si>
  <si>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</si>
  <si>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</si>
  <si>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</si>
  <si>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</si>
  <si>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</si>
  <si>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</si>
  <si>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</si>
  <si>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</si>
  <si>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</si>
  <si>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</si>
  <si>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</si>
  <si>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</si>
  <si>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</si>
  <si>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</si>
  <si>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</si>
  <si>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</si>
  <si>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</si>
  <si>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</si>
  <si>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</si>
  <si>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96</t>
  </si>
  <si>
    <t>32002</t>
  </si>
  <si>
    <t>32005</t>
  </si>
  <si>
    <t>32008</t>
  </si>
  <si>
    <t>32011</t>
  </si>
  <si>
    <t>32014</t>
  </si>
  <si>
    <t>32017</t>
  </si>
  <si>
    <t>32020</t>
  </si>
  <si>
    <t>32022</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</si>
  <si>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</si>
  <si>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</si>
  <si>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</si>
  <si>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</si>
  <si>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</si>
  <si>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</si>
  <si>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</si>
  <si>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</si>
  <si>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</si>
  <si>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</si>
  <si>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</si>
  <si>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</si>
  <si>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</si>
  <si>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</si>
  <si>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</si>
  <si>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</si>
  <si>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</si>
  <si>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</si>
  <si>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</si>
  <si>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</si>
  <si>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</si>
  <si>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</si>
  <si>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</si>
  <si>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</si>
  <si>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</si>
  <si>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</si>
  <si>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</si>
  <si>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</si>
  <si>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</si>
  <si>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</si>
  <si>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</si>
  <si>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</si>
  <si>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</si>
  <si>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</si>
  <si>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</si>
  <si>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</si>
  <si>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</si>
  <si>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</si>
  <si>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</si>
  <si>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</si>
  <si>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</si>
  <si>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</si>
  <si>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</si>
  <si>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</si>
  <si>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</si>
  <si>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</si>
  <si>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</si>
  <si>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</si>
  <si>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</si>
  <si>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</si>
  <si>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</si>
  <si>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</si>
  <si>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</si>
  <si>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</si>
  <si>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</si>
  <si>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</si>
  <si>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</si>
  <si>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</si>
  <si>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</si>
  <si>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</si>
  <si>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</si>
  <si>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</si>
  <si>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</si>
  <si>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</si>
  <si>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</si>
  <si>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Khanh Loc commune</t>
  </si>
  <si>
    <t>32110</t>
  </si>
  <si>
    <t>32113</t>
  </si>
  <si>
    <t>32116</t>
  </si>
  <si>
    <t>Xã Khánh Bình Đông</t>
  </si>
  <si>
    <t>32119</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</si>
  <si>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</si>
  <si>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</si>
  <si>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</si>
  <si>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</si>
  <si>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</si>
  <si>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</si>
  <si>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</si>
  <si>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</si>
  <si>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</si>
  <si>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</si>
  <si>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</si>
  <si>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</si>
  <si>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</si>
  <si>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</si>
  <si>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</si>
  <si>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</si>
  <si>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</si>
  <si>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</si>
  <si>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</si>
  <si>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</si>
  <si>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</si>
  <si>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</si>
  <si>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</si>
  <si>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</si>
  <si>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</si>
  <si>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</si>
  <si>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</si>
  <si>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</si>
  <si>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</si>
  <si>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</si>
  <si>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</si>
  <si>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</si>
  <si>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</si>
  <si>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</si>
  <si>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</si>
  <si>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</si>
  <si>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</si>
  <si>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</si>
  <si>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</si>
  <si>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</si>
  <si>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</si>
  <si>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</si>
  <si>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</si>
  <si>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</si>
  <si>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</si>
  <si>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</si>
  <si>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</si>
  <si>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Tan Dan commune</t>
  </si>
  <si>
    <t>32176</t>
  </si>
  <si>
    <t>32179</t>
  </si>
  <si>
    <t>Xã Quách Phẩm Bắc</t>
  </si>
  <si>
    <t>32182</t>
  </si>
  <si>
    <t>Xã Quách Phẩm</t>
  </si>
  <si>
    <t>32185</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</si>
  <si>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</si>
  <si>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</si>
  <si>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</si>
  <si>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</si>
  <si>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</si>
  <si>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</si>
  <si>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</si>
  <si>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</si>
  <si>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</si>
  <si>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</si>
  <si>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</si>
  <si>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</si>
  <si>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</si>
  <si>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</si>
  <si>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</si>
  <si>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</si>
  <si>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</si>
  <si>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</si>
  <si>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</si>
  <si>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</si>
  <si>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</si>
  <si>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</si>
  <si>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</si>
  <si>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</si>
  <si>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</si>
  <si>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</si>
  <si>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</si>
  <si>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</si>
  <si>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</si>
  <si>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</si>
  <si>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</si>
  <si>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</si>
  <si>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</si>
  <si>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</si>
  <si>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</si>
  <si>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</si>
  <si>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</si>
  <si>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</si>
  <si>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</si>
  <si>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</si>
  <si>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</si>
  <si>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</si>
  <si>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</si>
  <si>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</si>
  <si>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</si>
  <si>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</si>
  <si>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</si>
  <si>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</si>
  <si>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</si>
  <si>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</si>
  <si>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</si>
  <si>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</si>
  <si>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</si>
  <si>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</si>
  <si>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Province</t>
  </si>
  <si>
    <t>NumOfComma</t>
  </si>
  <si>
    <t>Ward</t>
  </si>
  <si>
    <t>District</t>
  </si>
  <si>
    <t>tỉnh Bình Dương.</t>
  </si>
  <si>
    <t>tỉnh Ninh Thuận.</t>
  </si>
  <si>
    <t>tỉnh Bình Thuận.</t>
  </si>
  <si>
    <t>tỉnh Lâm Đồng.</t>
  </si>
  <si>
    <t>tỉnh Bình Phước.</t>
  </si>
  <si>
    <t>tỉnh Tây Ninh.</t>
  </si>
  <si>
    <t>tỉnh Đồng Nai.</t>
  </si>
  <si>
    <t>tỉnh Bà Rịa - Vũng Tàu.</t>
  </si>
  <si>
    <t>Xã Phước tỉnh</t>
  </si>
  <si>
    <t>tỉnh Long An.</t>
  </si>
  <si>
    <t>tỉnh Tiền Giang.</t>
  </si>
  <si>
    <t>tỉnh Bến Tre.</t>
  </si>
  <si>
    <t>tỉnh Trà Vinh.</t>
  </si>
  <si>
    <t>tỉnh Vĩnh Long.</t>
  </si>
  <si>
    <t>tỉnh Đồng Tháp.</t>
  </si>
  <si>
    <t>tỉnh An Giang.</t>
  </si>
  <si>
    <t>tỉnh Kiên Giang.</t>
  </si>
  <si>
    <t>tỉnh Hậu Giang.</t>
  </si>
  <si>
    <t>tỉnh Sóc Trăng.</t>
  </si>
  <si>
    <t>tỉnh Bạc Liêu.</t>
  </si>
  <si>
    <t>tỉnh Cà Mau.</t>
  </si>
  <si>
    <t>thành phố Phan Rang - Tháp Chàm</t>
  </si>
  <si>
    <t>thành phố Phan Thiết</t>
  </si>
  <si>
    <t>thành phố Đà Lạt</t>
  </si>
  <si>
    <t>thành phố Bảo Lộc</t>
  </si>
  <si>
    <t>thành phố Tây Ninh</t>
  </si>
  <si>
    <t>thành phố Thủ Dầu Một</t>
  </si>
  <si>
    <t>thành phố Biên Hòa</t>
  </si>
  <si>
    <t>thành phố Vũng Tàu</t>
  </si>
  <si>
    <t>thành phố Bà Rịa</t>
  </si>
  <si>
    <t>thành phố Hồ Chí Minh.</t>
  </si>
  <si>
    <t>thành phố Tân An</t>
  </si>
  <si>
    <t>thành phố Mỹ Tho</t>
  </si>
  <si>
    <t>thành phố Bến Tre</t>
  </si>
  <si>
    <t>thành phố Trà Vinh</t>
  </si>
  <si>
    <t>thành phố Vĩnh Long</t>
  </si>
  <si>
    <t>thành phố Cao Lãnh</t>
  </si>
  <si>
    <t>thành phố Sa Đéc</t>
  </si>
  <si>
    <t>thành phố Long Xuyên</t>
  </si>
  <si>
    <t>thành phố Châu Đốc</t>
  </si>
  <si>
    <t>thành phố Rạch Giá</t>
  </si>
  <si>
    <t>thành phố Cần Thơ.</t>
  </si>
  <si>
    <t>thành phố Vị Thanh</t>
  </si>
  <si>
    <t>thành phố Sóc Trăng</t>
  </si>
  <si>
    <t>thành phố Bạc Liêu</t>
  </si>
  <si>
    <t>thành phố Cà Mau</t>
  </si>
  <si>
    <t>phường Đô Vinh</t>
  </si>
  <si>
    <t>phường</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</si>
  <si>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</si>
  <si>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</si>
  <si>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</si>
  <si>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</si>
  <si>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</si>
  <si>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</si>
  <si>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</si>
  <si>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</si>
  <si>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</si>
  <si>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</si>
  <si>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</si>
  <si>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phường Văn Hải</t>
  </si>
  <si>
    <t>phường Mỹ Bình</t>
  </si>
  <si>
    <t>phường Mỹ Hải</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</si>
  <si>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</si>
  <si>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</si>
  <si>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</si>
  <si>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</si>
  <si>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</si>
  <si>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</si>
  <si>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</si>
  <si>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</si>
  <si>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</si>
  <si>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</si>
  <si>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</si>
  <si>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</si>
  <si>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</si>
  <si>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</si>
  <si>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phường Phước Hội</t>
  </si>
  <si>
    <t>phường Phước Lộc</t>
  </si>
  <si>
    <t>phường Tân Thiện</t>
  </si>
  <si>
    <t>phường Tân An</t>
  </si>
  <si>
    <t>phường Bình Tân</t>
  </si>
  <si>
    <t>phường 7</t>
  </si>
  <si>
    <t>phường 8</t>
  </si>
  <si>
    <t>phường 12</t>
  </si>
  <si>
    <t>phường 9</t>
  </si>
  <si>
    <t>phường 2</t>
  </si>
  <si>
    <t>phường 1</t>
  </si>
  <si>
    <t>phường 6</t>
  </si>
  <si>
    <t>phường 5</t>
  </si>
  <si>
    <t>phường 4</t>
  </si>
  <si>
    <t>phường 10</t>
  </si>
  <si>
    <t>phường 11</t>
  </si>
  <si>
    <t>phường 3</t>
  </si>
  <si>
    <t>phường Lộc Phát</t>
  </si>
  <si>
    <t>phường Lộc Tiến</t>
  </si>
  <si>
    <t>phường B'lao</t>
  </si>
  <si>
    <t>phường Lộc Sơn</t>
  </si>
  <si>
    <t>phường Thác Mơ</t>
  </si>
  <si>
    <t>phường Long Thủy</t>
  </si>
  <si>
    <t>phường Phước Bình</t>
  </si>
  <si>
    <t>phường Long Phước</t>
  </si>
  <si>
    <t>phường Sơn Giang</t>
  </si>
  <si>
    <t>phường Tân Phú</t>
  </si>
  <si>
    <t>phường Tân Đồng</t>
  </si>
  <si>
    <t>phường Tân Bình</t>
  </si>
  <si>
    <t>phường Tân Xuân</t>
  </si>
  <si>
    <t>phường Hưng Chiến</t>
  </si>
  <si>
    <t>phường An Lộc</t>
  </si>
  <si>
    <t>phường Phú Thịnh</t>
  </si>
  <si>
    <t>phường Phú Đức</t>
  </si>
  <si>
    <t>phường Hiệp Ninh</t>
  </si>
  <si>
    <t>phường Ninh Sơn</t>
  </si>
  <si>
    <t>phường Ninh Thạnh</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</si>
  <si>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</si>
  <si>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</si>
  <si>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</si>
  <si>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</si>
  <si>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</si>
  <si>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</si>
  <si>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</si>
  <si>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</si>
  <si>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</si>
  <si>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</si>
  <si>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</si>
  <si>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</si>
  <si>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</si>
  <si>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phường Mỹ Phước</t>
  </si>
  <si>
    <t>phường Chánh Phú Hòa</t>
  </si>
  <si>
    <t>phường Thới Hòa</t>
  </si>
  <si>
    <t>phường Hòa Lợi</t>
  </si>
  <si>
    <t>phường Tân Định</t>
  </si>
  <si>
    <t>phường Uyên Hưng</t>
  </si>
  <si>
    <t>phường Tân Phước Khánh</t>
  </si>
  <si>
    <t>phường Tân Hiệp</t>
  </si>
  <si>
    <t>phường Khánh Bình</t>
  </si>
  <si>
    <t>phường Thạnh Phước</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</si>
  <si>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</si>
  <si>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</si>
  <si>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</si>
  <si>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</si>
  <si>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</si>
  <si>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</si>
  <si>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</si>
  <si>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</si>
  <si>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</si>
  <si>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</si>
  <si>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</si>
  <si>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</si>
  <si>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</si>
  <si>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phường Bình Nhâm</t>
  </si>
  <si>
    <t>phường Bình Hòa</t>
  </si>
  <si>
    <t>phường Vĩnh Phú</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</si>
  <si>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</si>
  <si>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</si>
  <si>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</si>
  <si>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</si>
  <si>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</si>
  <si>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</si>
  <si>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</si>
  <si>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</si>
  <si>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</si>
  <si>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</si>
  <si>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</si>
  <si>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</si>
  <si>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</si>
  <si>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</si>
  <si>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</si>
  <si>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</si>
  <si>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</si>
  <si>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</si>
  <si>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</si>
  <si>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</si>
  <si>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</si>
  <si>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phường Xuân Trung</t>
  </si>
  <si>
    <t>phường Xuân Thanh</t>
  </si>
  <si>
    <t>phường Xuân Bình</t>
  </si>
  <si>
    <t>phường Xuân Hòa</t>
  </si>
  <si>
    <t>phường Phú Bình</t>
  </si>
  <si>
    <t>phường Thắng Tam</t>
  </si>
  <si>
    <t>phường Thắng Nhì</t>
  </si>
  <si>
    <t>phường Nguyễn An Ninh</t>
  </si>
  <si>
    <t>phường Thắng Nhất</t>
  </si>
  <si>
    <t>phường Rạch Dừa</t>
  </si>
  <si>
    <t>phường Phước Hưng</t>
  </si>
  <si>
    <t>phường Phước Hiệp</t>
  </si>
  <si>
    <t>phường Phước Nguyên</t>
  </si>
  <si>
    <t>phường Long Toàn</t>
  </si>
  <si>
    <t>phường Long Tâm</t>
  </si>
  <si>
    <t>phường Phước Trung</t>
  </si>
  <si>
    <t>phường Long Hương</t>
  </si>
  <si>
    <t>phường Kim Dinh</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</si>
  <si>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</si>
  <si>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</si>
  <si>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</si>
  <si>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</si>
  <si>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</si>
  <si>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</si>
  <si>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</si>
  <si>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</si>
  <si>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</si>
  <si>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</si>
  <si>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</si>
  <si>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</si>
  <si>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</si>
  <si>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</si>
  <si>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</si>
  <si>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</si>
  <si>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</si>
  <si>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</si>
  <si>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</si>
  <si>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</si>
  <si>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</si>
  <si>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</si>
  <si>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</si>
  <si>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</si>
  <si>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</si>
  <si>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</si>
  <si>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</si>
  <si>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</si>
  <si>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</si>
  <si>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</si>
  <si>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</si>
  <si>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</si>
  <si>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</si>
  <si>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</si>
  <si>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</si>
  <si>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</si>
  <si>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</si>
  <si>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</si>
  <si>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</si>
  <si>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</si>
  <si>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</si>
  <si>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</si>
  <si>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</si>
  <si>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</si>
  <si>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</si>
  <si>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</si>
  <si>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</si>
  <si>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</si>
  <si>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</si>
  <si>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</si>
  <si>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</si>
  <si>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</si>
  <si>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</si>
  <si>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</si>
  <si>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</si>
  <si>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</si>
  <si>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</si>
  <si>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</si>
  <si>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</si>
  <si>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</si>
  <si>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</si>
  <si>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</si>
  <si>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</si>
  <si>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</si>
  <si>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</si>
  <si>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</si>
  <si>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</si>
  <si>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</si>
  <si>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</si>
  <si>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</si>
  <si>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</si>
  <si>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</si>
  <si>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</si>
  <si>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</si>
  <si>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</si>
  <si>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</si>
  <si>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</si>
  <si>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</si>
  <si>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</si>
  <si>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</si>
  <si>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</si>
  <si>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</si>
  <si>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</si>
  <si>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</si>
  <si>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</si>
  <si>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</si>
  <si>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</si>
  <si>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</si>
  <si>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</si>
  <si>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</si>
  <si>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</si>
  <si>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</si>
  <si>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</si>
  <si>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</si>
  <si>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</si>
  <si>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</si>
  <si>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</si>
  <si>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</si>
  <si>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</si>
  <si>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</si>
  <si>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phường Tân Khánh</t>
  </si>
  <si>
    <t>phường Khánh Hậu</t>
  </si>
  <si>
    <t>phường Tân Long</t>
  </si>
  <si>
    <t>phường Nhị Mỹ</t>
  </si>
  <si>
    <t>phường Phú Khương</t>
  </si>
  <si>
    <t>phường Cái Vồn</t>
  </si>
  <si>
    <t>phường Thành Phước</t>
  </si>
  <si>
    <t>phường Đông Thuận</t>
  </si>
  <si>
    <t>phường Mỹ Phú</t>
  </si>
  <si>
    <t>phường Hòa Thuận</t>
  </si>
  <si>
    <t>phường Tân Quy Đông</t>
  </si>
  <si>
    <t>phường An Hòa</t>
  </si>
  <si>
    <t>phường Mỹ Long</t>
  </si>
  <si>
    <t>phường Đông Xuyên</t>
  </si>
  <si>
    <t>phường Mỹ Xuyên</t>
  </si>
  <si>
    <t>phường Bình Đức</t>
  </si>
  <si>
    <t>phường Mỹ Quý</t>
  </si>
  <si>
    <t>phường Mỹ Thới</t>
  </si>
  <si>
    <t>phường Mỹ Thạnh</t>
  </si>
  <si>
    <t>phường Mỹ Hòa</t>
  </si>
  <si>
    <t>phường Châu Phú B</t>
  </si>
  <si>
    <t>phường Châu Phú A</t>
  </si>
  <si>
    <t>phường Vĩnh Mỹ</t>
  </si>
  <si>
    <t>phường Núi Sam</t>
  </si>
  <si>
    <t>phường Vĩnh Ngươn</t>
  </si>
  <si>
    <t>phường Long Thạnh</t>
  </si>
  <si>
    <t>phường Long Hưng</t>
  </si>
  <si>
    <t>phường Long Châu</t>
  </si>
  <si>
    <t>phường Long Phú</t>
  </si>
  <si>
    <t>phường Long Sơn</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</si>
  <si>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</si>
  <si>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</si>
  <si>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</si>
  <si>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</si>
  <si>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</si>
  <si>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</si>
  <si>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</si>
  <si>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</si>
  <si>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</si>
  <si>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phường Tô Châu</t>
  </si>
  <si>
    <t>phường Đông Hồ</t>
  </si>
  <si>
    <t>phường Bình San</t>
  </si>
  <si>
    <t>phường Pháo Đài</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</si>
  <si>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</si>
  <si>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</si>
  <si>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</si>
  <si>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</si>
  <si>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</si>
  <si>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</si>
  <si>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</si>
  <si>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</si>
  <si>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</si>
  <si>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</si>
  <si>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</si>
  <si>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</si>
  <si>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</si>
  <si>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</si>
  <si>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</si>
  <si>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</si>
  <si>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</si>
  <si>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</si>
  <si>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</si>
  <si>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</si>
  <si>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</si>
  <si>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</si>
  <si>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</si>
  <si>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</si>
  <si>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</si>
  <si>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</si>
  <si>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</si>
  <si>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</si>
  <si>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</si>
  <si>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</si>
  <si>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</si>
  <si>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</si>
  <si>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</si>
  <si>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phường I</t>
  </si>
  <si>
    <t>phường III</t>
  </si>
  <si>
    <t>phường IV</t>
  </si>
  <si>
    <t>phường V</t>
  </si>
  <si>
    <t>phường VII</t>
  </si>
  <si>
    <t>phường Ngã Bảy</t>
  </si>
  <si>
    <t>phường Lái Hiếu</t>
  </si>
  <si>
    <t>phường Trà Lồng</t>
  </si>
  <si>
    <t>phường Bình Thạnh</t>
  </si>
  <si>
    <t>phường Vĩnh Tường</t>
  </si>
  <si>
    <t>phường Khánh Hòa</t>
  </si>
  <si>
    <t>phường Vĩnh Phước</t>
  </si>
  <si>
    <t>phường Nhà Mát</t>
  </si>
  <si>
    <t>phường Hộ Phòng</t>
  </si>
  <si>
    <t>phường Láng Tròn</t>
  </si>
  <si>
    <t>phường Tân Xuyên</t>
  </si>
  <si>
    <t>NoCerBtsNum</t>
  </si>
  <si>
    <t>Số 209, đường Hoàng Văn Thụ, phường 8, quận Phú Nhuận, thành phố Hồ Chí Minh.</t>
  </si>
  <si>
    <t>106,67176</t>
  </si>
  <si>
    <t>10,79958</t>
  </si>
  <si>
    <t>1805338/19/TG/TT2</t>
  </si>
  <si>
    <t>TẬP ĐOÀN CÔNG NGHIỆP - VIỄN THÔNG QUÂN ĐỘI</t>
  </si>
  <si>
    <t>HCM3175-11</t>
  </si>
  <si>
    <t>2</t>
  </si>
  <si>
    <t>40W</t>
  </si>
  <si>
    <t>47m</t>
  </si>
  <si>
    <t>False</t>
  </si>
  <si>
    <t>True</t>
  </si>
  <si>
    <t>35</t>
  </si>
  <si>
    <t>3;3</t>
  </si>
  <si>
    <t>CHI NHÁNH VIETTEL TẠI TPHCM</t>
  </si>
  <si>
    <t>VIETTEL-HCM</t>
  </si>
  <si>
    <t>11/04/2019</t>
  </si>
  <si>
    <t>19/03/2019</t>
  </si>
  <si>
    <t>quận Phú Nhuận</t>
  </si>
  <si>
    <t>Line1</t>
  </si>
  <si>
    <t>SubBtsConfiguration_1.5</t>
  </si>
  <si>
    <t>SubBtsConfiguration_2.5</t>
  </si>
  <si>
    <t>SubBtsConfiguration_3.5</t>
  </si>
  <si>
    <t>SubBtsConfiguration_4.5</t>
  </si>
  <si>
    <t>SubBtsConfiguration_5.5</t>
  </si>
  <si>
    <t>SubBtsConfiguration_6.5</t>
  </si>
  <si>
    <t>SubBtsPowerSum_1.5</t>
  </si>
  <si>
    <t>SubBtsPowerSum_2.5</t>
  </si>
  <si>
    <t>SubBtsPowerSum_3.5</t>
  </si>
  <si>
    <t>SubBtsPowerSum_4.5</t>
  </si>
  <si>
    <t>SubBtsPowerSum_5.5</t>
  </si>
  <si>
    <t>SubBtsPowerSum_6.5</t>
  </si>
  <si>
    <t>VIETTE</t>
  </si>
  <si>
    <t>SubBtsConfiguration_1.6</t>
  </si>
  <si>
    <t>SubBtsConfiguration_2.6</t>
  </si>
  <si>
    <t>SubBtsConfiguration_3.6</t>
  </si>
  <si>
    <t>SubBtsConfiguration_4.6</t>
  </si>
  <si>
    <t>SubBtsConfiguration_5.6</t>
  </si>
  <si>
    <t>SubBtsConfiguration_6.6</t>
  </si>
  <si>
    <t>SubBtsPowerSum_1.6</t>
  </si>
  <si>
    <t>SubBtsPowerSum_2.6</t>
  </si>
  <si>
    <t>SubBtsPowerSum_3.6</t>
  </si>
  <si>
    <t>SubBtsPowerSum_4.6</t>
  </si>
  <si>
    <t>SubBtsPowerSum_5.6</t>
  </si>
  <si>
    <t>SubBtsPowerSum_6.6</t>
  </si>
  <si>
    <t>SubBtsAntenHeight_1.5</t>
  </si>
  <si>
    <t>SubBtsAntenHeight_1.6</t>
  </si>
  <si>
    <t>SubBtsAntenHeight_2.5</t>
  </si>
  <si>
    <t>SubBtsAntenHeight_2.6</t>
  </si>
  <si>
    <t>SubBtsAntenHeight_3.5</t>
  </si>
  <si>
    <t>SubBtsAntenHeight_3.6</t>
  </si>
  <si>
    <t>SubBtsAntenHeight_4.5</t>
  </si>
  <si>
    <t>SubBtsAntenHeight_4.6</t>
  </si>
  <si>
    <t>SubBtsAntenHeight_5.5</t>
  </si>
  <si>
    <t>SubBtsAntenHeight_5.6</t>
  </si>
  <si>
    <t>SubBtsAntenHeight_6.5</t>
  </si>
  <si>
    <t>SubBtsAntenHeight_6.6</t>
  </si>
  <si>
    <t>SubBtsPowerSum_1_Input</t>
  </si>
  <si>
    <t>SubBtsPowerSum_2_Input</t>
  </si>
  <si>
    <t>SubBtsPowerSum_3_Input</t>
  </si>
  <si>
    <t>SubBtsPowerSum_4_Input</t>
  </si>
  <si>
    <t>SubBtsPowerSum_5_Input</t>
  </si>
  <si>
    <t>SubBtsPowerSum_6_Input</t>
  </si>
  <si>
    <t>SubBtsAntenHeight_1_Input</t>
  </si>
  <si>
    <t>SubBtsAntenHeight_2_Input</t>
  </si>
  <si>
    <t>SubBtsAntenHeight_3_Input</t>
  </si>
  <si>
    <t>SubBtsAntenHeight_4_Input</t>
  </si>
  <si>
    <t>SubBtsAntenHeight_5_Input</t>
  </si>
  <si>
    <t>SubBtsAntenHeight_6_Input</t>
  </si>
  <si>
    <t>VNM</t>
  </si>
  <si>
    <t>Tầng 6, tòa nhà King, số 7, phố Chùa Bộc, phường Quang Trung, quận Đống Đa, thành phố Hà Nội</t>
  </si>
  <si>
    <t>024 35730123</t>
  </si>
  <si>
    <t>024 35746272</t>
  </si>
  <si>
    <t>A. Lĩnh</t>
  </si>
  <si>
    <t>VNM-HCM</t>
  </si>
  <si>
    <t>Số 385C, đường Nguyễn Trãi, phường Nguyễn Cư Trinh, quận 1, Thành Phố Hồ Chí Minh</t>
  </si>
  <si>
    <t>028 39206888</t>
  </si>
  <si>
    <t>028 38386256</t>
  </si>
  <si>
    <t>C. Trang</t>
  </si>
  <si>
    <t>VNP-HCM</t>
  </si>
  <si>
    <t>Số 224, đường Thành Thái, phường 14, quận 10, Thành Phố Hồ Chí Minh</t>
  </si>
  <si>
    <t>028 38666630</t>
  </si>
  <si>
    <t>028 38666628</t>
  </si>
  <si>
    <t>A.Huy</t>
  </si>
  <si>
    <t>MBF-HCM</t>
  </si>
  <si>
    <t>Tòa nhà MobiFone, lô VP1, phường Yên Hòa, quận Cầu Giấy, thành phố Hà Nội</t>
  </si>
  <si>
    <t>024 32123440</t>
  </si>
  <si>
    <t>A.Cương</t>
  </si>
  <si>
    <t>VT</t>
  </si>
  <si>
    <t>Số 1, đường Trần Hữu Dực, phường Mỹ Đình 2, quận Nam Từ Liêm, thành phố Hà Nội</t>
  </si>
  <si>
    <t>024 62556789</t>
  </si>
  <si>
    <t>024 62996789</t>
  </si>
  <si>
    <t>A.Hòa</t>
  </si>
  <si>
    <t>VT-AN GIANG</t>
  </si>
  <si>
    <t>Số 269B, đường Nguyễn Thái Học, phường Mỹ Hòa, thành phố Long Xuyên, tỉnh An Giang</t>
  </si>
  <si>
    <t>0296 6250114</t>
  </si>
  <si>
    <t>A.Thành</t>
  </si>
  <si>
    <t>VT-BRVT</t>
  </si>
  <si>
    <t>Số 30K2, đường Trương Văn Bang, phường 7, thành phố Vũng Tàu, tỉnh Bà Rịa - Vũng Tàu</t>
  </si>
  <si>
    <t xml:space="preserve">0254 6255261 </t>
  </si>
  <si>
    <t>0254 6252098</t>
  </si>
  <si>
    <t>A.Quang</t>
  </si>
  <si>
    <t>VT-BAC LIEU</t>
  </si>
  <si>
    <t>Số 2, quốc lộ 1A, phường 7, thành phố Bạc Liêu, tỉnh Bạc Liêu</t>
  </si>
  <si>
    <t>0291 6250027</t>
  </si>
  <si>
    <t>0</t>
  </si>
  <si>
    <t>A.Duy</t>
  </si>
  <si>
    <t>VT-BEN TRE</t>
  </si>
  <si>
    <t>Số 68C, đường Nguyễn Văn Tư, phường 7, thành phố Bến Tre, tỉnh Bến Tre</t>
  </si>
  <si>
    <t xml:space="preserve">0275 6250111 </t>
  </si>
  <si>
    <t>0275 6250111</t>
  </si>
  <si>
    <t>A. Thiện</t>
  </si>
  <si>
    <t>VT-BINH DUONG</t>
  </si>
  <si>
    <t>Số 277, Đại Lộ Bình Dương, phường Chánh Nghĩa, thành phố Thủ Dầu Một, tỉnh Bình Dương</t>
  </si>
  <si>
    <t>0274 6290777</t>
  </si>
  <si>
    <t>A.Đức</t>
  </si>
  <si>
    <t>VT-BINH PHUOC</t>
  </si>
  <si>
    <t>Số 818, đường Phú Riềng Đỏ, phường Tân Xuân, thị xã Đồng Xoài, tỉnh Bình Phước</t>
  </si>
  <si>
    <t xml:space="preserve">0271 6250003 </t>
  </si>
  <si>
    <t xml:space="preserve">A.Bình </t>
  </si>
  <si>
    <t>VT-BINH THUAN</t>
  </si>
  <si>
    <t>Tầng 8, tòa nhà Viettel Bình Thuận, phường Phú Thủy, thành phố Phan Thiết, tỉnh Bình Thuận</t>
  </si>
  <si>
    <t>0252 6250117</t>
  </si>
  <si>
    <t>VT-CA MAU</t>
  </si>
  <si>
    <t>Số 298, đường Trần Hưng Đạo, phường 5, thành phố Cà Mau, tỉnh Cà Mau</t>
  </si>
  <si>
    <t>0290 6250025</t>
  </si>
  <si>
    <t>A.Chí LiL</t>
  </si>
  <si>
    <t>VT-CAN THO</t>
  </si>
  <si>
    <t>Số 210, đường Trần Phú, phường Cái Khế, quận Ninh Kiều, thành phố Cần Thơ</t>
  </si>
  <si>
    <t>0292 6250200</t>
  </si>
  <si>
    <t>A. Thất</t>
  </si>
  <si>
    <t>VT-DONG NAI</t>
  </si>
  <si>
    <t>Số 18-19-20, đường Đồng Khởi, phường Tân Hiệp, thành phố Biên Hòa, tỉnh Đồng Nai</t>
  </si>
  <si>
    <t xml:space="preserve">0251 6251111 </t>
  </si>
  <si>
    <t>0251 6290666</t>
  </si>
  <si>
    <t>A.Sỹ</t>
  </si>
  <si>
    <t>VT-DONG THAP</t>
  </si>
  <si>
    <t>Số 267, đường Ngô Thời Nhậm, phường 1, thành phố Cao Lãnh, tỉnh Đồng Tháp</t>
  </si>
  <si>
    <t>0277 6250250</t>
  </si>
  <si>
    <t>A.Dũng</t>
  </si>
  <si>
    <t>VT-HAU GIANG</t>
  </si>
  <si>
    <t>Số 65, đường Võ Văn Kiệt, phường 5, thành phố Vị Thanh, tỉnh Hậu Giang</t>
  </si>
  <si>
    <t>0293 6260037</t>
  </si>
  <si>
    <t>A.Phúc</t>
  </si>
  <si>
    <t>VT-KIEN GIANG</t>
  </si>
  <si>
    <t>Số 654, đường Nguyễn Trung Trực, phường Vĩnh Lạc, thành phố Rạch Giá, tỉnh Kiên Giang</t>
  </si>
  <si>
    <t xml:space="preserve">0297 6250178 </t>
  </si>
  <si>
    <t>A.Phương</t>
  </si>
  <si>
    <t>VT-LAM DONG</t>
  </si>
  <si>
    <t>Số 77, đường Phan Chu Trinh, phường 9, thành phố Đà Lạt, tỉnh Lâm Đồng</t>
  </si>
  <si>
    <t>0263 6250100</t>
  </si>
  <si>
    <t>A.Việt</t>
  </si>
  <si>
    <t>VT-LONG AN</t>
  </si>
  <si>
    <t>Số 20, quốc lộ 1, khu phố Bình Phú, phường 5, thành phố Tân An, tỉnh Long An</t>
  </si>
  <si>
    <t>0272 6253040</t>
  </si>
  <si>
    <t>A.Nguyên</t>
  </si>
  <si>
    <t>VT-NINH THUAN</t>
  </si>
  <si>
    <t>Số 369, đường 21 Tháng 8, phường Phước Mỹ, thành phố Phan Rang - Tháp Chàm, tỉnh Ninh Thuận</t>
  </si>
  <si>
    <t>0259 6250007</t>
  </si>
  <si>
    <t>A.Thạch</t>
  </si>
  <si>
    <t>VT-SOC TRANG</t>
  </si>
  <si>
    <t>Số 84, đường Lê Duẩn, phường 3, thành phố Sóc Trăng, tỉnh Sóc Trăng</t>
  </si>
  <si>
    <t xml:space="preserve">0299 6250178 </t>
  </si>
  <si>
    <t>0299 6254119</t>
  </si>
  <si>
    <t>A.Biết</t>
  </si>
  <si>
    <t>VT-TAY NINH</t>
  </si>
  <si>
    <t>Số 162, đường 30 Tháng 4, khu phố 4, phường 3, thành phố Tây Ninh, tỉnh Tây Ninh</t>
  </si>
  <si>
    <t>(0276)6250101</t>
  </si>
  <si>
    <t>A.Quốc</t>
  </si>
  <si>
    <t>VT-TPHCM</t>
  </si>
  <si>
    <t>Số 285, đường Cách Mạng Tháng 8, phường 12, quận 10, Thành Phố Hồ Chí Minh</t>
  </si>
  <si>
    <t>028 62961325</t>
  </si>
  <si>
    <t>A.Hơn</t>
  </si>
  <si>
    <t>CÔNG TY CỔ PHẦN VIỄN THÔNG DI ĐỘNG VIETNAMOBILE</t>
  </si>
  <si>
    <t>CHI NHÁNH CÔNG TY CỔ PHẦN VIỄN THÔNG DI ĐỘNG VIETNAMOBILE TẠI THÀNH PHỐ HỒ CHÍ MINH</t>
  </si>
  <si>
    <t>TRUNG TÂM HẠ TẦNG MẠNG MIỀN NAM - CHI NHÁNH TỔNG CÔNG TY HẠ TẦNG MẠNG</t>
  </si>
  <si>
    <t>TRUNG TÂM ĐO KIỂM VÀ SỬA CHỮA THIẾT BỊ VIỄN THÔNG MOBIFONE - CHI NHÁNH TỔNG CÔNG TY VIỄN THÔNG MOBIFONE</t>
  </si>
  <si>
    <t>VIETTEL AN GIANG - CHI NHÁNH TẬP ĐOÀN CÔNG NGHIỆP - VIỄN THÔNG QUÂN ĐỘI</t>
  </si>
  <si>
    <t>VIETTEL BÀ RỊA - VŨNG TÀU - CHI NHÁNH TẬP ĐOÀN CÔNG NGHIỆP - VIỄN THÔNG QUÂN ĐỘI</t>
  </si>
  <si>
    <t>VIETTEL BẠC LIÊU - CHI NHÁNH TẬP ĐOÀN CÔNG NGHIỆP - VIỄN THÔNG QUÂN ĐỘI</t>
  </si>
  <si>
    <t>VIETTEL BẾN TRE - CHI NHÁNH TẬP ĐOÀN CÔNG NGHIỆP - VIỄN THÔNG QUÂN ĐỘI</t>
  </si>
  <si>
    <t>VIETTEL BÌNH DƯƠNG - CHI NHÁNH TẬP ĐOÀN CÔNG NGHIỆP - VIỄN THÔNG QUÂN ĐỘI</t>
  </si>
  <si>
    <t>VIETTEL BÌNH PHƯỚC - CHI NHÁNH TẬP ĐOÀN CÔNG NGHIỆP - VIỄN THÔNG QUÂN ĐỘI</t>
  </si>
  <si>
    <t>VIETTEL BÌNH THUẬN - CHI NHÁNH TẬP ĐOÀN CÔNG NGHIỆP - VIỄN THÔNG QUÂN ĐỘI</t>
  </si>
  <si>
    <t>VIETTEL CÀ MAU - CHI NHÁNH TẬP ĐOÀN CÔNG NGHIỆP - VIỄN THÔNG QUÂN ĐỘI</t>
  </si>
  <si>
    <t>VIETTEL CẦN THƠ - CHI NHÁNH TẬP ĐOÀN CÔNG NGHIỆP - VIỄN THÔNG QUÂN ĐỘI</t>
  </si>
  <si>
    <t>VIETTEL ĐỒNG NAI - CHI NHÁNH TẬP ĐOÀN CÔNG NGHIỆP - VIỄN THÔNG QUÂN ĐỘI</t>
  </si>
  <si>
    <t>VIETTEL ĐỒNG THÁP - CHI NHÁNH TẬP ĐOÀN CÔNG NGHIỆP - VIỄN THÔNG QUÂN ĐỘI</t>
  </si>
  <si>
    <t>VIETTEL HẬU GIANG - CHI NHÁNH TẬP ĐOÀN CÔNG NGHIỆP - VIỄN THÔNG QUÂN ĐỘI</t>
  </si>
  <si>
    <t>VIETTEL KIÊN GIANG - CHI NHÁNH TẬP ĐOÀN CÔNG NGHIỆP - VIỄN THÔNG QUÂN ĐỘI</t>
  </si>
  <si>
    <t>VIETTEL LÂM ĐỒNG - CHI NHÁNH TẬP ĐOÀN CÔNG NGHIỆP - VIỄN THÔNG QUÂN ĐỘI</t>
  </si>
  <si>
    <t>VIETTEL LONG AN - CHI NHÁNH TẬP ĐOÀN CÔNG NGHIỆP - VIỄN THÔNG QUÂN ĐỘI</t>
  </si>
  <si>
    <t>VIETTEL NINH THUẬN - CHI NHÁNH TẬP ĐOÀN CÔNG NGHIỆP - VIỄN THÔNG QUÂN ĐỘI</t>
  </si>
  <si>
    <t>VIETTEL SÓC TRĂNG - CHI NHÁNH TẬP ĐOÀN CÔNG NGHIỆP - VIỄN THÔNG QUÂN ĐỘI</t>
  </si>
  <si>
    <t>VIETTEL TÂY NINH - CHI NHÁNH TẬP ĐOÀN CÔNG NGHIỆP - VIỄN THÔNG QUÂN ĐỘI</t>
  </si>
  <si>
    <t>VIETTEL THÀNH PHỐ HỒ CHÍ MINH - CHI NHÁNH TẬP ĐOÀN CÔNG NGHIỆP - VIỄN THÔNG QUÂN ĐỘI</t>
  </si>
  <si>
    <t>ERICSSON RBS 6601 (RRU2219)</t>
  </si>
  <si>
    <t>ERICSSON RBS 6601 (RRUS32)</t>
  </si>
  <si>
    <t>NOKIA FLEXI EDGE BTS</t>
  </si>
  <si>
    <t>NOKIA FLEXI MULTIRADIO 10 BTS GSM/EDGE</t>
  </si>
  <si>
    <t>NOKIA FLEXI MULTIRADIO AIRSCALE</t>
  </si>
  <si>
    <t>NOKIA FLEXI MULTIRADIO BTS GSM/EDGE</t>
  </si>
  <si>
    <t>NOKIA FLEXI WCDMA BTS</t>
  </si>
  <si>
    <t>NSN FLEXI MULTIRADIO 10 (FHDB)</t>
  </si>
  <si>
    <t>NSN FLEXI MULTIRADIO 10 (FHEL)</t>
  </si>
  <si>
    <t>NSN FLEXI MULTIRADIO 10 (FRGT)</t>
  </si>
  <si>
    <t>NSN FLEXI MULTIRADIO 10 (FRGY)</t>
  </si>
  <si>
    <t>NSN FLEXI MULTIRADIO 10 (FXDB)</t>
  </si>
  <si>
    <t>ERICSSON RBS 3206 (RU21)</t>
  </si>
  <si>
    <t>ERICSSON RBS 3206 (RU22)</t>
  </si>
  <si>
    <t>VIETTEL VTTEK4G-184B</t>
  </si>
  <si>
    <t>ZTE ZXSDR A8602</t>
  </si>
  <si>
    <t>39m/ 39m/ 39m</t>
  </si>
  <si>
    <t>80W/80W/80W</t>
  </si>
  <si>
    <t>40W/40W/40W</t>
  </si>
  <si>
    <t>43m/ 43m/ 43m</t>
  </si>
  <si>
    <t>CÔNG TY CỔ PHẦN VIỄN THÔNG DI ĐỘNG VIETNAMOBILE;CÔNG TY CỔ PHẦN VIỄN THÔNG DI ĐỘNG VIETNAMOBILE</t>
  </si>
  <si>
    <t>VNMOBILE;VNMOBILE</t>
  </si>
  <si>
    <t>30m/ 30m/ 30m</t>
  </si>
  <si>
    <t>4</t>
  </si>
  <si>
    <t>36m/ 36m/ 36m</t>
  </si>
  <si>
    <t>33m/ 33m/ 33m</t>
  </si>
  <si>
    <t>28/PKĐ-TT2</t>
  </si>
  <si>
    <t>24m/ 24m/ 24m</t>
  </si>
  <si>
    <t>24m/ 24m/ 24m;24m/ 24m/ 24m</t>
  </si>
  <si>
    <t>30m/ 30m/ 30m;26m/ 26m/ 26m</t>
  </si>
  <si>
    <t>27m/ 27m/ 27m;27m/ 27m/ 27m</t>
  </si>
  <si>
    <t>34m/ 34m/ 34m</t>
  </si>
  <si>
    <t>26m/ 26m/ 26m</t>
  </si>
  <si>
    <t>27m/ 27m/ 27m</t>
  </si>
  <si>
    <t>25m/ 25m/ 25m</t>
  </si>
  <si>
    <t>28m/ 28m/ 28m</t>
  </si>
  <si>
    <t>Số quản lý</t>
  </si>
  <si>
    <t>Số thông báo lệ phí cấp giấy</t>
  </si>
  <si>
    <t>Số hồ sơ</t>
  </si>
  <si>
    <t>Doanh nghiệp đề nghị kiểm định</t>
  </si>
  <si>
    <t>Doanh nghiệp cung cấp dịch vụ</t>
  </si>
  <si>
    <t>Tỉnh/ Thành phố</t>
  </si>
  <si>
    <t>Kinh độ (Long)</t>
  </si>
  <si>
    <t>Vĩ độ (Lat)</t>
  </si>
  <si>
    <t>Số biên bản kiểm định</t>
  </si>
  <si>
    <t>Ngày cấp BBKĐ</t>
  </si>
  <si>
    <t>Ngày kiểm định</t>
  </si>
  <si>
    <t>Số Giấy CN</t>
  </si>
  <si>
    <t>Số GCN</t>
  </si>
  <si>
    <t>Ngày hết hạn</t>
  </si>
  <si>
    <t>Ban hành</t>
  </si>
  <si>
    <t>Hết hạn</t>
  </si>
  <si>
    <t>Số lượng trạm gốc</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</si>
  <si>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</si>
  <si>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</si>
  <si>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</si>
  <si>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</si>
  <si>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</si>
  <si>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</si>
  <si>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</si>
  <si>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</si>
  <si>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</si>
  <si>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</si>
  <si>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</si>
  <si>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</si>
  <si>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</si>
  <si>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</si>
  <si>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</si>
  <si>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</si>
  <si>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gốc 1</t>
  </si>
  <si>
    <t>Tên doanh nghiệp 2</t>
  </si>
  <si>
    <t>Mã trạm gốc 2</t>
  </si>
  <si>
    <t>Tên doanh nghiệp 3</t>
  </si>
  <si>
    <t>Mã trạm gốc 3</t>
  </si>
  <si>
    <t>Tên doanh nghiệp 4</t>
  </si>
  <si>
    <t>Mã trạm gốc 4</t>
  </si>
  <si>
    <t>Tên doanh nghiệp 5</t>
  </si>
  <si>
    <t>Mã trạm gốc 5</t>
  </si>
  <si>
    <t>Số lượng trạm chung</t>
  </si>
  <si>
    <t>Kiểm tra tỉnh</t>
  </si>
  <si>
    <t>Kiểm tra ngày cấp BBKĐ</t>
  </si>
  <si>
    <t>Kiểm tra ngày cấp CNKĐ</t>
  </si>
  <si>
    <t>Kiểm tra số lượng công trình</t>
  </si>
  <si>
    <t>Kiểm tra thứ tự công trình</t>
  </si>
  <si>
    <t>Cấp GCN</t>
  </si>
  <si>
    <t>Giới hạn an toàn</t>
  </si>
  <si>
    <t>Độ cao giới hạn an toàn</t>
  </si>
  <si>
    <t>KT bán kính 100m</t>
  </si>
  <si>
    <t>Hiệu độ cao</t>
  </si>
  <si>
    <t>Cột lắp dưới đất</t>
  </si>
  <si>
    <t>Slct tổng</t>
  </si>
  <si>
    <t>Số lượng ct mặt sau</t>
  </si>
  <si>
    <t>Yes</t>
  </si>
  <si>
    <t>Có</t>
  </si>
  <si>
    <t>Không</t>
  </si>
  <si>
    <t>TRUE_FALSE</t>
  </si>
  <si>
    <t>CO_KHONG</t>
  </si>
  <si>
    <t>YES_NO</t>
  </si>
  <si>
    <t>Chọn Lab</t>
  </si>
  <si>
    <t>1104/VNM</t>
  </si>
  <si>
    <t>Số 3/61A, ấp Nam Thới, xã Thới Tam Thôn, huyện Hóc Môn, thành phố Hồ Chí Minh.</t>
  </si>
  <si>
    <t xml:space="preserve"> Thành phố Hồ Chí Minh</t>
  </si>
  <si>
    <t>106,60103</t>
  </si>
  <si>
    <t>10,89138</t>
  </si>
  <si>
    <t>K00001221217D005</t>
  </si>
  <si>
    <t>B00001050118TG05</t>
  </si>
  <si>
    <t>050118</t>
  </si>
  <si>
    <t>05/01/2018</t>
  </si>
  <si>
    <t>05/01/2023</t>
  </si>
  <si>
    <t>359090</t>
  </si>
  <si>
    <t>45m/ 45m/ 45m</t>
  </si>
  <si>
    <t>40,5m/ 40,5m/ 40,5m</t>
  </si>
  <si>
    <t>2-2</t>
  </si>
  <si>
    <t>CHUNG</t>
  </si>
  <si>
    <t>KHÁC</t>
  </si>
  <si>
    <t>Số 40/8, đường Trần Văn Mười, ấp 7, xã Xuân Thới Thượng, huyện Hóc Môn, thành phố Hồ Chí Minh.</t>
  </si>
  <si>
    <t>106,59004</t>
  </si>
  <si>
    <t>10,85184</t>
  </si>
  <si>
    <t>K00002221217D005</t>
  </si>
  <si>
    <t>B00002050118TG05</t>
  </si>
  <si>
    <t>359218</t>
  </si>
  <si>
    <t>ERICSSON RBS 2216 &amp; ERICSSON RBS 2111</t>
  </si>
  <si>
    <t>6</t>
  </si>
  <si>
    <t>4/4/6</t>
  </si>
  <si>
    <t>120</t>
  </si>
  <si>
    <t>80W/80W/120W</t>
  </si>
  <si>
    <t>Số 62/1A, quốc lộ 22, tổ 3, ấp Mỹ Hòa 4, xã Trung Chánh, huyện Hóc Môn, thành phố Hồ Chí Minh.</t>
  </si>
  <si>
    <t>106,60256</t>
  </si>
  <si>
    <t>10,86228</t>
  </si>
  <si>
    <t>K00003221217D005</t>
  </si>
  <si>
    <t>B00003050118TG05</t>
  </si>
  <si>
    <t>359491</t>
  </si>
  <si>
    <t>23m/ 23m/ 23m</t>
  </si>
  <si>
    <t>Số 129/2A, tổ 16, ấp 5, xã Xuân Thới Thượng, huyện Hóc Môn, thành phố Hồ Chí Minh.</t>
  </si>
  <si>
    <t>106,56481</t>
  </si>
  <si>
    <t>10,86575</t>
  </si>
  <si>
    <t>K00004231217D005</t>
  </si>
  <si>
    <t>B00004050118TG05</t>
  </si>
  <si>
    <t>359030</t>
  </si>
  <si>
    <t>6/6/4</t>
  </si>
  <si>
    <t>120W/120W/80W</t>
  </si>
  <si>
    <t>44,5m/ 44,5m/ 44,5m</t>
  </si>
  <si>
    <t>46m/ 46m/ 46m</t>
  </si>
  <si>
    <t>Số 4/29, ấp 4, xã Đông Thạnh, huyện Hóc Môn, thành phố Hồ Chí Minh.</t>
  </si>
  <si>
    <t>106,6551</t>
  </si>
  <si>
    <t>10,90388</t>
  </si>
  <si>
    <t>K00005231217D005</t>
  </si>
  <si>
    <t>B00005050118TG05</t>
  </si>
  <si>
    <t>359037</t>
  </si>
  <si>
    <t>44m/ 44m/ 44m</t>
  </si>
  <si>
    <t>Số 43/4A, tổ 6, ấp 4, xã Nhị Bình, huyện Hóc Môn, thành phố Hồ Chí Minh.</t>
  </si>
  <si>
    <t>106,68109</t>
  </si>
  <si>
    <t>10,91624</t>
  </si>
  <si>
    <t>K00006231217D005</t>
  </si>
  <si>
    <t>B00006050118TG05</t>
  </si>
  <si>
    <t>359468</t>
  </si>
  <si>
    <t>6/2/4</t>
  </si>
  <si>
    <t>40</t>
  </si>
  <si>
    <t>120W/40W/80W</t>
  </si>
  <si>
    <t>32m/ 32m/ 32m</t>
  </si>
  <si>
    <t>Số C2/1P, ấp 3, xã Vĩnh Lộc A, huyện Bình Chánh, thành phố Hồ Chí Minh.</t>
  </si>
  <si>
    <t>106,5704</t>
  </si>
  <si>
    <t>10,831</t>
  </si>
  <si>
    <t>K00007231217D005</t>
  </si>
  <si>
    <t>B00007050118TG05</t>
  </si>
  <si>
    <t>359441</t>
  </si>
  <si>
    <t>40m/ 40m/ 40m</t>
  </si>
  <si>
    <t>Số 307T, đường Tô Ký, thôn 1, xã Tân Xuân, huyện Hóc Môn, thành phố Hồ Chí Minh.</t>
  </si>
  <si>
    <t>106,60825</t>
  </si>
  <si>
    <t>10,88111</t>
  </si>
  <si>
    <t>K00008241217D005</t>
  </si>
  <si>
    <t>B00008050118TG05</t>
  </si>
  <si>
    <t>359265</t>
  </si>
  <si>
    <t>3</t>
  </si>
  <si>
    <t>3/3/2</t>
  </si>
  <si>
    <t>76</t>
  </si>
  <si>
    <t>76W/76W/40W</t>
  </si>
  <si>
    <t>22,5m/ 22,5m/ 22,5m</t>
  </si>
  <si>
    <t>Số 66/1, ấp Chánh 1, xã Tân Xuân, huyện Hóc Môn, thành phố Hồ Chí Minh.</t>
  </si>
  <si>
    <t>106,60037</t>
  </si>
  <si>
    <t>10,8777</t>
  </si>
  <si>
    <t>K00009241217D005</t>
  </si>
  <si>
    <t>B00009050118TG05</t>
  </si>
  <si>
    <t>359396</t>
  </si>
  <si>
    <t>3/3/4</t>
  </si>
  <si>
    <t>76W/76W/80W</t>
  </si>
  <si>
    <t>35m/ 35m/ 35m</t>
  </si>
  <si>
    <t>Số 2/2A, quốc lộ 22, xã Tân Xuân, huyện Hóc Môn, thành phố Hồ Chí Minh.</t>
  </si>
  <si>
    <t>106,59736</t>
  </si>
  <si>
    <t>10,86965</t>
  </si>
  <si>
    <t>K00010241217D005</t>
  </si>
  <si>
    <t>B00010050118TG05</t>
  </si>
  <si>
    <t>359031</t>
  </si>
  <si>
    <t>4/6/4</t>
  </si>
  <si>
    <t>80W/120W/80W</t>
  </si>
  <si>
    <t>41m/ 41m/ 41m</t>
  </si>
  <si>
    <t>Số 30/2A, ấp Mỹ Hòa 3, xã Tân Xuân, huyện Hóc Môn, thành phố Hồ Chí Minh.</t>
  </si>
  <si>
    <t>106,60461</t>
  </si>
  <si>
    <t>10,87293</t>
  </si>
  <si>
    <t>K00011241217D005</t>
  </si>
  <si>
    <t>B00011050118TG05</t>
  </si>
  <si>
    <t>359223</t>
  </si>
  <si>
    <t>Khu phố Đồng An 2, phường Bình Hòa, thị xã Thuận An, tỉnh Bình Dương.</t>
  </si>
  <si>
    <t>106,73726</t>
  </si>
  <si>
    <t>10,89907</t>
  </si>
  <si>
    <t>K00012251217D005</t>
  </si>
  <si>
    <t>B00012050118TG05</t>
  </si>
  <si>
    <t>308091</t>
  </si>
  <si>
    <t>2/4/4</t>
  </si>
  <si>
    <t>40W/80W/80W</t>
  </si>
  <si>
    <t>Số 37/5 A8, đường N2, ấp Bình Đáng, xã Bình Hòa, thị xã Thuận An, tỉnh Bình Dương.</t>
  </si>
  <si>
    <t>106,72886</t>
  </si>
  <si>
    <t>10,91978</t>
  </si>
  <si>
    <t>K00013251217D005</t>
  </si>
  <si>
    <t>B00013050118TG05</t>
  </si>
  <si>
    <t>308025</t>
  </si>
  <si>
    <t>Số 1082, tỉnh lộ 43, phường Bình Chiểu, quận Thủ Đức, thành phố Hồ Chí Minh.</t>
  </si>
  <si>
    <t>106,72891</t>
  </si>
  <si>
    <t>10,88785</t>
  </si>
  <si>
    <t>K00014251217D005</t>
  </si>
  <si>
    <t>B00014050118TG05</t>
  </si>
  <si>
    <t>359154</t>
  </si>
  <si>
    <t>6/6/6</t>
  </si>
  <si>
    <t>120W/120W/120W</t>
  </si>
  <si>
    <t>Số 2/12B, đường số 6, khu phố 3, phường Tam Bình, quận Thủ Đức, thành phố Hồ Chí Minh.</t>
  </si>
  <si>
    <t>106,7387</t>
  </si>
  <si>
    <t>10,87064</t>
  </si>
  <si>
    <t>K00015261217D005</t>
  </si>
  <si>
    <t>B00015050118TG05</t>
  </si>
  <si>
    <t>359264</t>
  </si>
  <si>
    <t>29,5m/ 29,5m/ 29,5m</t>
  </si>
  <si>
    <t>Lữ đoàn 434, số 01, đường ĐT743, khu phố Bình Đáng, phường Bình Hòa, thị xã Thuận An, tỉnh Bình Dương.</t>
  </si>
  <si>
    <t>106,74097</t>
  </si>
  <si>
    <t>10,92183</t>
  </si>
  <si>
    <t>K00016251217D005</t>
  </si>
  <si>
    <t>B00016050118TG05</t>
  </si>
  <si>
    <t>308099</t>
  </si>
  <si>
    <t>4/6/6</t>
  </si>
  <si>
    <t>80W/120W/120W</t>
  </si>
  <si>
    <t>Số 102/1, tổ 1, khu phố 4, quốc lộ 1A, phường Hiệp Bình Phước, quận Thủ Đức, thành phố Hồ Chí Minh.</t>
  </si>
  <si>
    <t>106,72626</t>
  </si>
  <si>
    <t>10,8654</t>
  </si>
  <si>
    <t>K00017261217D005</t>
  </si>
  <si>
    <t>B00017050118TG05</t>
  </si>
  <si>
    <t>359014</t>
  </si>
  <si>
    <t>Số 357/9, quốc lộ 13, tổ 10, phường Hiệp Bình Phước, quận Thủ Đức, thành phố Hồ Chí Minh.</t>
  </si>
  <si>
    <t>106,71573</t>
  </si>
  <si>
    <t>10,84068</t>
  </si>
  <si>
    <t>K00018261217D005</t>
  </si>
  <si>
    <t>B00018050118TG05</t>
  </si>
  <si>
    <t>359409</t>
  </si>
  <si>
    <t>Số 122, đường Nguyễn Tuyển, phường Bình Trưng Tây, quận 2, thành phố Hồ Chí Minh.</t>
  </si>
  <si>
    <t>106,7651805</t>
  </si>
  <si>
    <t>10,7833662</t>
  </si>
  <si>
    <t>K00019261217D005</t>
  </si>
  <si>
    <t>B00019050118TG05</t>
  </si>
  <si>
    <t>359012</t>
  </si>
  <si>
    <t>80W/40W/80W</t>
  </si>
  <si>
    <t>42m/ 42m/ 42m</t>
  </si>
  <si>
    <t>Số 639, đường Nguyễn Duy Trinh, phường Bình Trung Đông, quận 2, thành phố Hồ Chí Minh.</t>
  </si>
  <si>
    <t>106,77488381</t>
  </si>
  <si>
    <t>10,78834124</t>
  </si>
  <si>
    <t>K00020271217D005</t>
  </si>
  <si>
    <t>B00020050118TG05</t>
  </si>
  <si>
    <t>359346</t>
  </si>
  <si>
    <t>2/3/3</t>
  </si>
  <si>
    <t>40W/76W/76W</t>
  </si>
  <si>
    <t>21m/ 21m/ 21m</t>
  </si>
  <si>
    <t>Số 797, đường Nguyễn Duy Trinh, phường Phú Hữu, quận 9, thành phố Hồ Chí Minh.</t>
  </si>
  <si>
    <t>106,79040511</t>
  </si>
  <si>
    <t>10,79122547</t>
  </si>
  <si>
    <t>K00021271217D005</t>
  </si>
  <si>
    <t>B00021050118TG05</t>
  </si>
  <si>
    <t>359303</t>
  </si>
  <si>
    <t>Số 332, đường Trường Lưu, phường Long Trường, quận 9, thành phố Hồ Chí Minh.</t>
  </si>
  <si>
    <t>106,82228867</t>
  </si>
  <si>
    <t>10,79034953</t>
  </si>
  <si>
    <t>K00022271217D005</t>
  </si>
  <si>
    <t>B00022050118TG05</t>
  </si>
  <si>
    <t>359225</t>
  </si>
  <si>
    <t>2/4/2</t>
  </si>
  <si>
    <t>40W/80W/40W</t>
  </si>
  <si>
    <t>Số 1333/9, đường Nguyễn Duy Trinh, phường Long Trường, quận 9, thành phố Hồ Chí Minh.</t>
  </si>
  <si>
    <t>106,81531695</t>
  </si>
  <si>
    <t>10,80549122</t>
  </si>
  <si>
    <t>K00023271217D005</t>
  </si>
  <si>
    <t>B00023050118TG05</t>
  </si>
  <si>
    <t>359023</t>
  </si>
  <si>
    <t>Số 33/5/12, đường Long Thuận, phường Trường Thạnh, quận 9, thành phố Hồ Chí Minh.</t>
  </si>
  <si>
    <t>106,83624683</t>
  </si>
  <si>
    <t>10,81544737</t>
  </si>
  <si>
    <t>K00024281217D005</t>
  </si>
  <si>
    <t>B00024050118TG05</t>
  </si>
  <si>
    <t>359285</t>
  </si>
  <si>
    <t>19m/ 19m/ 19m</t>
  </si>
  <si>
    <t>Số 1/8A, khu phố Phước Hiệp, tổ 1, đường Lã Xuân Oai, phường Long Trường, quận 9, thành phố Hồ Chí Minh.</t>
  </si>
  <si>
    <t>106,80642133</t>
  </si>
  <si>
    <t>10,82407837</t>
  </si>
  <si>
    <t>K00025281217D005</t>
  </si>
  <si>
    <t>B00025050118TG05</t>
  </si>
  <si>
    <t>359328</t>
  </si>
  <si>
    <t>Số 31, đường số 16, khu dân cư Nam Long, phường Phước Long B, quận 9, thành phố Hồ Chí Minh.</t>
  </si>
  <si>
    <t>106,78067289</t>
  </si>
  <si>
    <t>10,8083176</t>
  </si>
  <si>
    <t>K00026281217D005</t>
  </si>
  <si>
    <t>B00026050118TG05</t>
  </si>
  <si>
    <t>359493</t>
  </si>
  <si>
    <t>Số 539/3, đường số 539, phường Phước Long B, quận 9, thành phố Hồ Chí Minh.</t>
  </si>
  <si>
    <t>106,7757928</t>
  </si>
  <si>
    <t>10,8144697</t>
  </si>
  <si>
    <t>K00027281217D005</t>
  </si>
  <si>
    <t>B00027050118TG05</t>
  </si>
  <si>
    <t>359020</t>
  </si>
  <si>
    <t>Số 10/17, khu phố 3, phường Phước Long A, quận 9, thành phố Hồ Chí Minh.</t>
  </si>
  <si>
    <t>106,76149569</t>
  </si>
  <si>
    <t>10,82133821</t>
  </si>
  <si>
    <t>K00028291217D005</t>
  </si>
  <si>
    <t>B00028050118TG05</t>
  </si>
  <si>
    <t>359248</t>
  </si>
  <si>
    <t>Số 95/9, đường Hàng Tre, khu phố 5, phường Long Thạnh Mỹ, quận 9, thành phố Hồ Chí Minh.</t>
  </si>
  <si>
    <t>106,81435784</t>
  </si>
  <si>
    <t>10,84593846</t>
  </si>
  <si>
    <t>K00029291217D005</t>
  </si>
  <si>
    <t>B00029050118TG05</t>
  </si>
  <si>
    <t>359386</t>
  </si>
  <si>
    <t>Số 293, đường Man Thiện, khu phố 6, phường Hiệp Phú, quận 9, thành phố Hồ Chí Minh.</t>
  </si>
  <si>
    <t>106,79323397</t>
  </si>
  <si>
    <t>10,85320796</t>
  </si>
  <si>
    <t>K00030291217D005</t>
  </si>
  <si>
    <t>B00030050118TG05</t>
  </si>
  <si>
    <t>359458</t>
  </si>
  <si>
    <t>Số 58/35, đường Tân Lập 1, khu phố 3, phường Hiệp Phú, quận 9, thành phố Hồ Chí Minh.</t>
  </si>
  <si>
    <t>106,77884958</t>
  </si>
  <si>
    <t>10,84957335</t>
  </si>
  <si>
    <t>K00031291217D005</t>
  </si>
  <si>
    <t>B00031050118TG05</t>
  </si>
  <si>
    <t>359022</t>
  </si>
  <si>
    <t>Số 8, đường số 265, khu phố 5, phường Hiệp Phú, quận 9, thành phố Hồ Chí Minh.</t>
  </si>
  <si>
    <t>106,78451153</t>
  </si>
  <si>
    <t>10,84606982</t>
  </si>
  <si>
    <t>K00032301217D005</t>
  </si>
  <si>
    <t>B00032050118TG05</t>
  </si>
  <si>
    <t>359545</t>
  </si>
  <si>
    <t>22m/ 22m/ 22m</t>
  </si>
  <si>
    <t>Số 190/12, đường Đình Phong Phú, phường Tăng Nhơn Phú B, quận 9, thành phố Hồ Chí Minh.</t>
  </si>
  <si>
    <t>106,78172108</t>
  </si>
  <si>
    <t>10,83463807</t>
  </si>
  <si>
    <t>K00033221217D005</t>
  </si>
  <si>
    <t>B00033050118TG05</t>
  </si>
  <si>
    <t>359254</t>
  </si>
  <si>
    <t>20m/ 20m/ 20m</t>
  </si>
  <si>
    <t>Số 94, đường số 494, phường Tăng Nhơn Phú A, quận 9, thành phố Hồ Chí Minh.</t>
  </si>
  <si>
    <t>106,79861717</t>
  </si>
  <si>
    <t>10,84250921</t>
  </si>
  <si>
    <t>K00034221217D005</t>
  </si>
  <si>
    <t>B00034050118TG05</t>
  </si>
  <si>
    <t>359492</t>
  </si>
  <si>
    <t>Số 362/10, đường Đỗ Xuân Hợp, phường Phước Long A, quận 9, thành phố Hồ Chí Minh.</t>
  </si>
  <si>
    <t>106,77107417</t>
  </si>
  <si>
    <t>10,82193235</t>
  </si>
  <si>
    <t>K00035221217D005</t>
  </si>
  <si>
    <t>B00035050118TG05</t>
  </si>
  <si>
    <t>359382</t>
  </si>
  <si>
    <t>Số 104, đường Cầu Xây, phường Tân Phú, quận 9, thành phố Hồ Chí Minh.</t>
  </si>
  <si>
    <t>106,8104193</t>
  </si>
  <si>
    <t>10,85465064</t>
  </si>
  <si>
    <t>K00036231217D005</t>
  </si>
  <si>
    <t>B00036050118TG05</t>
  </si>
  <si>
    <t>359216</t>
  </si>
  <si>
    <t>Số 253, đường Nguyễn Văn Tăng, phường Long Thạnh Mỹ, quận 9, thành phố Hồ Chí Minh.</t>
  </si>
  <si>
    <t>106,82310278</t>
  </si>
  <si>
    <t>10,84084716</t>
  </si>
  <si>
    <t>K00037231217D005</t>
  </si>
  <si>
    <t>B00037050118TG05</t>
  </si>
  <si>
    <t>359118</t>
  </si>
  <si>
    <t>49m/ 49m/ 49m</t>
  </si>
  <si>
    <t>Số 267, đường Nguyễn Xiển, khu phố Ích Thạnh, phường Trường Thạnh, quận 9, thành phố Hồ Chí Minh.</t>
  </si>
  <si>
    <t>106,82886587</t>
  </si>
  <si>
    <t>10,8261494</t>
  </si>
  <si>
    <t>K00038231217D005</t>
  </si>
  <si>
    <t>B00038050118TG05</t>
  </si>
  <si>
    <t>359375</t>
  </si>
  <si>
    <t>31m/ 31m/ 31m</t>
  </si>
  <si>
    <t>Số 46/23/8, đường số 61, tổ 9, khu phố 3, phường Phước Long B, quận 9, thành phố Hồ Chí Minh.</t>
  </si>
  <si>
    <t>106,77199783</t>
  </si>
  <si>
    <t>10,83101654</t>
  </si>
  <si>
    <t>K00039231217D005</t>
  </si>
  <si>
    <t>B00039050118TG05</t>
  </si>
  <si>
    <t>359533</t>
  </si>
  <si>
    <t>Số 59, đường số 168, tổ 2, khu phố 2, phường Phước Long A, quận 9, thành phố Hồ Chí Minh.</t>
  </si>
  <si>
    <t>106,76640779</t>
  </si>
  <si>
    <t>10,82916343</t>
  </si>
  <si>
    <t>K00040241217D005</t>
  </si>
  <si>
    <t>B00040050118TG05</t>
  </si>
  <si>
    <t>359038</t>
  </si>
  <si>
    <t>Số 521/20/2, khu phố Bình Đường 4, phường An Bình, thị xã Dĩ An, tỉnh Bình Dương.</t>
  </si>
  <si>
    <t>106,76097</t>
  </si>
  <si>
    <t>10,88415</t>
  </si>
  <si>
    <t>K00041241217D005</t>
  </si>
  <si>
    <t>B00041050118TG05</t>
  </si>
  <si>
    <t>308063</t>
  </si>
  <si>
    <t>Số 839/6 đường ĐT 743A, khu phố Ngãi Thắng, phường Bình Thắng, thị xã Dĩ An, tỉnh Bình Dương.</t>
  </si>
  <si>
    <t>106,83088</t>
  </si>
  <si>
    <t>10,89945</t>
  </si>
  <si>
    <t>K00042241217D005</t>
  </si>
  <si>
    <t>B00042050118TG05</t>
  </si>
  <si>
    <t>308036</t>
  </si>
  <si>
    <t>Số 79B, đường số 1, khu phố 2, phường Linh Xuân, quận Thủ Đức, thành phố Hồ Chí Minh.</t>
  </si>
  <si>
    <t>Thành phố Hồ Chí Minh</t>
  </si>
  <si>
    <t>106,76258</t>
  </si>
  <si>
    <t>10,8754</t>
  </si>
  <si>
    <t>K00043251217D005</t>
  </si>
  <si>
    <t>B00043050118TG05</t>
  </si>
  <si>
    <t>359034</t>
  </si>
  <si>
    <t>Số 167/2/14, khu phố 1, phường Linh Xuân, quận Thủ Đức, thành phố Hồ Chí Minh.</t>
  </si>
  <si>
    <t>106,77813</t>
  </si>
  <si>
    <t>10,87711</t>
  </si>
  <si>
    <t>K00044251217D005</t>
  </si>
  <si>
    <t>B00044050118TG05</t>
  </si>
  <si>
    <t>359226</t>
  </si>
  <si>
    <t>Anten dualband</t>
  </si>
  <si>
    <t>Số 274/6, quốc lộ 1K, khu phố 1, phường Linh Xuân, quận Thủ Đức, thành phố Hồ Chí Minh.</t>
  </si>
  <si>
    <t>106,7739</t>
  </si>
  <si>
    <t>10,88532</t>
  </si>
  <si>
    <t>K00045251217D005</t>
  </si>
  <si>
    <t>B00045050118TG05</t>
  </si>
  <si>
    <t>359291</t>
  </si>
  <si>
    <t>Số 149/9, quốc lộ 1K, khu phố 5, phường Linh Xuân, quận Thủ Đức, thành phố Hồ Chí Minh.</t>
  </si>
  <si>
    <t>106,76804</t>
  </si>
  <si>
    <t>10,88194</t>
  </si>
  <si>
    <t>K00046251217D005</t>
  </si>
  <si>
    <t>B00046050118TG05</t>
  </si>
  <si>
    <t>359520</t>
  </si>
  <si>
    <t>Số 238/10/13, đường Hoàng Diệu 2, tổ 53, khu phố 5, phường Linh Chiểu, quận Thủ Đức, thành phố Hồ Chí Minh.</t>
  </si>
  <si>
    <t>106,77029</t>
  </si>
  <si>
    <t>10,85304</t>
  </si>
  <si>
    <t>K00047261217D005</t>
  </si>
  <si>
    <t>B00047050118TG05</t>
  </si>
  <si>
    <t>359478</t>
  </si>
  <si>
    <t>Số 41, đường Tam Châu, khu phố 5, phường Tam Phú, quận Thủ Đức, thành phố Hồ Chí Minh.</t>
  </si>
  <si>
    <t>106,74441</t>
  </si>
  <si>
    <t>10,86483</t>
  </si>
  <si>
    <t>K00048261217D005</t>
  </si>
  <si>
    <t>B00048050118TG05</t>
  </si>
  <si>
    <t>359479</t>
  </si>
  <si>
    <t>Số 23/12, đường Tam Hà, phường Tam Phú, quận Thủ Đức, thành phố Hồ Chí Minh.</t>
  </si>
  <si>
    <t>106,74706</t>
  </si>
  <si>
    <t>10,86044</t>
  </si>
  <si>
    <t>K00049261217D005</t>
  </si>
  <si>
    <t>B00049050118TG05</t>
  </si>
  <si>
    <t>359021</t>
  </si>
  <si>
    <t>4/3/3</t>
  </si>
  <si>
    <t>80W/76W/76W</t>
  </si>
  <si>
    <t>Số 245, đường Tô Ngọc Vân, khu phố 3, phường Linh Đông, quận Thủ Đức, thành phố Hồ Chí Minh.</t>
  </si>
  <si>
    <t>106,75</t>
  </si>
  <si>
    <t>10,85641</t>
  </si>
  <si>
    <t>K00050261217D005</t>
  </si>
  <si>
    <t>B00050050118TG05</t>
  </si>
  <si>
    <t>359417</t>
  </si>
  <si>
    <t>4/2/2</t>
  </si>
  <si>
    <t>80W/40W/40W</t>
  </si>
  <si>
    <t>Số 1, đường số 15, khu phố 4, phường Linh Trung, quận Thủ Đức, thành phố Hồ Chí Minh.</t>
  </si>
  <si>
    <t>106,77351</t>
  </si>
  <si>
    <t>10,86876</t>
  </si>
  <si>
    <t>K00051271217D005</t>
  </si>
  <si>
    <t>B00051050118TG05</t>
  </si>
  <si>
    <t>359429</t>
  </si>
  <si>
    <t>Số 37, đường số 225A, phường Tân Phú, quận 9, thành phố Hồ Chí Minh.</t>
  </si>
  <si>
    <t>106,80711</t>
  </si>
  <si>
    <t>10,86909</t>
  </si>
  <si>
    <t>K00052271217D005</t>
  </si>
  <si>
    <t>B00052050118TG05</t>
  </si>
  <si>
    <t>359039</t>
  </si>
  <si>
    <t>38m/ 38m/ 38m</t>
  </si>
  <si>
    <t>Lô đất 89, số 6, khu phố Vĩnh Thuận, phường Long Bình, quận 9, thành phố Hồ Chí Minh.</t>
  </si>
  <si>
    <t>106,81944</t>
  </si>
  <si>
    <t>10,88476</t>
  </si>
  <si>
    <t>K00053271217D005</t>
  </si>
  <si>
    <t>B00053050118TG05</t>
  </si>
  <si>
    <t>359247</t>
  </si>
  <si>
    <t>Số 116, đường Linh Trung, khu phố 3, phường Linh Trung, quận Thủ Đức, thành phố Hồ Chí Minh.</t>
  </si>
  <si>
    <t>106,77288</t>
  </si>
  <si>
    <t>10,86045</t>
  </si>
  <si>
    <t>K00054271217D005</t>
  </si>
  <si>
    <t>B00054050118TG05</t>
  </si>
  <si>
    <t>359243</t>
  </si>
  <si>
    <t>Nhà điều hành Đại học Quốc gia thành phố Hồ Chí Minh, khu phố 6, phường Linh Trung, quận Thủ Đức, thành phố Hồ Chí Minh.</t>
  </si>
  <si>
    <t>106,79627</t>
  </si>
  <si>
    <t>10,86871</t>
  </si>
  <si>
    <t>K00055281217D005</t>
  </si>
  <si>
    <t>B00055050118TG05</t>
  </si>
  <si>
    <t>359473</t>
  </si>
  <si>
    <t>Số 36, đường 16, khu phố 1, phường Linh Chiểu, quận Thủ Đức, thành phố Hồ Chí Minh.</t>
  </si>
  <si>
    <t>106,76198</t>
  </si>
  <si>
    <t>10,85898</t>
  </si>
  <si>
    <t>K00056281217D005</t>
  </si>
  <si>
    <t>B00056050118TG05</t>
  </si>
  <si>
    <t>359406</t>
  </si>
  <si>
    <t>Số 31/5, đường số 12, tổ 2, khu phố 1, phường Linh Tây, quận Thủ Đức, thành phố Hồ Chí Minh.</t>
  </si>
  <si>
    <t>106,75977</t>
  </si>
  <si>
    <t>10,86646</t>
  </si>
  <si>
    <t>K00057281217D005</t>
  </si>
  <si>
    <t>B00057050118TG05</t>
  </si>
  <si>
    <t>359306</t>
  </si>
  <si>
    <t>Số 27, đường 17, khu phố 5, phường Bình Chiểu, quận Thủ Đức, thành phố Hồ Chí Minh.</t>
  </si>
  <si>
    <t>106,74509</t>
  </si>
  <si>
    <t>10,87689</t>
  </si>
  <si>
    <t>K00058281217D005</t>
  </si>
  <si>
    <t>B00058050118TG05</t>
  </si>
  <si>
    <t>359567</t>
  </si>
  <si>
    <t>Nhà khách Đại học Quốc gia thành phố Hồ Chí Minh, khu phố 6, phường Linh Trung, quận Thủ Đức, thành phố Hồ Chí Minh.</t>
  </si>
  <si>
    <t>106,79491</t>
  </si>
  <si>
    <t>10,87961</t>
  </si>
  <si>
    <t>K00059291217D005</t>
  </si>
  <si>
    <t>B00059050118TG05</t>
  </si>
  <si>
    <t>308100</t>
  </si>
  <si>
    <t>2/2/4</t>
  </si>
  <si>
    <t>40W/40W/80W</t>
  </si>
  <si>
    <t>Số 37/4, khu phố Tây B, phường Đông Hòa, thị xã Dĩ An, tỉnh Bình Dương.</t>
  </si>
  <si>
    <t>106,78269</t>
  </si>
  <si>
    <t>10,89177</t>
  </si>
  <si>
    <t>K00060291217D005</t>
  </si>
  <si>
    <t>B00060050118TG05</t>
  </si>
  <si>
    <t>308038</t>
  </si>
  <si>
    <t>Số 59/3D, ấp Thới Tây 2, xã Tân Hiệp, huyện Hóc Môn, thành phố Hồ Chí Minh.</t>
  </si>
  <si>
    <t>106,59853</t>
  </si>
  <si>
    <t>10,90567</t>
  </si>
  <si>
    <t>K00061291217D005</t>
  </si>
  <si>
    <t>B00061050118TG05</t>
  </si>
  <si>
    <t>359333</t>
  </si>
  <si>
    <t>Số 135A, tỉnh lộ 15, ấp 11A, xã Tân Thạnh Đông, huyện Củ Chi, thành phố Hồ Chí Minh.</t>
  </si>
  <si>
    <t>106,60392</t>
  </si>
  <si>
    <t>10,94262</t>
  </si>
  <si>
    <t>K00062291217D005</t>
  </si>
  <si>
    <t>B00062050118TG05</t>
  </si>
  <si>
    <t>359177</t>
  </si>
  <si>
    <t>Số 32/14, đường số 124, ấp 5, xã Tân Thạnh Đông, huyện Củ Chi, thành phố Hồ Chí Minh.</t>
  </si>
  <si>
    <t>106,58774</t>
  </si>
  <si>
    <t>10,97213</t>
  </si>
  <si>
    <t>K00063301217D005</t>
  </si>
  <si>
    <t>B00063050118TG05</t>
  </si>
  <si>
    <t>359408</t>
  </si>
  <si>
    <t>Tổ 6, ấp Cây Da, xã Tân Phú Trung, huyện Củ Chi, thành phố Hồ Chí Minh.</t>
  </si>
  <si>
    <t>106,54261</t>
  </si>
  <si>
    <t>10,97095</t>
  </si>
  <si>
    <t>K00064301217D005</t>
  </si>
  <si>
    <t>B00064050118TG05</t>
  </si>
  <si>
    <t>359227</t>
  </si>
  <si>
    <t>Số 6, đường số 7, ấp Bàu Sim, xã Tân Thông Hội, huyện Củ Chi, thành phố Hồ Chí Minh.</t>
  </si>
  <si>
    <t>106,52581</t>
  </si>
  <si>
    <t>10,95763</t>
  </si>
  <si>
    <t>K00065221217D005</t>
  </si>
  <si>
    <t>B00065050118TG05</t>
  </si>
  <si>
    <t>359440</t>
  </si>
  <si>
    <t>Số 8, đường số 99, tổ 10, ấp Giữa, xã Tân Phú Trung, huyện Củ Chi, thành phố Hồ Chí Minh.</t>
  </si>
  <si>
    <t>106,54296</t>
  </si>
  <si>
    <t>10,93638</t>
  </si>
  <si>
    <t>K00066221217D005</t>
  </si>
  <si>
    <t>B00066050118TG05</t>
  </si>
  <si>
    <t>359032</t>
  </si>
  <si>
    <t>6/4/6</t>
  </si>
  <si>
    <t>120W/80W/120W</t>
  </si>
  <si>
    <t>Số 123E, đường Đặng Công Bỉnh, tổ 3E, ấp 5, xã Xuân Thới Sơn, huyện Hóc Môn, thành phố Hồ Chí Minh.</t>
  </si>
  <si>
    <t>106,54906</t>
  </si>
  <si>
    <t>10,89433</t>
  </si>
  <si>
    <t>K00067231217D005</t>
  </si>
  <si>
    <t>B00067050118TG05</t>
  </si>
  <si>
    <t>359438</t>
  </si>
  <si>
    <t>2/4/6</t>
  </si>
  <si>
    <t>40W/80W/120W</t>
  </si>
  <si>
    <t>29m/ 29m/ 29m</t>
  </si>
  <si>
    <t>Đường Võ Văn Bích, ấp 8, xã Bình Mỹ, huyện Củ Chi, thành phố Hồ Chí Minh.</t>
  </si>
  <si>
    <t>106,60114</t>
  </si>
  <si>
    <t>10,92057</t>
  </si>
  <si>
    <t>K00068231217D005</t>
  </si>
  <si>
    <t>B00068050118TG05</t>
  </si>
  <si>
    <t>359206</t>
  </si>
  <si>
    <t>Tổ 3B, xã Tân Thạnh Đông, huyện Củ Chi, thành phố Hồ Chí Minh.</t>
  </si>
  <si>
    <t>106,59924</t>
  </si>
  <si>
    <t>10,96354</t>
  </si>
  <si>
    <t>K00069231217D005</t>
  </si>
  <si>
    <t>B00069050118TG05</t>
  </si>
  <si>
    <t>359036</t>
  </si>
  <si>
    <t>4/4/2</t>
  </si>
  <si>
    <t>80W/80W/40W</t>
  </si>
  <si>
    <t>Số 253, tỉnh lộ 9, ấp 4A, xã Bình Mỹ, huyện Củ Chi, thành phố Hồ Chí Minh.</t>
  </si>
  <si>
    <t>106,64465</t>
  </si>
  <si>
    <t>10,95095</t>
  </si>
  <si>
    <t>K00070231217D005</t>
  </si>
  <si>
    <t>B00070050118TG05</t>
  </si>
  <si>
    <t>359439</t>
  </si>
  <si>
    <t>Số 5/7, đường Đặng Thúc Vịnh, tổ 5, ấp 2, xã Đông Thạnh, huyện Hóc Môn, thành phố Hồ Chí Minh.</t>
  </si>
  <si>
    <t>106,63528</t>
  </si>
  <si>
    <t>10,90344</t>
  </si>
  <si>
    <t>K00071241217D005</t>
  </si>
  <si>
    <t>B00071050118TG05</t>
  </si>
  <si>
    <t>359466</t>
  </si>
  <si>
    <t>Ấp Tam Đông, xã Thới Tam Thôn, huyện Hóc Môn, thành phố Hồ Chí Minh.</t>
  </si>
  <si>
    <t>106,62355</t>
  </si>
  <si>
    <t>10,88591</t>
  </si>
  <si>
    <t>K00072241217D005</t>
  </si>
  <si>
    <t>B00072050118TG05</t>
  </si>
  <si>
    <t>359534</t>
  </si>
  <si>
    <t>Số 19/2, ấp Trung Lân, xã Bà Điểm, huyện Hóc Môn, thành phố Hồ Chí Minh.</t>
  </si>
  <si>
    <t>106,59975</t>
  </si>
  <si>
    <t>10,84136</t>
  </si>
  <si>
    <t>K00073241217D005</t>
  </si>
  <si>
    <t>B00073050118TG05</t>
  </si>
  <si>
    <t>359422</t>
  </si>
  <si>
    <t>Số 60/7A, ấp Tiền Lân 1, xã Bà Điểm, huyện Hóc Môn, thành phố Hồ Chí Minh.</t>
  </si>
  <si>
    <t>106,59899</t>
  </si>
  <si>
    <t>10,82713</t>
  </si>
  <si>
    <t>K00074241217D005</t>
  </si>
  <si>
    <t>B00074050118TG05</t>
  </si>
  <si>
    <t>359084</t>
  </si>
  <si>
    <t>6/3/3</t>
  </si>
  <si>
    <t>120W/76W/76W</t>
  </si>
  <si>
    <t>Số 15A, đường Linh Đông, tổ 5, khu phố 7, phường Linh Đông, quận Thủ Đức, thành phố Hồ Chí Minh.</t>
  </si>
  <si>
    <t>106,74568</t>
  </si>
  <si>
    <t>10,84559</t>
  </si>
  <si>
    <t>K00075251217D005</t>
  </si>
  <si>
    <t>B00075050118TG05</t>
  </si>
  <si>
    <t>359187</t>
  </si>
  <si>
    <t>Số 27, đường số 1, khu phố 5, phường Hiệp Bình Chánh, quận Thủ Đức, thành phố Hồ Chí Minh.</t>
  </si>
  <si>
    <t>106,72918</t>
  </si>
  <si>
    <t>10,8322</t>
  </si>
  <si>
    <t>K00076251217D005</t>
  </si>
  <si>
    <t>B00076050118TG05</t>
  </si>
  <si>
    <t>359281</t>
  </si>
  <si>
    <t>Số 43B, đường Hiệp Bình, phường Hiệp Bình Chánh, quận Thủ Đức, thành phố Hồ Chí Minh.</t>
  </si>
  <si>
    <t>106,73148</t>
  </si>
  <si>
    <t>10,84081</t>
  </si>
  <si>
    <t>K00077251217D005</t>
  </si>
  <si>
    <t>B00077050118TG05</t>
  </si>
  <si>
    <t>359362</t>
  </si>
  <si>
    <t>Số 57/4, tổ 7, đường Tam Bình, khu phố 2, phường Tam Phú, quận Thủ Đức, thành phố Hồ Chí Minh.</t>
  </si>
  <si>
    <t>106,72938</t>
  </si>
  <si>
    <t>10,85185</t>
  </si>
  <si>
    <t>K00078251217D005</t>
  </si>
  <si>
    <t>B00078050118TG05</t>
  </si>
  <si>
    <t>359208</t>
  </si>
  <si>
    <t>Số 18, đường Thống Nhất, khu phố 4, phường Bình Thọ, quận Thủ Đức, thành phố Hồ Chí Minh.</t>
  </si>
  <si>
    <t>106,7689</t>
  </si>
  <si>
    <t>10,84347</t>
  </si>
  <si>
    <t>K00079261217D005</t>
  </si>
  <si>
    <t>B00079050118TG05</t>
  </si>
  <si>
    <t>359188</t>
  </si>
  <si>
    <t>Số 90/4, đường số 3, phường Trường Thọ, quận Thủ Đức, thành phố Hồ Chí Minh.</t>
  </si>
  <si>
    <t>K00080261217D005</t>
  </si>
  <si>
    <t>B00080050118TG05</t>
  </si>
  <si>
    <t>359518</t>
  </si>
  <si>
    <t>Số A4/5, khu phố 2, đường Lê Văn Việt, phường Tăng Nhơn Phú A, quận 9, thành phố Hồ Chí Minh.</t>
  </si>
  <si>
    <t>106,79175</t>
  </si>
  <si>
    <t>10,84546</t>
  </si>
  <si>
    <t>K00081261217D005</t>
  </si>
  <si>
    <t>B00081050118TG05</t>
  </si>
  <si>
    <t>359170</t>
  </si>
  <si>
    <t>Số 2348/3B, khu phố 3, phường An Phú Đông, quận 12, thành phố Hồ Chí Minh.</t>
  </si>
  <si>
    <t>106,71075</t>
  </si>
  <si>
    <t>10,86042</t>
  </si>
  <si>
    <t>K00082261217D005</t>
  </si>
  <si>
    <t>B00082050118TG05</t>
  </si>
  <si>
    <t>359544</t>
  </si>
  <si>
    <t>Số 5/3B, khu phố Đồng An, phường Bình Hòa, thị xã Thuận An, tỉnh Bình Dương.</t>
  </si>
  <si>
    <t>106,74015</t>
  </si>
  <si>
    <t>10,90746</t>
  </si>
  <si>
    <t>K00083271217D005</t>
  </si>
  <si>
    <t>B00083050118TG05</t>
  </si>
  <si>
    <t>308084</t>
  </si>
  <si>
    <t>Số 42H, cư xá Bà Điểm, đường Đông Lân-Hưng Lân, xã Bà Điểm, huyện Hóc Môn, thành phố Hồ Chí Minh.</t>
  </si>
  <si>
    <t>106,60889</t>
  </si>
  <si>
    <t>10,85003</t>
  </si>
  <si>
    <t>K00084271217D005</t>
  </si>
  <si>
    <t>B00084050118TG05</t>
  </si>
  <si>
    <t>359299</t>
  </si>
  <si>
    <t>Số 29A, đường số 9, phường Hiệp Bình Phước, quận Thủ Đức, thành phố Hồ Chí Minh.</t>
  </si>
  <si>
    <t>106,71667</t>
  </si>
  <si>
    <t>10,84784</t>
  </si>
  <si>
    <t>K00085271217D005</t>
  </si>
  <si>
    <t>B00085050118TG05</t>
  </si>
  <si>
    <t>359179</t>
  </si>
  <si>
    <t>Số 19A, đường Trương Văn Hải, phường Tăng Nhơn Phú B, quận 9, thành phố Hồ Chí Minh.</t>
  </si>
  <si>
    <t>106,7794</t>
  </si>
  <si>
    <t>10,84259</t>
  </si>
  <si>
    <t>K00086271217D005</t>
  </si>
  <si>
    <t>B00086050118TG05</t>
  </si>
  <si>
    <t>359374</t>
  </si>
  <si>
    <t>Số 32, đường Giang Văn Minh, phường An Phú, quận 2, thành phố Hồ Chí Minh.</t>
  </si>
  <si>
    <t>106,74973</t>
  </si>
  <si>
    <t>10,80577</t>
  </si>
  <si>
    <t>K00087281217D005</t>
  </si>
  <si>
    <t>B00087050118TG05</t>
  </si>
  <si>
    <t>359144</t>
  </si>
  <si>
    <t>Số 1213, đường Nguyễn Thị Định, phường Cát Lái, quận 2, thành phố Hồ Chí Minh.</t>
  </si>
  <si>
    <t>106,78197</t>
  </si>
  <si>
    <t>10,76432</t>
  </si>
  <si>
    <t>K00088281217D005</t>
  </si>
  <si>
    <t>B00088050118TG05</t>
  </si>
  <si>
    <t>359207</t>
  </si>
  <si>
    <t>Số 115A, khu phố 2, đường Vườn Lài, phường An Phú Đông, quận 12, thành phố Hồ Chí Minh.</t>
  </si>
  <si>
    <t>106,69341</t>
  </si>
  <si>
    <t>10,85081</t>
  </si>
  <si>
    <t>K00089281217D005</t>
  </si>
  <si>
    <t>B00089050118TG05</t>
  </si>
  <si>
    <t>359205</t>
  </si>
  <si>
    <t>Số 306/1D, tổ 12, khu phố 1, phường An Phú Đông, quận 12, thành phố Hồ Chí Minh.</t>
  </si>
  <si>
    <t>106,69221</t>
  </si>
  <si>
    <t>10,86307</t>
  </si>
  <si>
    <t>K00090281217D005</t>
  </si>
  <si>
    <t>B00090050118TG05</t>
  </si>
  <si>
    <t>359033</t>
  </si>
  <si>
    <t>Số 87, khu phố Đông Ba, phường Bình Hòa, thị xã Thuận An, tỉnh Bình Dương.</t>
  </si>
  <si>
    <t>106,71554</t>
  </si>
  <si>
    <t>10,89696</t>
  </si>
  <si>
    <t>K00091291217D005</t>
  </si>
  <si>
    <t>B00091050118TG05</t>
  </si>
  <si>
    <t>308061</t>
  </si>
  <si>
    <t>Số 2/12, khu phố Bình Đức 1, phường Bình Hòa, thị xã Thuận An, tỉnh Bình Dương.</t>
  </si>
  <si>
    <t>106,72758</t>
  </si>
  <si>
    <t>10,90546</t>
  </si>
  <si>
    <t>K00092291217D005</t>
  </si>
  <si>
    <t>B00092050118TG05</t>
  </si>
  <si>
    <t>308071</t>
  </si>
  <si>
    <t>Số 5/41, ấp Bình Đức, xã Bình Hòa, thị xã Thuận An, tỉnh Bình Dương.</t>
  </si>
  <si>
    <t>106,71748</t>
  </si>
  <si>
    <t>10,9213</t>
  </si>
  <si>
    <t>K00093291217D005</t>
  </si>
  <si>
    <t>B00093050118TG05</t>
  </si>
  <si>
    <t>308072</t>
  </si>
  <si>
    <t>Số B72, khu 2, phường Phú Thọ, thành phố Thủ Dầu Một, tỉnh Bình Dương.</t>
  </si>
  <si>
    <t>106,72803</t>
  </si>
  <si>
    <t>10,94219</t>
  </si>
  <si>
    <t>K00094291217D005</t>
  </si>
  <si>
    <t>B00094050118TG05</t>
  </si>
  <si>
    <t>308056</t>
  </si>
  <si>
    <t>6/4/4</t>
  </si>
  <si>
    <t>120W/80W/80W</t>
  </si>
  <si>
    <t>Số 5A/B5, đường D3, khu phố 3, phường An Phú, thị xã Thuận An, tỉnh Bình Dương.</t>
  </si>
  <si>
    <t>106,7446</t>
  </si>
  <si>
    <t>10,93302</t>
  </si>
  <si>
    <t>K00095301217D005</t>
  </si>
  <si>
    <t>B00095050118TG05</t>
  </si>
  <si>
    <t>308003</t>
  </si>
  <si>
    <t>Số 104/1, tổ 5, ấp 1A, xã An Phú, thị xã Thuận An, tỉnh Bình Dương.</t>
  </si>
  <si>
    <t>106,74535</t>
  </si>
  <si>
    <t>10,94349</t>
  </si>
  <si>
    <t>K00096301217D005</t>
  </si>
  <si>
    <t>B00096050118TG05</t>
  </si>
  <si>
    <t>308075</t>
  </si>
  <si>
    <t>Số 19/18, đường Tân Phước, phường Tân Bình, thị xã Dĩ An, tỉnh Bình Dương.</t>
  </si>
  <si>
    <t>106,75268</t>
  </si>
  <si>
    <t>10,95255</t>
  </si>
  <si>
    <t>K00097301217D005</t>
  </si>
  <si>
    <t>B00097050118TG05</t>
  </si>
  <si>
    <t>308039</t>
  </si>
  <si>
    <t>TG06</t>
  </si>
  <si>
    <t>TG07</t>
  </si>
  <si>
    <t>TG08</t>
  </si>
  <si>
    <t>TG09</t>
  </si>
  <si>
    <t>TG10</t>
  </si>
  <si>
    <t>TG11</t>
  </si>
  <si>
    <t>TG12</t>
  </si>
  <si>
    <t>TG13</t>
  </si>
  <si>
    <t>TG14</t>
  </si>
  <si>
    <t>TG15</t>
  </si>
  <si>
    <t>TG16</t>
  </si>
  <si>
    <t>TG17</t>
  </si>
  <si>
    <t>TG18</t>
  </si>
  <si>
    <t>TG19</t>
  </si>
  <si>
    <t>TG20</t>
  </si>
  <si>
    <t>TG21</t>
  </si>
  <si>
    <t>TG22</t>
  </si>
  <si>
    <t>TG23</t>
  </si>
  <si>
    <t>TG24</t>
  </si>
  <si>
    <t>TG25</t>
  </si>
  <si>
    <t>TG26</t>
  </si>
  <si>
    <t>TG27</t>
  </si>
  <si>
    <t>TG28</t>
  </si>
  <si>
    <t>TG29</t>
  </si>
  <si>
    <t>TG30</t>
  </si>
  <si>
    <t>TG31</t>
  </si>
  <si>
    <t>TG32</t>
  </si>
  <si>
    <t>TG33</t>
  </si>
  <si>
    <t>TG34</t>
  </si>
  <si>
    <t>TG35</t>
  </si>
  <si>
    <t>TG36</t>
  </si>
  <si>
    <t>TG37</t>
  </si>
  <si>
    <t>TG38</t>
  </si>
  <si>
    <t>TG39</t>
  </si>
  <si>
    <t>TG40</t>
  </si>
  <si>
    <t>TG41</t>
  </si>
  <si>
    <t>TG42</t>
  </si>
  <si>
    <t>TG43</t>
  </si>
  <si>
    <t>TG44</t>
  </si>
  <si>
    <t>TG45</t>
  </si>
  <si>
    <t>TG46</t>
  </si>
  <si>
    <t>TG47</t>
  </si>
  <si>
    <t>TG48</t>
  </si>
  <si>
    <t>TG49</t>
  </si>
  <si>
    <t>TG50</t>
  </si>
  <si>
    <t>TG51</t>
  </si>
  <si>
    <t>TG52</t>
  </si>
  <si>
    <t>TG53</t>
  </si>
  <si>
    <t>TG54</t>
  </si>
  <si>
    <t>TG55</t>
  </si>
  <si>
    <t>TG56</t>
  </si>
  <si>
    <t>TG57</t>
  </si>
  <si>
    <t>TG58</t>
  </si>
  <si>
    <t>TG59</t>
  </si>
  <si>
    <t>TG60</t>
  </si>
  <si>
    <t>TG61</t>
  </si>
  <si>
    <t>TG62</t>
  </si>
  <si>
    <t>TG63</t>
  </si>
  <si>
    <t>TG64</t>
  </si>
  <si>
    <t>TG65</t>
  </si>
  <si>
    <t>TG66</t>
  </si>
  <si>
    <t>TG67</t>
  </si>
  <si>
    <t>TG68</t>
  </si>
  <si>
    <t>TG69</t>
  </si>
  <si>
    <t>TG70</t>
  </si>
  <si>
    <t>TG71</t>
  </si>
  <si>
    <t>TG72</t>
  </si>
  <si>
    <t>TG73</t>
  </si>
  <si>
    <t>TG74</t>
  </si>
  <si>
    <t>TG75</t>
  </si>
  <si>
    <t>TG76</t>
  </si>
  <si>
    <t>TG77</t>
  </si>
  <si>
    <t>TG78</t>
  </si>
  <si>
    <t>TG79</t>
  </si>
  <si>
    <t>TG80</t>
  </si>
  <si>
    <t>TG81</t>
  </si>
  <si>
    <t>TG82</t>
  </si>
  <si>
    <t>TG83</t>
  </si>
  <si>
    <t>TG84</t>
  </si>
  <si>
    <t>TG85</t>
  </si>
  <si>
    <t>TG86</t>
  </si>
  <si>
    <t>TG87</t>
  </si>
  <si>
    <t>TG88</t>
  </si>
  <si>
    <t>TG89</t>
  </si>
  <si>
    <t>TG90</t>
  </si>
  <si>
    <t>TG91</t>
  </si>
  <si>
    <t>TG92</t>
  </si>
  <si>
    <t>TG93</t>
  </si>
  <si>
    <t>TG94</t>
  </si>
  <si>
    <t>TG95</t>
  </si>
  <si>
    <t>TG96</t>
  </si>
  <si>
    <t>TG97</t>
  </si>
  <si>
    <t>TG98</t>
  </si>
  <si>
    <t>TG99</t>
  </si>
  <si>
    <t>TG100</t>
  </si>
  <si>
    <t>TG101</t>
  </si>
  <si>
    <t>30/12/2017</t>
  </si>
  <si>
    <t>22/12/2017</t>
  </si>
  <si>
    <t>359090;359090</t>
  </si>
  <si>
    <t>ERICSSON RBS 2216;ZTE ZXSDR BS8700</t>
  </si>
  <si>
    <t>4/4/4;2/2/2</t>
  </si>
  <si>
    <t>80W/ 80W/ 80W;80W/ 80W/ 80W</t>
  </si>
  <si>
    <t>G900;U2100</t>
  </si>
  <si>
    <t>45m/ 45m/ 45m;40,5m/ 40,5m/ 40,5m</t>
  </si>
  <si>
    <t>huyện Hóc Môn</t>
  </si>
  <si>
    <t>xã Thới Tam Thôn</t>
  </si>
  <si>
    <t>80W/ 80W/ 80W</t>
  </si>
  <si>
    <t>3-2</t>
  </si>
  <si>
    <t>KHAC</t>
  </si>
  <si>
    <t>359218;359218</t>
  </si>
  <si>
    <t>ERICSSON RBS 2216 &amp; ERICSSON RBS 2111;ZTE ZXSDR BS8700</t>
  </si>
  <si>
    <t>4/4/6;2/2/2</t>
  </si>
  <si>
    <t>80W/ 80W/ 120W;80W/ 80W/ 80W</t>
  </si>
  <si>
    <t>xã Xuân Thới Thượng</t>
  </si>
  <si>
    <t>80W/ 80W/ 120W</t>
  </si>
  <si>
    <t>B00002050118TG06</t>
  </si>
  <si>
    <t>359491;359491</t>
  </si>
  <si>
    <t>26m/ 26m/ 26m;23m/ 23m/ 23m</t>
  </si>
  <si>
    <t>xã Trung Chánh</t>
  </si>
  <si>
    <t>B00003050118TG07</t>
  </si>
  <si>
    <t>23/12/2017</t>
  </si>
  <si>
    <t>359030;359030</t>
  </si>
  <si>
    <t>6/6/4;2/2/2</t>
  </si>
  <si>
    <t>120W/ 120W/ 80W;80W/ 80W/ 80W</t>
  </si>
  <si>
    <t>44,5m/ 44,5m/ 44,5m;46m/ 46m/ 46m</t>
  </si>
  <si>
    <t>120W/ 120W/ 80W</t>
  </si>
  <si>
    <t>B00004050118TG08</t>
  </si>
  <si>
    <t>359037;359037</t>
  </si>
  <si>
    <t>46m/ 46m/ 46m;44m/ 44m/ 44m</t>
  </si>
  <si>
    <t>xã Đông Thạnh</t>
  </si>
  <si>
    <t>B00005050118TG09</t>
  </si>
  <si>
    <t>359468;359468</t>
  </si>
  <si>
    <t>6/2/4;2/2/2</t>
  </si>
  <si>
    <t>120W/ 40W/ 80W;80W/ 80W/ 80W</t>
  </si>
  <si>
    <t>32m/ 32m/ 32m;30m/ 30m/ 30m</t>
  </si>
  <si>
    <t>xã Nhị Bình</t>
  </si>
  <si>
    <t>120W/ 40W/ 80W</t>
  </si>
  <si>
    <t>B00006050118TG10</t>
  </si>
  <si>
    <t>359441;359441</t>
  </si>
  <si>
    <t>30m/ 30m/ 30m;40m/ 40m/ 40m</t>
  </si>
  <si>
    <t>huyện Bình Chánh</t>
  </si>
  <si>
    <t>xã Vĩnh Lộc A</t>
  </si>
  <si>
    <t>B00007050118TG11</t>
  </si>
  <si>
    <t>24/12/2017</t>
  </si>
  <si>
    <t>359265;359265</t>
  </si>
  <si>
    <t>3/3/2;2/2/2</t>
  </si>
  <si>
    <t>76W/ 76W/ 40W;80W/ 80W/ 80W</t>
  </si>
  <si>
    <t>25m/ 25m/ 25m;22,5m/ 22,5m/ 22,5m</t>
  </si>
  <si>
    <t>xã Tân Xuân</t>
  </si>
  <si>
    <t>76W/ 76W/ 40W</t>
  </si>
  <si>
    <t>B00008050118TG12</t>
  </si>
  <si>
    <t>359396;359396</t>
  </si>
  <si>
    <t>3/3/4;2/2/2</t>
  </si>
  <si>
    <t>76W/ 76W/ 80W;80W/ 80W/ 80W</t>
  </si>
  <si>
    <t>25m/ 25m/ 25m;35m/ 35m/ 35m</t>
  </si>
  <si>
    <t>76W/ 76W/ 80W</t>
  </si>
  <si>
    <t>B00009050118TG13</t>
  </si>
  <si>
    <t>359031;359031</t>
  </si>
  <si>
    <t>4/6/4;2/2/2</t>
  </si>
  <si>
    <t>80W/ 120W/ 80W;80W/ 80W/ 80W</t>
  </si>
  <si>
    <t>41m/ 41m/ 41m;39m/ 39m/ 39m</t>
  </si>
  <si>
    <t>80W/ 120W/ 80W</t>
  </si>
  <si>
    <t>B00010050118TG14</t>
  </si>
  <si>
    <t>359223;359223</t>
  </si>
  <si>
    <t>25m/ 25m/ 25m;30m/ 30m/ 30m</t>
  </si>
  <si>
    <t>B00011050118TG15</t>
  </si>
  <si>
    <t>25/12/2017</t>
  </si>
  <si>
    <t>308091;308091</t>
  </si>
  <si>
    <t>2/4/4;2/2/2</t>
  </si>
  <si>
    <t>40W/ 80W/ 80W;80W/ 80W/ 80W</t>
  </si>
  <si>
    <t>thị xã Thuận An</t>
  </si>
  <si>
    <t>40W/ 80W/ 80W</t>
  </si>
  <si>
    <t>B00012050118TG16</t>
  </si>
  <si>
    <t>308025;308025</t>
  </si>
  <si>
    <t>27m/ 27m/ 27m;24m/ 24m/ 24m</t>
  </si>
  <si>
    <t>xã Bình Hòa</t>
  </si>
  <si>
    <t>B00013050118TG17</t>
  </si>
  <si>
    <t>359154;359154</t>
  </si>
  <si>
    <t>6/6/6;2/2/2</t>
  </si>
  <si>
    <t>120W/ 120W/ 120W;80W/ 80W/ 80W</t>
  </si>
  <si>
    <t>quận Thủ Đức</t>
  </si>
  <si>
    <t>120W/ 120W/ 120W</t>
  </si>
  <si>
    <t>B00014050118TG18</t>
  </si>
  <si>
    <t>26/12/2017</t>
  </si>
  <si>
    <t>359264;359264</t>
  </si>
  <si>
    <t>29,5m/ 29,5m/ 29,5m;28m/ 28m/ 28m</t>
  </si>
  <si>
    <t>phường Tam Bình</t>
  </si>
  <si>
    <t>B00015050118TG19</t>
  </si>
  <si>
    <t>308099;308099</t>
  </si>
  <si>
    <t>4/6/6;2/2/2</t>
  </si>
  <si>
    <t>80W/ 120W/ 120W;80W/ 80W/ 80W</t>
  </si>
  <si>
    <t>80W/ 120W/ 120W</t>
  </si>
  <si>
    <t>B00016050118TG20</t>
  </si>
  <si>
    <t>359014;359014</t>
  </si>
  <si>
    <t>45m/ 45m/ 45m;40m/ 40m/ 40m</t>
  </si>
  <si>
    <t>B00017050118TG21</t>
  </si>
  <si>
    <t>359409;359409</t>
  </si>
  <si>
    <t>25m/ 25m/ 25m;26m/ 26m/ 26m</t>
  </si>
  <si>
    <t>B00018050118TG22</t>
  </si>
  <si>
    <t>359012;359012</t>
  </si>
  <si>
    <t>4/2/4;2/2/2</t>
  </si>
  <si>
    <t>80W/ 40W/ 80W;80W/ 80W/ 80W</t>
  </si>
  <si>
    <t>44m/ 44m/ 44m;42m/ 42m/ 42m</t>
  </si>
  <si>
    <t>quận 2</t>
  </si>
  <si>
    <t>80W/ 40W/ 80W</t>
  </si>
  <si>
    <t>B00019050118TG23</t>
  </si>
  <si>
    <t>27/12/2017</t>
  </si>
  <si>
    <t>359346;359346</t>
  </si>
  <si>
    <t>2/3/3;2/2/2</t>
  </si>
  <si>
    <t>40W/ 76W/ 76W;80W/ 80W/ 80W</t>
  </si>
  <si>
    <t>23m/ 23m/ 23m;21m/ 21m/ 21m</t>
  </si>
  <si>
    <t>phường Bình Trung Đông</t>
  </si>
  <si>
    <t>40W/ 76W/ 76W</t>
  </si>
  <si>
    <t>B00020050118TG24</t>
  </si>
  <si>
    <t>359303;359303</t>
  </si>
  <si>
    <t>2/2/2;2/2/2</t>
  </si>
  <si>
    <t>40W/ 40W/ 40W;80W/ 80W/ 80W</t>
  </si>
  <si>
    <t>27m/ 27m/ 27m;25m/ 25m/ 25m</t>
  </si>
  <si>
    <t>quận 9</t>
  </si>
  <si>
    <t>40W/ 40W/ 40W</t>
  </si>
  <si>
    <t>B00021050118TG25</t>
  </si>
  <si>
    <t>359225;359225</t>
  </si>
  <si>
    <t>2/4/2;2/2/2</t>
  </si>
  <si>
    <t>40W/ 80W/ 40W;80W/ 80W/ 80W</t>
  </si>
  <si>
    <t>40W/ 80W/ 40W</t>
  </si>
  <si>
    <t>B00022050118TG26</t>
  </si>
  <si>
    <t>359023;359023</t>
  </si>
  <si>
    <t>B00023050118TG27</t>
  </si>
  <si>
    <t>28/12/2017</t>
  </si>
  <si>
    <t>359285;359285</t>
  </si>
  <si>
    <t>21m/ 21m/ 21m;19m/ 19m/ 19m</t>
  </si>
  <si>
    <t>B00024050118TG28</t>
  </si>
  <si>
    <t>359328;359328</t>
  </si>
  <si>
    <t>B00025050118TG29</t>
  </si>
  <si>
    <t>359493;359493</t>
  </si>
  <si>
    <t>B00026050118TG30</t>
  </si>
  <si>
    <t>359020;359020</t>
  </si>
  <si>
    <t>45m/ 45m/ 45m;42m/ 42m/ 42m</t>
  </si>
  <si>
    <t>B00027050118TG31</t>
  </si>
  <si>
    <t>29/12/2017</t>
  </si>
  <si>
    <t>359248;359248</t>
  </si>
  <si>
    <t>24m/ 24m/ 24m;27m/ 27m/ 27m</t>
  </si>
  <si>
    <t>B00028050118TG32</t>
  </si>
  <si>
    <t>359386;359386</t>
  </si>
  <si>
    <t>28m/ 28m/ 28m;35m/ 35m/ 35m</t>
  </si>
  <si>
    <t>B00029050118TG33</t>
  </si>
  <si>
    <t>359458;359458</t>
  </si>
  <si>
    <t>26m/ 26m/ 26m;24m/ 24m/ 24m</t>
  </si>
  <si>
    <t>B00030050118TG34</t>
  </si>
  <si>
    <t>359022;359022</t>
  </si>
  <si>
    <t>44m/ 44m/ 44m;40m/ 40m/ 40m</t>
  </si>
  <si>
    <t>B00031050118TG35</t>
  </si>
  <si>
    <t>359545;359545</t>
  </si>
  <si>
    <t>22m/ 22m/ 22m;28m/ 28m/ 28m</t>
  </si>
  <si>
    <t>B00032050118TG36</t>
  </si>
  <si>
    <t>359254;359254</t>
  </si>
  <si>
    <t>20m/ 20m/ 20m;30m/ 30m/ 30m</t>
  </si>
  <si>
    <t>B00033050118TG37</t>
  </si>
  <si>
    <t>359492;359492</t>
  </si>
  <si>
    <t>B00034050118TG38</t>
  </si>
  <si>
    <t>359382;359382</t>
  </si>
  <si>
    <t>26m/ 26m/ 26m;22m/ 22m/ 22m</t>
  </si>
  <si>
    <t>B00035050118TG39</t>
  </si>
  <si>
    <t>359216;359216</t>
  </si>
  <si>
    <t>22m/ 22m/ 22m;20m/ 20m/ 20m</t>
  </si>
  <si>
    <t>B00036050118TG40</t>
  </si>
  <si>
    <t>359118;359118</t>
  </si>
  <si>
    <t>43m/ 43m/ 43m;49m/ 49m/ 49m</t>
  </si>
  <si>
    <t>B00037050118TG41</t>
  </si>
  <si>
    <t>359375;359375</t>
  </si>
  <si>
    <t>33m/ 33m/ 33m;31m/ 31m/ 31m</t>
  </si>
  <si>
    <t>B00038050118TG42</t>
  </si>
  <si>
    <t>359533;359533</t>
  </si>
  <si>
    <t>19m/ 19m/ 19m;25m/ 25m/ 25m</t>
  </si>
  <si>
    <t>B00039050118TG43</t>
  </si>
  <si>
    <t>359038;359038</t>
  </si>
  <si>
    <t>B00040050118TG44</t>
  </si>
  <si>
    <t>308063;308063</t>
  </si>
  <si>
    <t>thị xã Dĩ An</t>
  </si>
  <si>
    <t>B00041050118TG45</t>
  </si>
  <si>
    <t>308036;308036</t>
  </si>
  <si>
    <t>24m/ 24m/ 24m;22m/ 22m/ 22m</t>
  </si>
  <si>
    <t>B00042050118TG46</t>
  </si>
  <si>
    <t>359034;359034</t>
  </si>
  <si>
    <t>44m/ 44m/ 44m;41m/ 41m/ 41m</t>
  </si>
  <si>
    <t>B00043050118TG47</t>
  </si>
  <si>
    <t>359226;359226</t>
  </si>
  <si>
    <t>23m/ 23m/ 23m;23m/ 23m/ 23m</t>
  </si>
  <si>
    <t>B00044050118TG48</t>
  </si>
  <si>
    <t>359291;359291</t>
  </si>
  <si>
    <t>31m/ 31m/ 31m;35m/ 35m/ 35m</t>
  </si>
  <si>
    <t>B00045050118TG49</t>
  </si>
  <si>
    <t>359520;359520</t>
  </si>
  <si>
    <t>25m/ 25m/ 25m;21m/ 21m/ 21m</t>
  </si>
  <si>
    <t>B00046050118TG50</t>
  </si>
  <si>
    <t>359478;359478</t>
  </si>
  <si>
    <t>22m/ 22m/ 22m;27m/ 27m/ 27m</t>
  </si>
  <si>
    <t>B00047050118TG51</t>
  </si>
  <si>
    <t>359479;359479</t>
  </si>
  <si>
    <t>B00048050118TG52</t>
  </si>
  <si>
    <t>359021;359021</t>
  </si>
  <si>
    <t>4/3/3;2/2/2</t>
  </si>
  <si>
    <t>80W/ 76W/ 76W;80W/ 80W/ 80W</t>
  </si>
  <si>
    <t>80W/ 76W/ 76W</t>
  </si>
  <si>
    <t>B00049050118TG53</t>
  </si>
  <si>
    <t>359417;359417</t>
  </si>
  <si>
    <t>4/2/2;2/2/2</t>
  </si>
  <si>
    <t>80W/ 40W/ 40W;80W/ 80W/ 80W</t>
  </si>
  <si>
    <t>23m/ 23m/ 23m;20m/ 20m/ 20m</t>
  </si>
  <si>
    <t>80W/ 40W/ 40W</t>
  </si>
  <si>
    <t>B00050050118TG54</t>
  </si>
  <si>
    <t>359429;359429</t>
  </si>
  <si>
    <t>B00051050118TG55</t>
  </si>
  <si>
    <t>359039;359039</t>
  </si>
  <si>
    <t>38m/ 38m/ 38m;35m/ 35m/ 35m</t>
  </si>
  <si>
    <t>B00052050118TG56</t>
  </si>
  <si>
    <t>359247;359247</t>
  </si>
  <si>
    <t>33m/ 33m/ 33m;30m/ 30m/ 30m</t>
  </si>
  <si>
    <t>B00053050118TG57</t>
  </si>
  <si>
    <t>359243;359243</t>
  </si>
  <si>
    <t>20m/ 20m/ 20m;26m/ 26m/ 26m</t>
  </si>
  <si>
    <t>B00054050118TG58</t>
  </si>
  <si>
    <t>359473;359473</t>
  </si>
  <si>
    <t>35m/ 35m/ 35m;36m/ 36m/ 36m</t>
  </si>
  <si>
    <t>B00055050118TG59</t>
  </si>
  <si>
    <t>359406;359406</t>
  </si>
  <si>
    <t>24m/ 24m/ 24m;21m/ 21m/ 21m</t>
  </si>
  <si>
    <t>B00056050118TG60</t>
  </si>
  <si>
    <t>359306;359306</t>
  </si>
  <si>
    <t>B00057050118TG61</t>
  </si>
  <si>
    <t>359567;359567</t>
  </si>
  <si>
    <t>B00058050118TG62</t>
  </si>
  <si>
    <t>308100;308100</t>
  </si>
  <si>
    <t>2/2/4;2/2/2</t>
  </si>
  <si>
    <t>40W/ 40W/ 80W;80W/ 80W/ 80W</t>
  </si>
  <si>
    <t>40W/ 40W/ 80W</t>
  </si>
  <si>
    <t>B00059050118TG63</t>
  </si>
  <si>
    <t>308038;308038</t>
  </si>
  <si>
    <t>B00060050118TG64</t>
  </si>
  <si>
    <t>359333;359333</t>
  </si>
  <si>
    <t>27m/ 27m/ 27m;34m/ 34m/ 34m</t>
  </si>
  <si>
    <t>xã Tân Hiệp</t>
  </si>
  <si>
    <t>B00061050118TG65</t>
  </si>
  <si>
    <t>359177;359177</t>
  </si>
  <si>
    <t>25m/ 25m/ 25m;22m/ 22m/ 22m</t>
  </si>
  <si>
    <t>huyện Củ Chi</t>
  </si>
  <si>
    <t>xã Tân Thạnh Đông</t>
  </si>
  <si>
    <t>B00062050118TG66</t>
  </si>
  <si>
    <t>359408;359408</t>
  </si>
  <si>
    <t>31m/ 31m/ 31m;31m/ 31m/ 31m</t>
  </si>
  <si>
    <t>B00063050118TG67</t>
  </si>
  <si>
    <t>359227;359227</t>
  </si>
  <si>
    <t>33m/ 33m/ 33m;33m/ 33m/ 33m</t>
  </si>
  <si>
    <t>xã Tân Phú Trung</t>
  </si>
  <si>
    <t>B00064050118TG68</t>
  </si>
  <si>
    <t>359440;359440</t>
  </si>
  <si>
    <t>xã Tân Thông Hội</t>
  </si>
  <si>
    <t>B00065050118TG69</t>
  </si>
  <si>
    <t>359032;359032</t>
  </si>
  <si>
    <t>6/4/6;2/2/2</t>
  </si>
  <si>
    <t>120W/ 80W/ 120W;80W/ 80W/ 80W</t>
  </si>
  <si>
    <t>49m/ 49m/ 49m;46m/ 46m/ 46m</t>
  </si>
  <si>
    <t>120W/ 80W/ 120W</t>
  </si>
  <si>
    <t>B00066050118TG70</t>
  </si>
  <si>
    <t>359438;359438</t>
  </si>
  <si>
    <t>2/4/6;2/2/2</t>
  </si>
  <si>
    <t>40W/ 80W/ 120W;80W/ 80W/ 80W</t>
  </si>
  <si>
    <t>33m/ 33m/ 33m;29m/ 29m/ 29m</t>
  </si>
  <si>
    <t>xã Xuân Thới Sơn</t>
  </si>
  <si>
    <t>40W/ 80W/ 120W</t>
  </si>
  <si>
    <t>B00067050118TG71</t>
  </si>
  <si>
    <t>359206;359206</t>
  </si>
  <si>
    <t>36m/ 36m/ 36m;33m/ 33m/ 33m</t>
  </si>
  <si>
    <t>xã Bình Mỹ</t>
  </si>
  <si>
    <t>B00068050118TG72</t>
  </si>
  <si>
    <t>359036;359036</t>
  </si>
  <si>
    <t>4/4/2;2/2/2</t>
  </si>
  <si>
    <t>80W/ 80W/ 40W;80W/ 80W/ 80W</t>
  </si>
  <si>
    <t>42m/ 42m/ 42m;39m/ 39m/ 39m</t>
  </si>
  <si>
    <t>80W/ 80W/ 40W</t>
  </si>
  <si>
    <t>B00069050118TG73</t>
  </si>
  <si>
    <t>359439;359439</t>
  </si>
  <si>
    <t>B00070050118TG74</t>
  </si>
  <si>
    <t>359466;359466</t>
  </si>
  <si>
    <t>B00071050118TG75</t>
  </si>
  <si>
    <t>359534;359534</t>
  </si>
  <si>
    <t>B00072050118TG76</t>
  </si>
  <si>
    <t>359422;359422</t>
  </si>
  <si>
    <t>23m/ 23m/ 23m;27m/ 27m/ 27m</t>
  </si>
  <si>
    <t>xã Bà Điểm</t>
  </si>
  <si>
    <t>B00073050118TG77</t>
  </si>
  <si>
    <t>359084;359084</t>
  </si>
  <si>
    <t>6/3/3;2/2/2</t>
  </si>
  <si>
    <t>120W/ 76W/ 76W;80W/ 80W/ 80W</t>
  </si>
  <si>
    <t>38m/ 38m/ 38m;36m/ 36m/ 36m</t>
  </si>
  <si>
    <t>120W/ 76W/ 76W</t>
  </si>
  <si>
    <t>B00074050118TG78</t>
  </si>
  <si>
    <t>359187;359187</t>
  </si>
  <si>
    <t>B00075050118TG79</t>
  </si>
  <si>
    <t>359281;359281</t>
  </si>
  <si>
    <t>B00076050118TG80</t>
  </si>
  <si>
    <t>359362;359362</t>
  </si>
  <si>
    <t>B00077050118TG81</t>
  </si>
  <si>
    <t>359208;359208</t>
  </si>
  <si>
    <t>25m/ 25m/ 25m;23m/ 23m/ 23m</t>
  </si>
  <si>
    <t>B00078050118TG82</t>
  </si>
  <si>
    <t>359188;359188</t>
  </si>
  <si>
    <t>29m/ 29m/ 29m;28m/ 28m/ 28m</t>
  </si>
  <si>
    <t>B00079050118TG83</t>
  </si>
  <si>
    <t>359518;359518</t>
  </si>
  <si>
    <t>29m/ 29m/ 29m;27m/ 27m/ 27m</t>
  </si>
  <si>
    <t>B00080050118TG84</t>
  </si>
  <si>
    <t>359170;359170</t>
  </si>
  <si>
    <t>B00081050118TG85</t>
  </si>
  <si>
    <t>359544;359544</t>
  </si>
  <si>
    <t>28m/ 28m/ 28m;23m/ 23m/ 23m</t>
  </si>
  <si>
    <t>quận 12</t>
  </si>
  <si>
    <t>B00082050118TG86</t>
  </si>
  <si>
    <t>308084;308084</t>
  </si>
  <si>
    <t>28m/ 28m/ 28m;22m/ 22m/ 22m</t>
  </si>
  <si>
    <t>B00083050118TG87</t>
  </si>
  <si>
    <t>359299;359299</t>
  </si>
  <si>
    <t>B00084050118TG88</t>
  </si>
  <si>
    <t>359179;359179</t>
  </si>
  <si>
    <t>B00085050118TG89</t>
  </si>
  <si>
    <t>359374;359374</t>
  </si>
  <si>
    <t>B00086050118TG90</t>
  </si>
  <si>
    <t>359144;359144</t>
  </si>
  <si>
    <t>B00087050118TG91</t>
  </si>
  <si>
    <t>359207;359207</t>
  </si>
  <si>
    <t>22m/ 22m/ 22m;19m/ 19m/ 19m</t>
  </si>
  <si>
    <t>B00088050118TG92</t>
  </si>
  <si>
    <t>359205;359205</t>
  </si>
  <si>
    <t>B00089050118TG93</t>
  </si>
  <si>
    <t>359033;359033</t>
  </si>
  <si>
    <t>41m/ 41m/ 41m;38m/ 38m/ 38m</t>
  </si>
  <si>
    <t>B00090050118TG94</t>
  </si>
  <si>
    <t>308061;308061</t>
  </si>
  <si>
    <t>27m/ 27m/ 27m;33m/ 33m/ 33m</t>
  </si>
  <si>
    <t>B00091050118TG95</t>
  </si>
  <si>
    <t>308071;308071</t>
  </si>
  <si>
    <t>B00092050118TG96</t>
  </si>
  <si>
    <t>308072;308072</t>
  </si>
  <si>
    <t>B00093050118TG97</t>
  </si>
  <si>
    <t>308056;308056</t>
  </si>
  <si>
    <t>6/4/4;2/2/2</t>
  </si>
  <si>
    <t>120W/ 80W/ 80W;80W/ 80W/ 80W</t>
  </si>
  <si>
    <t>30m/ 30m/ 30m;30m/ 30m/ 30m</t>
  </si>
  <si>
    <t>120W/ 80W/ 80W</t>
  </si>
  <si>
    <t>B00094050118TG98</t>
  </si>
  <si>
    <t>308003;308003</t>
  </si>
  <si>
    <t>B00095050118TG99</t>
  </si>
  <si>
    <t>308075;308075</t>
  </si>
  <si>
    <t>xã An Phú</t>
  </si>
  <si>
    <t>B00096050118TG100</t>
  </si>
  <si>
    <t>308039;308039</t>
  </si>
  <si>
    <t>B00097050118TG101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</si>
</sst>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2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13"/>
      <color theme="1"/>
      <name val="Times New Roman"/>
      <family val="1"/>
    </font>
    <font>
      <sz val="12"/>
      <color theme="1"/>
      <name val="Cambria"/>
      <family val="1"/>
      <charset val="163"/>
      <scheme val="major"/>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b/>
      <sz val="10"/>
      <color indexed="81"/>
      <name val="Tahoma"/>
      <family val="2"/>
    </font>
    <font>
      <sz val="10"/>
      <color indexed="81"/>
      <name val="Tahoma"/>
      <family val="2"/>
    </font>
    <font>
      <b/>
      <sz val="9"/>
      <color indexed="81"/>
      <name val="Tahoma"/>
      <family val="2"/>
      <charset val="163"/>
    </font>
    <font>
      <sz val="9"/>
      <color indexed="81"/>
      <name val="Tahoma"/>
      <family val="2"/>
      <charset val="163"/>
    </font>
    <font>
      <sz val="10"/>
      <name val="Arial"/>
      <family val="2"/>
    </font>
    <font>
      <sz val="9"/>
      <name val="Times New Roman"/>
      <family val="1"/>
    </font>
    <font>
      <b/>
      <sz val="9"/>
      <color indexed="63"/>
      <name val="Times New Roman"/>
      <family val="1"/>
    </font>
    <font>
      <b/>
      <sz val="8"/>
      <name val="Times New Roman"/>
      <family val="1"/>
    </font>
    <font>
      <sz val="13"/>
      <color rgb="FFFF0000"/>
      <name val="Times New Roman"/>
      <family val="2"/>
    </font>
    <font>
      <sz val="8"/>
      <color theme="1"/>
      <name val="Times New Roman"/>
      <family val="1"/>
    </font>
    <font>
      <b/>
      <sz val="11"/>
      <color theme="1"/>
      <name val="Calibri"/>
      <family val="2"/>
      <scheme val="minor"/>
    </font>
  </fonts>
  <fills count="5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8"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9" borderId="0"/>
    <xf numFmtId="0" fontId="16" fillId="10" borderId="0"/>
    <xf numFmtId="0" fontId="17" fillId="0" borderId="3" applyFont="0" applyFill="0" applyAlignment="0"/>
    <xf numFmtId="9" fontId="18" fillId="0" borderId="0" applyFont="0" applyFill="0" applyBorder="0" applyAlignment="0" applyProtection="0"/>
    <xf numFmtId="0" fontId="19" fillId="9" borderId="0"/>
    <xf numFmtId="0" fontId="19" fillId="10" borderId="0"/>
    <xf numFmtId="0" fontId="20" fillId="9" borderId="0"/>
    <xf numFmtId="0" fontId="20" fillId="10" borderId="0"/>
    <xf numFmtId="0" fontId="21" fillId="0" borderId="0">
      <alignment wrapText="1"/>
    </xf>
    <xf numFmtId="0" fontId="3" fillId="11"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2" fillId="15"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22" fillId="14"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22" fillId="14" borderId="0" applyNumberFormat="0" applyBorder="0" applyAlignment="0" applyProtection="0"/>
    <xf numFmtId="0" fontId="3" fillId="17"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169" fontId="23" fillId="0" borderId="0" applyFont="0" applyFill="0" applyBorder="0" applyAlignment="0" applyProtection="0"/>
    <xf numFmtId="0" fontId="24" fillId="0" borderId="0" applyFont="0" applyFill="0" applyBorder="0" applyAlignment="0" applyProtection="0"/>
    <xf numFmtId="170" fontId="1" fillId="0" borderId="0" applyFont="0" applyFill="0" applyBorder="0" applyAlignment="0" applyProtection="0"/>
    <xf numFmtId="171" fontId="23" fillId="0" borderId="0" applyFont="0" applyFill="0" applyBorder="0" applyAlignment="0" applyProtection="0"/>
    <xf numFmtId="0" fontId="24" fillId="0" borderId="0" applyFont="0" applyFill="0" applyBorder="0" applyAlignment="0" applyProtection="0"/>
    <xf numFmtId="172" fontId="1" fillId="0" borderId="0" applyFont="0" applyFill="0" applyBorder="0" applyAlignment="0" applyProtection="0"/>
    <xf numFmtId="0" fontId="25" fillId="0" borderId="0">
      <alignment horizontal="center" wrapText="1"/>
      <protection locked="0"/>
    </xf>
    <xf numFmtId="173" fontId="23" fillId="0" borderId="0" applyFont="0" applyFill="0" applyBorder="0" applyAlignment="0" applyProtection="0"/>
    <xf numFmtId="0" fontId="24" fillId="0" borderId="0" applyFont="0" applyFill="0" applyBorder="0" applyAlignment="0" applyProtection="0"/>
    <xf numFmtId="174" fontId="1" fillId="0" borderId="0" applyFont="0" applyFill="0" applyBorder="0" applyAlignment="0" applyProtection="0"/>
    <xf numFmtId="175" fontId="23" fillId="0" borderId="0" applyFont="0" applyFill="0" applyBorder="0" applyAlignment="0" applyProtection="0"/>
    <xf numFmtId="0" fontId="24" fillId="0" borderId="0" applyFont="0" applyFill="0" applyBorder="0" applyAlignment="0" applyProtection="0"/>
    <xf numFmtId="176"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7" fontId="29" fillId="0" borderId="0" applyFill="0" applyBorder="0" applyAlignment="0"/>
    <xf numFmtId="178" fontId="30" fillId="0" borderId="0" applyFill="0" applyBorder="0" applyAlignment="0"/>
    <xf numFmtId="179" fontId="30" fillId="0" borderId="0" applyFill="0" applyBorder="0" applyAlignment="0"/>
    <xf numFmtId="180" fontId="30" fillId="0" borderId="0" applyFill="0" applyBorder="0" applyAlignment="0"/>
    <xf numFmtId="181" fontId="1"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applyFont="0" applyFill="0" applyBorder="0" applyAlignment="0" applyProtection="0"/>
    <xf numFmtId="184" fontId="32" fillId="0" borderId="0"/>
    <xf numFmtId="3" fontId="1" fillId="0" borderId="0" applyFont="0" applyFill="0" applyBorder="0" applyAlignment="0" applyProtection="0"/>
    <xf numFmtId="0" fontId="33" fillId="0" borderId="0" applyNumberFormat="0" applyAlignment="0">
      <alignment horizontal="left"/>
    </xf>
    <xf numFmtId="178" fontId="30" fillId="0" borderId="0" applyFont="0" applyFill="0" applyBorder="0" applyAlignment="0" applyProtection="0"/>
    <xf numFmtId="44" fontId="1" fillId="0" borderId="0" applyFont="0" applyFill="0" applyBorder="0" applyAlignment="0" applyProtection="0"/>
    <xf numFmtId="185" fontId="34" fillId="0" borderId="0" applyFont="0" applyFill="0" applyBorder="0" applyAlignment="0" applyProtection="0"/>
    <xf numFmtId="186"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7" fontId="32" fillId="0" borderId="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9" borderId="0" applyNumberFormat="0" applyBorder="0" applyAlignment="0" applyProtection="0"/>
    <xf numFmtId="0" fontId="39" fillId="0" borderId="0" applyNumberFormat="0" applyFont="0" applyBorder="0" applyAlignment="0">
      <alignment horizontal="left" vertical="center"/>
    </xf>
    <xf numFmtId="0" fontId="40" fillId="22"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pplyNumberFormat="0" applyAlignment="0">
      <alignment horizontal="left" vertical="top"/>
    </xf>
    <xf numFmtId="10" fontId="38" fillId="24" borderId="1" applyNumberFormat="0" applyBorder="0" applyAlignment="0" applyProtection="0"/>
    <xf numFmtId="0" fontId="29" fillId="0" borderId="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8" fontId="29" fillId="0" borderId="0" applyFont="0" applyFill="0" applyBorder="0" applyAlignment="0" applyProtection="0"/>
    <xf numFmtId="189" fontId="29" fillId="0" borderId="0" applyFont="0" applyFill="0" applyBorder="0" applyAlignment="0" applyProtection="0"/>
    <xf numFmtId="190" fontId="1" fillId="0" borderId="0" applyFont="0" applyFill="0" applyBorder="0" applyAlignment="0" applyProtection="0"/>
    <xf numFmtId="191" fontId="1" fillId="0" borderId="0" applyFont="0" applyFill="0" applyBorder="0" applyAlignment="0" applyProtection="0"/>
    <xf numFmtId="0" fontId="44" fillId="0" borderId="0" applyNumberFormat="0" applyFont="0" applyFill="0" applyAlignment="0"/>
    <xf numFmtId="37" fontId="45" fillId="0" borderId="0"/>
    <xf numFmtId="192"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1" fontId="1" fillId="0" borderId="0" applyFont="0" applyFill="0" applyBorder="0" applyAlignment="0" applyProtection="0"/>
    <xf numFmtId="193"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8" fontId="30" fillId="0" borderId="0" applyFill="0" applyBorder="0" applyAlignment="0"/>
    <xf numFmtId="165" fontId="30" fillId="0" borderId="0" applyFill="0" applyBorder="0" applyAlignment="0"/>
    <xf numFmtId="182" fontId="30" fillId="0" borderId="0" applyFill="0" applyBorder="0" applyAlignment="0"/>
    <xf numFmtId="178"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5"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26" borderId="0"/>
    <xf numFmtId="0" fontId="35" fillId="0" borderId="0">
      <alignment vertical="top"/>
    </xf>
    <xf numFmtId="40" fontId="55" fillId="0" borderId="0" applyBorder="0">
      <alignment horizontal="right"/>
    </xf>
    <xf numFmtId="49" fontId="35" fillId="0" borderId="0" applyFill="0" applyBorder="0" applyAlignment="0"/>
    <xf numFmtId="194" fontId="1" fillId="0" borderId="0" applyFill="0" applyBorder="0" applyAlignment="0"/>
    <xf numFmtId="195"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6" fontId="71" fillId="0" borderId="0" applyFont="0" applyFill="0" applyBorder="0" applyAlignment="0" applyProtection="0"/>
    <xf numFmtId="197"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1" fillId="0" borderId="0"/>
    <xf numFmtId="0" fontId="115" fillId="0" borderId="0"/>
  </cellStyleXfs>
  <cellXfs count="556">
    <xf numFmtId="0" fontId="0" fillId="0" borderId="0" xfId="0"/>
    <xf numFmtId="0" fontId="76" fillId="34" borderId="0" xfId="0" applyFont="1" applyFill="1" applyAlignment="1" applyProtection="1">
      <alignment horizontal="center" vertical="center"/>
      <protection locked="0"/>
    </xf>
    <xf numFmtId="0" fontId="76" fillId="34" borderId="0" xfId="0" applyFont="1" applyFill="1" applyAlignment="1" applyProtection="1">
      <alignment horizontal="left"/>
      <protection locked="0"/>
    </xf>
    <xf numFmtId="0" fontId="2" fillId="0" borderId="0" xfId="0" applyFont="1" applyProtection="1">
      <protection locked="0"/>
    </xf>
    <xf numFmtId="0" fontId="76" fillId="0" borderId="0" xfId="0" applyFont="1" applyProtection="1">
      <protection locked="0"/>
    </xf>
    <xf numFmtId="0" fontId="76" fillId="0" borderId="0" xfId="0" applyFont="1" applyAlignment="1" applyProtection="1">
      <alignment horizontal="left"/>
      <protection locked="0"/>
    </xf>
    <xf numFmtId="0" fontId="0" fillId="0" borderId="0" xfId="0" applyProtection="1">
      <protection locked="0"/>
    </xf>
    <xf numFmtId="0" fontId="102" fillId="0" borderId="0" xfId="0" applyFont="1" applyAlignment="1" applyProtection="1">
      <alignment horizontal="center"/>
      <protection locked="0"/>
    </xf>
    <xf numFmtId="0" fontId="102" fillId="0" borderId="0" xfId="0" applyFont="1" applyAlignment="1" applyProtection="1">
      <alignment horizontal="center" vertical="center" wrapText="1"/>
      <protection locked="0"/>
    </xf>
    <xf numFmtId="0" fontId="102" fillId="0" borderId="0" xfId="0" applyFont="1" applyAlignment="1" applyProtection="1">
      <alignment vertical="center" wrapText="1"/>
      <protection locked="0"/>
    </xf>
    <xf numFmtId="49" fontId="102" fillId="0" borderId="0" xfId="0" applyNumberFormat="1" applyFont="1" applyAlignment="1" applyProtection="1">
      <alignment horizontal="center" vertical="center" wrapText="1"/>
      <protection locked="0"/>
    </xf>
    <xf numFmtId="0" fontId="102" fillId="0" borderId="0" xfId="0" applyFont="1" applyAlignment="1" applyProtection="1">
      <alignment vertical="center"/>
      <protection locked="0"/>
    </xf>
    <xf numFmtId="14" fontId="102" fillId="0" borderId="0" xfId="0" applyNumberFormat="1" applyFont="1" applyAlignment="1" applyProtection="1">
      <alignment vertical="center"/>
      <protection locked="0"/>
    </xf>
    <xf numFmtId="14" fontId="102" fillId="0" borderId="0" xfId="0" applyNumberFormat="1"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protection locked="0"/>
    </xf>
    <xf numFmtId="0" fontId="102" fillId="0" borderId="0" xfId="0" applyFont="1" applyProtection="1">
      <protection locked="0"/>
    </xf>
    <xf numFmtId="200" fontId="102" fillId="0" borderId="0" xfId="0" applyNumberFormat="1" applyFont="1" applyProtection="1">
      <protection locked="0"/>
    </xf>
    <xf numFmtId="0" fontId="104" fillId="0" borderId="0" xfId="0" applyFont="1" applyProtection="1">
      <protection locked="0"/>
    </xf>
    <xf numFmtId="0" fontId="104" fillId="0" borderId="0" xfId="0" applyFont="1" applyAlignment="1" applyProtection="1">
      <alignment horizontal="center" vertical="center"/>
      <protection locked="0"/>
    </xf>
    <xf numFmtId="0" fontId="104" fillId="0" borderId="0" xfId="0" applyFont="1" applyAlignment="1" applyProtection="1">
      <alignment horizontal="center"/>
      <protection locked="0"/>
    </xf>
    <xf numFmtId="0" fontId="104" fillId="36" borderId="0" xfId="0" applyFont="1" applyFill="1" applyAlignment="1" applyProtection="1">
      <alignment horizontal="center" vertical="center"/>
      <protection locked="0"/>
    </xf>
    <xf numFmtId="0" fontId="1" fillId="0" borderId="1" xfId="1" applyFill="1" applyBorder="1" applyAlignment="1" applyProtection="1">
      <alignment horizontal="center" vertical="center" wrapText="1"/>
      <protection locked="0"/>
    </xf>
    <xf numFmtId="0" fontId="1" fillId="0" borderId="1" xfId="1" applyFill="1" applyBorder="1" applyAlignment="1" applyProtection="1">
      <alignment vertical="center" wrapText="1"/>
      <protection locked="0"/>
    </xf>
    <xf numFmtId="201" fontId="1" fillId="0" borderId="1" xfId="1" applyNumberFormat="1" applyFill="1" applyBorder="1" applyAlignment="1" applyProtection="1">
      <alignment horizontal="center" vertical="center" wrapText="1"/>
      <protection locked="0"/>
    </xf>
    <xf numFmtId="0" fontId="4" fillId="0" borderId="1" xfId="1" applyFont="1" applyFill="1" applyBorder="1" applyAlignment="1" applyProtection="1">
      <alignment horizontal="center" vertical="center" wrapText="1"/>
      <protection locked="0"/>
    </xf>
    <xf numFmtId="198" fontId="9" fillId="0" borderId="1" xfId="1" applyNumberFormat="1" applyFont="1" applyFill="1" applyBorder="1" applyAlignment="1" applyProtection="1">
      <alignment horizontal="center" vertical="center" wrapText="1"/>
      <protection locked="0"/>
    </xf>
    <xf numFmtId="49" fontId="9" fillId="0" borderId="1" xfId="0" applyNumberFormat="1" applyFont="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5" fillId="0" borderId="0" xfId="0" applyFont="1" applyAlignment="1" applyProtection="1">
      <alignment vertical="center"/>
      <protection locked="0"/>
    </xf>
    <xf numFmtId="0" fontId="8"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5" fillId="0" borderId="0" xfId="0" applyNumberFormat="1" applyFont="1" applyAlignment="1" applyProtection="1">
      <alignment vertical="center"/>
      <protection locked="0"/>
    </xf>
    <xf numFmtId="14" fontId="5" fillId="0" borderId="0" xfId="0" applyNumberFormat="1" applyFont="1" applyAlignment="1" applyProtection="1">
      <alignment vertical="center"/>
      <protection locked="0"/>
    </xf>
    <xf numFmtId="0" fontId="76" fillId="0" borderId="0" xfId="0" applyFont="1" applyAlignment="1" applyProtection="1">
      <alignment vertical="center"/>
      <protection locked="0"/>
    </xf>
    <xf numFmtId="0" fontId="76" fillId="0" borderId="0" xfId="0" applyFont="1" applyAlignment="1" applyProtection="1">
      <alignment vertical="center" wrapText="1"/>
      <protection locked="0"/>
    </xf>
    <xf numFmtId="3" fontId="5" fillId="0" borderId="0" xfId="0" applyNumberFormat="1" applyFont="1" applyAlignment="1" applyProtection="1">
      <alignment vertical="center"/>
      <protection locked="0"/>
    </xf>
    <xf numFmtId="0" fontId="1" fillId="0" borderId="0" xfId="1" applyProtection="1">
      <protection locked="0"/>
    </xf>
    <xf numFmtId="0" fontId="76" fillId="0" borderId="0" xfId="0" quotePrefix="1" applyFont="1" applyAlignment="1" applyProtection="1">
      <alignment vertical="center"/>
      <protection locked="0"/>
    </xf>
    <xf numFmtId="0" fontId="85" fillId="0" borderId="0" xfId="0" applyFont="1" applyAlignment="1" applyProtection="1">
      <alignment vertical="center"/>
      <protection locked="0"/>
    </xf>
    <xf numFmtId="0" fontId="0" fillId="0" borderId="0" xfId="0" applyAlignment="1" applyProtection="1">
      <alignment vertical="top"/>
      <protection locked="0"/>
    </xf>
    <xf numFmtId="0" fontId="8" fillId="31" borderId="14" xfId="0" applyFont="1" applyFill="1" applyBorder="1" applyAlignment="1" applyProtection="1">
      <alignment horizontal="center" vertical="center" wrapText="1"/>
      <protection locked="0"/>
    </xf>
    <xf numFmtId="0" fontId="96" fillId="35" borderId="1" xfId="0" applyFont="1" applyFill="1" applyBorder="1" applyAlignment="1" applyProtection="1">
      <alignment horizontal="center" vertical="center" wrapText="1"/>
      <protection locked="0"/>
    </xf>
    <xf numFmtId="0" fontId="94" fillId="0" borderId="1" xfId="0" applyFont="1" applyBorder="1" applyAlignment="1" applyProtection="1">
      <alignment horizontal="center" vertical="center" wrapText="1"/>
      <protection locked="0"/>
    </xf>
    <xf numFmtId="0" fontId="94" fillId="0" borderId="1" xfId="0" applyFont="1" applyBorder="1" applyAlignment="1" applyProtection="1">
      <alignment horizontal="left" vertical="center" wrapText="1"/>
      <protection locked="0"/>
    </xf>
    <xf numFmtId="0" fontId="95" fillId="0" borderId="1" xfId="0" applyFont="1" applyBorder="1" applyAlignment="1" applyProtection="1">
      <alignment horizontal="center" vertical="center" wrapText="1"/>
      <protection locked="0"/>
    </xf>
    <xf numFmtId="0" fontId="97" fillId="0" borderId="1" xfId="0" applyFont="1" applyBorder="1" applyAlignment="1" applyProtection="1">
      <alignment horizontal="center" vertical="center" wrapText="1"/>
      <protection locked="0"/>
    </xf>
    <xf numFmtId="0" fontId="97" fillId="0" borderId="1" xfId="0" applyFont="1" applyBorder="1" applyAlignment="1" applyProtection="1">
      <alignment horizontal="justify" vertical="center" wrapText="1"/>
      <protection locked="0"/>
    </xf>
    <xf numFmtId="0" fontId="76" fillId="34" borderId="0" xfId="0" applyFont="1" applyFill="1" applyProtection="1">
      <protection locked="0"/>
    </xf>
    <xf numFmtId="0" fontId="76" fillId="0" borderId="0" xfId="0" applyFont="1" applyAlignment="1" applyProtection="1">
      <alignment horizontal="center" vertical="center"/>
      <protection locked="0"/>
    </xf>
    <xf numFmtId="0" fontId="76" fillId="33" borderId="13" xfId="0" applyFont="1" applyFill="1" applyBorder="1" applyAlignment="1" applyProtection="1">
      <alignment horizontal="center" vertical="center"/>
      <protection locked="0"/>
    </xf>
    <xf numFmtId="0" fontId="76" fillId="33" borderId="13" xfId="0" applyFont="1" applyFill="1" applyBorder="1" applyAlignment="1" applyProtection="1">
      <alignment horizontal="left"/>
      <protection locked="0"/>
    </xf>
    <xf numFmtId="0" fontId="76" fillId="33" borderId="13" xfId="0" applyFont="1" applyFill="1" applyBorder="1" applyAlignment="1" applyProtection="1">
      <alignment horizontal="center"/>
      <protection locked="0"/>
    </xf>
    <xf numFmtId="0" fontId="2" fillId="32" borderId="12" xfId="0" applyFont="1" applyFill="1" applyBorder="1" applyAlignment="1" applyProtection="1">
      <alignment horizontal="center" vertical="center" wrapText="1"/>
      <protection locked="0"/>
    </xf>
    <xf numFmtId="0" fontId="2" fillId="32" borderId="12" xfId="0" applyFont="1" applyFill="1" applyBorder="1" applyAlignment="1" applyProtection="1">
      <alignment horizontal="left" vertical="center" wrapText="1"/>
      <protection locked="0"/>
    </xf>
    <xf numFmtId="0" fontId="2" fillId="32" borderId="2" xfId="0" applyFont="1" applyFill="1" applyBorder="1" applyAlignment="1" applyProtection="1">
      <alignment horizontal="center" vertical="center" wrapText="1"/>
      <protection locked="0"/>
    </xf>
    <xf numFmtId="0" fontId="6" fillId="32" borderId="2" xfId="0" applyFont="1" applyFill="1" applyBorder="1" applyAlignment="1" applyProtection="1">
      <alignment horizontal="center" vertical="center" wrapText="1"/>
      <protection locked="0"/>
    </xf>
    <xf numFmtId="0" fontId="7" fillId="0" borderId="0" xfId="1" applyFont="1" applyAlignment="1" applyProtection="1">
      <protection locked="0"/>
    </xf>
    <xf numFmtId="0" fontId="77" fillId="0" borderId="0" xfId="1" applyFont="1" applyAlignment="1" applyProtection="1">
      <alignment vertical="top"/>
      <protection locked="0"/>
    </xf>
    <xf numFmtId="0" fontId="1" fillId="0" borderId="0" xfId="1" applyBorder="1" applyProtection="1">
      <protection locked="0"/>
    </xf>
    <xf numFmtId="0" fontId="78" fillId="0" borderId="0" xfId="1" applyFont="1" applyProtection="1">
      <protection locked="0"/>
    </xf>
    <xf numFmtId="0" fontId="78" fillId="0" borderId="11" xfId="1" applyFont="1" applyBorder="1" applyProtection="1">
      <protection locked="0"/>
    </xf>
    <xf numFmtId="0" fontId="78" fillId="0" borderId="0" xfId="1" applyFont="1" applyBorder="1" applyProtection="1">
      <protection locked="0"/>
    </xf>
    <xf numFmtId="0" fontId="78" fillId="0" borderId="0" xfId="1" applyFont="1" applyFill="1" applyAlignment="1" applyProtection="1">
      <alignment vertical="center"/>
      <protection locked="0"/>
    </xf>
    <xf numFmtId="0" fontId="77" fillId="0" borderId="0" xfId="1" applyFont="1" applyFill="1" applyBorder="1" applyAlignment="1" applyProtection="1">
      <alignment vertical="center"/>
      <protection locked="0"/>
    </xf>
    <xf numFmtId="0" fontId="78" fillId="0" borderId="0" xfId="1" applyFont="1" applyBorder="1" applyAlignment="1" applyProtection="1">
      <alignment vertical="center"/>
      <protection locked="0"/>
    </xf>
    <xf numFmtId="0" fontId="77" fillId="0" borderId="0" xfId="1" applyFont="1" applyAlignment="1" applyProtection="1">
      <protection locked="0"/>
    </xf>
    <xf numFmtId="0" fontId="77" fillId="0" borderId="0" xfId="1" applyFont="1" applyAlignment="1" applyProtection="1">
      <alignment horizontal="center" vertical="top" wrapText="1"/>
      <protection locked="0"/>
    </xf>
    <xf numFmtId="0" fontId="78" fillId="0" borderId="0" xfId="1" applyFont="1" applyAlignment="1" applyProtection="1">
      <alignment horizontal="center" vertical="center"/>
      <protection locked="0"/>
    </xf>
    <xf numFmtId="0" fontId="78" fillId="0" borderId="0" xfId="1" applyFont="1" applyAlignment="1" applyProtection="1">
      <alignment vertical="center"/>
      <protection locked="0"/>
    </xf>
    <xf numFmtId="0" fontId="1" fillId="0" borderId="0" xfId="1" applyAlignment="1" applyProtection="1">
      <alignment vertical="center"/>
      <protection locked="0"/>
    </xf>
    <xf numFmtId="0" fontId="1" fillId="0" borderId="0" xfId="1" applyFont="1" applyProtection="1">
      <protection locked="0"/>
    </xf>
    <xf numFmtId="0" fontId="77" fillId="0" borderId="0" xfId="1" applyFont="1" applyAlignment="1" applyProtection="1">
      <alignment horizontal="left" vertical="center"/>
      <protection locked="0"/>
    </xf>
    <xf numFmtId="0" fontId="77" fillId="0" borderId="0" xfId="1" applyFont="1" applyAlignment="1" applyProtection="1">
      <alignment horizontal="center"/>
      <protection locked="0"/>
    </xf>
    <xf numFmtId="0" fontId="77" fillId="0" borderId="0" xfId="1" applyFont="1" applyAlignment="1" applyProtection="1">
      <alignment horizontal="left"/>
      <protection locked="0"/>
    </xf>
    <xf numFmtId="0" fontId="4" fillId="0" borderId="0" xfId="1" applyFont="1" applyBorder="1" applyAlignment="1" applyProtection="1">
      <alignment vertical="top" wrapText="1"/>
      <protection locked="0"/>
    </xf>
    <xf numFmtId="0" fontId="1" fillId="0" borderId="0" xfId="1" applyAlignment="1" applyProtection="1">
      <alignment horizontal="left"/>
      <protection locked="0"/>
    </xf>
    <xf numFmtId="0" fontId="80" fillId="0" borderId="0" xfId="1" applyFont="1" applyAlignment="1" applyProtection="1">
      <alignment horizontal="left" vertical="center"/>
      <protection locked="0"/>
    </xf>
    <xf numFmtId="0" fontId="4" fillId="0" borderId="0" xfId="1" applyFont="1" applyBorder="1" applyAlignment="1" applyProtection="1">
      <alignment vertical="center" wrapText="1"/>
      <protection locked="0"/>
    </xf>
    <xf numFmtId="0" fontId="4" fillId="0" borderId="0" xfId="1" applyFont="1" applyBorder="1" applyAlignment="1" applyProtection="1">
      <protection locked="0"/>
    </xf>
    <xf numFmtId="0" fontId="4" fillId="0" borderId="0" xfId="1" applyNumberFormat="1" applyFont="1" applyBorder="1" applyAlignment="1" applyProtection="1">
      <alignment vertical="top" wrapText="1"/>
      <protection locked="0"/>
    </xf>
    <xf numFmtId="49" fontId="1" fillId="0" borderId="0" xfId="1" applyNumberFormat="1" applyFont="1" applyProtection="1">
      <protection locked="0"/>
    </xf>
    <xf numFmtId="49" fontId="1" fillId="0" borderId="0" xfId="1" applyNumberFormat="1" applyProtection="1">
      <protection locked="0"/>
    </xf>
    <xf numFmtId="0" fontId="4" fillId="0" borderId="0" xfId="1" applyFont="1" applyProtection="1">
      <protection locked="0"/>
    </xf>
    <xf numFmtId="0" fontId="1" fillId="0" borderId="0" xfId="1" applyNumberFormat="1" applyAlignment="1" applyProtection="1">
      <protection locked="0"/>
    </xf>
    <xf numFmtId="0" fontId="81" fillId="0" borderId="0" xfId="1" applyFont="1" applyAlignment="1" applyProtection="1">
      <alignment vertical="top" wrapText="1"/>
      <protection locked="0"/>
    </xf>
    <xf numFmtId="0" fontId="4" fillId="0" borderId="0" xfId="1" applyFont="1" applyAlignment="1" applyProtection="1">
      <alignment horizontal="center" vertical="center"/>
      <protection locked="0"/>
    </xf>
    <xf numFmtId="0" fontId="4" fillId="0" borderId="0" xfId="1" applyFont="1" applyAlignment="1" applyProtection="1">
      <alignment vertical="center"/>
      <protection locked="0"/>
    </xf>
    <xf numFmtId="0" fontId="4" fillId="0" borderId="0" xfId="1" applyFont="1" applyAlignment="1" applyProtection="1">
      <protection locked="0"/>
    </xf>
    <xf numFmtId="14" fontId="1" fillId="0" borderId="0" xfId="1" applyNumberFormat="1" applyProtection="1">
      <protection locked="0"/>
    </xf>
    <xf numFmtId="0" fontId="78" fillId="0" borderId="0" xfId="1" applyFont="1" applyAlignment="1" applyProtection="1">
      <alignment vertical="top" wrapText="1"/>
      <protection locked="0"/>
    </xf>
    <xf numFmtId="0" fontId="4" fillId="0" borderId="0" xfId="1" applyFont="1" applyBorder="1" applyProtection="1">
      <protection locked="0"/>
    </xf>
    <xf numFmtId="0" fontId="1" fillId="0" borderId="0" xfId="1" applyBorder="1" applyAlignment="1" applyProtection="1">
      <alignment horizontal="left"/>
      <protection locked="0"/>
    </xf>
    <xf numFmtId="0" fontId="77" fillId="0" borderId="0" xfId="1" applyFont="1" applyAlignment="1" applyProtection="1">
      <alignment vertical="center"/>
      <protection locked="0"/>
    </xf>
    <xf numFmtId="0" fontId="78" fillId="0" borderId="11" xfId="1" applyFont="1" applyBorder="1" applyAlignment="1" applyProtection="1">
      <alignment vertical="center"/>
      <protection locked="0"/>
    </xf>
    <xf numFmtId="0" fontId="77" fillId="0" borderId="0" xfId="1" applyFont="1" applyAlignment="1" applyProtection="1">
      <alignment horizontal="center" vertical="center" wrapText="1"/>
      <protection locked="0"/>
    </xf>
    <xf numFmtId="0" fontId="80" fillId="0" borderId="0" xfId="1" applyFont="1" applyProtection="1">
      <protection locked="0"/>
    </xf>
    <xf numFmtId="0" fontId="1" fillId="0" borderId="0" xfId="1" applyFont="1" applyAlignment="1" applyProtection="1">
      <alignment wrapText="1"/>
      <protection locked="0"/>
    </xf>
    <xf numFmtId="0" fontId="1" fillId="0" borderId="0" xfId="1" applyAlignment="1" applyProtection="1">
      <alignment horizontal="center" vertical="center"/>
      <protection locked="0"/>
    </xf>
    <xf numFmtId="0" fontId="1" fillId="0" borderId="11" xfId="1" applyBorder="1" applyAlignment="1" applyProtection="1">
      <alignment vertical="center"/>
      <protection locked="0"/>
    </xf>
    <xf numFmtId="0" fontId="1" fillId="0" borderId="0" xfId="1" applyBorder="1" applyAlignment="1" applyProtection="1">
      <alignment vertical="center"/>
      <protection locked="0"/>
    </xf>
    <xf numFmtId="0" fontId="82" fillId="0" borderId="0" xfId="1" applyFont="1" applyBorder="1" applyAlignment="1" applyProtection="1">
      <alignment horizontal="center" vertical="top" wrapText="1"/>
      <protection locked="0"/>
    </xf>
    <xf numFmtId="0" fontId="82" fillId="0" borderId="0" xfId="1" applyFont="1" applyBorder="1" applyAlignment="1" applyProtection="1">
      <alignment horizontal="left" vertical="top" wrapText="1"/>
      <protection locked="0"/>
    </xf>
    <xf numFmtId="0" fontId="82" fillId="0" borderId="0" xfId="1" applyFont="1" applyBorder="1" applyAlignment="1" applyProtection="1">
      <alignment horizontal="center"/>
      <protection locked="0"/>
    </xf>
    <xf numFmtId="0" fontId="8" fillId="31"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center" vertical="center" wrapText="1"/>
      <protection locked="0"/>
    </xf>
    <xf numFmtId="0" fontId="76" fillId="0" borderId="1" xfId="0" applyFont="1" applyFill="1" applyBorder="1" applyAlignment="1" applyProtection="1">
      <alignment horizontal="left" vertical="center" wrapText="1"/>
      <protection locked="0"/>
    </xf>
    <xf numFmtId="0" fontId="76" fillId="0" borderId="1" xfId="0" applyFont="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Font="1" applyBorder="1" applyAlignment="1" applyProtection="1">
      <alignment horizontal="left" vertical="center"/>
      <protection locked="0"/>
    </xf>
    <xf numFmtId="0" fontId="1" fillId="0" borderId="0" xfId="1" applyFill="1" applyProtection="1">
      <protection locked="0"/>
    </xf>
    <xf numFmtId="0" fontId="101" fillId="0" borderId="0" xfId="0" applyFont="1" applyAlignment="1" applyProtection="1">
      <alignment vertical="center" wrapText="1"/>
      <protection locked="0"/>
    </xf>
    <xf numFmtId="0" fontId="101" fillId="0" borderId="0" xfId="0" applyFont="1" applyAlignment="1" applyProtection="1">
      <alignment vertical="center"/>
      <protection locked="0"/>
    </xf>
    <xf numFmtId="0" fontId="101" fillId="0" borderId="0" xfId="0" applyFont="1" applyProtection="1">
      <protection locked="0"/>
    </xf>
    <xf numFmtId="0" fontId="103" fillId="0" borderId="0" xfId="0" applyFont="1" applyProtection="1">
      <protection locked="0"/>
    </xf>
    <xf numFmtId="0" fontId="1" fillId="0" borderId="0" xfId="1" applyFill="1" applyAlignment="1" applyProtection="1">
      <alignment horizontal="center"/>
      <protection locked="0"/>
    </xf>
    <xf numFmtId="0" fontId="1" fillId="0" borderId="0" xfId="1" applyFill="1" applyBorder="1" applyAlignment="1" applyProtection="1">
      <alignment vertical="center" wrapText="1"/>
      <protection locked="0"/>
    </xf>
    <xf numFmtId="0" fontId="38" fillId="0" borderId="0" xfId="1" applyFont="1" applyFill="1" applyAlignment="1" applyProtection="1">
      <alignment horizontal="center"/>
      <protection locked="0"/>
    </xf>
    <xf numFmtId="0" fontId="1" fillId="0" borderId="0" xfId="1" applyFill="1" applyAlignment="1" applyProtection="1">
      <alignment horizontal="center" vertical="center"/>
      <protection locked="0"/>
    </xf>
    <xf numFmtId="201" fontId="1" fillId="0" borderId="0" xfId="1" applyNumberFormat="1" applyFill="1" applyProtection="1">
      <protection locked="0"/>
    </xf>
    <xf numFmtId="0" fontId="1" fillId="0" borderId="0" xfId="1" applyFill="1" applyAlignment="1" applyProtection="1">
      <alignment vertical="center" wrapText="1"/>
      <protection locked="0"/>
    </xf>
    <xf numFmtId="49" fontId="1" fillId="0" borderId="0" xfId="1" applyNumberFormat="1" applyFill="1" applyProtection="1">
      <protection locked="0"/>
    </xf>
    <xf numFmtId="0" fontId="0" fillId="0" borderId="0" xfId="0" applyAlignment="1" applyProtection="1">
      <alignment horizontal="center"/>
      <protection locked="0"/>
    </xf>
    <xf numFmtId="0" fontId="0" fillId="0" borderId="0" xfId="0" applyAlignment="1" applyProtection="1">
      <alignment wrapText="1"/>
      <protection locked="0"/>
    </xf>
    <xf numFmtId="0" fontId="76" fillId="0" borderId="0" xfId="0" applyFont="1" applyBorder="1" applyProtection="1">
      <protection locked="0"/>
    </xf>
    <xf numFmtId="0" fontId="107" fillId="0" borderId="1" xfId="1" applyFont="1" applyFill="1" applyBorder="1" applyAlignment="1" applyProtection="1">
      <alignment horizontal="center" vertical="center" wrapText="1"/>
      <protection locked="0"/>
    </xf>
    <xf numFmtId="202" fontId="107" fillId="0" borderId="1" xfId="1" applyNumberFormat="1" applyFont="1" applyFill="1" applyBorder="1" applyAlignment="1" applyProtection="1">
      <alignment horizontal="left" vertical="center" wrapText="1"/>
      <protection locked="0"/>
    </xf>
    <xf numFmtId="0" fontId="107" fillId="0"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center" vertical="center" wrapText="1"/>
      <protection locked="0"/>
    </xf>
    <xf numFmtId="0" fontId="107" fillId="5" borderId="1" xfId="1" applyNumberFormat="1" applyFont="1" applyFill="1" applyBorder="1" applyAlignment="1" applyProtection="1">
      <alignment horizontal="center" vertical="center" wrapText="1"/>
      <protection locked="0"/>
    </xf>
    <xf numFmtId="1" fontId="107" fillId="0"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wrapText="1"/>
      <protection locked="0"/>
    </xf>
    <xf numFmtId="0" fontId="107"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protection locked="0"/>
    </xf>
    <xf numFmtId="0" fontId="108" fillId="45" borderId="1" xfId="1" applyNumberFormat="1" applyFont="1" applyFill="1" applyBorder="1" applyAlignment="1" applyProtection="1">
      <alignment horizontal="center" vertical="center" wrapText="1"/>
      <protection locked="0"/>
    </xf>
    <xf numFmtId="0" fontId="107" fillId="0" borderId="1"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protection locked="0"/>
    </xf>
    <xf numFmtId="0" fontId="108" fillId="0" borderId="2" xfId="1" applyNumberFormat="1" applyFont="1" applyFill="1" applyBorder="1" applyAlignment="1" applyProtection="1">
      <alignment horizontal="center" vertical="center" wrapText="1"/>
      <protection locked="0"/>
    </xf>
    <xf numFmtId="2" fontId="107" fillId="46" borderId="1" xfId="1" applyNumberFormat="1" applyFont="1" applyFill="1" applyBorder="1" applyAlignment="1" applyProtection="1">
      <alignment horizontal="center" vertical="center" wrapText="1"/>
      <protection locked="0"/>
    </xf>
    <xf numFmtId="0" fontId="108" fillId="0" borderId="1" xfId="1" applyNumberFormat="1" applyFont="1" applyFill="1" applyBorder="1" applyAlignment="1" applyProtection="1">
      <alignment horizontal="center" vertical="center"/>
      <protection locked="0"/>
    </xf>
    <xf numFmtId="0" fontId="108" fillId="0" borderId="1" xfId="1" applyNumberFormat="1" applyFont="1" applyFill="1" applyBorder="1" applyAlignment="1" applyProtection="1">
      <alignment horizontal="center" vertical="center" wrapText="1"/>
      <protection locked="0"/>
    </xf>
    <xf numFmtId="0" fontId="107" fillId="0" borderId="0" xfId="1" applyFont="1" applyFill="1" applyAlignment="1" applyProtection="1">
      <alignment vertical="center"/>
      <protection locked="0"/>
    </xf>
    <xf numFmtId="0" fontId="107" fillId="3" borderId="0" xfId="1" applyFont="1" applyFill="1" applyAlignment="1" applyProtection="1">
      <alignment vertical="center"/>
      <protection locked="0"/>
    </xf>
    <xf numFmtId="0" fontId="107" fillId="0" borderId="0" xfId="1" applyFont="1" applyAlignment="1" applyProtection="1">
      <alignment vertical="center"/>
      <protection locked="0"/>
    </xf>
    <xf numFmtId="0" fontId="107" fillId="0" borderId="0" xfId="1" applyFont="1" applyAlignment="1" applyProtection="1">
      <alignment horizontal="center" vertical="center"/>
      <protection locked="0"/>
    </xf>
    <xf numFmtId="0" fontId="107" fillId="3" borderId="1" xfId="1" applyFont="1" applyFill="1" applyBorder="1" applyAlignment="1" applyProtection="1">
      <alignment horizontal="center" vertical="center" wrapText="1"/>
      <protection locked="0"/>
    </xf>
    <xf numFmtId="0" fontId="107" fillId="43" borderId="1" xfId="1" applyFont="1" applyFill="1" applyBorder="1" applyAlignment="1" applyProtection="1">
      <alignment horizontal="center" vertical="center" wrapText="1"/>
      <protection locked="0"/>
    </xf>
    <xf numFmtId="0" fontId="107" fillId="8" borderId="1" xfId="1" applyFont="1" applyFill="1" applyBorder="1" applyAlignment="1" applyProtection="1">
      <alignment horizontal="center" vertical="center" wrapText="1"/>
      <protection locked="0"/>
    </xf>
    <xf numFmtId="0" fontId="107" fillId="7" borderId="1" xfId="1" applyFont="1" applyFill="1" applyBorder="1" applyAlignment="1" applyProtection="1">
      <alignment horizontal="center" vertical="center" wrapText="1"/>
      <protection locked="0"/>
    </xf>
    <xf numFmtId="0" fontId="108" fillId="44" borderId="1" xfId="1" applyFont="1" applyFill="1" applyBorder="1" applyAlignment="1" applyProtection="1">
      <alignment horizontal="center" vertical="center" wrapText="1"/>
      <protection locked="0"/>
    </xf>
    <xf numFmtId="0" fontId="108" fillId="0" borderId="1" xfId="1" applyFont="1" applyFill="1" applyBorder="1" applyAlignment="1" applyProtection="1">
      <alignment horizontal="center" vertical="center" wrapText="1"/>
      <protection locked="0"/>
    </xf>
    <xf numFmtId="0" fontId="108" fillId="42" borderId="1" xfId="1" applyFont="1" applyFill="1" applyBorder="1" applyAlignment="1" applyProtection="1">
      <alignment horizontal="center" vertical="center" wrapText="1"/>
      <protection locked="0"/>
    </xf>
    <xf numFmtId="0" fontId="107" fillId="0" borderId="1" xfId="1" applyFont="1" applyFill="1" applyBorder="1" applyAlignment="1" applyProtection="1">
      <alignment horizontal="left" vertical="center" wrapText="1"/>
      <protection locked="0"/>
    </xf>
    <xf numFmtId="0" fontId="107" fillId="5" borderId="1" xfId="1" applyFont="1" applyFill="1" applyBorder="1" applyAlignment="1" applyProtection="1">
      <alignment horizontal="center" vertical="center" wrapText="1"/>
      <protection locked="0"/>
    </xf>
    <xf numFmtId="0" fontId="107" fillId="5" borderId="1" xfId="1" applyFont="1" applyFill="1" applyBorder="1" applyAlignment="1" applyProtection="1">
      <alignment horizontal="center" vertical="center"/>
      <protection locked="0"/>
    </xf>
    <xf numFmtId="2" fontId="107" fillId="5" borderId="1" xfId="1" applyNumberFormat="1" applyFont="1" applyFill="1" applyBorder="1" applyAlignment="1" applyProtection="1">
      <alignment horizontal="center" vertical="center" wrapText="1"/>
      <protection locked="0"/>
    </xf>
    <xf numFmtId="0" fontId="107" fillId="9" borderId="1" xfId="1" applyFont="1" applyFill="1" applyBorder="1" applyAlignment="1" applyProtection="1">
      <alignment horizontal="center" vertical="center" wrapText="1"/>
      <protection locked="0"/>
    </xf>
    <xf numFmtId="2" fontId="107" fillId="9" borderId="1" xfId="1" applyNumberFormat="1" applyFont="1" applyFill="1" applyBorder="1" applyAlignment="1" applyProtection="1">
      <alignment horizontal="center" vertical="center" wrapText="1"/>
      <protection locked="0"/>
    </xf>
    <xf numFmtId="0" fontId="107" fillId="3" borderId="1" xfId="1" applyFont="1" applyFill="1" applyBorder="1" applyAlignment="1" applyProtection="1">
      <alignment vertical="center"/>
      <protection locked="0"/>
    </xf>
    <xf numFmtId="0" fontId="105" fillId="3"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wrapText="1"/>
      <protection locked="0"/>
    </xf>
    <xf numFmtId="2" fontId="106" fillId="0" borderId="1" xfId="1" applyNumberFormat="1" applyFont="1" applyFill="1" applyBorder="1" applyAlignment="1" applyProtection="1">
      <alignment horizontal="center" vertical="center" wrapText="1"/>
      <protection locked="0"/>
    </xf>
    <xf numFmtId="0" fontId="106" fillId="42" borderId="1" xfId="1" applyFont="1" applyFill="1" applyBorder="1" applyAlignment="1" applyProtection="1">
      <alignment horizontal="center" vertical="center" wrapText="1"/>
      <protection locked="0"/>
    </xf>
    <xf numFmtId="0" fontId="106" fillId="0" borderId="1" xfId="1" applyFont="1" applyFill="1" applyBorder="1" applyAlignment="1" applyProtection="1">
      <alignment horizontal="center" vertical="center"/>
      <protection locked="0"/>
    </xf>
    <xf numFmtId="1" fontId="106" fillId="0" borderId="1" xfId="1" applyNumberFormat="1" applyFont="1" applyFill="1" applyBorder="1" applyAlignment="1" applyProtection="1">
      <alignment horizontal="center" vertical="center" wrapText="1"/>
      <protection locked="0"/>
    </xf>
    <xf numFmtId="0" fontId="106" fillId="0" borderId="0" xfId="1" applyFont="1" applyFill="1" applyAlignment="1" applyProtection="1">
      <alignment vertical="center"/>
      <protection locked="0"/>
    </xf>
    <xf numFmtId="0" fontId="106" fillId="0" borderId="1" xfId="1" applyFont="1" applyFill="1" applyBorder="1" applyAlignment="1" applyProtection="1">
      <alignment vertical="center"/>
      <protection locked="0"/>
    </xf>
    <xf numFmtId="0" fontId="106" fillId="0" borderId="1" xfId="1" applyFont="1" applyFill="1" applyBorder="1" applyAlignment="1" applyProtection="1">
      <alignment vertical="center" wrapText="1"/>
      <protection locked="0"/>
    </xf>
    <xf numFmtId="0" fontId="106" fillId="3" borderId="1" xfId="1" applyFont="1" applyFill="1" applyBorder="1" applyAlignment="1" applyProtection="1">
      <alignment vertical="center" wrapText="1"/>
      <protection locked="0"/>
    </xf>
    <xf numFmtId="0" fontId="106" fillId="0" borderId="0" xfId="1" applyFont="1" applyFill="1" applyAlignment="1" applyProtection="1">
      <alignment horizontal="right" vertical="center"/>
      <protection locked="0"/>
    </xf>
    <xf numFmtId="2" fontId="107" fillId="0" borderId="1" xfId="0" applyNumberFormat="1" applyFont="1" applyFill="1" applyBorder="1" applyAlignment="1" applyProtection="1">
      <alignment horizontal="center" vertical="center" wrapText="1"/>
      <protection locked="0"/>
    </xf>
    <xf numFmtId="2" fontId="108" fillId="42" borderId="1" xfId="1" applyNumberFormat="1" applyFont="1" applyFill="1" applyBorder="1" applyAlignment="1" applyProtection="1">
      <alignment horizontal="center" vertical="center" wrapText="1"/>
      <protection locked="0"/>
    </xf>
    <xf numFmtId="2" fontId="108" fillId="3" borderId="1" xfId="1" applyNumberFormat="1"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horizontal="left" vertical="center" wrapText="1"/>
      <protection locked="0"/>
    </xf>
    <xf numFmtId="2" fontId="109" fillId="0" borderId="1" xfId="1" applyNumberFormat="1" applyFont="1" applyFill="1" applyBorder="1" applyAlignment="1" applyProtection="1">
      <alignment horizontal="left" vertical="center" wrapText="1"/>
      <protection locked="0"/>
    </xf>
    <xf numFmtId="2" fontId="108"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horizontal="center" vertical="center"/>
      <protection locked="0"/>
    </xf>
    <xf numFmtId="0" fontId="107" fillId="0" borderId="1" xfId="1" applyFont="1" applyBorder="1" applyAlignment="1" applyProtection="1">
      <alignment vertical="center"/>
      <protection locked="0"/>
    </xf>
    <xf numFmtId="0" fontId="107" fillId="0" borderId="1" xfId="1" applyFont="1" applyBorder="1" applyAlignment="1" applyProtection="1">
      <alignment horizontal="center" vertical="center"/>
      <protection locked="0"/>
    </xf>
    <xf numFmtId="0" fontId="107" fillId="0" borderId="1" xfId="1" applyFont="1" applyBorder="1" applyAlignment="1" applyProtection="1">
      <alignment vertical="center" wrapText="1"/>
      <protection locked="0"/>
    </xf>
    <xf numFmtId="0" fontId="107" fillId="3" borderId="1" xfId="1" applyFont="1" applyFill="1" applyBorder="1" applyAlignment="1" applyProtection="1">
      <alignment vertical="center" wrapText="1"/>
      <protection locked="0"/>
    </xf>
    <xf numFmtId="2" fontId="108" fillId="0" borderId="1" xfId="1" applyNumberFormat="1" applyFont="1" applyFill="1" applyBorder="1" applyAlignment="1" applyProtection="1">
      <alignment horizontal="center" vertical="center" wrapText="1"/>
      <protection locked="0"/>
    </xf>
    <xf numFmtId="0" fontId="109" fillId="0" borderId="1" xfId="1" applyFont="1" applyBorder="1" applyAlignment="1" applyProtection="1">
      <alignment vertical="center"/>
      <protection locked="0"/>
    </xf>
    <xf numFmtId="0" fontId="108" fillId="3" borderId="1" xfId="1" applyFont="1" applyFill="1" applyBorder="1" applyAlignment="1" applyProtection="1">
      <alignment horizontal="left" vertical="center"/>
      <protection locked="0"/>
    </xf>
    <xf numFmtId="0" fontId="109" fillId="0" borderId="1" xfId="1" applyFont="1" applyFill="1" applyBorder="1" applyAlignment="1" applyProtection="1">
      <alignment horizontal="left" vertical="center" wrapText="1"/>
      <protection locked="0"/>
    </xf>
    <xf numFmtId="2" fontId="107" fillId="0" borderId="1" xfId="1" applyNumberFormat="1" applyFont="1" applyBorder="1" applyAlignment="1" applyProtection="1">
      <alignment horizontal="center" vertical="center"/>
      <protection locked="0"/>
    </xf>
    <xf numFmtId="0" fontId="107" fillId="0" borderId="0" xfId="1" applyFont="1" applyAlignment="1" applyProtection="1">
      <alignment horizontal="right" vertical="center"/>
      <protection locked="0"/>
    </xf>
    <xf numFmtId="2" fontId="107" fillId="0" borderId="1" xfId="1" applyNumberFormat="1" applyFont="1" applyFill="1" applyBorder="1" applyAlignment="1" applyProtection="1">
      <alignment horizontal="center" vertical="center"/>
      <protection locked="0"/>
    </xf>
    <xf numFmtId="0" fontId="107" fillId="0" borderId="0" xfId="1" applyFont="1" applyBorder="1" applyAlignment="1" applyProtection="1">
      <alignment vertical="center"/>
      <protection locked="0"/>
    </xf>
    <xf numFmtId="0" fontId="109" fillId="0" borderId="1" xfId="1" applyFont="1" applyFill="1" applyBorder="1" applyAlignment="1" applyProtection="1">
      <alignment horizontal="left" vertical="center"/>
      <protection locked="0"/>
    </xf>
    <xf numFmtId="0" fontId="107" fillId="0" borderId="1" xfId="1" applyFont="1" applyFill="1" applyBorder="1" applyAlignment="1" applyProtection="1">
      <alignment horizontal="left" vertical="center"/>
      <protection locked="0"/>
    </xf>
    <xf numFmtId="2" fontId="107" fillId="3" borderId="1" xfId="1" applyNumberFormat="1" applyFont="1" applyFill="1" applyBorder="1" applyAlignment="1" applyProtection="1">
      <alignment horizontal="left" vertical="center" wrapText="1"/>
      <protection locked="0"/>
    </xf>
    <xf numFmtId="0" fontId="107" fillId="0" borderId="1" xfId="1" applyFont="1" applyFill="1" applyBorder="1" applyAlignment="1" applyProtection="1">
      <alignment vertical="center"/>
      <protection locked="0"/>
    </xf>
    <xf numFmtId="2" fontId="107" fillId="3" borderId="1" xfId="1" applyNumberFormat="1" applyFont="1" applyFill="1" applyBorder="1" applyAlignment="1" applyProtection="1">
      <alignment horizontal="center" vertical="center" wrapText="1"/>
      <protection locked="0"/>
    </xf>
    <xf numFmtId="2" fontId="108" fillId="42" borderId="0" xfId="1" applyNumberFormat="1" applyFont="1" applyFill="1" applyBorder="1" applyAlignment="1" applyProtection="1">
      <alignment horizontal="center" vertical="center" wrapText="1"/>
      <protection locked="0"/>
    </xf>
    <xf numFmtId="0" fontId="107" fillId="0" borderId="1" xfId="1" applyFont="1" applyBorder="1" applyAlignment="1" applyProtection="1">
      <alignment horizontal="left" vertical="center"/>
      <protection locked="0"/>
    </xf>
    <xf numFmtId="0" fontId="109" fillId="3" borderId="1" xfId="1" applyFont="1" applyFill="1" applyBorder="1" applyAlignment="1" applyProtection="1">
      <alignment horizontal="left" vertical="center"/>
      <protection locked="0"/>
    </xf>
    <xf numFmtId="0" fontId="109" fillId="0" borderId="1" xfId="1" applyFont="1" applyBorder="1" applyAlignment="1" applyProtection="1">
      <alignment horizontal="left" vertical="center"/>
      <protection locked="0"/>
    </xf>
    <xf numFmtId="0" fontId="107" fillId="3" borderId="0" xfId="1" applyFont="1" applyFill="1" applyBorder="1" applyAlignment="1" applyProtection="1">
      <alignment vertical="center"/>
      <protection locked="0"/>
    </xf>
    <xf numFmtId="0" fontId="107" fillId="3" borderId="0" xfId="1" applyFont="1" applyFill="1" applyBorder="1" applyAlignment="1" applyProtection="1">
      <alignment vertical="center" wrapText="1"/>
      <protection locked="0"/>
    </xf>
    <xf numFmtId="0" fontId="107" fillId="0" borderId="0" xfId="1" applyFont="1" applyFill="1" applyAlignment="1" applyProtection="1">
      <alignment vertical="center" wrapText="1"/>
      <protection locked="0"/>
    </xf>
    <xf numFmtId="0" fontId="107" fillId="3" borderId="0" xfId="1" applyFont="1" applyFill="1" applyAlignment="1" applyProtection="1">
      <alignment vertical="center" wrapText="1"/>
      <protection locked="0"/>
    </xf>
    <xf numFmtId="0" fontId="108" fillId="0" borderId="1" xfId="1" applyFont="1" applyFill="1" applyBorder="1" applyAlignment="1" applyProtection="1">
      <alignment horizontal="center" vertical="center"/>
      <protection locked="0"/>
    </xf>
    <xf numFmtId="2" fontId="109" fillId="3" borderId="1" xfId="1" applyNumberFormat="1" applyFont="1" applyFill="1" applyBorder="1" applyAlignment="1" applyProtection="1">
      <alignment horizontal="left" vertical="center" wrapText="1"/>
      <protection locked="0"/>
    </xf>
    <xf numFmtId="0" fontId="107" fillId="0" borderId="0" xfId="1" applyFont="1" applyAlignment="1" applyProtection="1">
      <alignment vertical="center" wrapText="1"/>
      <protection locked="0"/>
    </xf>
    <xf numFmtId="0" fontId="109" fillId="0" borderId="1" xfId="1" applyFont="1" applyFill="1" applyBorder="1" applyAlignment="1" applyProtection="1">
      <alignment horizontal="center" vertical="center" wrapText="1"/>
      <protection locked="0"/>
    </xf>
    <xf numFmtId="2" fontId="109" fillId="0" borderId="1" xfId="1" applyNumberFormat="1" applyFont="1" applyFill="1" applyBorder="1" applyAlignment="1" applyProtection="1">
      <alignment horizontal="center" vertical="center" wrapText="1"/>
      <protection locked="0"/>
    </xf>
    <xf numFmtId="1" fontId="107" fillId="0" borderId="1" xfId="1" applyNumberFormat="1" applyFont="1" applyBorder="1" applyAlignment="1" applyProtection="1">
      <alignment horizontal="center" vertical="center"/>
      <protection locked="0"/>
    </xf>
    <xf numFmtId="0" fontId="109" fillId="0" borderId="1" xfId="1" applyFont="1" applyFill="1" applyBorder="1" applyAlignment="1" applyProtection="1">
      <alignment vertical="center"/>
      <protection locked="0"/>
    </xf>
    <xf numFmtId="2" fontId="109" fillId="45" borderId="1" xfId="1" applyNumberFormat="1" applyFont="1" applyFill="1" applyBorder="1" applyAlignment="1" applyProtection="1">
      <alignment horizontal="left" vertical="center" wrapText="1"/>
      <protection locked="0"/>
    </xf>
    <xf numFmtId="202" fontId="107" fillId="0" borderId="1" xfId="1" applyNumberFormat="1" applyFont="1" applyFill="1" applyBorder="1" applyAlignment="1" applyProtection="1">
      <alignment vertical="center"/>
      <protection locked="0"/>
    </xf>
    <xf numFmtId="2" fontId="110" fillId="0" borderId="1" xfId="1" applyNumberFormat="1" applyFont="1" applyFill="1" applyBorder="1" applyAlignment="1" applyProtection="1">
      <alignment horizontal="left" vertical="center" wrapText="1"/>
      <protection locked="0"/>
    </xf>
    <xf numFmtId="2" fontId="110" fillId="3"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center" vertical="center" wrapText="1"/>
      <protection locked="0"/>
    </xf>
    <xf numFmtId="2" fontId="108" fillId="45" borderId="1" xfId="1" applyNumberFormat="1" applyFont="1" applyFill="1" applyBorder="1" applyAlignment="1" applyProtection="1">
      <alignment horizontal="left" vertical="center" wrapText="1"/>
      <protection locked="0"/>
    </xf>
    <xf numFmtId="2" fontId="108" fillId="45" borderId="1" xfId="1" applyNumberFormat="1" applyFont="1" applyFill="1" applyBorder="1" applyAlignment="1" applyProtection="1">
      <alignment horizontal="center" vertical="center" wrapText="1"/>
      <protection locked="0"/>
    </xf>
    <xf numFmtId="1" fontId="108" fillId="0" borderId="1" xfId="1" applyNumberFormat="1" applyFont="1" applyFill="1" applyBorder="1" applyAlignment="1" applyProtection="1">
      <alignment horizontal="center" vertical="center" wrapText="1"/>
      <protection locked="0"/>
    </xf>
    <xf numFmtId="2" fontId="108" fillId="0" borderId="1" xfId="1" applyNumberFormat="1" applyFont="1" applyFill="1" applyBorder="1" applyAlignment="1" applyProtection="1">
      <alignment horizontal="left" vertical="center" wrapText="1"/>
      <protection locked="0"/>
    </xf>
    <xf numFmtId="2" fontId="107" fillId="45" borderId="1" xfId="1" applyNumberFormat="1" applyFont="1" applyFill="1" applyBorder="1" applyAlignment="1" applyProtection="1">
      <alignment horizontal="left" vertical="center" wrapText="1"/>
      <protection locked="0"/>
    </xf>
    <xf numFmtId="1" fontId="107" fillId="45" borderId="1" xfId="1" applyNumberFormat="1" applyFont="1" applyFill="1" applyBorder="1" applyAlignment="1" applyProtection="1">
      <alignment horizontal="center" vertical="center" wrapText="1"/>
      <protection locked="0"/>
    </xf>
    <xf numFmtId="2" fontId="110" fillId="45" borderId="1" xfId="1" applyNumberFormat="1" applyFont="1" applyFill="1" applyBorder="1" applyAlignment="1" applyProtection="1">
      <alignment horizontal="left" vertical="center" wrapText="1"/>
      <protection locked="0"/>
    </xf>
    <xf numFmtId="2" fontId="107" fillId="0" borderId="1" xfId="1" applyNumberFormat="1" applyFont="1" applyBorder="1" applyAlignment="1" applyProtection="1">
      <alignment vertical="center"/>
      <protection locked="0"/>
    </xf>
    <xf numFmtId="2" fontId="108" fillId="45" borderId="2" xfId="1" applyNumberFormat="1" applyFont="1" applyFill="1" applyBorder="1" applyAlignment="1" applyProtection="1">
      <alignment horizontal="left" vertical="center" wrapText="1"/>
      <protection locked="0"/>
    </xf>
    <xf numFmtId="2" fontId="108" fillId="45" borderId="2" xfId="1" applyNumberFormat="1" applyFont="1" applyFill="1" applyBorder="1" applyAlignment="1" applyProtection="1">
      <alignment horizontal="center" vertical="center" wrapText="1"/>
      <protection locked="0"/>
    </xf>
    <xf numFmtId="1" fontId="108" fillId="45" borderId="2" xfId="1" applyNumberFormat="1" applyFont="1" applyFill="1" applyBorder="1" applyAlignment="1" applyProtection="1">
      <alignment horizontal="center" vertical="center" wrapText="1"/>
      <protection locked="0"/>
    </xf>
    <xf numFmtId="2" fontId="108" fillId="3" borderId="2" xfId="1" applyNumberFormat="1" applyFont="1" applyFill="1" applyBorder="1" applyAlignment="1" applyProtection="1">
      <alignment horizontal="left" vertical="center" wrapText="1"/>
      <protection locked="0"/>
    </xf>
    <xf numFmtId="2" fontId="108" fillId="0" borderId="2" xfId="1" applyNumberFormat="1" applyFont="1" applyFill="1" applyBorder="1" applyAlignment="1" applyProtection="1">
      <alignment horizontal="center" vertical="center" wrapText="1"/>
      <protection locked="0"/>
    </xf>
    <xf numFmtId="0" fontId="108" fillId="0" borderId="2" xfId="1" applyFont="1" applyFill="1" applyBorder="1" applyAlignment="1" applyProtection="1">
      <alignment horizontal="center" vertical="center"/>
      <protection locked="0"/>
    </xf>
    <xf numFmtId="0" fontId="107" fillId="0" borderId="2" xfId="1" applyFont="1" applyBorder="1" applyAlignment="1" applyProtection="1">
      <alignment horizontal="center" vertical="center"/>
      <protection locked="0"/>
    </xf>
    <xf numFmtId="0" fontId="107" fillId="3" borderId="2" xfId="1" applyFont="1" applyFill="1" applyBorder="1" applyAlignment="1" applyProtection="1">
      <alignment vertical="center"/>
      <protection locked="0"/>
    </xf>
    <xf numFmtId="0" fontId="107" fillId="0" borderId="2" xfId="1" applyFont="1" applyBorder="1" applyAlignment="1" applyProtection="1">
      <alignment vertical="center"/>
      <protection locked="0"/>
    </xf>
    <xf numFmtId="0" fontId="109" fillId="0" borderId="1" xfId="1" applyFont="1" applyFill="1" applyBorder="1" applyAlignment="1" applyProtection="1">
      <alignment horizontal="center" vertical="center"/>
      <protection locked="0"/>
    </xf>
    <xf numFmtId="0" fontId="108" fillId="42" borderId="1" xfId="1" applyFont="1" applyFill="1" applyBorder="1" applyAlignment="1" applyProtection="1">
      <alignment horizontal="center" vertical="center"/>
      <protection locked="0"/>
    </xf>
    <xf numFmtId="1" fontId="108" fillId="45" borderId="1" xfId="1" applyNumberFormat="1" applyFont="1" applyFill="1" applyBorder="1" applyAlignment="1" applyProtection="1">
      <alignment horizontal="center" vertical="center" wrapText="1"/>
      <protection locked="0"/>
    </xf>
    <xf numFmtId="2" fontId="109" fillId="3" borderId="1" xfId="1" applyNumberFormat="1" applyFont="1" applyFill="1" applyBorder="1" applyAlignment="1" applyProtection="1">
      <alignment horizontal="center" vertical="center" wrapText="1"/>
      <protection locked="0"/>
    </xf>
    <xf numFmtId="2" fontId="107" fillId="0" borderId="15" xfId="1" applyNumberFormat="1" applyFont="1" applyFill="1" applyBorder="1" applyAlignment="1" applyProtection="1">
      <alignment horizontal="center" vertical="center" wrapText="1"/>
      <protection locked="0"/>
    </xf>
    <xf numFmtId="0" fontId="108" fillId="3" borderId="0" xfId="1" applyFont="1" applyFill="1" applyAlignment="1" applyProtection="1">
      <alignment vertical="center"/>
      <protection locked="0"/>
    </xf>
    <xf numFmtId="2" fontId="107" fillId="0" borderId="0" xfId="1" applyNumberFormat="1" applyFont="1" applyAlignment="1" applyProtection="1">
      <alignment horizontal="center" vertical="center"/>
      <protection locked="0"/>
    </xf>
    <xf numFmtId="1" fontId="107" fillId="0" borderId="0" xfId="1" applyNumberFormat="1" applyFont="1" applyAlignment="1" applyProtection="1">
      <alignment horizontal="center" vertical="center"/>
      <protection locked="0"/>
    </xf>
    <xf numFmtId="2" fontId="107" fillId="0" borderId="0" xfId="1" applyNumberFormat="1" applyFont="1" applyAlignment="1" applyProtection="1">
      <alignment vertical="center"/>
      <protection locked="0"/>
    </xf>
    <xf numFmtId="2" fontId="107" fillId="7" borderId="1" xfId="1" applyNumberFormat="1" applyFont="1" applyFill="1" applyBorder="1" applyAlignment="1" applyProtection="1">
      <alignment horizontal="center" vertical="center" wrapText="1"/>
      <protection locked="0"/>
    </xf>
    <xf numFmtId="2" fontId="107" fillId="47" borderId="1" xfId="1" applyNumberFormat="1" applyFont="1" applyFill="1" applyBorder="1" applyAlignment="1" applyProtection="1">
      <alignment horizontal="center" vertical="center" wrapText="1"/>
      <protection locked="0"/>
    </xf>
    <xf numFmtId="0" fontId="107" fillId="47" borderId="1" xfId="1" applyNumberFormat="1" applyFont="1" applyFill="1" applyBorder="1" applyAlignment="1" applyProtection="1">
      <alignment horizontal="center" vertical="center" wrapText="1"/>
      <protection locked="0"/>
    </xf>
    <xf numFmtId="0" fontId="107" fillId="47" borderId="1" xfId="1" applyFont="1" applyFill="1" applyBorder="1" applyAlignment="1" applyProtection="1">
      <alignment vertical="center"/>
      <protection locked="0"/>
    </xf>
    <xf numFmtId="0" fontId="107" fillId="47" borderId="1" xfId="1" applyFont="1" applyFill="1" applyBorder="1" applyAlignment="1" applyProtection="1">
      <alignment horizontal="center" vertical="center"/>
      <protection locked="0"/>
    </xf>
    <xf numFmtId="0" fontId="107" fillId="47" borderId="1" xfId="1" applyFont="1" applyFill="1" applyBorder="1" applyAlignment="1" applyProtection="1">
      <alignment horizontal="left" vertical="center"/>
      <protection locked="0"/>
    </xf>
    <xf numFmtId="2" fontId="107" fillId="47" borderId="1" xfId="1" applyNumberFormat="1" applyFont="1" applyFill="1" applyBorder="1" applyAlignment="1" applyProtection="1">
      <alignment horizontal="center" vertical="center"/>
      <protection locked="0"/>
    </xf>
    <xf numFmtId="0" fontId="107" fillId="48" borderId="1" xfId="1" applyFont="1" applyFill="1" applyBorder="1" applyAlignment="1" applyProtection="1">
      <alignment horizontal="left" vertical="center"/>
      <protection locked="0"/>
    </xf>
    <xf numFmtId="0" fontId="107" fillId="48" borderId="1" xfId="1" applyFont="1" applyFill="1" applyBorder="1" applyAlignment="1" applyProtection="1">
      <alignment vertical="center"/>
      <protection locked="0"/>
    </xf>
    <xf numFmtId="0" fontId="107" fillId="48" borderId="1" xfId="1" applyFont="1" applyFill="1" applyBorder="1" applyAlignment="1" applyProtection="1">
      <alignment horizontal="center" vertical="center"/>
      <protection locked="0"/>
    </xf>
    <xf numFmtId="2" fontId="107" fillId="48" borderId="1" xfId="1" applyNumberFormat="1" applyFont="1" applyFill="1" applyBorder="1" applyAlignment="1" applyProtection="1">
      <alignment horizontal="center" vertical="center" wrapText="1"/>
      <protection locked="0"/>
    </xf>
    <xf numFmtId="2" fontId="107" fillId="48" borderId="1" xfId="1" applyNumberFormat="1" applyFont="1" applyFill="1" applyBorder="1" applyAlignment="1" applyProtection="1">
      <alignment horizontal="center" vertical="center"/>
      <protection locked="0"/>
    </xf>
    <xf numFmtId="0" fontId="107" fillId="45" borderId="1" xfId="1" applyFont="1" applyFill="1" applyBorder="1" applyAlignment="1" applyProtection="1">
      <alignment horizontal="center" vertical="center"/>
      <protection locked="0"/>
    </xf>
    <xf numFmtId="2" fontId="107" fillId="45" borderId="1" xfId="1" applyNumberFormat="1" applyFont="1" applyFill="1" applyBorder="1" applyAlignment="1" applyProtection="1">
      <alignment horizontal="center" vertical="center"/>
      <protection locked="0"/>
    </xf>
    <xf numFmtId="0" fontId="107" fillId="0" borderId="0" xfId="1" applyFont="1" applyAlignment="1" applyProtection="1">
      <alignment horizontal="left" vertical="center"/>
      <protection locked="0"/>
    </xf>
    <xf numFmtId="0" fontId="107" fillId="0" borderId="0" xfId="1" applyFont="1" applyFill="1" applyAlignment="1" applyProtection="1">
      <alignment horizontal="center" vertical="center"/>
      <protection locked="0"/>
    </xf>
    <xf numFmtId="2" fontId="107" fillId="0" borderId="0" xfId="1" applyNumberFormat="1" applyFont="1" applyFill="1" applyAlignment="1" applyProtection="1">
      <alignment horizontal="center" vertical="center"/>
      <protection locked="0"/>
    </xf>
    <xf numFmtId="0" fontId="116" fillId="0" borderId="17" xfId="201" applyNumberFormat="1" applyFont="1" applyFill="1" applyBorder="1" applyAlignment="1" applyProtection="1">
      <alignment horizontal="left" vertical="center" wrapText="1"/>
      <protection locked="0"/>
    </xf>
    <xf numFmtId="0" fontId="1" fillId="49" borderId="1" xfId="1" applyFill="1" applyBorder="1" applyAlignment="1" applyProtection="1">
      <alignment vertical="center" wrapText="1"/>
      <protection locked="0"/>
    </xf>
    <xf numFmtId="0" fontId="115" fillId="0" borderId="0" xfId="201" applyProtection="1">
      <protection locked="0"/>
    </xf>
    <xf numFmtId="14" fontId="4" fillId="0" borderId="1" xfId="1" applyNumberFormat="1" applyFont="1" applyFill="1" applyBorder="1" applyAlignment="1" applyProtection="1">
      <alignment horizontal="center" vertical="center" wrapText="1"/>
      <protection locked="0"/>
    </xf>
    <xf numFmtId="0" fontId="4" fillId="0" borderId="1" xfId="1" applyNumberFormat="1" applyFont="1" applyFill="1" applyBorder="1" applyAlignment="1" applyProtection="1">
      <alignment horizontal="center" vertical="center" wrapText="1"/>
      <protection locked="0"/>
    </xf>
    <xf numFmtId="0" fontId="5" fillId="0" borderId="1" xfId="0" applyFont="1" applyBorder="1" applyAlignment="1" applyProtection="1">
      <alignment horizontal="center" vertical="center" wrapText="1"/>
      <protection locked="0"/>
    </xf>
    <xf numFmtId="2" fontId="107" fillId="0" borderId="0" xfId="1" applyNumberFormat="1" applyFont="1" applyFill="1" applyBorder="1" applyAlignment="1" applyProtection="1">
      <alignment horizontal="center" vertical="center" wrapText="1"/>
      <protection locked="0"/>
    </xf>
    <xf numFmtId="0" fontId="107" fillId="0" borderId="0" xfId="1" applyFont="1" applyFill="1" applyBorder="1" applyAlignment="1" applyProtection="1">
      <alignment vertical="center"/>
      <protection locked="0"/>
    </xf>
    <xf numFmtId="0" fontId="107" fillId="0" borderId="0" xfId="1" applyFont="1" applyBorder="1" applyAlignment="1" applyProtection="1">
      <alignment horizontal="center" vertical="center"/>
      <protection locked="0"/>
    </xf>
    <xf numFmtId="0" fontId="108" fillId="3" borderId="0" xfId="1" applyFont="1" applyFill="1" applyBorder="1" applyAlignment="1" applyProtection="1">
      <alignment vertical="center"/>
      <protection locked="0"/>
    </xf>
    <xf numFmtId="2" fontId="107" fillId="0" borderId="0" xfId="1" applyNumberFormat="1" applyFont="1" applyBorder="1" applyAlignment="1" applyProtection="1">
      <alignment horizontal="center" vertical="center"/>
      <protection locked="0"/>
    </xf>
    <xf numFmtId="1" fontId="107" fillId="0" borderId="0" xfId="1" applyNumberFormat="1" applyFont="1" applyBorder="1" applyAlignment="1" applyProtection="1">
      <alignment horizontal="center" vertical="center"/>
      <protection locked="0"/>
    </xf>
    <xf numFmtId="2" fontId="107" fillId="0" borderId="0" xfId="1" applyNumberFormat="1" applyFont="1" applyBorder="1" applyAlignment="1" applyProtection="1">
      <alignment vertical="center"/>
      <protection locked="0"/>
    </xf>
    <xf numFmtId="0" fontId="1" fillId="3" borderId="1" xfId="1" applyFill="1" applyBorder="1" applyAlignment="1" applyProtection="1">
      <alignment vertical="center" wrapText="1"/>
      <protection locked="0"/>
    </xf>
    <xf numFmtId="0" fontId="102" fillId="0" borderId="0" xfId="0" applyFont="1" applyAlignment="1" applyProtection="1">
      <alignment vertical="center" wrapText="1"/>
    </xf>
    <xf numFmtId="3" fontId="102" fillId="0" borderId="0" xfId="0" applyNumberFormat="1" applyFont="1" applyAlignment="1" applyProtection="1">
      <alignment vertical="center"/>
    </xf>
    <xf numFmtId="0" fontId="102" fillId="0" borderId="0" xfId="0" applyFont="1" applyAlignment="1" applyProtection="1">
      <alignment horizontal="center" vertical="center" wrapText="1"/>
    </xf>
    <xf numFmtId="0" fontId="102" fillId="0" borderId="0" xfId="0" applyFont="1" applyAlignment="1" applyProtection="1">
      <alignment horizontal="center" vertical="center"/>
    </xf>
    <xf numFmtId="0" fontId="102" fillId="0" borderId="0" xfId="0" applyFont="1" applyAlignment="1" applyProtection="1">
      <alignment horizontal="center"/>
    </xf>
    <xf numFmtId="0" fontId="1" fillId="0" borderId="1" xfId="1" applyFill="1" applyBorder="1" applyAlignment="1" applyProtection="1">
      <alignment horizontal="center" vertical="center" wrapText="1"/>
    </xf>
    <xf numFmtId="201" fontId="1" fillId="0" borderId="1" xfId="1" applyNumberFormat="1" applyFill="1" applyBorder="1" applyAlignment="1" applyProtection="1">
      <alignment horizontal="center" vertical="center" wrapText="1"/>
    </xf>
    <xf numFmtId="0" fontId="1" fillId="0" borderId="1" xfId="1" applyFill="1" applyBorder="1" applyAlignment="1" applyProtection="1">
      <alignment vertical="center" wrapText="1"/>
    </xf>
    <xf numFmtId="0" fontId="1" fillId="49" borderId="1" xfId="1" applyFill="1" applyBorder="1" applyAlignment="1" applyProtection="1">
      <alignment vertical="center" wrapText="1"/>
    </xf>
    <xf numFmtId="14" fontId="4" fillId="0" borderId="1" xfId="1" applyNumberFormat="1" applyFont="1" applyFill="1" applyBorder="1" applyAlignment="1" applyProtection="1">
      <alignment horizontal="center" vertical="center" wrapText="1"/>
    </xf>
    <xf numFmtId="0" fontId="4" fillId="0" borderId="1" xfId="1" applyNumberFormat="1"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 xfId="0" applyFont="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101" fillId="8" borderId="0" xfId="0" applyFont="1" applyFill="1" applyAlignment="1" applyProtection="1">
      <alignment horizontal="center"/>
    </xf>
    <xf numFmtId="0" fontId="101" fillId="8" borderId="0" xfId="0" applyFont="1" applyFill="1" applyAlignment="1" applyProtection="1">
      <alignment horizontal="center" vertical="center" wrapText="1"/>
    </xf>
    <xf numFmtId="0" fontId="101" fillId="8" borderId="0" xfId="0" applyFont="1" applyFill="1" applyAlignment="1" applyProtection="1">
      <alignment vertical="center" wrapText="1"/>
    </xf>
    <xf numFmtId="0" fontId="101" fillId="5" borderId="0" xfId="0" applyFont="1" applyFill="1" applyAlignment="1" applyProtection="1">
      <alignment horizontal="center" vertical="center" wrapText="1"/>
    </xf>
    <xf numFmtId="0" fontId="117" fillId="2" borderId="17" xfId="201" applyNumberFormat="1" applyFont="1" applyFill="1" applyBorder="1" applyAlignment="1" applyProtection="1">
      <alignment horizontal="center" vertical="center" wrapText="1"/>
    </xf>
    <xf numFmtId="0" fontId="101" fillId="6" borderId="0" xfId="0" applyFont="1" applyFill="1" applyAlignment="1" applyProtection="1">
      <alignment horizontal="center" vertical="center"/>
    </xf>
    <xf numFmtId="0" fontId="101" fillId="5" borderId="0" xfId="0" applyFont="1" applyFill="1" applyAlignment="1" applyProtection="1">
      <alignment horizontal="center" vertical="center"/>
    </xf>
    <xf numFmtId="0" fontId="103" fillId="6" borderId="0" xfId="0" applyFont="1" applyFill="1" applyAlignment="1" applyProtection="1">
      <alignment horizontal="center" vertical="center"/>
    </xf>
    <xf numFmtId="0" fontId="103" fillId="6" borderId="0" xfId="0" applyFont="1" applyFill="1" applyAlignment="1" applyProtection="1">
      <alignment horizontal="center"/>
    </xf>
    <xf numFmtId="0" fontId="103" fillId="5" borderId="0" xfId="0" applyFont="1" applyFill="1" applyAlignment="1" applyProtection="1">
      <alignment horizontal="center"/>
    </xf>
    <xf numFmtId="0" fontId="6" fillId="3" borderId="1" xfId="1" applyFont="1" applyFill="1" applyBorder="1" applyAlignment="1" applyProtection="1">
      <alignment horizontal="center" vertical="center" wrapText="1"/>
    </xf>
    <xf numFmtId="1" fontId="2" fillId="2" borderId="2" xfId="1" applyNumberFormat="1" applyFont="1" applyFill="1" applyBorder="1" applyAlignment="1" applyProtection="1">
      <alignment horizontal="center" vertical="center" wrapText="1"/>
    </xf>
    <xf numFmtId="0" fontId="2" fillId="2" borderId="2" xfId="1" applyFont="1" applyFill="1" applyBorder="1" applyAlignment="1" applyProtection="1">
      <alignment horizontal="center" vertical="center" wrapText="1"/>
    </xf>
    <xf numFmtId="201" fontId="2" fillId="2" borderId="2" xfId="1" applyNumberFormat="1" applyFont="1" applyFill="1" applyBorder="1" applyAlignment="1" applyProtection="1">
      <alignment horizontal="center" vertical="center" wrapText="1"/>
    </xf>
    <xf numFmtId="0" fontId="100" fillId="5" borderId="2" xfId="0" applyFont="1" applyFill="1" applyBorder="1" applyAlignment="1" applyProtection="1">
      <alignment horizontal="center" vertical="center" wrapText="1"/>
    </xf>
    <xf numFmtId="0" fontId="100" fillId="39" borderId="2" xfId="0" applyFont="1" applyFill="1" applyBorder="1" applyAlignment="1" applyProtection="1">
      <alignment horizontal="center" vertical="center" wrapText="1"/>
    </xf>
    <xf numFmtId="1" fontId="2" fillId="41" borderId="2" xfId="1" applyNumberFormat="1" applyFont="1" applyFill="1" applyBorder="1" applyAlignment="1" applyProtection="1">
      <alignment horizontal="center" vertical="center" wrapText="1"/>
    </xf>
    <xf numFmtId="1" fontId="2" fillId="49" borderId="2" xfId="1" applyNumberFormat="1" applyFont="1" applyFill="1" applyBorder="1" applyAlignment="1" applyProtection="1">
      <alignment horizontal="center" vertical="center" wrapText="1"/>
    </xf>
    <xf numFmtId="0" fontId="2" fillId="41" borderId="2" xfId="1" applyFont="1" applyFill="1" applyBorder="1" applyAlignment="1" applyProtection="1">
      <alignment horizontal="center" vertical="center" wrapText="1"/>
    </xf>
    <xf numFmtId="0" fontId="2" fillId="40" borderId="2" xfId="1" applyFont="1" applyFill="1" applyBorder="1" applyAlignment="1" applyProtection="1">
      <alignment horizontal="center" vertical="center" wrapText="1"/>
    </xf>
    <xf numFmtId="0" fontId="2" fillId="5" borderId="2" xfId="1" applyFont="1" applyFill="1" applyBorder="1" applyAlignment="1" applyProtection="1">
      <alignment horizontal="center" vertical="center" wrapText="1"/>
    </xf>
    <xf numFmtId="0" fontId="2" fillId="37" borderId="2" xfId="1" applyFont="1" applyFill="1" applyBorder="1" applyAlignment="1" applyProtection="1">
      <alignment horizontal="center" vertical="center" wrapText="1"/>
    </xf>
    <xf numFmtId="0" fontId="80" fillId="7" borderId="2" xfId="1" applyFont="1" applyFill="1" applyBorder="1" applyAlignment="1" applyProtection="1">
      <alignment horizontal="center" vertical="center" wrapText="1"/>
    </xf>
    <xf numFmtId="199" fontId="6" fillId="7" borderId="2" xfId="1" applyNumberFormat="1" applyFont="1" applyFill="1" applyBorder="1" applyAlignment="1" applyProtection="1">
      <alignment horizontal="center" vertical="center" wrapText="1"/>
    </xf>
    <xf numFmtId="0" fontId="2" fillId="38" borderId="2" xfId="0" applyFont="1" applyFill="1" applyBorder="1" applyAlignment="1" applyProtection="1">
      <alignment vertical="center" wrapText="1"/>
    </xf>
    <xf numFmtId="0" fontId="7" fillId="8" borderId="1" xfId="0" applyFont="1" applyFill="1" applyBorder="1" applyAlignment="1" applyProtection="1">
      <alignment horizontal="center" vertical="center" wrapText="1"/>
    </xf>
    <xf numFmtId="49" fontId="7" fillId="8" borderId="1" xfId="0" applyNumberFormat="1" applyFont="1" applyFill="1" applyBorder="1" applyAlignment="1" applyProtection="1">
      <alignment horizontal="center" vertical="center" wrapText="1"/>
    </xf>
    <xf numFmtId="0" fontId="8" fillId="8" borderId="1" xfId="0" applyFont="1" applyFill="1" applyBorder="1" applyAlignment="1" applyProtection="1">
      <alignment horizontal="center" vertical="center" wrapText="1"/>
    </xf>
    <xf numFmtId="0" fontId="0" fillId="6" borderId="1" xfId="0" applyFill="1" applyBorder="1" applyAlignment="1" applyProtection="1">
      <alignment horizontal="center"/>
    </xf>
    <xf numFmtId="0" fontId="107" fillId="6" borderId="1" xfId="1" applyFont="1" applyFill="1" applyBorder="1" applyAlignment="1" applyProtection="1">
      <alignment horizontal="center" vertical="center" wrapText="1"/>
    </xf>
    <xf numFmtId="0" fontId="107" fillId="3" borderId="1" xfId="1" applyFont="1" applyFill="1" applyBorder="1" applyAlignment="1" applyProtection="1">
      <alignment horizontal="center" vertical="center" wrapText="1"/>
    </xf>
    <xf numFmtId="2" fontId="107" fillId="43" borderId="1" xfId="1" applyNumberFormat="1" applyFont="1" applyFill="1" applyBorder="1" applyAlignment="1" applyProtection="1">
      <alignment horizontal="center" vertical="center" wrapText="1"/>
    </xf>
    <xf numFmtId="2" fontId="107" fillId="8" borderId="1" xfId="1" applyNumberFormat="1" applyFont="1" applyFill="1" applyBorder="1" applyAlignment="1" applyProtection="1">
      <alignment horizontal="center" vertical="center" wrapText="1"/>
    </xf>
    <xf numFmtId="0" fontId="107" fillId="7" borderId="1" xfId="1" applyFont="1" applyFill="1" applyBorder="1" applyAlignment="1" applyProtection="1">
      <alignment horizontal="center" vertical="center" wrapText="1"/>
    </xf>
    <xf numFmtId="0" fontId="108" fillId="44" borderId="1" xfId="1" applyFont="1" applyFill="1" applyBorder="1" applyAlignment="1" applyProtection="1">
      <alignment horizontal="center" vertical="center" wrapText="1"/>
    </xf>
    <xf numFmtId="0" fontId="107" fillId="5" borderId="1" xfId="1" applyFont="1" applyFill="1" applyBorder="1" applyAlignment="1" applyProtection="1">
      <alignment horizontal="center" vertical="center" wrapText="1"/>
    </xf>
    <xf numFmtId="0" fontId="107" fillId="5" borderId="1" xfId="1" applyFont="1" applyFill="1" applyBorder="1" applyAlignment="1" applyProtection="1">
      <alignment horizontal="center" vertical="center"/>
    </xf>
    <xf numFmtId="2" fontId="107" fillId="5" borderId="1" xfId="1" applyNumberFormat="1" applyFont="1" applyFill="1" applyBorder="1" applyAlignment="1" applyProtection="1">
      <alignment horizontal="center" vertical="center" wrapText="1"/>
    </xf>
    <xf numFmtId="1" fontId="107" fillId="5" borderId="1" xfId="1" applyNumberFormat="1" applyFont="1" applyFill="1" applyBorder="1" applyAlignment="1" applyProtection="1">
      <alignment horizontal="center" vertical="center" wrapText="1"/>
    </xf>
    <xf numFmtId="0" fontId="107" fillId="9" borderId="1" xfId="1" applyFont="1" applyFill="1" applyBorder="1" applyAlignment="1" applyProtection="1">
      <alignment horizontal="center" vertical="center" wrapText="1"/>
    </xf>
    <xf numFmtId="2" fontId="107" fillId="9" borderId="1" xfId="1" applyNumberFormat="1" applyFont="1" applyFill="1" applyBorder="1" applyAlignment="1" applyProtection="1">
      <alignment horizontal="center" vertical="center" wrapText="1"/>
    </xf>
    <xf numFmtId="0" fontId="107" fillId="44" borderId="1" xfId="1" applyFont="1" applyFill="1" applyBorder="1" applyAlignment="1" applyProtection="1">
      <alignment horizontal="center" vertical="center" wrapText="1"/>
    </xf>
    <xf numFmtId="0" fontId="107" fillId="44" borderId="1" xfId="1" applyFont="1" applyFill="1" applyBorder="1" applyAlignment="1" applyProtection="1">
      <alignment horizontal="center" vertical="center"/>
    </xf>
    <xf numFmtId="0" fontId="107" fillId="8" borderId="1" xfId="1" applyFont="1" applyFill="1" applyBorder="1" applyAlignment="1" applyProtection="1">
      <alignment horizontal="center" vertical="center" wrapText="1"/>
    </xf>
    <xf numFmtId="0" fontId="105" fillId="8" borderId="1" xfId="1" applyFont="1" applyFill="1" applyBorder="1" applyAlignment="1" applyProtection="1">
      <alignment horizontal="center" vertical="center" wrapText="1"/>
    </xf>
    <xf numFmtId="0" fontId="107" fillId="43" borderId="1" xfId="1" applyFont="1" applyFill="1" applyBorder="1" applyAlignment="1" applyProtection="1">
      <alignment horizontal="center" vertical="center"/>
    </xf>
    <xf numFmtId="2" fontId="109" fillId="0" borderId="1" xfId="1" applyNumberFormat="1" applyFont="1" applyFill="1" applyBorder="1" applyAlignment="1" applyProtection="1">
      <alignment horizontal="center" vertical="center"/>
      <protection locked="0"/>
    </xf>
    <xf numFmtId="0" fontId="107" fillId="0" borderId="0" xfId="1" applyFont="1" applyFill="1" applyBorder="1" applyAlignment="1" applyProtection="1">
      <alignment horizontal="center" vertical="center"/>
      <protection locked="0"/>
    </xf>
    <xf numFmtId="0" fontId="109" fillId="0" borderId="1" xfId="0" applyFont="1" applyFill="1" applyBorder="1" applyAlignment="1" applyProtection="1">
      <alignment horizontal="left" vertical="center" wrapText="1"/>
      <protection locked="0"/>
    </xf>
    <xf numFmtId="0" fontId="109" fillId="0" borderId="1" xfId="0" applyFont="1" applyFill="1" applyBorder="1" applyAlignment="1" applyProtection="1">
      <alignment horizontal="center" vertical="center" wrapText="1"/>
      <protection locked="0"/>
    </xf>
    <xf numFmtId="2" fontId="107" fillId="0" borderId="1" xfId="1" applyNumberFormat="1" applyFont="1" applyFill="1" applyBorder="1" applyAlignment="1" applyProtection="1">
      <alignment vertical="center"/>
      <protection locked="0"/>
    </xf>
    <xf numFmtId="1" fontId="1" fillId="0" borderId="1" xfId="1" applyNumberFormat="1" applyFill="1" applyBorder="1" applyAlignment="1" applyProtection="1">
      <alignment horizontal="center" vertical="center" wrapText="1"/>
    </xf>
    <xf numFmtId="1" fontId="1" fillId="0" borderId="1" xfId="1" applyNumberFormat="1" applyFill="1" applyBorder="1" applyAlignment="1" applyProtection="1">
      <alignment vertical="center" wrapText="1"/>
    </xf>
    <xf numFmtId="0" fontId="1" fillId="0" borderId="1" xfId="1" applyNumberFormat="1" applyFill="1" applyBorder="1" applyAlignment="1" applyProtection="1">
      <alignment vertical="center" wrapText="1"/>
    </xf>
    <xf numFmtId="199" fontId="6" fillId="41" borderId="1" xfId="1" applyNumberFormat="1" applyFont="1" applyFill="1" applyBorder="1" applyAlignment="1" applyProtection="1">
      <alignment horizontal="center" vertical="center" wrapText="1"/>
    </xf>
    <xf numFmtId="0" fontId="6" fillId="2" borderId="2" xfId="1" applyFont="1" applyFill="1" applyBorder="1" applyAlignment="1" applyProtection="1">
      <alignment horizontal="center" vertical="center" wrapText="1"/>
    </xf>
    <xf numFmtId="0" fontId="2" fillId="38" borderId="2" xfId="1" applyFont="1" applyFill="1" applyBorder="1" applyAlignment="1" applyProtection="1">
      <alignment horizontal="center" vertical="center" wrapText="1"/>
    </xf>
    <xf numFmtId="14" fontId="9" fillId="0" borderId="1" xfId="0" applyNumberFormat="1" applyFont="1" applyBorder="1" applyAlignment="1" applyProtection="1">
      <alignment horizontal="center" vertical="center" wrapText="1"/>
      <protection locked="0"/>
    </xf>
    <xf numFmtId="0" fontId="76"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2"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8" fillId="0" borderId="0" xfId="1" applyFont="1" applyAlignment="1" applyProtection="1">
      <alignment horizontal="center"/>
      <protection locked="0"/>
    </xf>
    <xf numFmtId="0" fontId="0" fillId="0" borderId="1" xfId="0" applyBorder="1" applyProtection="1">
      <protection locked="0"/>
    </xf>
    <xf numFmtId="1" fontId="1" fillId="0" borderId="1" xfId="1" applyNumberFormat="1" applyFill="1" applyBorder="1" applyAlignment="1" applyProtection="1">
      <alignment horizontal="center" vertical="center" wrapText="1"/>
      <protection locked="0"/>
    </xf>
    <xf numFmtId="1" fontId="1" fillId="0" borderId="1" xfId="1" applyNumberFormat="1" applyFill="1" applyBorder="1" applyAlignment="1" applyProtection="1">
      <alignment vertical="center" wrapText="1"/>
      <protection locked="0"/>
    </xf>
    <xf numFmtId="0" fontId="1" fillId="0" borderId="1" xfId="1" applyNumberFormat="1" applyFill="1" applyBorder="1" applyAlignment="1" applyProtection="1">
      <alignment vertical="center" wrapText="1"/>
      <protection locked="0"/>
    </xf>
    <xf numFmtId="0" fontId="121" fillId="8" borderId="1" xfId="0" applyFont="1" applyFill="1" applyBorder="1" applyAlignment="1" applyProtection="1">
      <alignment horizontal="center"/>
      <protection locked="0"/>
    </xf>
    <xf numFmtId="0" fontId="0" fillId="8" borderId="1" xfId="0" applyFill="1" applyBorder="1" applyProtection="1">
      <protection locked="0"/>
    </xf>
    <xf numFmtId="0" fontId="0" fillId="8" borderId="1" xfId="0" applyFill="1" applyBorder="1" applyAlignment="1" applyProtection="1">
      <alignment horizontal="center"/>
      <protection locked="0"/>
    </xf>
    <xf numFmtId="0" fontId="8" fillId="5" borderId="1" xfId="0" applyFont="1" applyFill="1" applyBorder="1" applyAlignment="1" applyProtection="1">
      <alignment horizontal="center" vertical="center" wrapText="1"/>
      <protection locked="0"/>
    </xf>
    <xf numFmtId="0" fontId="5" fillId="0" borderId="0" xfId="0" applyFont="1" applyBorder="1" applyProtection="1">
      <protection locked="0"/>
    </xf>
    <xf numFmtId="1" fontId="5" fillId="0" borderId="1" xfId="0" applyNumberFormat="1" applyFont="1" applyBorder="1" applyAlignment="1" applyProtection="1">
      <alignment horizontal="center" vertical="center" wrapText="1"/>
      <protection locked="0"/>
    </xf>
    <xf numFmtId="1" fontId="4" fillId="0" borderId="1" xfId="1" applyNumberFormat="1" applyFont="1" applyFill="1" applyBorder="1" applyAlignment="1" applyProtection="1">
      <alignment horizontal="center" vertical="center" wrapText="1"/>
      <protection locked="0"/>
    </xf>
    <xf numFmtId="1" fontId="119" fillId="0" borderId="1" xfId="2" applyNumberFormat="1" applyFont="1" applyBorder="1" applyAlignment="1" applyProtection="1">
      <alignment horizontal="center" vertical="center" wrapText="1"/>
      <protection locked="0"/>
    </xf>
    <xf numFmtId="1" fontId="25" fillId="0" borderId="1" xfId="0" applyNumberFormat="1" applyFont="1" applyFill="1" applyBorder="1" applyAlignment="1" applyProtection="1">
      <alignment horizontal="center" vertical="center" wrapText="1"/>
      <protection locked="0"/>
    </xf>
    <xf numFmtId="1" fontId="4" fillId="0" borderId="1" xfId="0" applyNumberFormat="1" applyFont="1" applyFill="1" applyBorder="1" applyAlignment="1" applyProtection="1">
      <alignment horizontal="center" vertical="center" wrapText="1"/>
      <protection locked="0"/>
    </xf>
    <xf numFmtId="0" fontId="4" fillId="0" borderId="1" xfId="0" applyFont="1" applyFill="1" applyBorder="1" applyAlignment="1" applyProtection="1">
      <alignment horizontal="left" vertical="center" wrapText="1"/>
      <protection locked="0"/>
    </xf>
    <xf numFmtId="0" fontId="4" fillId="0" borderId="1" xfId="0" applyFont="1" applyFill="1" applyBorder="1" applyAlignment="1" applyProtection="1">
      <alignment horizontal="center" vertical="center" wrapText="1"/>
      <protection locked="0"/>
    </xf>
    <xf numFmtId="203" fontId="5" fillId="0" borderId="1" xfId="0" applyNumberFormat="1" applyFont="1" applyBorder="1" applyAlignment="1" applyProtection="1">
      <alignment horizontal="center" vertical="center" wrapText="1"/>
      <protection locked="0"/>
    </xf>
    <xf numFmtId="198" fontId="4" fillId="0" borderId="1" xfId="1" applyNumberFormat="1" applyFont="1" applyFill="1" applyBorder="1" applyAlignment="1" applyProtection="1">
      <alignment horizontal="center" vertical="center" wrapText="1"/>
      <protection locked="0"/>
    </xf>
    <xf numFmtId="0" fontId="5" fillId="6" borderId="1" xfId="0" applyFont="1" applyFill="1" applyBorder="1" applyAlignment="1" applyProtection="1">
      <alignment horizontal="center" vertical="center" wrapText="1"/>
      <protection locked="0"/>
    </xf>
    <xf numFmtId="0" fontId="5" fillId="6" borderId="1" xfId="0" applyNumberFormat="1" applyFont="1" applyFill="1" applyBorder="1" applyAlignment="1" applyProtection="1">
      <alignment horizontal="center" vertical="center" wrapText="1"/>
      <protection locked="0"/>
    </xf>
    <xf numFmtId="0" fontId="5" fillId="0" borderId="1" xfId="0" applyFont="1" applyFill="1" applyBorder="1" applyAlignment="1" applyProtection="1">
      <alignment horizontal="center" vertical="center" wrapText="1"/>
      <protection locked="0"/>
    </xf>
    <xf numFmtId="0" fontId="5" fillId="51" borderId="1" xfId="0" applyFont="1" applyFill="1" applyBorder="1" applyAlignment="1" applyProtection="1">
      <alignment horizontal="center" vertical="center" wrapText="1"/>
      <protection locked="0"/>
    </xf>
    <xf numFmtId="0" fontId="5" fillId="51" borderId="1" xfId="0" applyNumberFormat="1" applyFont="1" applyFill="1" applyBorder="1" applyAlignment="1" applyProtection="1">
      <alignment horizontal="center" vertical="center" wrapText="1"/>
      <protection locked="0"/>
    </xf>
    <xf numFmtId="0" fontId="5" fillId="52" borderId="1" xfId="0" applyFont="1" applyFill="1" applyBorder="1" applyAlignment="1" applyProtection="1">
      <alignment horizontal="center" vertical="center" wrapText="1"/>
      <protection locked="0"/>
    </xf>
    <xf numFmtId="0" fontId="5" fillId="7" borderId="1" xfId="0" applyFont="1" applyFill="1" applyBorder="1" applyAlignment="1" applyProtection="1">
      <alignment horizontal="center" vertical="center" wrapText="1"/>
      <protection locked="0"/>
    </xf>
    <xf numFmtId="1" fontId="5" fillId="52" borderId="1" xfId="0" applyNumberFormat="1" applyFont="1" applyFill="1" applyBorder="1" applyAlignment="1" applyProtection="1">
      <alignment horizontal="center" vertical="center" wrapText="1"/>
      <protection locked="0"/>
    </xf>
    <xf numFmtId="0" fontId="5" fillId="7" borderId="1" xfId="0" applyNumberFormat="1" applyFont="1" applyFill="1" applyBorder="1" applyAlignment="1" applyProtection="1">
      <alignment horizontal="center" vertical="center" wrapText="1"/>
      <protection locked="0"/>
    </xf>
    <xf numFmtId="0" fontId="5" fillId="8" borderId="1" xfId="0" applyFont="1" applyFill="1" applyBorder="1" applyAlignment="1" applyProtection="1">
      <alignment horizontal="center" vertical="center" wrapText="1"/>
      <protection locked="0"/>
    </xf>
    <xf numFmtId="3" fontId="5" fillId="8" borderId="1" xfId="0" applyNumberFormat="1" applyFont="1" applyFill="1" applyBorder="1" applyAlignment="1" applyProtection="1">
      <alignment horizontal="center" vertical="center" wrapText="1"/>
      <protection locked="0"/>
    </xf>
    <xf numFmtId="0" fontId="5" fillId="8" borderId="1" xfId="0" applyNumberFormat="1" applyFont="1" applyFill="1" applyBorder="1" applyAlignment="1" applyProtection="1">
      <alignment horizontal="center" vertical="center" wrapText="1"/>
      <protection locked="0"/>
    </xf>
    <xf numFmtId="0" fontId="5" fillId="53" borderId="1" xfId="0" applyFont="1" applyFill="1" applyBorder="1" applyAlignment="1" applyProtection="1">
      <alignment horizontal="center" vertical="center" wrapText="1"/>
      <protection locked="0"/>
    </xf>
    <xf numFmtId="0" fontId="5" fillId="53" borderId="1" xfId="0" applyNumberFormat="1" applyFont="1" applyFill="1" applyBorder="1" applyAlignment="1" applyProtection="1">
      <alignment horizontal="center" vertical="center" wrapText="1"/>
      <protection locked="0"/>
    </xf>
    <xf numFmtId="0" fontId="5" fillId="5"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199" fontId="5" fillId="0" borderId="1" xfId="0" applyNumberFormat="1" applyFont="1" applyBorder="1" applyAlignment="1" applyProtection="1">
      <alignment horizontal="center" vertical="center" wrapText="1"/>
      <protection locked="0"/>
    </xf>
    <xf numFmtId="0" fontId="5" fillId="0" borderId="1" xfId="0" applyFont="1" applyBorder="1" applyAlignment="1" applyProtection="1">
      <alignment vertical="center" wrapText="1"/>
      <protection locked="0"/>
    </xf>
    <xf numFmtId="0" fontId="5" fillId="0" borderId="0" xfId="0" applyFont="1" applyBorder="1" applyAlignment="1" applyProtection="1">
      <alignment vertical="center" wrapText="1"/>
      <protection locked="0"/>
    </xf>
    <xf numFmtId="0" fontId="5" fillId="0" borderId="0" xfId="0" applyFont="1" applyProtection="1">
      <protection locked="0"/>
    </xf>
    <xf numFmtId="0" fontId="120" fillId="0" borderId="0" xfId="0" applyFont="1" applyProtection="1">
      <protection locked="0"/>
    </xf>
    <xf numFmtId="0" fontId="5" fillId="0" borderId="0" xfId="0" applyFont="1" applyAlignment="1" applyProtection="1">
      <alignment horizontal="left"/>
      <protection locked="0"/>
    </xf>
    <xf numFmtId="0" fontId="5" fillId="6" borderId="0" xfId="0" applyFont="1" applyFill="1" applyProtection="1">
      <protection locked="0"/>
    </xf>
    <xf numFmtId="0" fontId="5" fillId="6" borderId="0" xfId="0" applyFont="1" applyFill="1" applyAlignment="1" applyProtection="1">
      <alignment wrapText="1"/>
      <protection locked="0"/>
    </xf>
    <xf numFmtId="0" fontId="5" fillId="51" borderId="0" xfId="0" applyFont="1" applyFill="1" applyProtection="1">
      <protection locked="0"/>
    </xf>
    <xf numFmtId="0" fontId="5" fillId="52" borderId="0" xfId="0" applyFont="1" applyFill="1" applyProtection="1">
      <protection locked="0"/>
    </xf>
    <xf numFmtId="0" fontId="5" fillId="52" borderId="0" xfId="0" applyFont="1" applyFill="1" applyAlignment="1" applyProtection="1">
      <alignment wrapText="1"/>
      <protection locked="0"/>
    </xf>
    <xf numFmtId="0" fontId="5" fillId="7" borderId="0" xfId="0" applyFont="1" applyFill="1" applyProtection="1">
      <protection locked="0"/>
    </xf>
    <xf numFmtId="1" fontId="5" fillId="7" borderId="0" xfId="0" applyNumberFormat="1" applyFont="1" applyFill="1" applyProtection="1">
      <protection locked="0"/>
    </xf>
    <xf numFmtId="0" fontId="5" fillId="7" borderId="0" xfId="0" applyFont="1" applyFill="1" applyAlignment="1" applyProtection="1">
      <alignment wrapText="1"/>
      <protection locked="0"/>
    </xf>
    <xf numFmtId="0" fontId="5" fillId="8" borderId="0" xfId="0" applyFont="1" applyFill="1" applyProtection="1">
      <protection locked="0"/>
    </xf>
    <xf numFmtId="0" fontId="5" fillId="8" borderId="0" xfId="0" applyFont="1" applyFill="1" applyAlignment="1" applyProtection="1">
      <alignment wrapText="1"/>
      <protection locked="0"/>
    </xf>
    <xf numFmtId="3" fontId="5" fillId="8" borderId="0" xfId="0" applyNumberFormat="1" applyFont="1" applyFill="1" applyProtection="1">
      <protection locked="0"/>
    </xf>
    <xf numFmtId="0" fontId="5" fillId="53" borderId="0" xfId="0" applyFont="1" applyFill="1" applyProtection="1">
      <protection locked="0"/>
    </xf>
    <xf numFmtId="0" fontId="5" fillId="5" borderId="0" xfId="0" applyFont="1" applyFill="1" applyProtection="1">
      <protection locked="0"/>
    </xf>
    <xf numFmtId="199" fontId="5" fillId="0" borderId="0" xfId="0" applyNumberFormat="1"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121" fillId="8" borderId="1" xfId="0" applyFont="1" applyFill="1" applyBorder="1" applyAlignment="1" applyProtection="1">
      <alignment horizontal="center"/>
    </xf>
    <xf numFmtId="0" fontId="7" fillId="50" borderId="1" xfId="0" applyFont="1" applyFill="1" applyBorder="1" applyAlignment="1" applyProtection="1">
      <alignment horizontal="center" vertical="center" wrapText="1"/>
    </xf>
    <xf numFmtId="0" fontId="118" fillId="50" borderId="1" xfId="0" applyFont="1" applyFill="1" applyBorder="1" applyAlignment="1" applyProtection="1">
      <alignment horizontal="center" vertical="center" wrapText="1"/>
    </xf>
    <xf numFmtId="14" fontId="7" fillId="50" borderId="1" xfId="0" applyNumberFormat="1" applyFont="1" applyFill="1" applyBorder="1" applyAlignment="1" applyProtection="1">
      <alignment horizontal="center" vertical="center" wrapText="1"/>
    </xf>
    <xf numFmtId="49" fontId="7" fillId="50" borderId="1" xfId="0" applyNumberFormat="1" applyFont="1" applyFill="1" applyBorder="1" applyAlignment="1" applyProtection="1">
      <alignment horizontal="center" vertical="center" wrapText="1"/>
    </xf>
    <xf numFmtId="1" fontId="7" fillId="50" borderId="1" xfId="0" applyNumberFormat="1" applyFont="1" applyFill="1" applyBorder="1" applyAlignment="1" applyProtection="1">
      <alignment horizontal="center" vertical="center" wrapText="1"/>
    </xf>
    <xf numFmtId="0" fontId="7" fillId="6" borderId="1" xfId="0" applyFont="1" applyFill="1" applyBorder="1" applyAlignment="1" applyProtection="1">
      <alignment horizontal="center" vertical="center" wrapText="1"/>
    </xf>
    <xf numFmtId="49" fontId="7" fillId="6" borderId="1" xfId="0" applyNumberFormat="1" applyFont="1" applyFill="1" applyBorder="1" applyAlignment="1" applyProtection="1">
      <alignment horizontal="center" vertical="center" wrapText="1"/>
    </xf>
    <xf numFmtId="0" fontId="7" fillId="51" borderId="1" xfId="0" applyFont="1" applyFill="1" applyBorder="1" applyAlignment="1" applyProtection="1">
      <alignment horizontal="center" vertical="center" wrapText="1"/>
    </xf>
    <xf numFmtId="49" fontId="7" fillId="51" borderId="1" xfId="0" applyNumberFormat="1" applyFont="1" applyFill="1" applyBorder="1" applyAlignment="1" applyProtection="1">
      <alignment horizontal="center" vertical="center" wrapText="1"/>
    </xf>
    <xf numFmtId="0" fontId="7" fillId="52" borderId="1" xfId="0" applyFont="1" applyFill="1" applyBorder="1" applyAlignment="1" applyProtection="1">
      <alignment horizontal="center" vertical="center" wrapText="1"/>
    </xf>
    <xf numFmtId="49" fontId="7" fillId="52" borderId="1" xfId="0" applyNumberFormat="1" applyFont="1" applyFill="1" applyBorder="1" applyAlignment="1" applyProtection="1">
      <alignment horizontal="center" vertical="center" wrapText="1"/>
    </xf>
    <xf numFmtId="0" fontId="7" fillId="7" borderId="1" xfId="0" applyFont="1" applyFill="1" applyBorder="1" applyAlignment="1" applyProtection="1">
      <alignment horizontal="center" vertical="center" wrapText="1"/>
    </xf>
    <xf numFmtId="1" fontId="7" fillId="7" borderId="1" xfId="0" applyNumberFormat="1" applyFont="1" applyFill="1" applyBorder="1" applyAlignment="1" applyProtection="1">
      <alignment horizontal="center" vertical="center" wrapText="1"/>
    </xf>
    <xf numFmtId="3" fontId="7" fillId="8" borderId="1" xfId="0" applyNumberFormat="1" applyFont="1" applyFill="1" applyBorder="1" applyAlignment="1" applyProtection="1">
      <alignment horizontal="center" vertical="center" wrapText="1"/>
    </xf>
    <xf numFmtId="0" fontId="7" fillId="53" borderId="1" xfId="0" applyFont="1" applyFill="1" applyBorder="1" applyAlignment="1" applyProtection="1">
      <alignment horizontal="center" vertical="center" wrapText="1"/>
    </xf>
    <xf numFmtId="49" fontId="7" fillId="53" borderId="1" xfId="0" applyNumberFormat="1" applyFont="1" applyFill="1" applyBorder="1" applyAlignment="1" applyProtection="1">
      <alignment horizontal="center" vertical="center" wrapText="1"/>
    </xf>
    <xf numFmtId="0" fontId="8" fillId="0" borderId="1" xfId="0" applyFont="1" applyBorder="1" applyAlignment="1" applyProtection="1">
      <alignment horizontal="center" vertical="center" wrapText="1"/>
    </xf>
    <xf numFmtId="0" fontId="8" fillId="0" borderId="1" xfId="0" applyFont="1" applyFill="1" applyBorder="1" applyAlignment="1" applyProtection="1">
      <alignment horizontal="center" vertical="center" wrapText="1"/>
    </xf>
    <xf numFmtId="0" fontId="8" fillId="5" borderId="1" xfId="0" applyFont="1" applyFill="1" applyBorder="1" applyAlignment="1" applyProtection="1">
      <alignment horizontal="center" vertical="center" wrapText="1"/>
    </xf>
    <xf numFmtId="0" fontId="7" fillId="0" borderId="1" xfId="0" applyFont="1" applyFill="1" applyBorder="1" applyAlignment="1" applyProtection="1">
      <alignment horizontal="center" vertical="center" wrapText="1"/>
    </xf>
    <xf numFmtId="0" fontId="6" fillId="3" borderId="2" xfId="1" applyFont="1" applyFill="1" applyBorder="1" applyAlignment="1" applyProtection="1">
      <alignment horizontal="center" vertical="center" wrapText="1"/>
    </xf>
    <xf numFmtId="199" fontId="5" fillId="3" borderId="1" xfId="0" applyNumberFormat="1" applyFont="1" applyFill="1" applyBorder="1" applyAlignment="1" applyProtection="1">
      <alignment horizontal="center" vertical="center" wrapText="1"/>
    </xf>
    <xf numFmtId="0" fontId="4" fillId="3" borderId="0" xfId="0" applyFont="1" applyFill="1" applyBorder="1" applyAlignment="1" applyProtection="1">
      <alignment horizontal="center" vertical="center" wrapText="1"/>
    </xf>
    <xf numFmtId="0" fontId="5" fillId="0" borderId="0" xfId="0" applyFont="1" applyBorder="1" applyAlignment="1" applyProtection="1">
      <alignment horizontal="center" vertical="center" wrapText="1"/>
    </xf>
    <xf numFmtId="198" fontId="9" fillId="0" borderId="1" xfId="1" applyNumberFormat="1" applyFont="1" applyFill="1" applyBorder="1" applyAlignment="1" applyProtection="1">
      <alignment horizontal="center" vertical="center" wrapText="1"/>
    </xf>
    <xf numFmtId="14" fontId="9" fillId="0" borderId="1" xfId="0" applyNumberFormat="1" applyFont="1" applyBorder="1" applyAlignment="1" applyProtection="1">
      <alignment horizontal="center" vertical="center" wrapText="1"/>
    </xf>
    <xf numFmtId="0" fontId="83" fillId="0" borderId="0" xfId="0" applyFont="1" applyAlignment="1" applyProtection="1">
      <alignment horizontal="left" wrapText="1"/>
      <protection locked="0"/>
    </xf>
    <xf numFmtId="0" fontId="8" fillId="0" borderId="0" xfId="0" applyFont="1" applyAlignment="1" applyProtection="1">
      <alignment horizontal="center" vertical="center"/>
      <protection locked="0"/>
    </xf>
    <xf numFmtId="0" fontId="85" fillId="0" borderId="0" xfId="0"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justify" vertical="center" wrapText="1"/>
      <protection locked="0"/>
    </xf>
    <xf numFmtId="0" fontId="84" fillId="0" borderId="0" xfId="0" applyFont="1" applyAlignment="1" applyProtection="1">
      <alignment horizontal="center" vertical="center" wrapText="1"/>
      <protection locked="0"/>
    </xf>
    <xf numFmtId="0" fontId="76" fillId="0" borderId="0" xfId="0" applyFont="1" applyAlignment="1" applyProtection="1">
      <alignment horizontal="left" vertical="top" wrapText="1"/>
      <protection locked="0"/>
    </xf>
    <xf numFmtId="0" fontId="88"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6" fillId="0" borderId="14" xfId="0" applyFont="1" applyBorder="1" applyAlignment="1" applyProtection="1">
      <alignment horizontal="right" vertical="center"/>
      <protection locked="0"/>
    </xf>
    <xf numFmtId="0" fontId="86" fillId="0" borderId="5" xfId="0" applyFont="1" applyBorder="1" applyAlignment="1" applyProtection="1">
      <alignment horizontal="right" vertical="center"/>
      <protection locked="0"/>
    </xf>
    <xf numFmtId="0" fontId="86" fillId="0" borderId="15" xfId="0" applyFont="1" applyBorder="1" applyAlignment="1" applyProtection="1">
      <alignment horizontal="right" vertical="center"/>
      <protection locked="0"/>
    </xf>
    <xf numFmtId="0" fontId="88" fillId="0" borderId="1" xfId="0" applyFont="1" applyBorder="1" applyAlignment="1" applyProtection="1">
      <alignment horizontal="center" vertical="center" wrapText="1"/>
      <protection locked="0"/>
    </xf>
    <xf numFmtId="0" fontId="88" fillId="0" borderId="14" xfId="0" applyFont="1" applyBorder="1" applyAlignment="1" applyProtection="1">
      <alignment horizontal="center" vertical="center"/>
      <protection locked="0"/>
    </xf>
    <xf numFmtId="0" fontId="88" fillId="0" borderId="5" xfId="0" applyFont="1" applyBorder="1" applyAlignment="1" applyProtection="1">
      <alignment horizontal="center" vertical="center"/>
      <protection locked="0"/>
    </xf>
    <xf numFmtId="0" fontId="88" fillId="0" borderId="15" xfId="0" applyFont="1" applyBorder="1" applyAlignment="1" applyProtection="1">
      <alignment horizontal="center" vertical="center"/>
      <protection locked="0"/>
    </xf>
    <xf numFmtId="0" fontId="86" fillId="0" borderId="14" xfId="0" applyFont="1" applyBorder="1" applyAlignment="1" applyProtection="1">
      <alignment horizontal="left" vertical="center"/>
      <protection locked="0"/>
    </xf>
    <xf numFmtId="0" fontId="86" fillId="0" borderId="5" xfId="0" applyFont="1" applyBorder="1" applyAlignment="1" applyProtection="1">
      <alignment horizontal="left" vertical="center"/>
      <protection locked="0"/>
    </xf>
    <xf numFmtId="3" fontId="86" fillId="0" borderId="14" xfId="0" applyNumberFormat="1" applyFont="1" applyBorder="1" applyAlignment="1" applyProtection="1">
      <alignment horizontal="right" vertical="center"/>
      <protection locked="0"/>
    </xf>
    <xf numFmtId="3" fontId="86" fillId="0" borderId="5" xfId="0" applyNumberFormat="1" applyFont="1" applyBorder="1" applyAlignment="1" applyProtection="1">
      <alignment horizontal="right" vertical="center"/>
      <protection locked="0"/>
    </xf>
    <xf numFmtId="3" fontId="86" fillId="0" borderId="15" xfId="0" applyNumberFormat="1" applyFont="1" applyBorder="1" applyAlignment="1" applyProtection="1">
      <alignment horizontal="right" vertical="center"/>
      <protection locked="0"/>
    </xf>
    <xf numFmtId="3" fontId="88" fillId="0" borderId="14" xfId="0" applyNumberFormat="1" applyFont="1" applyBorder="1" applyAlignment="1" applyProtection="1">
      <alignment horizontal="right" vertical="center"/>
      <protection locked="0"/>
    </xf>
    <xf numFmtId="3" fontId="88" fillId="0" borderId="5" xfId="0" applyNumberFormat="1" applyFont="1" applyBorder="1" applyAlignment="1" applyProtection="1">
      <alignment horizontal="right" vertical="center"/>
      <protection locked="0"/>
    </xf>
    <xf numFmtId="3" fontId="88" fillId="0" borderId="15" xfId="0" applyNumberFormat="1" applyFont="1" applyBorder="1" applyAlignment="1" applyProtection="1">
      <alignment horizontal="right" vertical="center"/>
      <protection locked="0"/>
    </xf>
    <xf numFmtId="0" fontId="86" fillId="0" borderId="14" xfId="0" applyFont="1" applyBorder="1" applyAlignment="1" applyProtection="1">
      <alignment horizontal="center" vertical="center"/>
      <protection locked="0"/>
    </xf>
    <xf numFmtId="0" fontId="86" fillId="0" borderId="15" xfId="0" applyFont="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5" fillId="0" borderId="0" xfId="0" applyFont="1" applyAlignment="1" applyProtection="1">
      <alignment horizontal="justify" vertical="center" wrapText="1" shrinkToFit="1"/>
      <protection locked="0"/>
    </xf>
    <xf numFmtId="0" fontId="93" fillId="0" borderId="11" xfId="0" applyFont="1" applyBorder="1" applyAlignment="1" applyProtection="1">
      <alignment horizontal="center" vertical="center"/>
      <protection locked="0"/>
    </xf>
    <xf numFmtId="0" fontId="76" fillId="0" borderId="0" xfId="0" applyFont="1" applyAlignment="1" applyProtection="1">
      <alignment horizontal="left" vertical="center"/>
      <protection locked="0"/>
    </xf>
    <xf numFmtId="0" fontId="84" fillId="0" borderId="0" xfId="0" applyFont="1" applyAlignment="1" applyProtection="1">
      <alignment horizontal="center" vertical="center"/>
      <protection locked="0"/>
    </xf>
    <xf numFmtId="0" fontId="87" fillId="0" borderId="0" xfId="0" applyFont="1" applyAlignment="1" applyProtection="1">
      <alignment horizontal="right" vertical="center"/>
      <protection locked="0"/>
    </xf>
    <xf numFmtId="0" fontId="85" fillId="0" borderId="0" xfId="0" applyFont="1" applyAlignment="1" applyProtection="1">
      <alignment horizontal="center" wrapText="1"/>
      <protection locked="0"/>
    </xf>
    <xf numFmtId="0" fontId="86" fillId="0" borderId="0" xfId="0" applyFont="1" applyAlignment="1" applyProtection="1">
      <alignment horizontal="center" wrapText="1"/>
      <protection locked="0"/>
    </xf>
    <xf numFmtId="0" fontId="86" fillId="0" borderId="13" xfId="0" applyNumberFormat="1" applyFont="1" applyBorder="1" applyAlignment="1" applyProtection="1">
      <alignment horizontal="center" vertical="top" wrapText="1"/>
      <protection locked="0"/>
    </xf>
    <xf numFmtId="0" fontId="92" fillId="0" borderId="0" xfId="0" applyFont="1" applyAlignment="1" applyProtection="1">
      <alignment horizontal="center"/>
      <protection locked="0"/>
    </xf>
    <xf numFmtId="0" fontId="82" fillId="0" borderId="0" xfId="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wrapText="1"/>
      <protection locked="0"/>
    </xf>
    <xf numFmtId="1" fontId="82" fillId="0" borderId="0" xfId="1" applyNumberFormat="1" applyFont="1" applyBorder="1" applyAlignment="1" applyProtection="1">
      <alignment horizontal="center" vertical="center"/>
      <protection locked="0"/>
    </xf>
    <xf numFmtId="0" fontId="7" fillId="0" borderId="0" xfId="1" applyFont="1" applyAlignment="1" applyProtection="1">
      <alignment horizontal="center" vertical="center"/>
      <protection locked="0"/>
    </xf>
    <xf numFmtId="0" fontId="7" fillId="0" borderId="0" xfId="1" applyFont="1" applyAlignment="1" applyProtection="1">
      <alignment horizontal="center"/>
      <protection locked="0"/>
    </xf>
    <xf numFmtId="0" fontId="7" fillId="0" borderId="0" xfId="1" applyFont="1" applyAlignment="1" applyProtection="1">
      <alignment horizontal="left" vertical="top" wrapText="1"/>
      <protection locked="0"/>
    </xf>
    <xf numFmtId="14" fontId="4" fillId="0" borderId="0" xfId="1" applyNumberFormat="1" applyFont="1" applyAlignment="1" applyProtection="1">
      <alignment horizontal="left" vertical="center"/>
      <protection locked="0"/>
    </xf>
    <xf numFmtId="0" fontId="4" fillId="0" borderId="0" xfId="1" applyFont="1" applyAlignment="1" applyProtection="1">
      <alignment horizontal="left" vertical="center"/>
      <protection locked="0"/>
    </xf>
    <xf numFmtId="0" fontId="78" fillId="0" borderId="0" xfId="1" applyFont="1" applyAlignment="1" applyProtection="1">
      <alignment horizontal="center"/>
      <protection locked="0"/>
    </xf>
    <xf numFmtId="0" fontId="7" fillId="0" borderId="0" xfId="1" applyFont="1" applyAlignment="1" applyProtection="1">
      <alignment horizontal="center" vertical="top" wrapText="1"/>
      <protection locked="0"/>
    </xf>
    <xf numFmtId="0" fontId="4" fillId="0" borderId="0" xfId="1" applyFont="1" applyAlignment="1" applyProtection="1">
      <alignment horizontal="center"/>
      <protection locked="0"/>
    </xf>
    <xf numFmtId="0" fontId="77" fillId="0" borderId="0" xfId="1" applyFont="1" applyAlignment="1" applyProtection="1">
      <alignment horizontal="center" vertical="top"/>
      <protection locked="0"/>
    </xf>
    <xf numFmtId="0" fontId="4" fillId="0" borderId="14" xfId="1" applyFont="1" applyBorder="1" applyAlignment="1" applyProtection="1">
      <alignment horizontal="center" vertical="top" wrapText="1"/>
      <protection locked="0"/>
    </xf>
    <xf numFmtId="0" fontId="4" fillId="0" borderId="5" xfId="1" applyFont="1" applyBorder="1" applyAlignment="1" applyProtection="1">
      <alignment horizontal="center" vertical="top" wrapText="1"/>
      <protection locked="0"/>
    </xf>
    <xf numFmtId="0" fontId="4" fillId="0" borderId="15" xfId="1" applyFont="1" applyBorder="1" applyAlignment="1" applyProtection="1">
      <alignment horizontal="center" vertical="top" wrapText="1"/>
      <protection locked="0"/>
    </xf>
    <xf numFmtId="0" fontId="79" fillId="0" borderId="0" xfId="1" applyFont="1" applyAlignment="1" applyProtection="1">
      <alignment horizontal="center" vertical="center"/>
      <protection locked="0"/>
    </xf>
    <xf numFmtId="0" fontId="4" fillId="0" borderId="14"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15" xfId="1" applyFont="1" applyBorder="1" applyAlignment="1" applyProtection="1">
      <alignment horizontal="center" vertical="center" wrapText="1"/>
      <protection locked="0"/>
    </xf>
    <xf numFmtId="0" fontId="7" fillId="0" borderId="14" xfId="1" applyFont="1" applyBorder="1" applyAlignment="1" applyProtection="1">
      <alignment horizontal="left" vertical="top" wrapText="1"/>
      <protection locked="0"/>
    </xf>
    <xf numFmtId="0" fontId="7" fillId="0" borderId="5" xfId="1" applyFont="1" applyBorder="1" applyAlignment="1" applyProtection="1">
      <alignment horizontal="left" vertical="top" wrapText="1"/>
      <protection locked="0"/>
    </xf>
    <xf numFmtId="0" fontId="7" fillId="0" borderId="15" xfId="1" applyFont="1" applyBorder="1" applyAlignment="1" applyProtection="1">
      <alignment horizontal="left" vertical="top" wrapText="1"/>
      <protection locked="0"/>
    </xf>
    <xf numFmtId="0" fontId="77" fillId="0" borderId="0" xfId="1" applyFont="1" applyFill="1" applyAlignment="1" applyProtection="1">
      <alignment horizontal="center" vertical="center"/>
      <protection locked="0"/>
    </xf>
    <xf numFmtId="0" fontId="77" fillId="0" borderId="0" xfId="1" applyFont="1" applyAlignment="1" applyProtection="1">
      <alignment horizontal="center" vertical="center"/>
      <protection locked="0"/>
    </xf>
    <xf numFmtId="0" fontId="7" fillId="0" borderId="14" xfId="1" applyFont="1" applyBorder="1" applyAlignment="1" applyProtection="1">
      <alignment horizontal="left" vertical="center" wrapText="1"/>
      <protection locked="0"/>
    </xf>
    <xf numFmtId="0" fontId="7" fillId="0" borderId="5" xfId="1" applyFont="1" applyBorder="1" applyAlignment="1" applyProtection="1">
      <alignment horizontal="left" vertical="center" wrapText="1"/>
      <protection locked="0"/>
    </xf>
    <xf numFmtId="0" fontId="7" fillId="0" borderId="15" xfId="1" applyFont="1" applyBorder="1" applyAlignment="1" applyProtection="1">
      <alignment horizontal="left" vertical="center" wrapText="1"/>
      <protection locked="0"/>
    </xf>
    <xf numFmtId="0" fontId="4" fillId="0" borderId="14" xfId="1" applyFont="1" applyBorder="1" applyAlignment="1" applyProtection="1">
      <alignment horizontal="left" vertical="center" wrapText="1"/>
      <protection locked="0"/>
    </xf>
    <xf numFmtId="0" fontId="4" fillId="0" borderId="5" xfId="1" applyFont="1" applyBorder="1" applyAlignment="1" applyProtection="1">
      <alignment horizontal="left" vertical="center" wrapText="1"/>
      <protection locked="0"/>
    </xf>
    <xf numFmtId="0" fontId="4" fillId="0" borderId="15" xfId="1" applyFont="1" applyBorder="1" applyAlignment="1" applyProtection="1">
      <alignment horizontal="left" vertical="center" wrapText="1"/>
      <protection locked="0"/>
    </xf>
    <xf numFmtId="0" fontId="4" fillId="0" borderId="1" xfId="1" applyFont="1" applyBorder="1" applyAlignment="1" applyProtection="1">
      <alignment horizontal="left" vertical="top" wrapText="1"/>
      <protection locked="0"/>
    </xf>
    <xf numFmtId="0" fontId="7" fillId="0" borderId="11" xfId="1" applyFont="1" applyBorder="1" applyAlignment="1" applyProtection="1">
      <alignment wrapText="1"/>
      <protection locked="0"/>
    </xf>
    <xf numFmtId="0" fontId="7" fillId="0" borderId="0" xfId="1" applyFont="1" applyAlignment="1" applyProtection="1">
      <alignment horizontal="left" vertical="center" wrapText="1"/>
      <protection locked="0"/>
    </xf>
    <xf numFmtId="49" fontId="4" fillId="0" borderId="14" xfId="1" applyNumberFormat="1" applyFont="1" applyBorder="1" applyAlignment="1" applyProtection="1">
      <alignment horizontal="center" vertical="top" wrapText="1"/>
      <protection locked="0"/>
    </xf>
    <xf numFmtId="49" fontId="4" fillId="0" borderId="5" xfId="1" applyNumberFormat="1" applyFont="1" applyBorder="1" applyAlignment="1" applyProtection="1">
      <alignment horizontal="center" vertical="top" wrapText="1"/>
      <protection locked="0"/>
    </xf>
    <xf numFmtId="49" fontId="4" fillId="0" borderId="15" xfId="1" applyNumberFormat="1" applyFont="1" applyBorder="1" applyAlignment="1" applyProtection="1">
      <alignment horizontal="center" vertical="top" wrapText="1"/>
      <protection locked="0"/>
    </xf>
    <xf numFmtId="0" fontId="7" fillId="0" borderId="14" xfId="1" applyFont="1" applyBorder="1" applyAlignment="1" applyProtection="1">
      <alignment horizontal="center" vertical="center" wrapText="1"/>
      <protection locked="0"/>
    </xf>
    <xf numFmtId="0" fontId="7" fillId="0" borderId="5" xfId="1" applyFont="1" applyBorder="1" applyAlignment="1" applyProtection="1">
      <alignment horizontal="center" vertical="center" wrapText="1"/>
      <protection locked="0"/>
    </xf>
    <xf numFmtId="0" fontId="7" fillId="0" borderId="15" xfId="1" applyFont="1" applyBorder="1" applyAlignment="1" applyProtection="1">
      <alignment horizontal="center" vertical="center" wrapText="1"/>
      <protection locked="0"/>
    </xf>
    <xf numFmtId="0" fontId="4" fillId="0" borderId="14" xfId="1" applyFont="1" applyBorder="1" applyAlignment="1" applyProtection="1">
      <alignment horizontal="left" vertical="top" wrapText="1"/>
      <protection locked="0"/>
    </xf>
    <xf numFmtId="0" fontId="4" fillId="0" borderId="5" xfId="1" applyFont="1" applyBorder="1" applyAlignment="1" applyProtection="1">
      <alignment horizontal="left" vertical="top" wrapText="1"/>
      <protection locked="0"/>
    </xf>
    <xf numFmtId="0" fontId="4" fillId="0" borderId="15" xfId="1" applyFont="1" applyBorder="1" applyAlignment="1" applyProtection="1">
      <alignment horizontal="left" vertical="top" wrapText="1"/>
      <protection locked="0"/>
    </xf>
    <xf numFmtId="0" fontId="4" fillId="0" borderId="0" xfId="1" applyFont="1" applyBorder="1" applyAlignment="1" applyProtection="1">
      <alignment horizontal="left" vertical="center" wrapText="1"/>
      <protection locked="0"/>
    </xf>
    <xf numFmtId="0" fontId="81" fillId="0" borderId="0" xfId="1" applyFont="1" applyAlignment="1" applyProtection="1">
      <alignment horizontal="left" vertical="top" wrapText="1"/>
      <protection locked="0"/>
    </xf>
    <xf numFmtId="49" fontId="82" fillId="0" borderId="0" xfId="1" applyNumberFormat="1" applyFont="1" applyBorder="1" applyAlignment="1" applyProtection="1">
      <alignment horizontal="center" vertical="center" wrapText="1"/>
      <protection locked="0"/>
    </xf>
    <xf numFmtId="0" fontId="6"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 fillId="0" borderId="12" xfId="1" applyFont="1" applyBorder="1" applyAlignment="1" applyProtection="1">
      <alignment horizontal="left" vertical="center" wrapText="1"/>
      <protection locked="0"/>
    </xf>
    <xf numFmtId="0" fontId="7" fillId="0" borderId="11" xfId="1" applyFont="1" applyBorder="1" applyAlignment="1" applyProtection="1">
      <alignment horizontal="left" vertical="center" wrapText="1"/>
      <protection locked="0"/>
    </xf>
    <xf numFmtId="0" fontId="7" fillId="0" borderId="16" xfId="1" applyFont="1" applyBorder="1" applyAlignment="1" applyProtection="1">
      <alignment horizontal="left" vertical="center" wrapText="1"/>
      <protection locked="0"/>
    </xf>
    <xf numFmtId="0" fontId="4" fillId="0" borderId="1" xfId="1" applyFont="1" applyBorder="1" applyAlignment="1" applyProtection="1">
      <alignment horizontal="center" vertical="top" wrapText="1"/>
      <protection locked="0"/>
    </xf>
    <xf numFmtId="0" fontId="4" fillId="0" borderId="5" xfId="1" applyNumberFormat="1" applyFont="1" applyBorder="1" applyAlignment="1" applyProtection="1">
      <alignment horizontal="center" vertical="top" wrapText="1"/>
      <protection locked="0"/>
    </xf>
    <xf numFmtId="0" fontId="4" fillId="0" borderId="15" xfId="1" applyNumberFormat="1" applyFont="1" applyBorder="1" applyAlignment="1" applyProtection="1">
      <alignment horizontal="center" vertical="top" wrapText="1"/>
      <protection locked="0"/>
    </xf>
    <xf numFmtId="49" fontId="4" fillId="0" borderId="1" xfId="1" applyNumberFormat="1" applyFont="1" applyBorder="1" applyAlignment="1" applyProtection="1">
      <alignment horizontal="center" vertical="top" wrapText="1"/>
      <protection locked="0"/>
    </xf>
    <xf numFmtId="0" fontId="4" fillId="0" borderId="1" xfId="1" applyNumberFormat="1" applyFont="1" applyBorder="1" applyAlignment="1" applyProtection="1">
      <alignment horizontal="center" vertical="top" wrapText="1"/>
      <protection locked="0"/>
    </xf>
    <xf numFmtId="0" fontId="6" fillId="0" borderId="14" xfId="1" applyFont="1" applyBorder="1" applyAlignment="1" applyProtection="1">
      <alignment horizontal="center" vertical="center" wrapText="1"/>
      <protection locked="0"/>
    </xf>
    <xf numFmtId="0" fontId="6" fillId="0" borderId="5"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6" fillId="0" borderId="14" xfId="1" applyFont="1" applyBorder="1" applyAlignment="1" applyProtection="1">
      <alignment horizontal="left" vertical="center" wrapText="1"/>
      <protection locked="0"/>
    </xf>
    <xf numFmtId="0" fontId="6" fillId="0" borderId="5" xfId="1" applyFont="1" applyBorder="1" applyAlignment="1" applyProtection="1">
      <alignment horizontal="left" vertical="center" wrapText="1"/>
      <protection locked="0"/>
    </xf>
    <xf numFmtId="0" fontId="6" fillId="0" borderId="15" xfId="1" applyFont="1" applyBorder="1" applyAlignment="1" applyProtection="1">
      <alignment horizontal="left" vertical="center" wrapText="1"/>
      <protection locked="0"/>
    </xf>
    <xf numFmtId="0" fontId="82" fillId="0" borderId="14" xfId="1" applyFont="1" applyBorder="1" applyAlignment="1" applyProtection="1">
      <alignment horizontal="left" vertical="center" wrapText="1"/>
      <protection locked="0"/>
    </xf>
    <xf numFmtId="0" fontId="82" fillId="0" borderId="5" xfId="1" applyFont="1" applyBorder="1" applyAlignment="1" applyProtection="1">
      <alignment horizontal="left" vertical="center" wrapText="1"/>
      <protection locked="0"/>
    </xf>
    <xf numFmtId="0" fontId="82" fillId="0" borderId="15" xfId="1" applyFont="1" applyBorder="1" applyAlignment="1" applyProtection="1">
      <alignment horizontal="left" vertical="center" wrapText="1"/>
      <protection locked="0"/>
    </xf>
    <xf numFmtId="0" fontId="82" fillId="0" borderId="14" xfId="1" applyFont="1" applyBorder="1" applyAlignment="1" applyProtection="1">
      <alignment horizontal="center" vertical="center" wrapText="1"/>
      <protection locked="0"/>
    </xf>
    <xf numFmtId="0" fontId="82" fillId="0" borderId="5" xfId="1" applyFont="1" applyBorder="1" applyAlignment="1" applyProtection="1">
      <alignment horizontal="center" vertical="center" wrapText="1"/>
      <protection locked="0"/>
    </xf>
    <xf numFmtId="0" fontId="82" fillId="0" borderId="15" xfId="1" applyFont="1" applyBorder="1" applyAlignment="1" applyProtection="1">
      <alignment horizontal="center" vertical="center" wrapText="1"/>
      <protection locked="0"/>
    </xf>
    <xf numFmtId="0" fontId="80" fillId="0" borderId="0" xfId="1" applyFont="1" applyAlignment="1" applyProtection="1">
      <alignment horizontal="center" wrapText="1"/>
      <protection locked="0"/>
    </xf>
    <xf numFmtId="0" fontId="82" fillId="0" borderId="1" xfId="1" applyFont="1" applyBorder="1" applyAlignment="1" applyProtection="1">
      <alignment horizontal="center" vertical="top" wrapText="1"/>
      <protection locked="0"/>
    </xf>
    <xf numFmtId="0" fontId="82" fillId="0" borderId="14" xfId="1" applyFont="1" applyBorder="1" applyAlignment="1" applyProtection="1">
      <alignment horizontal="left" vertical="top" wrapText="1"/>
      <protection locked="0"/>
    </xf>
    <xf numFmtId="0" fontId="82" fillId="0" borderId="5" xfId="1" applyFont="1" applyBorder="1" applyAlignment="1" applyProtection="1">
      <alignment horizontal="left" vertical="top" wrapText="1"/>
      <protection locked="0"/>
    </xf>
    <xf numFmtId="0" fontId="82" fillId="0" borderId="15" xfId="1" applyFont="1" applyBorder="1" applyAlignment="1" applyProtection="1">
      <alignment horizontal="left" vertical="top" wrapText="1"/>
      <protection locked="0"/>
    </xf>
    <xf numFmtId="0" fontId="82" fillId="0" borderId="1" xfId="1" applyFont="1" applyBorder="1" applyAlignment="1" applyProtection="1">
      <alignment horizontal="left" vertical="top" wrapText="1"/>
      <protection locked="0"/>
    </xf>
    <xf numFmtId="49" fontId="82" fillId="0" borderId="1" xfId="1" applyNumberFormat="1" applyFont="1" applyBorder="1" applyAlignment="1" applyProtection="1">
      <alignment horizontal="center" vertical="top" wrapText="1"/>
      <protection locked="0"/>
    </xf>
    <xf numFmtId="0" fontId="82" fillId="0" borderId="1" xfId="1" applyFont="1" applyBorder="1" applyAlignment="1" applyProtection="1">
      <alignment horizontal="center" vertical="center"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5" xfId="1" applyFont="1" applyBorder="1" applyAlignment="1" applyProtection="1">
      <alignment horizontal="left" vertical="top" wrapText="1"/>
      <protection locked="0"/>
    </xf>
    <xf numFmtId="0" fontId="82" fillId="0" borderId="14" xfId="1" applyFont="1" applyBorder="1" applyAlignment="1" applyProtection="1">
      <alignment horizontal="center" vertical="top" wrapText="1"/>
      <protection locked="0"/>
    </xf>
    <xf numFmtId="0" fontId="82" fillId="0" borderId="5" xfId="1" applyFont="1" applyBorder="1" applyAlignment="1" applyProtection="1">
      <alignment horizontal="center" vertical="top" wrapText="1"/>
      <protection locked="0"/>
    </xf>
    <xf numFmtId="0" fontId="82" fillId="0" borderId="15" xfId="1" applyFont="1" applyBorder="1" applyAlignment="1" applyProtection="1">
      <alignment horizontal="center" vertical="top" wrapText="1"/>
      <protection locked="0"/>
    </xf>
    <xf numFmtId="0" fontId="2" fillId="0" borderId="14"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75" fillId="0" borderId="1" xfId="1" applyFont="1" applyBorder="1" applyAlignment="1" applyProtection="1">
      <alignment horizontal="center" vertical="top" wrapText="1"/>
      <protection locked="0"/>
    </xf>
    <xf numFmtId="0" fontId="82" fillId="0" borderId="0" xfId="1" applyNumberFormat="1" applyFont="1" applyBorder="1" applyAlignment="1" applyProtection="1">
      <alignment horizontal="center" vertical="center" wrapText="1"/>
      <protection locked="0"/>
    </xf>
    <xf numFmtId="49" fontId="75" fillId="0" borderId="1" xfId="1" applyNumberFormat="1" applyFont="1" applyBorder="1" applyAlignment="1" applyProtection="1">
      <alignment horizontal="center" vertical="top" wrapText="1"/>
      <protection locked="0"/>
    </xf>
    <xf numFmtId="0" fontId="7" fillId="0" borderId="0" xfId="1" applyFont="1" applyBorder="1" applyAlignment="1" applyProtection="1">
      <alignment wrapText="1"/>
      <protection locked="0"/>
    </xf>
    <xf numFmtId="0" fontId="6" fillId="0" borderId="1" xfId="1" applyFont="1" applyBorder="1" applyAlignment="1" applyProtection="1">
      <alignment horizontal="left" vertical="top" wrapText="1"/>
      <protection locked="0"/>
    </xf>
    <xf numFmtId="0" fontId="0" fillId="0" borderId="1" xfId="0" applyBorder="1" applyProtection="1">
      <protection locked="0"/>
    </xf>
  </cellXfs>
  <cellStyles count="202">
    <cellStyle name="??" xfId="7" xr:uid="{00000000-0005-0000-0000-000000000000}"/>
    <cellStyle name="?? [0.00]_PRODUCT DETAIL Q1" xfId="8" xr:uid="{00000000-0005-0000-0000-000001000000}"/>
    <cellStyle name="?? [0]" xfId="9" xr:uid="{00000000-0005-0000-0000-000002000000}"/>
    <cellStyle name="???? [0.00]_PRODUCT DETAIL Q1" xfId="10" xr:uid="{00000000-0005-0000-0000-000003000000}"/>
    <cellStyle name="????_PRODUCT DETAIL Q1" xfId="11" xr:uid="{00000000-0005-0000-0000-000004000000}"/>
    <cellStyle name="???[0]_Book1" xfId="12" xr:uid="{00000000-0005-0000-0000-000005000000}"/>
    <cellStyle name="???_???" xfId="13" xr:uid="{00000000-0005-0000-0000-000006000000}"/>
    <cellStyle name="??_(????)??????" xfId="14" xr:uid="{00000000-0005-0000-0000-000007000000}"/>
    <cellStyle name="0,0_x000d__x000a_NA_x000d__x000a_" xfId="3" xr:uid="{00000000-0005-0000-0000-000008000000}"/>
    <cellStyle name="0,0_x000d__x000a_NA_x000d__x000a_ 2" xfId="6" xr:uid="{00000000-0005-0000-0000-000009000000}"/>
    <cellStyle name="1" xfId="15" xr:uid="{00000000-0005-0000-0000-00000A000000}"/>
    <cellStyle name="1_danh_ba_DT_cac_Tinh" xfId="16" xr:uid="{00000000-0005-0000-0000-00000B000000}"/>
    <cellStyle name="18" xfId="17" xr:uid="{00000000-0005-0000-0000-00000C000000}"/>
    <cellStyle name="¹éºÐÀ²_±âÅ¸" xfId="18" xr:uid="{00000000-0005-0000-0000-00000D000000}"/>
    <cellStyle name="2" xfId="19" xr:uid="{00000000-0005-0000-0000-00000E000000}"/>
    <cellStyle name="2_danh_ba_DT_cac_Tinh" xfId="20" xr:uid="{00000000-0005-0000-0000-00000F000000}"/>
    <cellStyle name="3" xfId="21" xr:uid="{00000000-0005-0000-0000-000010000000}"/>
    <cellStyle name="3_danh_ba_DT_cac_Tinh" xfId="22" xr:uid="{00000000-0005-0000-0000-000011000000}"/>
    <cellStyle name="4" xfId="23" xr:uid="{00000000-0005-0000-0000-000012000000}"/>
    <cellStyle name="Accent1 - 20%" xfId="24" xr:uid="{00000000-0005-0000-0000-000013000000}"/>
    <cellStyle name="Accent1 - 40%" xfId="25" xr:uid="{00000000-0005-0000-0000-000014000000}"/>
    <cellStyle name="Accent1 - 60%" xfId="26" xr:uid="{00000000-0005-0000-0000-000015000000}"/>
    <cellStyle name="Accent2 - 20%" xfId="27" xr:uid="{00000000-0005-0000-0000-000016000000}"/>
    <cellStyle name="Accent2 - 40%" xfId="28" xr:uid="{00000000-0005-0000-0000-000017000000}"/>
    <cellStyle name="Accent2 - 60%" xfId="29" xr:uid="{00000000-0005-0000-0000-000018000000}"/>
    <cellStyle name="Accent3 - 20%" xfId="30" xr:uid="{00000000-0005-0000-0000-000019000000}"/>
    <cellStyle name="Accent3 - 40%" xfId="31" xr:uid="{00000000-0005-0000-0000-00001A000000}"/>
    <cellStyle name="Accent3 - 60%" xfId="32" xr:uid="{00000000-0005-0000-0000-00001B000000}"/>
    <cellStyle name="Accent4 - 20%" xfId="33" xr:uid="{00000000-0005-0000-0000-00001C000000}"/>
    <cellStyle name="Accent4 - 40%" xfId="34" xr:uid="{00000000-0005-0000-0000-00001D000000}"/>
    <cellStyle name="Accent4 - 60%" xfId="35" xr:uid="{00000000-0005-0000-0000-00001E000000}"/>
    <cellStyle name="Accent5 - 20%" xfId="36" xr:uid="{00000000-0005-0000-0000-00001F000000}"/>
    <cellStyle name="Accent5 - 40%" xfId="37" xr:uid="{00000000-0005-0000-0000-000020000000}"/>
    <cellStyle name="Accent5 - 60%" xfId="38" xr:uid="{00000000-0005-0000-0000-000021000000}"/>
    <cellStyle name="Accent6 - 20%" xfId="39" xr:uid="{00000000-0005-0000-0000-000022000000}"/>
    <cellStyle name="Accent6 - 40%" xfId="40" xr:uid="{00000000-0005-0000-0000-000023000000}"/>
    <cellStyle name="Accent6 - 60%" xfId="41" xr:uid="{00000000-0005-0000-0000-000024000000}"/>
    <cellStyle name="ÅëÈ­ [0]_¿ì¹°Åë" xfId="42" xr:uid="{00000000-0005-0000-0000-000025000000}"/>
    <cellStyle name="AeE­ [0]_INQUIRY ¿µ¾÷AßAø " xfId="43" xr:uid="{00000000-0005-0000-0000-000026000000}"/>
    <cellStyle name="ÅëÈ­ [0]_ÿÿÿÿÿÿ" xfId="44" xr:uid="{00000000-0005-0000-0000-000027000000}"/>
    <cellStyle name="ÅëÈ­_¿ì¹°Åë" xfId="45" xr:uid="{00000000-0005-0000-0000-000028000000}"/>
    <cellStyle name="AeE­_INQUIRY ¿µ¾÷AßAø " xfId="46" xr:uid="{00000000-0005-0000-0000-000029000000}"/>
    <cellStyle name="ÅëÈ­_ÿÿÿÿÿÿ" xfId="47" xr:uid="{00000000-0005-0000-0000-00002A000000}"/>
    <cellStyle name="args.style" xfId="48" xr:uid="{00000000-0005-0000-0000-00002B000000}"/>
    <cellStyle name="ÄÞ¸¶ [0]_¿ì¹°Åë" xfId="49" xr:uid="{00000000-0005-0000-0000-00002C000000}"/>
    <cellStyle name="AÞ¸¶ [0]_INQUIRY ¿?¾÷AßAø " xfId="50" xr:uid="{00000000-0005-0000-0000-00002D000000}"/>
    <cellStyle name="ÄÞ¸¶ [0]_ÿÿÿÿÿÿ" xfId="51" xr:uid="{00000000-0005-0000-0000-00002E000000}"/>
    <cellStyle name="ÄÞ¸¶_¿ì¹°Åë" xfId="52" xr:uid="{00000000-0005-0000-0000-00002F000000}"/>
    <cellStyle name="AÞ¸¶_INQUIRY ¿?¾÷AßAø " xfId="53" xr:uid="{00000000-0005-0000-0000-000030000000}"/>
    <cellStyle name="ÄÞ¸¶_ÿÿÿÿÿÿ" xfId="54" xr:uid="{00000000-0005-0000-0000-000031000000}"/>
    <cellStyle name="Body" xfId="55" xr:uid="{00000000-0005-0000-0000-000032000000}"/>
    <cellStyle name="C?AØ_¿?¾÷CoE² " xfId="56" xr:uid="{00000000-0005-0000-0000-000033000000}"/>
    <cellStyle name="Ç¥ÁØ_´çÃÊ±¸ÀÔ»ý»ê" xfId="57" xr:uid="{00000000-0005-0000-0000-000034000000}"/>
    <cellStyle name="C￥AØ_¿μ¾÷CoE² " xfId="58" xr:uid="{00000000-0005-0000-0000-000035000000}"/>
    <cellStyle name="Ç¥ÁØ_°èÈ¹" xfId="59" xr:uid="{00000000-0005-0000-0000-000036000000}"/>
    <cellStyle name="Calc Currency (0)" xfId="60" xr:uid="{00000000-0005-0000-0000-000037000000}"/>
    <cellStyle name="Calc Currency (2)" xfId="61" xr:uid="{00000000-0005-0000-0000-000038000000}"/>
    <cellStyle name="Calc Percent (0)" xfId="62" xr:uid="{00000000-0005-0000-0000-000039000000}"/>
    <cellStyle name="Calc Percent (1)" xfId="63" xr:uid="{00000000-0005-0000-0000-00003A000000}"/>
    <cellStyle name="Calc Percent (2)" xfId="64" xr:uid="{00000000-0005-0000-0000-00003B000000}"/>
    <cellStyle name="Calc Units (0)" xfId="65" xr:uid="{00000000-0005-0000-0000-00003C000000}"/>
    <cellStyle name="Calc Units (1)" xfId="66" xr:uid="{00000000-0005-0000-0000-00003D000000}"/>
    <cellStyle name="Calc Units (2)" xfId="67" xr:uid="{00000000-0005-0000-0000-00003E000000}"/>
    <cellStyle name="Comma  - Style1" xfId="68" xr:uid="{00000000-0005-0000-0000-00003F000000}"/>
    <cellStyle name="Comma  - Style2" xfId="69" xr:uid="{00000000-0005-0000-0000-000040000000}"/>
    <cellStyle name="Comma  - Style3" xfId="70" xr:uid="{00000000-0005-0000-0000-000041000000}"/>
    <cellStyle name="Comma  - Style4" xfId="71" xr:uid="{00000000-0005-0000-0000-000042000000}"/>
    <cellStyle name="Comma  - Style5" xfId="72" xr:uid="{00000000-0005-0000-0000-000043000000}"/>
    <cellStyle name="Comma  - Style6" xfId="73" xr:uid="{00000000-0005-0000-0000-000044000000}"/>
    <cellStyle name="Comma  - Style7" xfId="74" xr:uid="{00000000-0005-0000-0000-000045000000}"/>
    <cellStyle name="Comma  - Style8" xfId="75" xr:uid="{00000000-0005-0000-0000-000046000000}"/>
    <cellStyle name="Comma [00]" xfId="76" xr:uid="{00000000-0005-0000-0000-000047000000}"/>
    <cellStyle name="Comma 2" xfId="2" xr:uid="{00000000-0005-0000-0000-000048000000}"/>
    <cellStyle name="Comma 3" xfId="198" xr:uid="{00000000-0005-0000-0000-000049000000}"/>
    <cellStyle name="Comma 4" xfId="199" xr:uid="{00000000-0005-0000-0000-00004A000000}"/>
    <cellStyle name="comma zerodec" xfId="77" xr:uid="{00000000-0005-0000-0000-00004B000000}"/>
    <cellStyle name="Comma0" xfId="78" xr:uid="{00000000-0005-0000-0000-00004C000000}"/>
    <cellStyle name="Copied" xfId="79" xr:uid="{00000000-0005-0000-0000-00004D000000}"/>
    <cellStyle name="Currency [00]" xfId="80" xr:uid="{00000000-0005-0000-0000-00004E000000}"/>
    <cellStyle name="Currency 2" xfId="81" xr:uid="{00000000-0005-0000-0000-00004F000000}"/>
    <cellStyle name="Currency0" xfId="82" xr:uid="{00000000-0005-0000-0000-000050000000}"/>
    <cellStyle name="Currency1" xfId="83" xr:uid="{00000000-0005-0000-0000-000051000000}"/>
    <cellStyle name="Date" xfId="84" xr:uid="{00000000-0005-0000-0000-000052000000}"/>
    <cellStyle name="Date Short" xfId="85" xr:uid="{00000000-0005-0000-0000-000053000000}"/>
    <cellStyle name="Dezimal [0]_Compiling Utility Macros" xfId="86" xr:uid="{00000000-0005-0000-0000-000054000000}"/>
    <cellStyle name="Dezimal_Compiling Utility Macros" xfId="87" xr:uid="{00000000-0005-0000-0000-000055000000}"/>
    <cellStyle name="Dollar (zero dec)" xfId="88" xr:uid="{00000000-0005-0000-0000-000056000000}"/>
    <cellStyle name="Emphasis 1" xfId="89" xr:uid="{00000000-0005-0000-0000-000057000000}"/>
    <cellStyle name="Emphasis 2" xfId="90" xr:uid="{00000000-0005-0000-0000-000058000000}"/>
    <cellStyle name="Emphasis 3" xfId="91" xr:uid="{00000000-0005-0000-0000-000059000000}"/>
    <cellStyle name="Enter Currency (0)" xfId="92" xr:uid="{00000000-0005-0000-0000-00005A000000}"/>
    <cellStyle name="Enter Currency (2)" xfId="93" xr:uid="{00000000-0005-0000-0000-00005B000000}"/>
    <cellStyle name="Enter Units (0)" xfId="94" xr:uid="{00000000-0005-0000-0000-00005C000000}"/>
    <cellStyle name="Enter Units (1)" xfId="95" xr:uid="{00000000-0005-0000-0000-00005D000000}"/>
    <cellStyle name="Enter Units (2)" xfId="96" xr:uid="{00000000-0005-0000-0000-00005E000000}"/>
    <cellStyle name="Entered" xfId="97" xr:uid="{00000000-0005-0000-0000-00005F000000}"/>
    <cellStyle name="Fixed" xfId="98" xr:uid="{00000000-0005-0000-0000-000060000000}"/>
    <cellStyle name="Grey" xfId="99" xr:uid="{00000000-0005-0000-0000-000061000000}"/>
    <cellStyle name="ha" xfId="100" xr:uid="{00000000-0005-0000-0000-000062000000}"/>
    <cellStyle name="Head 1" xfId="101" xr:uid="{00000000-0005-0000-0000-000063000000}"/>
    <cellStyle name="Header1" xfId="102" xr:uid="{00000000-0005-0000-0000-000064000000}"/>
    <cellStyle name="Header2" xfId="103" xr:uid="{00000000-0005-0000-0000-000065000000}"/>
    <cellStyle name="HEADINGS" xfId="104" xr:uid="{00000000-0005-0000-0000-000066000000}"/>
    <cellStyle name="HEADINGSTOP" xfId="105" xr:uid="{00000000-0005-0000-0000-000067000000}"/>
    <cellStyle name="headoption" xfId="106" xr:uid="{00000000-0005-0000-0000-000068000000}"/>
    <cellStyle name="Input [yellow]" xfId="107" xr:uid="{00000000-0005-0000-0000-000069000000}"/>
    <cellStyle name="Ledger 17 x 11 in" xfId="108" xr:uid="{00000000-0005-0000-0000-00006A000000}"/>
    <cellStyle name="Link Currency (0)" xfId="109" xr:uid="{00000000-0005-0000-0000-00006B000000}"/>
    <cellStyle name="Link Currency (2)" xfId="110" xr:uid="{00000000-0005-0000-0000-00006C000000}"/>
    <cellStyle name="Link Units (0)" xfId="111" xr:uid="{00000000-0005-0000-0000-00006D000000}"/>
    <cellStyle name="Link Units (1)" xfId="112" xr:uid="{00000000-0005-0000-0000-00006E000000}"/>
    <cellStyle name="Link Units (2)" xfId="113" xr:uid="{00000000-0005-0000-0000-00006F000000}"/>
    <cellStyle name="Millares [0]_Well Timing" xfId="114" xr:uid="{00000000-0005-0000-0000-000070000000}"/>
    <cellStyle name="Millares_Well Timing" xfId="115" xr:uid="{00000000-0005-0000-0000-000071000000}"/>
    <cellStyle name="Milliers [0]_      " xfId="116" xr:uid="{00000000-0005-0000-0000-000072000000}"/>
    <cellStyle name="Milliers_      " xfId="117" xr:uid="{00000000-0005-0000-0000-000073000000}"/>
    <cellStyle name="Moneda [0]_Well Timing" xfId="118" xr:uid="{00000000-0005-0000-0000-000074000000}"/>
    <cellStyle name="Moneda_Well Timing" xfId="119" xr:uid="{00000000-0005-0000-0000-000075000000}"/>
    <cellStyle name="Monétaire [0]_      " xfId="120" xr:uid="{00000000-0005-0000-0000-000076000000}"/>
    <cellStyle name="Monétaire_      " xfId="121" xr:uid="{00000000-0005-0000-0000-000077000000}"/>
    <cellStyle name="n" xfId="122" xr:uid="{00000000-0005-0000-0000-000078000000}"/>
    <cellStyle name="Neutral 2" xfId="5" xr:uid="{00000000-0005-0000-0000-000079000000}"/>
    <cellStyle name="no dec" xfId="123" xr:uid="{00000000-0005-0000-0000-00007A000000}"/>
    <cellStyle name="Normal" xfId="0" builtinId="0"/>
    <cellStyle name="Normal - Style1" xfId="124" xr:uid="{00000000-0005-0000-0000-00007C000000}"/>
    <cellStyle name="Normal - 유형1" xfId="125" xr:uid="{00000000-0005-0000-0000-00007D000000}"/>
    <cellStyle name="Normal 12" xfId="4" xr:uid="{00000000-0005-0000-0000-00007E000000}"/>
    <cellStyle name="Normal 2" xfId="1" xr:uid="{00000000-0005-0000-0000-00007F000000}"/>
    <cellStyle name="Normal 3" xfId="200" xr:uid="{00000000-0005-0000-0000-000080000000}"/>
    <cellStyle name="Normal 4" xfId="201" xr:uid="{00000000-0005-0000-0000-000081000000}"/>
    <cellStyle name="Normal 5" xfId="126" xr:uid="{00000000-0005-0000-0000-000082000000}"/>
    <cellStyle name="oft Excel]_x000d__x000a_Comment=open=/f ‚ðw’è‚·‚é‚ÆAƒ†[ƒU[’è‹`ŠÖ”‚ðŠÖ”“\‚è•t‚¯‚Ìˆê——‚É“o˜^‚·‚é‚±‚Æ‚ª‚Å‚«‚Ü‚·B_x000d__x000a_Maximized" xfId="127" xr:uid="{00000000-0005-0000-0000-000083000000}"/>
    <cellStyle name="per.style" xfId="128" xr:uid="{00000000-0005-0000-0000-000084000000}"/>
    <cellStyle name="Percent [0]" xfId="129" xr:uid="{00000000-0005-0000-0000-000085000000}"/>
    <cellStyle name="Percent [00]" xfId="130" xr:uid="{00000000-0005-0000-0000-000086000000}"/>
    <cellStyle name="Percent [2]" xfId="131" xr:uid="{00000000-0005-0000-0000-000087000000}"/>
    <cellStyle name="PERCENTAGE" xfId="132" xr:uid="{00000000-0005-0000-0000-000088000000}"/>
    <cellStyle name="PrePop Currency (0)" xfId="133" xr:uid="{00000000-0005-0000-0000-000089000000}"/>
    <cellStyle name="PrePop Currency (2)" xfId="134" xr:uid="{00000000-0005-0000-0000-00008A000000}"/>
    <cellStyle name="PrePop Units (0)" xfId="135" xr:uid="{00000000-0005-0000-0000-00008B000000}"/>
    <cellStyle name="PrePop Units (1)" xfId="136" xr:uid="{00000000-0005-0000-0000-00008C000000}"/>
    <cellStyle name="PrePop Units (2)" xfId="137" xr:uid="{00000000-0005-0000-0000-00008D000000}"/>
    <cellStyle name="pricing" xfId="138" xr:uid="{00000000-0005-0000-0000-00008E000000}"/>
    <cellStyle name="PSChar" xfId="139" xr:uid="{00000000-0005-0000-0000-00008F000000}"/>
    <cellStyle name="PSHeading" xfId="140" xr:uid="{00000000-0005-0000-0000-000090000000}"/>
    <cellStyle name="Quantity" xfId="141" xr:uid="{00000000-0005-0000-0000-000091000000}"/>
    <cellStyle name="regstoresfromspecstores" xfId="142" xr:uid="{00000000-0005-0000-0000-000092000000}"/>
    <cellStyle name="RevList" xfId="143" xr:uid="{00000000-0005-0000-0000-000093000000}"/>
    <cellStyle name="SHADEDSTORES" xfId="144" xr:uid="{00000000-0005-0000-0000-000094000000}"/>
    <cellStyle name="Sheet Title" xfId="145" xr:uid="{00000000-0005-0000-0000-000095000000}"/>
    <cellStyle name="specstores" xfId="146" xr:uid="{00000000-0005-0000-0000-000096000000}"/>
    <cellStyle name="Standard_Anpassen der Amortisation" xfId="147" xr:uid="{00000000-0005-0000-0000-000097000000}"/>
    <cellStyle name="Style 1" xfId="148" xr:uid="{00000000-0005-0000-0000-000098000000}"/>
    <cellStyle name="Subtotal" xfId="149" xr:uid="{00000000-0005-0000-0000-000099000000}"/>
    <cellStyle name="Text Indent A" xfId="150" xr:uid="{00000000-0005-0000-0000-00009A000000}"/>
    <cellStyle name="Text Indent B" xfId="151" xr:uid="{00000000-0005-0000-0000-00009B000000}"/>
    <cellStyle name="Text Indent C" xfId="152" xr:uid="{00000000-0005-0000-0000-00009C000000}"/>
    <cellStyle name="Thanh" xfId="153" xr:uid="{00000000-0005-0000-0000-00009D000000}"/>
    <cellStyle name="þ_x001d_ð¤_x000c_¯þ_x0014__x000d_¨þU_x0001_À_x0004_ _x0015__x000f__x0001__x0001_" xfId="154" xr:uid="{00000000-0005-0000-0000-00009E000000}"/>
    <cellStyle name="þ_x001d_ðK_x000c_Fý_x001b__x000d_9ýU_x0001_Ð_x0008_¦)_x0007__x0001__x0001_" xfId="155" xr:uid="{00000000-0005-0000-0000-00009F000000}"/>
    <cellStyle name="trang" xfId="156" xr:uid="{00000000-0005-0000-0000-0000A0000000}"/>
    <cellStyle name="Trang 1" xfId="157" xr:uid="{00000000-0005-0000-0000-0000A1000000}"/>
    <cellStyle name="vnbo" xfId="158" xr:uid="{00000000-0005-0000-0000-0000A2000000}"/>
    <cellStyle name="vnhead1" xfId="159" xr:uid="{00000000-0005-0000-0000-0000A3000000}"/>
    <cellStyle name="vnhead2" xfId="160" xr:uid="{00000000-0005-0000-0000-0000A4000000}"/>
    <cellStyle name="vnhead3" xfId="161" xr:uid="{00000000-0005-0000-0000-0000A5000000}"/>
    <cellStyle name="vnhead4" xfId="162" xr:uid="{00000000-0005-0000-0000-0000A6000000}"/>
    <cellStyle name="vntxt1" xfId="163" xr:uid="{00000000-0005-0000-0000-0000A7000000}"/>
    <cellStyle name="vntxt2" xfId="164" xr:uid="{00000000-0005-0000-0000-0000A8000000}"/>
    <cellStyle name="Währung [0]_Compiling Utility Macros" xfId="165" xr:uid="{00000000-0005-0000-0000-0000A9000000}"/>
    <cellStyle name="Währung_Compiling Utility Macros" xfId="166" xr:uid="{00000000-0005-0000-0000-0000AA000000}"/>
    <cellStyle name="xuan" xfId="167" xr:uid="{00000000-0005-0000-0000-0000AB000000}"/>
    <cellStyle name=" [0.00]_ Att. 1- Cover" xfId="168" xr:uid="{00000000-0005-0000-0000-0000AC000000}"/>
    <cellStyle name="_ Att. 1- Cover" xfId="169" xr:uid="{00000000-0005-0000-0000-0000AD000000}"/>
    <cellStyle name="?_ Att. 1- Cover" xfId="170" xr:uid="{00000000-0005-0000-0000-0000AE000000}"/>
    <cellStyle name="똿뗦먛귟 [0.00]_PRODUCT DETAIL Q1" xfId="171" xr:uid="{00000000-0005-0000-0000-0000AF000000}"/>
    <cellStyle name="똿뗦먛귟_PRODUCT DETAIL Q1" xfId="172" xr:uid="{00000000-0005-0000-0000-0000B0000000}"/>
    <cellStyle name="믅됞 [0.00]_PRODUCT DETAIL Q1" xfId="173" xr:uid="{00000000-0005-0000-0000-0000B1000000}"/>
    <cellStyle name="믅됞_PRODUCT DETAIL Q1" xfId="174" xr:uid="{00000000-0005-0000-0000-0000B2000000}"/>
    <cellStyle name="백분율_95" xfId="175" xr:uid="{00000000-0005-0000-0000-0000B3000000}"/>
    <cellStyle name="뷭?_BOOKSHIP" xfId="176" xr:uid="{00000000-0005-0000-0000-0000B4000000}"/>
    <cellStyle name="콤마 [ - 유형1" xfId="177" xr:uid="{00000000-0005-0000-0000-0000B5000000}"/>
    <cellStyle name="콤마 [ - 유형2" xfId="178" xr:uid="{00000000-0005-0000-0000-0000B6000000}"/>
    <cellStyle name="콤마 [ - 유형3" xfId="179" xr:uid="{00000000-0005-0000-0000-0000B7000000}"/>
    <cellStyle name="콤마 [ - 유형4" xfId="180" xr:uid="{00000000-0005-0000-0000-0000B8000000}"/>
    <cellStyle name="콤마 [ - 유형5" xfId="181" xr:uid="{00000000-0005-0000-0000-0000B9000000}"/>
    <cellStyle name="콤마 [ - 유형6" xfId="182" xr:uid="{00000000-0005-0000-0000-0000BA000000}"/>
    <cellStyle name="콤마 [ - 유형7" xfId="183" xr:uid="{00000000-0005-0000-0000-0000BB000000}"/>
    <cellStyle name="콤마 [ - 유형8" xfId="184" xr:uid="{00000000-0005-0000-0000-0000BC000000}"/>
    <cellStyle name="콤마 [0]_0004 MECH COST  " xfId="185" xr:uid="{00000000-0005-0000-0000-0000BD000000}"/>
    <cellStyle name="콤마_0004 MECH COST  " xfId="186" xr:uid="{00000000-0005-0000-0000-0000BE000000}"/>
    <cellStyle name="통화 [0]_1202" xfId="187" xr:uid="{00000000-0005-0000-0000-0000BF000000}"/>
    <cellStyle name="통화_1202" xfId="188" xr:uid="{00000000-0005-0000-0000-0000C0000000}"/>
    <cellStyle name="표준_(정보부문)월별인원계획" xfId="189" xr:uid="{00000000-0005-0000-0000-0000C1000000}"/>
    <cellStyle name="一般_00Q3902REV.1" xfId="190" xr:uid="{00000000-0005-0000-0000-0000C2000000}"/>
    <cellStyle name="千分位[0]_00Q3902REV.1" xfId="191" xr:uid="{00000000-0005-0000-0000-0000C3000000}"/>
    <cellStyle name="千分位_00Q3902REV.1" xfId="192" xr:uid="{00000000-0005-0000-0000-0000C4000000}"/>
    <cellStyle name="桁区切り_工費" xfId="193" xr:uid="{00000000-0005-0000-0000-0000C5000000}"/>
    <cellStyle name="標準_工費" xfId="194" xr:uid="{00000000-0005-0000-0000-0000C6000000}"/>
    <cellStyle name="貨幣 [0]_00Q3902REV.1" xfId="195" xr:uid="{00000000-0005-0000-0000-0000C7000000}"/>
    <cellStyle name="貨幣[0]_BRE" xfId="196" xr:uid="{00000000-0005-0000-0000-0000C8000000}"/>
    <cellStyle name="貨幣_00Q3902REV.1" xfId="197" xr:uid="{00000000-0005-0000-0000-0000C9000000}"/>
  </cellStyles>
  <dxfs count="8343">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xr9:uid="{00000000-0011-0000-FFFF-FFFF0000000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id="{00000000-0008-0000-10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id="{00000000-0008-0000-16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16384" width="9.140625" style="6"/>
  </cols>
  <sheetData>
    <row r="1" spans="1:24" ht="45.75" customHeight="1">
      <c r="A1" s="430" t="s">
        <v>476</v>
      </c>
      <c r="B1" s="430"/>
      <c r="C1" s="430"/>
      <c r="D1" s="430"/>
      <c r="E1" s="430"/>
      <c r="F1" s="430"/>
      <c r="G1" s="430"/>
      <c r="H1" s="430"/>
      <c r="I1" s="430"/>
      <c r="J1" s="430"/>
      <c r="K1" s="430"/>
      <c r="L1" s="430"/>
      <c r="M1" s="430"/>
      <c r="N1" s="430"/>
      <c r="O1" s="430"/>
      <c r="P1" s="430"/>
      <c r="Q1" s="430"/>
      <c r="R1" s="430"/>
      <c r="S1" s="430"/>
      <c r="T1" s="430"/>
      <c r="U1" s="430"/>
      <c r="V1" s="430"/>
      <c r="W1" s="430"/>
      <c r="X1" s="430"/>
    </row>
    <row r="2" spans="1:24">
      <c r="A2" s="3" t="s">
        <v>78</v>
      </c>
    </row>
    <row r="3" spans="1:24">
      <c r="A3" s="3" t="s">
        <v>104</v>
      </c>
      <c r="C3" s="5">
        <v>1</v>
      </c>
      <c r="D3" s="4" t="s">
        <v>105</v>
      </c>
    </row>
    <row r="4" spans="1:24">
      <c r="A4" s="3"/>
      <c r="D4" s="4" t="s">
        <v>106</v>
      </c>
    </row>
    <row r="5" spans="1:24">
      <c r="A5" s="3"/>
      <c r="C5" s="5">
        <v>2</v>
      </c>
      <c r="D5" s="4" t="s">
        <v>107</v>
      </c>
    </row>
    <row r="6" spans="1:24">
      <c r="A6" s="3"/>
      <c r="D6" s="4" t="s">
        <v>108</v>
      </c>
    </row>
    <row r="7" spans="1:24">
      <c r="A7" s="5" t="s">
        <v>109</v>
      </c>
      <c r="B7" s="4" t="s">
        <v>133</v>
      </c>
    </row>
    <row r="8" spans="1:24">
      <c r="A8" s="5"/>
      <c r="B8" s="4" t="s">
        <v>79</v>
      </c>
    </row>
    <row r="9" spans="1:24">
      <c r="A9" s="5"/>
      <c r="B9" s="4" t="s">
        <v>85</v>
      </c>
    </row>
    <row r="10" spans="1:24">
      <c r="A10" s="5"/>
      <c r="B10" s="4" t="s">
        <v>134</v>
      </c>
    </row>
    <row r="11" spans="1:24">
      <c r="A11" s="5" t="s">
        <v>110</v>
      </c>
      <c r="B11" s="4" t="s">
        <v>137</v>
      </c>
    </row>
    <row r="12" spans="1:24">
      <c r="A12" s="5" t="s">
        <v>111</v>
      </c>
      <c r="B12" s="4" t="s">
        <v>80</v>
      </c>
    </row>
    <row r="13" spans="1:24">
      <c r="A13" s="5"/>
      <c r="B13" s="4" t="s">
        <v>81</v>
      </c>
    </row>
    <row r="14" spans="1:24">
      <c r="A14" s="5"/>
      <c r="B14" s="4" t="s">
        <v>135</v>
      </c>
    </row>
    <row r="15" spans="1:24">
      <c r="A15" s="5"/>
      <c r="B15" s="4" t="s">
        <v>136</v>
      </c>
    </row>
    <row r="16" spans="1:24">
      <c r="A16" s="5"/>
      <c r="B16" s="4" t="s">
        <v>86</v>
      </c>
    </row>
    <row r="17" spans="1:24">
      <c r="A17" s="5" t="s">
        <v>112</v>
      </c>
      <c r="B17" s="4" t="s">
        <v>82</v>
      </c>
      <c r="C17" s="6"/>
      <c r="D17" s="6"/>
      <c r="E17" s="6"/>
      <c r="F17" s="6"/>
      <c r="G17" s="6"/>
      <c r="H17" s="6"/>
      <c r="I17" s="6"/>
      <c r="J17" s="6"/>
      <c r="K17" s="6"/>
      <c r="L17" s="6"/>
      <c r="M17" s="6"/>
      <c r="N17" s="6"/>
      <c r="O17" s="6"/>
      <c r="P17" s="6"/>
      <c r="Q17" s="6"/>
      <c r="R17" s="6"/>
      <c r="S17" s="6"/>
      <c r="T17" s="6"/>
      <c r="U17" s="6"/>
      <c r="V17" s="6"/>
      <c r="W17" s="6"/>
      <c r="X17" s="6"/>
    </row>
    <row r="18" spans="1:24">
      <c r="A18" s="5"/>
      <c r="B18" s="4" t="s">
        <v>83</v>
      </c>
      <c r="C18" s="6"/>
      <c r="D18" s="6"/>
      <c r="E18" s="6"/>
      <c r="F18" s="6"/>
      <c r="G18" s="6"/>
      <c r="H18" s="6"/>
      <c r="I18" s="6"/>
      <c r="J18" s="6"/>
      <c r="K18" s="6"/>
      <c r="L18" s="6"/>
      <c r="M18" s="6"/>
      <c r="N18" s="6"/>
      <c r="O18" s="6"/>
      <c r="P18" s="6"/>
      <c r="Q18" s="6"/>
      <c r="R18" s="6"/>
      <c r="S18" s="6"/>
      <c r="T18" s="6"/>
      <c r="U18" s="6"/>
      <c r="V18" s="6"/>
      <c r="W18" s="6"/>
      <c r="X18" s="6"/>
    </row>
    <row r="19" spans="1:24">
      <c r="A19" s="5"/>
      <c r="B19" s="4" t="s">
        <v>84</v>
      </c>
      <c r="C19" s="6"/>
      <c r="D19" s="6"/>
      <c r="E19" s="6"/>
      <c r="F19" s="6"/>
      <c r="G19" s="6"/>
      <c r="H19" s="6"/>
      <c r="I19" s="6"/>
      <c r="J19" s="6"/>
      <c r="K19" s="6"/>
      <c r="L19" s="6"/>
      <c r="M19" s="6"/>
      <c r="N19" s="6"/>
      <c r="O19" s="6"/>
      <c r="P19" s="6"/>
      <c r="Q19" s="6"/>
      <c r="R19" s="6"/>
      <c r="S19" s="6"/>
      <c r="T19" s="6"/>
      <c r="U19" s="6"/>
      <c r="V19" s="6"/>
      <c r="W19" s="6"/>
      <c r="X19" s="6"/>
    </row>
    <row r="20" spans="1:24">
      <c r="A20" s="5"/>
      <c r="B20" s="4" t="s">
        <v>86</v>
      </c>
      <c r="C20" s="6"/>
      <c r="D20" s="6"/>
      <c r="E20" s="6"/>
      <c r="F20" s="6"/>
      <c r="G20" s="6"/>
      <c r="H20" s="6"/>
      <c r="I20" s="6"/>
      <c r="J20" s="6"/>
      <c r="K20" s="6"/>
      <c r="L20" s="6"/>
      <c r="M20" s="6"/>
      <c r="N20" s="6"/>
      <c r="O20" s="6"/>
      <c r="P20" s="6"/>
      <c r="Q20" s="6"/>
      <c r="R20" s="6"/>
      <c r="S20" s="6"/>
      <c r="T20" s="6"/>
      <c r="U20" s="6"/>
      <c r="V20" s="6"/>
      <c r="W20" s="6"/>
      <c r="X20" s="6"/>
    </row>
    <row r="21" spans="1:24">
      <c r="A21" s="5"/>
      <c r="B21" s="4" t="s">
        <v>87</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sheet="1" objects="1" scenarios="1"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92D050"/>
  </sheetPr>
  <dimension ref="A1:C5"/>
  <sheetViews>
    <sheetView workbookViewId="0">
      <selection activeCell="C13" sqref="C13"/>
    </sheetView>
  </sheetViews>
  <sheetFormatPr defaultRowHeight="16.5"/>
  <cols>
    <col min="1" max="1" width="5.7109375" style="7" customWidth="1"/>
    <col min="2" max="2" width="8.85546875" style="7" customWidth="1"/>
    <col min="3" max="3" width="26.42578125" style="16" customWidth="1"/>
    <col min="4" max="16384" width="9.140625" style="16"/>
  </cols>
  <sheetData>
    <row r="1" spans="1:3" s="113" customFormat="1">
      <c r="A1" s="285" t="s">
        <v>154</v>
      </c>
      <c r="B1" s="285" t="s">
        <v>230</v>
      </c>
      <c r="C1" s="285" t="s">
        <v>231</v>
      </c>
    </row>
    <row r="2" spans="1:3">
      <c r="A2" s="7">
        <v>1</v>
      </c>
      <c r="B2" s="8">
        <v>1</v>
      </c>
      <c r="C2" s="9" t="s">
        <v>232</v>
      </c>
    </row>
    <row r="3" spans="1:3">
      <c r="A3" s="7">
        <v>2</v>
      </c>
      <c r="B3" s="8">
        <v>2</v>
      </c>
      <c r="C3" s="9" t="s">
        <v>233</v>
      </c>
    </row>
    <row r="4" spans="1:3">
      <c r="A4" s="7">
        <v>3</v>
      </c>
      <c r="B4" s="8">
        <v>3</v>
      </c>
      <c r="C4" s="9" t="s">
        <v>234</v>
      </c>
    </row>
    <row r="5" spans="1:3">
      <c r="B5" s="8"/>
      <c r="C5" s="9"/>
    </row>
  </sheetData>
  <sheetProtection sheet="1" objects="1" scenarios="1" formatCells="0" formatColumns="0" formatRows="0" sort="0" autoFilter="0" pivotTables="0"/>
  <autoFilter ref="A1:C5" xr:uid="{00000000-0009-0000-0000-000001000000}"/>
  <dataConsolidate/>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92D050"/>
  </sheetPr>
  <dimension ref="A1:F2"/>
  <sheetViews>
    <sheetView workbookViewId="0">
      <selection sqref="A1:F2"/>
    </sheetView>
  </sheetViews>
  <sheetFormatPr defaultRowHeight="16.5"/>
  <cols>
    <col min="1" max="1" width="5.7109375" style="8" customWidth="1"/>
    <col min="2" max="2" width="12" style="8" customWidth="1"/>
    <col min="3" max="3" width="35" style="9" customWidth="1"/>
    <col min="4" max="4" width="33.42578125" style="9" customWidth="1"/>
    <col min="5" max="5" width="16.7109375" style="9" customWidth="1"/>
    <col min="6" max="6" width="17.7109375" style="9" customWidth="1"/>
    <col min="7" max="16384" width="9.140625" style="9"/>
  </cols>
  <sheetData>
    <row r="1" spans="1:6" s="111" customFormat="1">
      <c r="A1" s="286" t="s">
        <v>154</v>
      </c>
      <c r="B1" s="286" t="s">
        <v>230</v>
      </c>
      <c r="C1" s="286" t="s">
        <v>231</v>
      </c>
      <c r="D1" s="287" t="s">
        <v>194</v>
      </c>
      <c r="E1" s="287" t="s">
        <v>235</v>
      </c>
      <c r="F1" s="287" t="s">
        <v>236</v>
      </c>
    </row>
    <row r="2" spans="1:6" ht="33" customHeight="1">
      <c r="A2" s="8">
        <v>1</v>
      </c>
      <c r="B2" s="8" t="s">
        <v>237</v>
      </c>
      <c r="C2" s="9" t="s">
        <v>68</v>
      </c>
      <c r="D2" s="9" t="s">
        <v>238</v>
      </c>
      <c r="E2" s="9" t="s">
        <v>239</v>
      </c>
      <c r="F2" s="9" t="s">
        <v>240</v>
      </c>
    </row>
  </sheetData>
  <sheetProtection sheet="1" objects="1" scenarios="1" formatCells="0" formatColumns="0" formatRows="0" sort="0" autoFilter="0" pivotTables="0"/>
  <autoFilter ref="A1:F2" xr:uid="{00000000-0009-0000-0000-000002000000}"/>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92D050"/>
  </sheetPr>
  <dimension ref="A1:C23"/>
  <sheetViews>
    <sheetView workbookViewId="0">
      <selection sqref="A1:C23"/>
    </sheetView>
  </sheetViews>
  <sheetFormatPr defaultRowHeight="16.5"/>
  <cols>
    <col min="1" max="1" width="5.7109375" style="7" customWidth="1"/>
    <col min="2" max="2" width="15.7109375" style="16" customWidth="1"/>
    <col min="3" max="3" width="22.42578125" style="16" customWidth="1"/>
    <col min="4" max="16384" width="9.140625" style="16"/>
  </cols>
  <sheetData>
    <row r="1" spans="1:3" s="113" customFormat="1">
      <c r="A1" s="285" t="s">
        <v>154</v>
      </c>
      <c r="B1" s="285" t="s">
        <v>230</v>
      </c>
      <c r="C1" s="285" t="s">
        <v>231</v>
      </c>
    </row>
    <row r="2" spans="1:3">
      <c r="A2" s="7">
        <v>1</v>
      </c>
      <c r="B2" s="9" t="s">
        <v>241</v>
      </c>
      <c r="C2" s="9" t="s">
        <v>242</v>
      </c>
    </row>
    <row r="3" spans="1:3">
      <c r="A3" s="7">
        <v>2</v>
      </c>
      <c r="B3" s="9" t="s">
        <v>243</v>
      </c>
      <c r="C3" s="9" t="s">
        <v>164</v>
      </c>
    </row>
    <row r="4" spans="1:3">
      <c r="A4" s="7">
        <v>3</v>
      </c>
      <c r="B4" s="9" t="s">
        <v>244</v>
      </c>
      <c r="C4" s="9" t="s">
        <v>184</v>
      </c>
    </row>
    <row r="5" spans="1:3">
      <c r="A5" s="7">
        <v>4</v>
      </c>
      <c r="B5" s="9" t="s">
        <v>245</v>
      </c>
      <c r="C5" s="9" t="s">
        <v>185</v>
      </c>
    </row>
    <row r="6" spans="1:3">
      <c r="A6" s="7">
        <v>5</v>
      </c>
      <c r="B6" s="9" t="s">
        <v>246</v>
      </c>
      <c r="C6" s="9" t="s">
        <v>192</v>
      </c>
    </row>
    <row r="7" spans="1:3">
      <c r="A7" s="7">
        <v>6</v>
      </c>
      <c r="B7" s="9" t="s">
        <v>247</v>
      </c>
      <c r="C7" s="9" t="s">
        <v>248</v>
      </c>
    </row>
    <row r="8" spans="1:3">
      <c r="A8" s="7">
        <v>7</v>
      </c>
      <c r="B8" s="9" t="s">
        <v>249</v>
      </c>
      <c r="C8" s="9" t="s">
        <v>250</v>
      </c>
    </row>
    <row r="9" spans="1:3">
      <c r="A9" s="7">
        <v>8</v>
      </c>
      <c r="B9" s="9" t="s">
        <v>251</v>
      </c>
      <c r="C9" s="9" t="s">
        <v>186</v>
      </c>
    </row>
    <row r="10" spans="1:3">
      <c r="A10" s="7">
        <v>9</v>
      </c>
      <c r="B10" s="9" t="s">
        <v>252</v>
      </c>
      <c r="C10" s="9" t="s">
        <v>253</v>
      </c>
    </row>
    <row r="11" spans="1:3">
      <c r="A11" s="7">
        <v>10</v>
      </c>
      <c r="B11" s="9" t="s">
        <v>254</v>
      </c>
      <c r="C11" s="9" t="s">
        <v>187</v>
      </c>
    </row>
    <row r="12" spans="1:3">
      <c r="A12" s="7">
        <v>11</v>
      </c>
      <c r="B12" s="9" t="s">
        <v>255</v>
      </c>
      <c r="C12" s="9" t="s">
        <v>256</v>
      </c>
    </row>
    <row r="13" spans="1:3">
      <c r="A13" s="7">
        <v>12</v>
      </c>
      <c r="B13" s="9" t="s">
        <v>206</v>
      </c>
      <c r="C13" s="9" t="s">
        <v>153</v>
      </c>
    </row>
    <row r="14" spans="1:3">
      <c r="A14" s="7">
        <v>13</v>
      </c>
      <c r="B14" s="9" t="s">
        <v>257</v>
      </c>
      <c r="C14" s="9" t="s">
        <v>258</v>
      </c>
    </row>
    <row r="15" spans="1:3">
      <c r="A15" s="7">
        <v>14</v>
      </c>
      <c r="B15" s="9" t="s">
        <v>259</v>
      </c>
      <c r="C15" s="9" t="s">
        <v>188</v>
      </c>
    </row>
    <row r="16" spans="1:3">
      <c r="A16" s="7">
        <v>15</v>
      </c>
      <c r="B16" s="9" t="s">
        <v>260</v>
      </c>
      <c r="C16" s="9" t="s">
        <v>261</v>
      </c>
    </row>
    <row r="17" spans="1:3">
      <c r="A17" s="7">
        <v>16</v>
      </c>
      <c r="B17" s="9" t="s">
        <v>262</v>
      </c>
      <c r="C17" s="9" t="s">
        <v>189</v>
      </c>
    </row>
    <row r="18" spans="1:3">
      <c r="A18" s="7">
        <v>17</v>
      </c>
      <c r="B18" s="9" t="s">
        <v>263</v>
      </c>
      <c r="C18" s="9" t="s">
        <v>264</v>
      </c>
    </row>
    <row r="19" spans="1:3">
      <c r="A19" s="7">
        <v>18</v>
      </c>
      <c r="B19" s="9" t="s">
        <v>265</v>
      </c>
      <c r="C19" s="9" t="s">
        <v>190</v>
      </c>
    </row>
    <row r="20" spans="1:3">
      <c r="A20" s="7">
        <v>19</v>
      </c>
      <c r="B20" s="9" t="s">
        <v>266</v>
      </c>
      <c r="C20" s="9" t="s">
        <v>267</v>
      </c>
    </row>
    <row r="21" spans="1:3">
      <c r="A21" s="7">
        <v>20</v>
      </c>
      <c r="B21" s="9" t="s">
        <v>268</v>
      </c>
      <c r="C21" s="9" t="s">
        <v>191</v>
      </c>
    </row>
    <row r="22" spans="1:3">
      <c r="A22" s="7">
        <v>21</v>
      </c>
      <c r="B22" s="9" t="s">
        <v>269</v>
      </c>
      <c r="C22" s="9" t="s">
        <v>270</v>
      </c>
    </row>
    <row r="23" spans="1:3">
      <c r="A23" s="7">
        <v>22</v>
      </c>
      <c r="B23" s="9" t="s">
        <v>271</v>
      </c>
      <c r="C23" s="9" t="s">
        <v>272</v>
      </c>
    </row>
  </sheetData>
  <sheetProtection sheet="1" objects="1" scenarios="1" formatCells="0" formatColumns="0" formatRows="0" sort="0" autoFilter="0" pivotTables="0"/>
  <autoFilter ref="A1:C23" xr:uid="{00000000-0009-0000-0000-000003000000}"/>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perator">
    <tabColor rgb="FF92D050"/>
  </sheetPr>
  <dimension ref="A1:C6"/>
  <sheetViews>
    <sheetView zoomScale="145" zoomScaleNormal="145" workbookViewId="0">
      <selection activeCell="C11" sqref="C11"/>
    </sheetView>
  </sheetViews>
  <sheetFormatPr defaultRowHeight="16.5"/>
  <cols>
    <col min="1" max="1" width="5.7109375" style="7" customWidth="1"/>
    <col min="2" max="2" width="16.140625" style="16" customWidth="1"/>
    <col min="3" max="3" width="55.85546875" style="16" customWidth="1"/>
    <col min="4" max="16384" width="9.140625" style="16"/>
  </cols>
  <sheetData>
    <row r="1" spans="1:3" s="113" customFormat="1">
      <c r="A1" s="285" t="s">
        <v>154</v>
      </c>
      <c r="B1" s="285" t="s">
        <v>230</v>
      </c>
      <c r="C1" s="285" t="s">
        <v>231</v>
      </c>
    </row>
    <row r="2" spans="1:3">
      <c r="A2" s="7">
        <v>1</v>
      </c>
      <c r="B2" s="9" t="s">
        <v>273</v>
      </c>
      <c r="C2" s="9" t="s">
        <v>74</v>
      </c>
    </row>
    <row r="3" spans="1:3">
      <c r="A3" s="7">
        <v>2</v>
      </c>
      <c r="B3" s="9" t="s">
        <v>274</v>
      </c>
      <c r="C3" s="9" t="s">
        <v>151</v>
      </c>
    </row>
    <row r="4" spans="1:3">
      <c r="A4" s="7">
        <v>3</v>
      </c>
      <c r="B4" s="9" t="s">
        <v>275</v>
      </c>
      <c r="C4" s="9" t="s">
        <v>6123</v>
      </c>
    </row>
    <row r="5" spans="1:3">
      <c r="A5" s="7">
        <v>4</v>
      </c>
      <c r="B5" s="9" t="s">
        <v>276</v>
      </c>
      <c r="C5" s="9" t="s">
        <v>162</v>
      </c>
    </row>
    <row r="6" spans="1:3">
      <c r="A6" s="7">
        <v>5</v>
      </c>
      <c r="B6" s="9" t="s">
        <v>277</v>
      </c>
      <c r="C6" s="9" t="s">
        <v>6291</v>
      </c>
    </row>
  </sheetData>
  <sheetProtection sheet="1" objects="1" scenarios="1" formatCells="0" formatColumns="0" formatRows="0" sort="0" autoFilter="0" pivotTables="0"/>
  <autoFilter ref="A1:C6" xr:uid="{00000000-0009-0000-0000-000004000000}"/>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92D050"/>
  </sheetPr>
  <dimension ref="A1:I25"/>
  <sheetViews>
    <sheetView workbookViewId="0">
      <selection sqref="A1:I25"/>
    </sheetView>
  </sheetViews>
  <sheetFormatPr defaultRowHeight="16.5"/>
  <cols>
    <col min="1" max="1" width="4.5703125" style="8" customWidth="1"/>
    <col min="2" max="2" width="19.85546875" style="9" customWidth="1"/>
    <col min="3" max="3" width="40.42578125" style="9" customWidth="1"/>
    <col min="4" max="4" width="30" style="9" customWidth="1"/>
    <col min="5" max="5" width="15.42578125" style="9" customWidth="1"/>
    <col min="6" max="6" width="15.5703125" style="9" customWidth="1"/>
    <col min="7" max="7" width="17.85546875" style="9" customWidth="1"/>
    <col min="8" max="8" width="14.5703125" style="8" customWidth="1"/>
    <col min="9" max="9" width="48" style="9" customWidth="1"/>
    <col min="10" max="16384" width="9.140625" style="9"/>
  </cols>
  <sheetData>
    <row r="1" spans="1:9" s="111" customFormat="1">
      <c r="A1" s="286" t="s">
        <v>154</v>
      </c>
      <c r="B1" s="286" t="s">
        <v>230</v>
      </c>
      <c r="C1" s="286" t="s">
        <v>231</v>
      </c>
      <c r="D1" s="286" t="s">
        <v>194</v>
      </c>
      <c r="E1" s="286" t="s">
        <v>235</v>
      </c>
      <c r="F1" s="286" t="s">
        <v>236</v>
      </c>
      <c r="G1" s="286" t="s">
        <v>278</v>
      </c>
      <c r="H1" s="286" t="s">
        <v>279</v>
      </c>
      <c r="I1" s="288" t="s">
        <v>193</v>
      </c>
    </row>
    <row r="2" spans="1:9" ht="49.5">
      <c r="A2" s="8">
        <v>1</v>
      </c>
      <c r="B2" s="9" t="s">
        <v>6187</v>
      </c>
      <c r="C2" s="9" t="s">
        <v>6291</v>
      </c>
      <c r="D2" s="9" t="s">
        <v>6188</v>
      </c>
      <c r="E2" s="10" t="s">
        <v>6189</v>
      </c>
      <c r="F2" s="10" t="s">
        <v>6190</v>
      </c>
      <c r="G2" s="9" t="s">
        <v>6191</v>
      </c>
      <c r="H2" s="9" t="s">
        <v>277</v>
      </c>
      <c r="I2" s="271" t="str">
        <f>INDEX(OperatorNameList,MATCH(H2,OperatorIDList,0))</f>
        <v>CÔNG TY CỔ PHẦN VIỄN THÔNG DI ĐỘNG VIETNAMOBILE</v>
      </c>
    </row>
    <row r="3" spans="1:9" ht="49.5">
      <c r="A3" s="8">
        <v>2</v>
      </c>
      <c r="B3" s="9" t="s">
        <v>6192</v>
      </c>
      <c r="C3" s="9" t="s">
        <v>6292</v>
      </c>
      <c r="D3" s="9" t="s">
        <v>6193</v>
      </c>
      <c r="E3" s="9" t="s">
        <v>6194</v>
      </c>
      <c r="F3" s="9" t="s">
        <v>6195</v>
      </c>
      <c r="G3" s="9" t="s">
        <v>6196</v>
      </c>
      <c r="H3" s="8" t="s">
        <v>277</v>
      </c>
      <c r="I3" s="9" t="str">
        <f>INDEX(OperatorNameList,MATCH(H3,OperatorIDList,0))</f>
        <v>CÔNG TY CỔ PHẦN VIỄN THÔNG DI ĐỘNG VIETNAMOBILE</v>
      </c>
    </row>
    <row r="4" spans="1:9" ht="49.5">
      <c r="A4" s="8">
        <v>3</v>
      </c>
      <c r="B4" s="9" t="s">
        <v>6197</v>
      </c>
      <c r="C4" s="9" t="s">
        <v>6293</v>
      </c>
      <c r="D4" s="9" t="s">
        <v>6198</v>
      </c>
      <c r="E4" s="9" t="s">
        <v>6199</v>
      </c>
      <c r="F4" s="9" t="s">
        <v>6200</v>
      </c>
      <c r="G4" s="9" t="s">
        <v>6201</v>
      </c>
      <c r="H4" s="8" t="s">
        <v>276</v>
      </c>
      <c r="I4" s="9" t="str">
        <f>INDEX(OperatorNameList,MATCH(H4,OperatorIDList,0))</f>
        <v>TỔNG CÔNG TY HẠ TẦNG MẠNG</v>
      </c>
    </row>
    <row r="5" spans="1:9" ht="49.5">
      <c r="A5" s="8">
        <v>4</v>
      </c>
      <c r="B5" s="9" t="s">
        <v>6202</v>
      </c>
      <c r="C5" s="9" t="s">
        <v>6294</v>
      </c>
      <c r="D5" s="9" t="s">
        <v>6203</v>
      </c>
      <c r="E5" s="9" t="s">
        <v>6204</v>
      </c>
      <c r="F5" s="9" t="s">
        <v>280</v>
      </c>
      <c r="G5" s="9" t="s">
        <v>6205</v>
      </c>
      <c r="H5" s="8" t="s">
        <v>274</v>
      </c>
      <c r="I5" s="9" t="str">
        <f>INDEX(OperatorNameList,MATCH(H5,OperatorIDList,0))</f>
        <v>TỔNG CÔNG TY VIỄN THÔNG MOBIFONE</v>
      </c>
    </row>
    <row r="6" spans="1:9" ht="49.5">
      <c r="A6" s="8">
        <v>5</v>
      </c>
      <c r="B6" s="9" t="s">
        <v>6206</v>
      </c>
      <c r="C6" s="9" t="s">
        <v>6123</v>
      </c>
      <c r="D6" s="9" t="s">
        <v>6207</v>
      </c>
      <c r="E6" s="9" t="s">
        <v>6208</v>
      </c>
      <c r="F6" s="9" t="s">
        <v>6209</v>
      </c>
      <c r="G6" s="9" t="s">
        <v>6210</v>
      </c>
      <c r="H6" s="8" t="s">
        <v>275</v>
      </c>
      <c r="I6" s="9" t="str">
        <f>INDEX(OperatorNameList,MATCH(H6,OperatorIDList,0))</f>
        <v>TẬP ĐOÀN CÔNG NGHIỆP - VIỄN THÔNG QUÂN ĐỘI</v>
      </c>
    </row>
    <row r="7" spans="1:9" ht="49.5">
      <c r="A7" s="8">
        <v>6</v>
      </c>
      <c r="B7" s="9" t="s">
        <v>6211</v>
      </c>
      <c r="C7" s="9" t="s">
        <v>6295</v>
      </c>
      <c r="D7" s="9" t="s">
        <v>6212</v>
      </c>
      <c r="E7" s="9" t="s">
        <v>6213</v>
      </c>
      <c r="G7" s="9" t="s">
        <v>6214</v>
      </c>
      <c r="H7" s="8" t="s">
        <v>275</v>
      </c>
      <c r="I7" s="9" t="str">
        <f>INDEX(OperatorNameList,MATCH(H7,OperatorIDList,0))</f>
        <v>TẬP ĐOÀN CÔNG NGHIỆP - VIỄN THÔNG QUÂN ĐỘI</v>
      </c>
    </row>
    <row r="8" spans="1:9" ht="49.5">
      <c r="A8" s="8">
        <v>7</v>
      </c>
      <c r="B8" s="9" t="s">
        <v>6215</v>
      </c>
      <c r="C8" s="9" t="s">
        <v>6296</v>
      </c>
      <c r="D8" s="9" t="s">
        <v>6216</v>
      </c>
      <c r="E8" s="9" t="s">
        <v>6217</v>
      </c>
      <c r="F8" s="9" t="s">
        <v>6218</v>
      </c>
      <c r="G8" s="9" t="s">
        <v>6219</v>
      </c>
      <c r="H8" s="8" t="s">
        <v>275</v>
      </c>
      <c r="I8" s="9" t="str">
        <f>INDEX(OperatorNameList,MATCH(H8,OperatorIDList,0))</f>
        <v>TẬP ĐOÀN CÔNG NGHIỆP - VIỄN THÔNG QUÂN ĐỘI</v>
      </c>
    </row>
    <row r="9" spans="1:9" ht="33">
      <c r="A9" s="8">
        <v>8</v>
      </c>
      <c r="B9" s="9" t="s">
        <v>6220</v>
      </c>
      <c r="C9" s="9" t="s">
        <v>6297</v>
      </c>
      <c r="D9" s="9" t="s">
        <v>6221</v>
      </c>
      <c r="E9" s="9" t="s">
        <v>6222</v>
      </c>
      <c r="F9" s="9" t="s">
        <v>6223</v>
      </c>
      <c r="G9" s="9" t="s">
        <v>6224</v>
      </c>
      <c r="H9" s="8" t="s">
        <v>275</v>
      </c>
      <c r="I9" s="9" t="str">
        <f>INDEX(OperatorNameList,MATCH(H9,OperatorIDList,0))</f>
        <v>TẬP ĐOÀN CÔNG NGHIỆP - VIỄN THÔNG QUÂN ĐỘI</v>
      </c>
    </row>
    <row r="10" spans="1:9" ht="49.5">
      <c r="A10" s="8">
        <v>9</v>
      </c>
      <c r="B10" s="9" t="s">
        <v>6225</v>
      </c>
      <c r="C10" s="9" t="s">
        <v>6298</v>
      </c>
      <c r="D10" s="9" t="s">
        <v>6226</v>
      </c>
      <c r="E10" s="9" t="s">
        <v>6227</v>
      </c>
      <c r="F10" s="9" t="s">
        <v>6228</v>
      </c>
      <c r="G10" s="9" t="s">
        <v>6229</v>
      </c>
      <c r="H10" s="8" t="s">
        <v>275</v>
      </c>
      <c r="I10" s="9" t="str">
        <f>INDEX(OperatorNameList,MATCH(H10,OperatorIDList,0))</f>
        <v>TẬP ĐOÀN CÔNG NGHIỆP - VIỄN THÔNG QUÂN ĐỘI</v>
      </c>
    </row>
    <row r="11" spans="1:9" ht="49.5">
      <c r="A11" s="8">
        <v>10</v>
      </c>
      <c r="B11" s="9" t="s">
        <v>6230</v>
      </c>
      <c r="C11" s="9" t="s">
        <v>6299</v>
      </c>
      <c r="D11" s="9" t="s">
        <v>6231</v>
      </c>
      <c r="E11" s="9" t="s">
        <v>6232</v>
      </c>
      <c r="G11" s="9" t="s">
        <v>6233</v>
      </c>
      <c r="H11" s="8" t="s">
        <v>275</v>
      </c>
      <c r="I11" s="9" t="str">
        <f>INDEX(OperatorNameList,MATCH(H11,OperatorIDList,0))</f>
        <v>TẬP ĐOÀN CÔNG NGHIỆP - VIỄN THÔNG QUÂN ĐỘI</v>
      </c>
    </row>
    <row r="12" spans="1:9" ht="49.5">
      <c r="A12" s="8">
        <v>11</v>
      </c>
      <c r="B12" s="9" t="s">
        <v>6234</v>
      </c>
      <c r="C12" s="9" t="s">
        <v>6300</v>
      </c>
      <c r="D12" s="9" t="s">
        <v>6235</v>
      </c>
      <c r="E12" s="9" t="s">
        <v>6236</v>
      </c>
      <c r="G12" s="9" t="s">
        <v>6237</v>
      </c>
      <c r="H12" s="8" t="s">
        <v>275</v>
      </c>
      <c r="I12" s="9" t="str">
        <f>INDEX(OperatorNameList,MATCH(H12,OperatorIDList,0))</f>
        <v>TẬP ĐOÀN CÔNG NGHIỆP - VIỄN THÔNG QUÂN ĐỘI</v>
      </c>
    </row>
    <row r="13" spans="1:9" ht="49.5">
      <c r="A13" s="8">
        <v>12</v>
      </c>
      <c r="B13" s="9" t="s">
        <v>6238</v>
      </c>
      <c r="C13" s="9" t="s">
        <v>6301</v>
      </c>
      <c r="D13" s="9" t="s">
        <v>6239</v>
      </c>
      <c r="E13" s="9" t="s">
        <v>6240</v>
      </c>
      <c r="G13" s="9" t="s">
        <v>6214</v>
      </c>
      <c r="H13" s="8" t="s">
        <v>275</v>
      </c>
      <c r="I13" s="9" t="str">
        <f>INDEX(OperatorNameList,MATCH(H13,OperatorIDList,0))</f>
        <v>TẬP ĐOÀN CÔNG NGHIỆP - VIỄN THÔNG QUÂN ĐỘI</v>
      </c>
    </row>
    <row r="14" spans="1:9" ht="49.5">
      <c r="A14" s="8">
        <v>13</v>
      </c>
      <c r="B14" s="9" t="s">
        <v>6241</v>
      </c>
      <c r="C14" s="9" t="s">
        <v>6302</v>
      </c>
      <c r="D14" s="9" t="s">
        <v>6242</v>
      </c>
      <c r="E14" s="9" t="s">
        <v>6243</v>
      </c>
      <c r="F14" s="9" t="s">
        <v>6243</v>
      </c>
      <c r="G14" s="9" t="s">
        <v>6244</v>
      </c>
      <c r="H14" s="8" t="s">
        <v>275</v>
      </c>
      <c r="I14" s="9" t="str">
        <f>INDEX(OperatorNameList,MATCH(H14,OperatorIDList,0))</f>
        <v>TẬP ĐOÀN CÔNG NGHIỆP - VIỄN THÔNG QUÂN ĐỘI</v>
      </c>
    </row>
    <row r="15" spans="1:9" ht="49.5">
      <c r="A15" s="8">
        <v>14</v>
      </c>
      <c r="B15" s="9" t="s">
        <v>6245</v>
      </c>
      <c r="C15" s="9" t="s">
        <v>6303</v>
      </c>
      <c r="D15" s="9" t="s">
        <v>6246</v>
      </c>
      <c r="E15" s="9" t="s">
        <v>6247</v>
      </c>
      <c r="G15" s="9" t="s">
        <v>6248</v>
      </c>
      <c r="H15" s="8" t="s">
        <v>275</v>
      </c>
      <c r="I15" s="9" t="str">
        <f>INDEX(OperatorNameList,MATCH(H15,OperatorIDList,0))</f>
        <v>TẬP ĐOÀN CÔNG NGHIỆP - VIỄN THÔNG QUÂN ĐỘI</v>
      </c>
    </row>
    <row r="16" spans="1:9" ht="49.5">
      <c r="A16" s="8">
        <v>15</v>
      </c>
      <c r="B16" s="9" t="s">
        <v>6249</v>
      </c>
      <c r="C16" s="9" t="s">
        <v>6304</v>
      </c>
      <c r="D16" s="9" t="s">
        <v>6250</v>
      </c>
      <c r="E16" s="9" t="s">
        <v>6251</v>
      </c>
      <c r="F16" s="9" t="s">
        <v>6252</v>
      </c>
      <c r="G16" s="9" t="s">
        <v>6253</v>
      </c>
      <c r="H16" s="8" t="s">
        <v>275</v>
      </c>
      <c r="I16" s="9" t="str">
        <f>INDEX(OperatorNameList,MATCH(H16,OperatorIDList,0))</f>
        <v>TẬP ĐOÀN CÔNG NGHIỆP - VIỄN THÔNG QUÂN ĐỘI</v>
      </c>
    </row>
    <row r="17" spans="1:9" ht="49.5">
      <c r="A17" s="8">
        <v>16</v>
      </c>
      <c r="B17" s="9" t="s">
        <v>6254</v>
      </c>
      <c r="C17" s="9" t="s">
        <v>6305</v>
      </c>
      <c r="D17" s="9" t="s">
        <v>6255</v>
      </c>
      <c r="E17" s="9" t="s">
        <v>6256</v>
      </c>
      <c r="G17" s="9" t="s">
        <v>6257</v>
      </c>
      <c r="H17" s="8" t="s">
        <v>275</v>
      </c>
      <c r="I17" s="9" t="str">
        <f>INDEX(OperatorNameList,MATCH(H17,OperatorIDList,0))</f>
        <v>TẬP ĐOÀN CÔNG NGHIỆP - VIỄN THÔNG QUÂN ĐỘI</v>
      </c>
    </row>
    <row r="18" spans="1:9" ht="49.5">
      <c r="A18" s="8">
        <v>17</v>
      </c>
      <c r="B18" s="9" t="s">
        <v>6258</v>
      </c>
      <c r="C18" s="9" t="s">
        <v>6306</v>
      </c>
      <c r="D18" s="9" t="s">
        <v>6259</v>
      </c>
      <c r="E18" s="9" t="s">
        <v>6260</v>
      </c>
      <c r="G18" s="9" t="s">
        <v>6261</v>
      </c>
      <c r="H18" s="8" t="s">
        <v>275</v>
      </c>
      <c r="I18" s="9" t="str">
        <f>INDEX(OperatorNameList,MATCH(H18,OperatorIDList,0))</f>
        <v>TẬP ĐOÀN CÔNG NGHIỆP - VIỄN THÔNG QUÂN ĐỘI</v>
      </c>
    </row>
    <row r="19" spans="1:9" ht="49.5">
      <c r="A19" s="8">
        <v>18</v>
      </c>
      <c r="B19" s="9" t="s">
        <v>6262</v>
      </c>
      <c r="C19" s="9" t="s">
        <v>6307</v>
      </c>
      <c r="D19" s="9" t="s">
        <v>6263</v>
      </c>
      <c r="E19" s="9" t="s">
        <v>6264</v>
      </c>
      <c r="G19" s="9" t="s">
        <v>6265</v>
      </c>
      <c r="H19" s="8" t="s">
        <v>275</v>
      </c>
      <c r="I19" s="9" t="str">
        <f>INDEX(OperatorNameList,MATCH(H19,OperatorIDList,0))</f>
        <v>TẬP ĐOÀN CÔNG NGHIỆP - VIỄN THÔNG QUÂN ĐỘI</v>
      </c>
    </row>
    <row r="20" spans="1:9" ht="49.5">
      <c r="A20" s="8">
        <v>19</v>
      </c>
      <c r="B20" s="9" t="s">
        <v>6266</v>
      </c>
      <c r="C20" s="9" t="s">
        <v>6308</v>
      </c>
      <c r="D20" s="9" t="s">
        <v>6267</v>
      </c>
      <c r="E20" s="9" t="s">
        <v>6268</v>
      </c>
      <c r="G20" s="9" t="s">
        <v>6269</v>
      </c>
      <c r="H20" s="8" t="s">
        <v>275</v>
      </c>
      <c r="I20" s="9" t="str">
        <f>INDEX(OperatorNameList,MATCH(H20,OperatorIDList,0))</f>
        <v>TẬP ĐOÀN CÔNG NGHIỆP - VIỄN THÔNG QUÂN ĐỘI</v>
      </c>
    </row>
    <row r="21" spans="1:9" ht="49.5">
      <c r="A21" s="8">
        <v>20</v>
      </c>
      <c r="B21" s="9" t="s">
        <v>6270</v>
      </c>
      <c r="C21" s="9" t="s">
        <v>6309</v>
      </c>
      <c r="D21" s="9" t="s">
        <v>6271</v>
      </c>
      <c r="F21" s="9" t="s">
        <v>6272</v>
      </c>
      <c r="G21" s="9" t="s">
        <v>6273</v>
      </c>
      <c r="H21" s="8" t="s">
        <v>275</v>
      </c>
      <c r="I21" s="9" t="str">
        <f>INDEX(OperatorNameList,MATCH(H21,OperatorIDList,0))</f>
        <v>TẬP ĐOÀN CÔNG NGHIỆP - VIỄN THÔNG QUÂN ĐỘI</v>
      </c>
    </row>
    <row r="22" spans="1:9" ht="66">
      <c r="A22" s="8">
        <v>21</v>
      </c>
      <c r="B22" s="9" t="s">
        <v>6274</v>
      </c>
      <c r="C22" s="9" t="s">
        <v>6310</v>
      </c>
      <c r="D22" s="9" t="s">
        <v>6275</v>
      </c>
      <c r="E22" s="9" t="s">
        <v>6276</v>
      </c>
      <c r="G22" s="9" t="s">
        <v>6277</v>
      </c>
      <c r="H22" s="8" t="s">
        <v>275</v>
      </c>
      <c r="I22" s="9" t="str">
        <f>INDEX(OperatorNameList,MATCH(H22,OperatorIDList,0))</f>
        <v>TẬP ĐOÀN CÔNG NGHIỆP - VIỄN THÔNG QUÂN ĐỘI</v>
      </c>
    </row>
    <row r="23" spans="1:9" ht="49.5">
      <c r="A23" s="8">
        <v>22</v>
      </c>
      <c r="B23" s="9" t="s">
        <v>6278</v>
      </c>
      <c r="C23" s="9" t="s">
        <v>6311</v>
      </c>
      <c r="D23" s="9" t="s">
        <v>6279</v>
      </c>
      <c r="E23" s="9" t="s">
        <v>6280</v>
      </c>
      <c r="F23" s="9" t="s">
        <v>6281</v>
      </c>
      <c r="G23" s="9" t="s">
        <v>6282</v>
      </c>
      <c r="H23" s="8" t="s">
        <v>275</v>
      </c>
      <c r="I23" s="9" t="str">
        <f>INDEX(OperatorNameList,MATCH(H23,OperatorIDList,0))</f>
        <v>TẬP ĐOÀN CÔNG NGHIỆP - VIỄN THÔNG QUÂN ĐỘI</v>
      </c>
    </row>
    <row r="24" spans="1:9" ht="49.5">
      <c r="A24" s="8">
        <v>23</v>
      </c>
      <c r="B24" s="9" t="s">
        <v>6283</v>
      </c>
      <c r="C24" s="9" t="s">
        <v>6312</v>
      </c>
      <c r="D24" s="9" t="s">
        <v>6284</v>
      </c>
      <c r="E24" s="9" t="s">
        <v>6285</v>
      </c>
      <c r="G24" s="9" t="s">
        <v>6286</v>
      </c>
      <c r="H24" s="8" t="s">
        <v>275</v>
      </c>
      <c r="I24" s="9" t="str">
        <f>INDEX(OperatorNameList,MATCH(H24,OperatorIDList,0))</f>
        <v>TẬP ĐOÀN CÔNG NGHIỆP - VIỄN THÔNG QUÂN ĐỘI</v>
      </c>
    </row>
    <row r="25" spans="1:9" ht="49.5">
      <c r="A25" s="8">
        <v>24</v>
      </c>
      <c r="B25" s="9" t="s">
        <v>6287</v>
      </c>
      <c r="C25" s="9" t="s">
        <v>6313</v>
      </c>
      <c r="D25" s="9" t="s">
        <v>6288</v>
      </c>
      <c r="E25" s="9" t="s">
        <v>6289</v>
      </c>
      <c r="G25" s="9" t="s">
        <v>6290</v>
      </c>
      <c r="H25" s="8" t="s">
        <v>275</v>
      </c>
      <c r="I25" s="9" t="str">
        <f>INDEX(OperatorNameList,MATCH(H25,OperatorIDList,0))</f>
        <v>TẬP ĐOÀN CÔNG NGHIỆP - VIỄN THÔNG QUÂN ĐỘI</v>
      </c>
    </row>
  </sheetData>
  <sheetProtection sheet="1" objects="1" scenarios="1" formatCells="0" formatColumns="0" formatRows="0" sort="0" autoFilter="0" pivotTables="0"/>
  <autoFilter ref="A1:I3" xr:uid="{00000000-0009-0000-0000-000005000000}"/>
  <dataConsolidate/>
  <conditionalFormatting sqref="I1:I1048576">
    <cfRule type="containsErrors" dxfId="8342" priority="1">
      <formula>ISERROR(I1)</formula>
    </cfRule>
  </conditionalFormatting>
  <dataValidations count="1">
    <dataValidation type="list" allowBlank="1" showInputMessage="1" showErrorMessage="1" sqref="H1:H1048576" xr:uid="{00000000-0002-0000-0500-000000000000}">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92D050"/>
  </sheetPr>
  <dimension ref="A1:I2836"/>
  <sheetViews>
    <sheetView showGridLines="0" zoomScale="115" zoomScaleNormal="115" workbookViewId="0">
      <selection activeCell="A2" sqref="A2"/>
    </sheetView>
  </sheetViews>
  <sheetFormatPr defaultRowHeight="12.75"/>
  <cols>
    <col min="1" max="1" width="8" style="259" bestFit="1" customWidth="1"/>
    <col min="2" max="2" width="26.42578125" style="259" customWidth="1"/>
    <col min="3" max="3" width="23.85546875" style="259" customWidth="1"/>
    <col min="4" max="4" width="9" style="259" customWidth="1"/>
    <col min="5" max="5" width="11" style="259" customWidth="1"/>
    <col min="6" max="6" width="28.28515625" style="259" customWidth="1"/>
    <col min="7" max="7" width="10.5703125" style="259" customWidth="1"/>
    <col min="8" max="8" width="20.42578125" style="259" customWidth="1"/>
    <col min="9" max="256" width="9.140625" style="259"/>
    <col min="257" max="257" width="8" style="259" bestFit="1" customWidth="1"/>
    <col min="258" max="258" width="26.42578125" style="259" customWidth="1"/>
    <col min="259" max="259" width="23.85546875" style="259" customWidth="1"/>
    <col min="260" max="260" width="7.7109375" style="259" customWidth="1"/>
    <col min="261" max="261" width="11" style="259" customWidth="1"/>
    <col min="262" max="262" width="28.28515625" style="259" customWidth="1"/>
    <col min="263" max="263" width="10.5703125" style="259" customWidth="1"/>
    <col min="264" max="264" width="20.42578125" style="259" customWidth="1"/>
    <col min="265" max="512" width="9.140625" style="259"/>
    <col min="513" max="513" width="8" style="259" bestFit="1" customWidth="1"/>
    <col min="514" max="514" width="26.42578125" style="259" customWidth="1"/>
    <col min="515" max="515" width="23.85546875" style="259" customWidth="1"/>
    <col min="516" max="516" width="7.7109375" style="259" customWidth="1"/>
    <col min="517" max="517" width="11" style="259" customWidth="1"/>
    <col min="518" max="518" width="28.28515625" style="259" customWidth="1"/>
    <col min="519" max="519" width="10.5703125" style="259" customWidth="1"/>
    <col min="520" max="520" width="20.42578125" style="259" customWidth="1"/>
    <col min="521" max="768" width="9.140625" style="259"/>
    <col min="769" max="769" width="8" style="259" bestFit="1" customWidth="1"/>
    <col min="770" max="770" width="26.42578125" style="259" customWidth="1"/>
    <col min="771" max="771" width="23.85546875" style="259" customWidth="1"/>
    <col min="772" max="772" width="7.7109375" style="259" customWidth="1"/>
    <col min="773" max="773" width="11" style="259" customWidth="1"/>
    <col min="774" max="774" width="28.28515625" style="259" customWidth="1"/>
    <col min="775" max="775" width="10.5703125" style="259" customWidth="1"/>
    <col min="776" max="776" width="20.42578125" style="259" customWidth="1"/>
    <col min="777" max="1024" width="9.140625" style="259"/>
    <col min="1025" max="1025" width="8" style="259" bestFit="1" customWidth="1"/>
    <col min="1026" max="1026" width="26.42578125" style="259" customWidth="1"/>
    <col min="1027" max="1027" width="23.85546875" style="259" customWidth="1"/>
    <col min="1028" max="1028" width="7.7109375" style="259" customWidth="1"/>
    <col min="1029" max="1029" width="11" style="259" customWidth="1"/>
    <col min="1030" max="1030" width="28.28515625" style="259" customWidth="1"/>
    <col min="1031" max="1031" width="10.5703125" style="259" customWidth="1"/>
    <col min="1032" max="1032" width="20.42578125" style="259" customWidth="1"/>
    <col min="1033" max="1280" width="9.140625" style="259"/>
    <col min="1281" max="1281" width="8" style="259" bestFit="1" customWidth="1"/>
    <col min="1282" max="1282" width="26.42578125" style="259" customWidth="1"/>
    <col min="1283" max="1283" width="23.85546875" style="259" customWidth="1"/>
    <col min="1284" max="1284" width="7.7109375" style="259" customWidth="1"/>
    <col min="1285" max="1285" width="11" style="259" customWidth="1"/>
    <col min="1286" max="1286" width="28.28515625" style="259" customWidth="1"/>
    <col min="1287" max="1287" width="10.5703125" style="259" customWidth="1"/>
    <col min="1288" max="1288" width="20.42578125" style="259" customWidth="1"/>
    <col min="1289" max="1536" width="9.140625" style="259"/>
    <col min="1537" max="1537" width="8" style="259" bestFit="1" customWidth="1"/>
    <col min="1538" max="1538" width="26.42578125" style="259" customWidth="1"/>
    <col min="1539" max="1539" width="23.85546875" style="259" customWidth="1"/>
    <col min="1540" max="1540" width="7.7109375" style="259" customWidth="1"/>
    <col min="1541" max="1541" width="11" style="259" customWidth="1"/>
    <col min="1542" max="1542" width="28.28515625" style="259" customWidth="1"/>
    <col min="1543" max="1543" width="10.5703125" style="259" customWidth="1"/>
    <col min="1544" max="1544" width="20.42578125" style="259" customWidth="1"/>
    <col min="1545" max="1792" width="9.140625" style="259"/>
    <col min="1793" max="1793" width="8" style="259" bestFit="1" customWidth="1"/>
    <col min="1794" max="1794" width="26.42578125" style="259" customWidth="1"/>
    <col min="1795" max="1795" width="23.85546875" style="259" customWidth="1"/>
    <col min="1796" max="1796" width="7.7109375" style="259" customWidth="1"/>
    <col min="1797" max="1797" width="11" style="259" customWidth="1"/>
    <col min="1798" max="1798" width="28.28515625" style="259" customWidth="1"/>
    <col min="1799" max="1799" width="10.5703125" style="259" customWidth="1"/>
    <col min="1800" max="1800" width="20.42578125" style="259" customWidth="1"/>
    <col min="1801" max="2048" width="9.140625" style="259"/>
    <col min="2049" max="2049" width="8" style="259" bestFit="1" customWidth="1"/>
    <col min="2050" max="2050" width="26.42578125" style="259" customWidth="1"/>
    <col min="2051" max="2051" width="23.85546875" style="259" customWidth="1"/>
    <col min="2052" max="2052" width="7.7109375" style="259" customWidth="1"/>
    <col min="2053" max="2053" width="11" style="259" customWidth="1"/>
    <col min="2054" max="2054" width="28.28515625" style="259" customWidth="1"/>
    <col min="2055" max="2055" width="10.5703125" style="259" customWidth="1"/>
    <col min="2056" max="2056" width="20.42578125" style="259" customWidth="1"/>
    <col min="2057" max="2304" width="9.140625" style="259"/>
    <col min="2305" max="2305" width="8" style="259" bestFit="1" customWidth="1"/>
    <col min="2306" max="2306" width="26.42578125" style="259" customWidth="1"/>
    <col min="2307" max="2307" width="23.85546875" style="259" customWidth="1"/>
    <col min="2308" max="2308" width="7.7109375" style="259" customWidth="1"/>
    <col min="2309" max="2309" width="11" style="259" customWidth="1"/>
    <col min="2310" max="2310" width="28.28515625" style="259" customWidth="1"/>
    <col min="2311" max="2311" width="10.5703125" style="259" customWidth="1"/>
    <col min="2312" max="2312" width="20.42578125" style="259" customWidth="1"/>
    <col min="2313" max="2560" width="9.140625" style="259"/>
    <col min="2561" max="2561" width="8" style="259" bestFit="1" customWidth="1"/>
    <col min="2562" max="2562" width="26.42578125" style="259" customWidth="1"/>
    <col min="2563" max="2563" width="23.85546875" style="259" customWidth="1"/>
    <col min="2564" max="2564" width="7.7109375" style="259" customWidth="1"/>
    <col min="2565" max="2565" width="11" style="259" customWidth="1"/>
    <col min="2566" max="2566" width="28.28515625" style="259" customWidth="1"/>
    <col min="2567" max="2567" width="10.5703125" style="259" customWidth="1"/>
    <col min="2568" max="2568" width="20.42578125" style="259" customWidth="1"/>
    <col min="2569" max="2816" width="9.140625" style="259"/>
    <col min="2817" max="2817" width="8" style="259" bestFit="1" customWidth="1"/>
    <col min="2818" max="2818" width="26.42578125" style="259" customWidth="1"/>
    <col min="2819" max="2819" width="23.85546875" style="259" customWidth="1"/>
    <col min="2820" max="2820" width="7.7109375" style="259" customWidth="1"/>
    <col min="2821" max="2821" width="11" style="259" customWidth="1"/>
    <col min="2822" max="2822" width="28.28515625" style="259" customWidth="1"/>
    <col min="2823" max="2823" width="10.5703125" style="259" customWidth="1"/>
    <col min="2824" max="2824" width="20.42578125" style="259" customWidth="1"/>
    <col min="2825" max="3072" width="9.140625" style="259"/>
    <col min="3073" max="3073" width="8" style="259" bestFit="1" customWidth="1"/>
    <col min="3074" max="3074" width="26.42578125" style="259" customWidth="1"/>
    <col min="3075" max="3075" width="23.85546875" style="259" customWidth="1"/>
    <col min="3076" max="3076" width="7.7109375" style="259" customWidth="1"/>
    <col min="3077" max="3077" width="11" style="259" customWidth="1"/>
    <col min="3078" max="3078" width="28.28515625" style="259" customWidth="1"/>
    <col min="3079" max="3079" width="10.5703125" style="259" customWidth="1"/>
    <col min="3080" max="3080" width="20.42578125" style="259" customWidth="1"/>
    <col min="3081" max="3328" width="9.140625" style="259"/>
    <col min="3329" max="3329" width="8" style="259" bestFit="1" customWidth="1"/>
    <col min="3330" max="3330" width="26.42578125" style="259" customWidth="1"/>
    <col min="3331" max="3331" width="23.85546875" style="259" customWidth="1"/>
    <col min="3332" max="3332" width="7.7109375" style="259" customWidth="1"/>
    <col min="3333" max="3333" width="11" style="259" customWidth="1"/>
    <col min="3334" max="3334" width="28.28515625" style="259" customWidth="1"/>
    <col min="3335" max="3335" width="10.5703125" style="259" customWidth="1"/>
    <col min="3336" max="3336" width="20.42578125" style="259" customWidth="1"/>
    <col min="3337" max="3584" width="9.140625" style="259"/>
    <col min="3585" max="3585" width="8" style="259" bestFit="1" customWidth="1"/>
    <col min="3586" max="3586" width="26.42578125" style="259" customWidth="1"/>
    <col min="3587" max="3587" width="23.85546875" style="259" customWidth="1"/>
    <col min="3588" max="3588" width="7.7109375" style="259" customWidth="1"/>
    <col min="3589" max="3589" width="11" style="259" customWidth="1"/>
    <col min="3590" max="3590" width="28.28515625" style="259" customWidth="1"/>
    <col min="3591" max="3591" width="10.5703125" style="259" customWidth="1"/>
    <col min="3592" max="3592" width="20.42578125" style="259" customWidth="1"/>
    <col min="3593" max="3840" width="9.140625" style="259"/>
    <col min="3841" max="3841" width="8" style="259" bestFit="1" customWidth="1"/>
    <col min="3842" max="3842" width="26.42578125" style="259" customWidth="1"/>
    <col min="3843" max="3843" width="23.85546875" style="259" customWidth="1"/>
    <col min="3844" max="3844" width="7.7109375" style="259" customWidth="1"/>
    <col min="3845" max="3845" width="11" style="259" customWidth="1"/>
    <col min="3846" max="3846" width="28.28515625" style="259" customWidth="1"/>
    <col min="3847" max="3847" width="10.5703125" style="259" customWidth="1"/>
    <col min="3848" max="3848" width="20.42578125" style="259" customWidth="1"/>
    <col min="3849" max="4096" width="9.140625" style="259"/>
    <col min="4097" max="4097" width="8" style="259" bestFit="1" customWidth="1"/>
    <col min="4098" max="4098" width="26.42578125" style="259" customWidth="1"/>
    <col min="4099" max="4099" width="23.85546875" style="259" customWidth="1"/>
    <col min="4100" max="4100" width="7.7109375" style="259" customWidth="1"/>
    <col min="4101" max="4101" width="11" style="259" customWidth="1"/>
    <col min="4102" max="4102" width="28.28515625" style="259" customWidth="1"/>
    <col min="4103" max="4103" width="10.5703125" style="259" customWidth="1"/>
    <col min="4104" max="4104" width="20.42578125" style="259" customWidth="1"/>
    <col min="4105" max="4352" width="9.140625" style="259"/>
    <col min="4353" max="4353" width="8" style="259" bestFit="1" customWidth="1"/>
    <col min="4354" max="4354" width="26.42578125" style="259" customWidth="1"/>
    <col min="4355" max="4355" width="23.85546875" style="259" customWidth="1"/>
    <col min="4356" max="4356" width="7.7109375" style="259" customWidth="1"/>
    <col min="4357" max="4357" width="11" style="259" customWidth="1"/>
    <col min="4358" max="4358" width="28.28515625" style="259" customWidth="1"/>
    <col min="4359" max="4359" width="10.5703125" style="259" customWidth="1"/>
    <col min="4360" max="4360" width="20.42578125" style="259" customWidth="1"/>
    <col min="4361" max="4608" width="9.140625" style="259"/>
    <col min="4609" max="4609" width="8" style="259" bestFit="1" customWidth="1"/>
    <col min="4610" max="4610" width="26.42578125" style="259" customWidth="1"/>
    <col min="4611" max="4611" width="23.85546875" style="259" customWidth="1"/>
    <col min="4612" max="4612" width="7.7109375" style="259" customWidth="1"/>
    <col min="4613" max="4613" width="11" style="259" customWidth="1"/>
    <col min="4614" max="4614" width="28.28515625" style="259" customWidth="1"/>
    <col min="4615" max="4615" width="10.5703125" style="259" customWidth="1"/>
    <col min="4616" max="4616" width="20.42578125" style="259" customWidth="1"/>
    <col min="4617" max="4864" width="9.140625" style="259"/>
    <col min="4865" max="4865" width="8" style="259" bestFit="1" customWidth="1"/>
    <col min="4866" max="4866" width="26.42578125" style="259" customWidth="1"/>
    <col min="4867" max="4867" width="23.85546875" style="259" customWidth="1"/>
    <col min="4868" max="4868" width="7.7109375" style="259" customWidth="1"/>
    <col min="4869" max="4869" width="11" style="259" customWidth="1"/>
    <col min="4870" max="4870" width="28.28515625" style="259" customWidth="1"/>
    <col min="4871" max="4871" width="10.5703125" style="259" customWidth="1"/>
    <col min="4872" max="4872" width="20.42578125" style="259" customWidth="1"/>
    <col min="4873" max="5120" width="9.140625" style="259"/>
    <col min="5121" max="5121" width="8" style="259" bestFit="1" customWidth="1"/>
    <col min="5122" max="5122" width="26.42578125" style="259" customWidth="1"/>
    <col min="5123" max="5123" width="23.85546875" style="259" customWidth="1"/>
    <col min="5124" max="5124" width="7.7109375" style="259" customWidth="1"/>
    <col min="5125" max="5125" width="11" style="259" customWidth="1"/>
    <col min="5126" max="5126" width="28.28515625" style="259" customWidth="1"/>
    <col min="5127" max="5127" width="10.5703125" style="259" customWidth="1"/>
    <col min="5128" max="5128" width="20.42578125" style="259" customWidth="1"/>
    <col min="5129" max="5376" width="9.140625" style="259"/>
    <col min="5377" max="5377" width="8" style="259" bestFit="1" customWidth="1"/>
    <col min="5378" max="5378" width="26.42578125" style="259" customWidth="1"/>
    <col min="5379" max="5379" width="23.85546875" style="259" customWidth="1"/>
    <col min="5380" max="5380" width="7.7109375" style="259" customWidth="1"/>
    <col min="5381" max="5381" width="11" style="259" customWidth="1"/>
    <col min="5382" max="5382" width="28.28515625" style="259" customWidth="1"/>
    <col min="5383" max="5383" width="10.5703125" style="259" customWidth="1"/>
    <col min="5384" max="5384" width="20.42578125" style="259" customWidth="1"/>
    <col min="5385" max="5632" width="9.140625" style="259"/>
    <col min="5633" max="5633" width="8" style="259" bestFit="1" customWidth="1"/>
    <col min="5634" max="5634" width="26.42578125" style="259" customWidth="1"/>
    <col min="5635" max="5635" width="23.85546875" style="259" customWidth="1"/>
    <col min="5636" max="5636" width="7.7109375" style="259" customWidth="1"/>
    <col min="5637" max="5637" width="11" style="259" customWidth="1"/>
    <col min="5638" max="5638" width="28.28515625" style="259" customWidth="1"/>
    <col min="5639" max="5639" width="10.5703125" style="259" customWidth="1"/>
    <col min="5640" max="5640" width="20.42578125" style="259" customWidth="1"/>
    <col min="5641" max="5888" width="9.140625" style="259"/>
    <col min="5889" max="5889" width="8" style="259" bestFit="1" customWidth="1"/>
    <col min="5890" max="5890" width="26.42578125" style="259" customWidth="1"/>
    <col min="5891" max="5891" width="23.85546875" style="259" customWidth="1"/>
    <col min="5892" max="5892" width="7.7109375" style="259" customWidth="1"/>
    <col min="5893" max="5893" width="11" style="259" customWidth="1"/>
    <col min="5894" max="5894" width="28.28515625" style="259" customWidth="1"/>
    <col min="5895" max="5895" width="10.5703125" style="259" customWidth="1"/>
    <col min="5896" max="5896" width="20.42578125" style="259" customWidth="1"/>
    <col min="5897" max="6144" width="9.140625" style="259"/>
    <col min="6145" max="6145" width="8" style="259" bestFit="1" customWidth="1"/>
    <col min="6146" max="6146" width="26.42578125" style="259" customWidth="1"/>
    <col min="6147" max="6147" width="23.85546875" style="259" customWidth="1"/>
    <col min="6148" max="6148" width="7.7109375" style="259" customWidth="1"/>
    <col min="6149" max="6149" width="11" style="259" customWidth="1"/>
    <col min="6150" max="6150" width="28.28515625" style="259" customWidth="1"/>
    <col min="6151" max="6151" width="10.5703125" style="259" customWidth="1"/>
    <col min="6152" max="6152" width="20.42578125" style="259" customWidth="1"/>
    <col min="6153" max="6400" width="9.140625" style="259"/>
    <col min="6401" max="6401" width="8" style="259" bestFit="1" customWidth="1"/>
    <col min="6402" max="6402" width="26.42578125" style="259" customWidth="1"/>
    <col min="6403" max="6403" width="23.85546875" style="259" customWidth="1"/>
    <col min="6404" max="6404" width="7.7109375" style="259" customWidth="1"/>
    <col min="6405" max="6405" width="11" style="259" customWidth="1"/>
    <col min="6406" max="6406" width="28.28515625" style="259" customWidth="1"/>
    <col min="6407" max="6407" width="10.5703125" style="259" customWidth="1"/>
    <col min="6408" max="6408" width="20.42578125" style="259" customWidth="1"/>
    <col min="6409" max="6656" width="9.140625" style="259"/>
    <col min="6657" max="6657" width="8" style="259" bestFit="1" customWidth="1"/>
    <col min="6658" max="6658" width="26.42578125" style="259" customWidth="1"/>
    <col min="6659" max="6659" width="23.85546875" style="259" customWidth="1"/>
    <col min="6660" max="6660" width="7.7109375" style="259" customWidth="1"/>
    <col min="6661" max="6661" width="11" style="259" customWidth="1"/>
    <col min="6662" max="6662" width="28.28515625" style="259" customWidth="1"/>
    <col min="6663" max="6663" width="10.5703125" style="259" customWidth="1"/>
    <col min="6664" max="6664" width="20.42578125" style="259" customWidth="1"/>
    <col min="6665" max="6912" width="9.140625" style="259"/>
    <col min="6913" max="6913" width="8" style="259" bestFit="1" customWidth="1"/>
    <col min="6914" max="6914" width="26.42578125" style="259" customWidth="1"/>
    <col min="6915" max="6915" width="23.85546875" style="259" customWidth="1"/>
    <col min="6916" max="6916" width="7.7109375" style="259" customWidth="1"/>
    <col min="6917" max="6917" width="11" style="259" customWidth="1"/>
    <col min="6918" max="6918" width="28.28515625" style="259" customWidth="1"/>
    <col min="6919" max="6919" width="10.5703125" style="259" customWidth="1"/>
    <col min="6920" max="6920" width="20.42578125" style="259" customWidth="1"/>
    <col min="6921" max="7168" width="9.140625" style="259"/>
    <col min="7169" max="7169" width="8" style="259" bestFit="1" customWidth="1"/>
    <col min="7170" max="7170" width="26.42578125" style="259" customWidth="1"/>
    <col min="7171" max="7171" width="23.85546875" style="259" customWidth="1"/>
    <col min="7172" max="7172" width="7.7109375" style="259" customWidth="1"/>
    <col min="7173" max="7173" width="11" style="259" customWidth="1"/>
    <col min="7174" max="7174" width="28.28515625" style="259" customWidth="1"/>
    <col min="7175" max="7175" width="10.5703125" style="259" customWidth="1"/>
    <col min="7176" max="7176" width="20.42578125" style="259" customWidth="1"/>
    <col min="7177" max="7424" width="9.140625" style="259"/>
    <col min="7425" max="7425" width="8" style="259" bestFit="1" customWidth="1"/>
    <col min="7426" max="7426" width="26.42578125" style="259" customWidth="1"/>
    <col min="7427" max="7427" width="23.85546875" style="259" customWidth="1"/>
    <col min="7428" max="7428" width="7.7109375" style="259" customWidth="1"/>
    <col min="7429" max="7429" width="11" style="259" customWidth="1"/>
    <col min="7430" max="7430" width="28.28515625" style="259" customWidth="1"/>
    <col min="7431" max="7431" width="10.5703125" style="259" customWidth="1"/>
    <col min="7432" max="7432" width="20.42578125" style="259" customWidth="1"/>
    <col min="7433" max="7680" width="9.140625" style="259"/>
    <col min="7681" max="7681" width="8" style="259" bestFit="1" customWidth="1"/>
    <col min="7682" max="7682" width="26.42578125" style="259" customWidth="1"/>
    <col min="7683" max="7683" width="23.85546875" style="259" customWidth="1"/>
    <col min="7684" max="7684" width="7.7109375" style="259" customWidth="1"/>
    <col min="7685" max="7685" width="11" style="259" customWidth="1"/>
    <col min="7686" max="7686" width="28.28515625" style="259" customWidth="1"/>
    <col min="7687" max="7687" width="10.5703125" style="259" customWidth="1"/>
    <col min="7688" max="7688" width="20.42578125" style="259" customWidth="1"/>
    <col min="7689" max="7936" width="9.140625" style="259"/>
    <col min="7937" max="7937" width="8" style="259" bestFit="1" customWidth="1"/>
    <col min="7938" max="7938" width="26.42578125" style="259" customWidth="1"/>
    <col min="7939" max="7939" width="23.85546875" style="259" customWidth="1"/>
    <col min="7940" max="7940" width="7.7109375" style="259" customWidth="1"/>
    <col min="7941" max="7941" width="11" style="259" customWidth="1"/>
    <col min="7942" max="7942" width="28.28515625" style="259" customWidth="1"/>
    <col min="7943" max="7943" width="10.5703125" style="259" customWidth="1"/>
    <col min="7944" max="7944" width="20.42578125" style="259" customWidth="1"/>
    <col min="7945" max="8192" width="9.140625" style="259"/>
    <col min="8193" max="8193" width="8" style="259" bestFit="1" customWidth="1"/>
    <col min="8194" max="8194" width="26.42578125" style="259" customWidth="1"/>
    <col min="8195" max="8195" width="23.85546875" style="259" customWidth="1"/>
    <col min="8196" max="8196" width="7.7109375" style="259" customWidth="1"/>
    <col min="8197" max="8197" width="11" style="259" customWidth="1"/>
    <col min="8198" max="8198" width="28.28515625" style="259" customWidth="1"/>
    <col min="8199" max="8199" width="10.5703125" style="259" customWidth="1"/>
    <col min="8200" max="8200" width="20.42578125" style="259" customWidth="1"/>
    <col min="8201" max="8448" width="9.140625" style="259"/>
    <col min="8449" max="8449" width="8" style="259" bestFit="1" customWidth="1"/>
    <col min="8450" max="8450" width="26.42578125" style="259" customWidth="1"/>
    <col min="8451" max="8451" width="23.85546875" style="259" customWidth="1"/>
    <col min="8452" max="8452" width="7.7109375" style="259" customWidth="1"/>
    <col min="8453" max="8453" width="11" style="259" customWidth="1"/>
    <col min="8454" max="8454" width="28.28515625" style="259" customWidth="1"/>
    <col min="8455" max="8455" width="10.5703125" style="259" customWidth="1"/>
    <col min="8456" max="8456" width="20.42578125" style="259" customWidth="1"/>
    <col min="8457" max="8704" width="9.140625" style="259"/>
    <col min="8705" max="8705" width="8" style="259" bestFit="1" customWidth="1"/>
    <col min="8706" max="8706" width="26.42578125" style="259" customWidth="1"/>
    <col min="8707" max="8707" width="23.85546875" style="259" customWidth="1"/>
    <col min="8708" max="8708" width="7.7109375" style="259" customWidth="1"/>
    <col min="8709" max="8709" width="11" style="259" customWidth="1"/>
    <col min="8710" max="8710" width="28.28515625" style="259" customWidth="1"/>
    <col min="8711" max="8711" width="10.5703125" style="259" customWidth="1"/>
    <col min="8712" max="8712" width="20.42578125" style="259" customWidth="1"/>
    <col min="8713" max="8960" width="9.140625" style="259"/>
    <col min="8961" max="8961" width="8" style="259" bestFit="1" customWidth="1"/>
    <col min="8962" max="8962" width="26.42578125" style="259" customWidth="1"/>
    <col min="8963" max="8963" width="23.85546875" style="259" customWidth="1"/>
    <col min="8964" max="8964" width="7.7109375" style="259" customWidth="1"/>
    <col min="8965" max="8965" width="11" style="259" customWidth="1"/>
    <col min="8966" max="8966" width="28.28515625" style="259" customWidth="1"/>
    <col min="8967" max="8967" width="10.5703125" style="259" customWidth="1"/>
    <col min="8968" max="8968" width="20.42578125" style="259" customWidth="1"/>
    <col min="8969" max="9216" width="9.140625" style="259"/>
    <col min="9217" max="9217" width="8" style="259" bestFit="1" customWidth="1"/>
    <col min="9218" max="9218" width="26.42578125" style="259" customWidth="1"/>
    <col min="9219" max="9219" width="23.85546875" style="259" customWidth="1"/>
    <col min="9220" max="9220" width="7.7109375" style="259" customWidth="1"/>
    <col min="9221" max="9221" width="11" style="259" customWidth="1"/>
    <col min="9222" max="9222" width="28.28515625" style="259" customWidth="1"/>
    <col min="9223" max="9223" width="10.5703125" style="259" customWidth="1"/>
    <col min="9224" max="9224" width="20.42578125" style="259" customWidth="1"/>
    <col min="9225" max="9472" width="9.140625" style="259"/>
    <col min="9473" max="9473" width="8" style="259" bestFit="1" customWidth="1"/>
    <col min="9474" max="9474" width="26.42578125" style="259" customWidth="1"/>
    <col min="9475" max="9475" width="23.85546875" style="259" customWidth="1"/>
    <col min="9476" max="9476" width="7.7109375" style="259" customWidth="1"/>
    <col min="9477" max="9477" width="11" style="259" customWidth="1"/>
    <col min="9478" max="9478" width="28.28515625" style="259" customWidth="1"/>
    <col min="9479" max="9479" width="10.5703125" style="259" customWidth="1"/>
    <col min="9480" max="9480" width="20.42578125" style="259" customWidth="1"/>
    <col min="9481" max="9728" width="9.140625" style="259"/>
    <col min="9729" max="9729" width="8" style="259" bestFit="1" customWidth="1"/>
    <col min="9730" max="9730" width="26.42578125" style="259" customWidth="1"/>
    <col min="9731" max="9731" width="23.85546875" style="259" customWidth="1"/>
    <col min="9732" max="9732" width="7.7109375" style="259" customWidth="1"/>
    <col min="9733" max="9733" width="11" style="259" customWidth="1"/>
    <col min="9734" max="9734" width="28.28515625" style="259" customWidth="1"/>
    <col min="9735" max="9735" width="10.5703125" style="259" customWidth="1"/>
    <col min="9736" max="9736" width="20.42578125" style="259" customWidth="1"/>
    <col min="9737" max="9984" width="9.140625" style="259"/>
    <col min="9985" max="9985" width="8" style="259" bestFit="1" customWidth="1"/>
    <col min="9986" max="9986" width="26.42578125" style="259" customWidth="1"/>
    <col min="9987" max="9987" width="23.85546875" style="259" customWidth="1"/>
    <col min="9988" max="9988" width="7.7109375" style="259" customWidth="1"/>
    <col min="9989" max="9989" width="11" style="259" customWidth="1"/>
    <col min="9990" max="9990" width="28.28515625" style="259" customWidth="1"/>
    <col min="9991" max="9991" width="10.5703125" style="259" customWidth="1"/>
    <col min="9992" max="9992" width="20.42578125" style="259" customWidth="1"/>
    <col min="9993" max="10240" width="9.140625" style="259"/>
    <col min="10241" max="10241" width="8" style="259" bestFit="1" customWidth="1"/>
    <col min="10242" max="10242" width="26.42578125" style="259" customWidth="1"/>
    <col min="10243" max="10243" width="23.85546875" style="259" customWidth="1"/>
    <col min="10244" max="10244" width="7.7109375" style="259" customWidth="1"/>
    <col min="10245" max="10245" width="11" style="259" customWidth="1"/>
    <col min="10246" max="10246" width="28.28515625" style="259" customWidth="1"/>
    <col min="10247" max="10247" width="10.5703125" style="259" customWidth="1"/>
    <col min="10248" max="10248" width="20.42578125" style="259" customWidth="1"/>
    <col min="10249" max="10496" width="9.140625" style="259"/>
    <col min="10497" max="10497" width="8" style="259" bestFit="1" customWidth="1"/>
    <col min="10498" max="10498" width="26.42578125" style="259" customWidth="1"/>
    <col min="10499" max="10499" width="23.85546875" style="259" customWidth="1"/>
    <col min="10500" max="10500" width="7.7109375" style="259" customWidth="1"/>
    <col min="10501" max="10501" width="11" style="259" customWidth="1"/>
    <col min="10502" max="10502" width="28.28515625" style="259" customWidth="1"/>
    <col min="10503" max="10503" width="10.5703125" style="259" customWidth="1"/>
    <col min="10504" max="10504" width="20.42578125" style="259" customWidth="1"/>
    <col min="10505" max="10752" width="9.140625" style="259"/>
    <col min="10753" max="10753" width="8" style="259" bestFit="1" customWidth="1"/>
    <col min="10754" max="10754" width="26.42578125" style="259" customWidth="1"/>
    <col min="10755" max="10755" width="23.85546875" style="259" customWidth="1"/>
    <col min="10756" max="10756" width="7.7109375" style="259" customWidth="1"/>
    <col min="10757" max="10757" width="11" style="259" customWidth="1"/>
    <col min="10758" max="10758" width="28.28515625" style="259" customWidth="1"/>
    <col min="10759" max="10759" width="10.5703125" style="259" customWidth="1"/>
    <col min="10760" max="10760" width="20.42578125" style="259" customWidth="1"/>
    <col min="10761" max="11008" width="9.140625" style="259"/>
    <col min="11009" max="11009" width="8" style="259" bestFit="1" customWidth="1"/>
    <col min="11010" max="11010" width="26.42578125" style="259" customWidth="1"/>
    <col min="11011" max="11011" width="23.85546875" style="259" customWidth="1"/>
    <col min="11012" max="11012" width="7.7109375" style="259" customWidth="1"/>
    <col min="11013" max="11013" width="11" style="259" customWidth="1"/>
    <col min="11014" max="11014" width="28.28515625" style="259" customWidth="1"/>
    <col min="11015" max="11015" width="10.5703125" style="259" customWidth="1"/>
    <col min="11016" max="11016" width="20.42578125" style="259" customWidth="1"/>
    <col min="11017" max="11264" width="9.140625" style="259"/>
    <col min="11265" max="11265" width="8" style="259" bestFit="1" customWidth="1"/>
    <col min="11266" max="11266" width="26.42578125" style="259" customWidth="1"/>
    <col min="11267" max="11267" width="23.85546875" style="259" customWidth="1"/>
    <col min="11268" max="11268" width="7.7109375" style="259" customWidth="1"/>
    <col min="11269" max="11269" width="11" style="259" customWidth="1"/>
    <col min="11270" max="11270" width="28.28515625" style="259" customWidth="1"/>
    <col min="11271" max="11271" width="10.5703125" style="259" customWidth="1"/>
    <col min="11272" max="11272" width="20.42578125" style="259" customWidth="1"/>
    <col min="11273" max="11520" width="9.140625" style="259"/>
    <col min="11521" max="11521" width="8" style="259" bestFit="1" customWidth="1"/>
    <col min="11522" max="11522" width="26.42578125" style="259" customWidth="1"/>
    <col min="11523" max="11523" width="23.85546875" style="259" customWidth="1"/>
    <col min="11524" max="11524" width="7.7109375" style="259" customWidth="1"/>
    <col min="11525" max="11525" width="11" style="259" customWidth="1"/>
    <col min="11526" max="11526" width="28.28515625" style="259" customWidth="1"/>
    <col min="11527" max="11527" width="10.5703125" style="259" customWidth="1"/>
    <col min="11528" max="11528" width="20.42578125" style="259" customWidth="1"/>
    <col min="11529" max="11776" width="9.140625" style="259"/>
    <col min="11777" max="11777" width="8" style="259" bestFit="1" customWidth="1"/>
    <col min="11778" max="11778" width="26.42578125" style="259" customWidth="1"/>
    <col min="11779" max="11779" width="23.85546875" style="259" customWidth="1"/>
    <col min="11780" max="11780" width="7.7109375" style="259" customWidth="1"/>
    <col min="11781" max="11781" width="11" style="259" customWidth="1"/>
    <col min="11782" max="11782" width="28.28515625" style="259" customWidth="1"/>
    <col min="11783" max="11783" width="10.5703125" style="259" customWidth="1"/>
    <col min="11784" max="11784" width="20.42578125" style="259" customWidth="1"/>
    <col min="11785" max="12032" width="9.140625" style="259"/>
    <col min="12033" max="12033" width="8" style="259" bestFit="1" customWidth="1"/>
    <col min="12034" max="12034" width="26.42578125" style="259" customWidth="1"/>
    <col min="12035" max="12035" width="23.85546875" style="259" customWidth="1"/>
    <col min="12036" max="12036" width="7.7109375" style="259" customWidth="1"/>
    <col min="12037" max="12037" width="11" style="259" customWidth="1"/>
    <col min="12038" max="12038" width="28.28515625" style="259" customWidth="1"/>
    <col min="12039" max="12039" width="10.5703125" style="259" customWidth="1"/>
    <col min="12040" max="12040" width="20.42578125" style="259" customWidth="1"/>
    <col min="12041" max="12288" width="9.140625" style="259"/>
    <col min="12289" max="12289" width="8" style="259" bestFit="1" customWidth="1"/>
    <col min="12290" max="12290" width="26.42578125" style="259" customWidth="1"/>
    <col min="12291" max="12291" width="23.85546875" style="259" customWidth="1"/>
    <col min="12292" max="12292" width="7.7109375" style="259" customWidth="1"/>
    <col min="12293" max="12293" width="11" style="259" customWidth="1"/>
    <col min="12294" max="12294" width="28.28515625" style="259" customWidth="1"/>
    <col min="12295" max="12295" width="10.5703125" style="259" customWidth="1"/>
    <col min="12296" max="12296" width="20.42578125" style="259" customWidth="1"/>
    <col min="12297" max="12544" width="9.140625" style="259"/>
    <col min="12545" max="12545" width="8" style="259" bestFit="1" customWidth="1"/>
    <col min="12546" max="12546" width="26.42578125" style="259" customWidth="1"/>
    <col min="12547" max="12547" width="23.85546875" style="259" customWidth="1"/>
    <col min="12548" max="12548" width="7.7109375" style="259" customWidth="1"/>
    <col min="12549" max="12549" width="11" style="259" customWidth="1"/>
    <col min="12550" max="12550" width="28.28515625" style="259" customWidth="1"/>
    <col min="12551" max="12551" width="10.5703125" style="259" customWidth="1"/>
    <col min="12552" max="12552" width="20.42578125" style="259" customWidth="1"/>
    <col min="12553" max="12800" width="9.140625" style="259"/>
    <col min="12801" max="12801" width="8" style="259" bestFit="1" customWidth="1"/>
    <col min="12802" max="12802" width="26.42578125" style="259" customWidth="1"/>
    <col min="12803" max="12803" width="23.85546875" style="259" customWidth="1"/>
    <col min="12804" max="12804" width="7.7109375" style="259" customWidth="1"/>
    <col min="12805" max="12805" width="11" style="259" customWidth="1"/>
    <col min="12806" max="12806" width="28.28515625" style="259" customWidth="1"/>
    <col min="12807" max="12807" width="10.5703125" style="259" customWidth="1"/>
    <col min="12808" max="12808" width="20.42578125" style="259" customWidth="1"/>
    <col min="12809" max="13056" width="9.140625" style="259"/>
    <col min="13057" max="13057" width="8" style="259" bestFit="1" customWidth="1"/>
    <col min="13058" max="13058" width="26.42578125" style="259" customWidth="1"/>
    <col min="13059" max="13059" width="23.85546875" style="259" customWidth="1"/>
    <col min="13060" max="13060" width="7.7109375" style="259" customWidth="1"/>
    <col min="13061" max="13061" width="11" style="259" customWidth="1"/>
    <col min="13062" max="13062" width="28.28515625" style="259" customWidth="1"/>
    <col min="13063" max="13063" width="10.5703125" style="259" customWidth="1"/>
    <col min="13064" max="13064" width="20.42578125" style="259" customWidth="1"/>
    <col min="13065" max="13312" width="9.140625" style="259"/>
    <col min="13313" max="13313" width="8" style="259" bestFit="1" customWidth="1"/>
    <col min="13314" max="13314" width="26.42578125" style="259" customWidth="1"/>
    <col min="13315" max="13315" width="23.85546875" style="259" customWidth="1"/>
    <col min="13316" max="13316" width="7.7109375" style="259" customWidth="1"/>
    <col min="13317" max="13317" width="11" style="259" customWidth="1"/>
    <col min="13318" max="13318" width="28.28515625" style="259" customWidth="1"/>
    <col min="13319" max="13319" width="10.5703125" style="259" customWidth="1"/>
    <col min="13320" max="13320" width="20.42578125" style="259" customWidth="1"/>
    <col min="13321" max="13568" width="9.140625" style="259"/>
    <col min="13569" max="13569" width="8" style="259" bestFit="1" customWidth="1"/>
    <col min="13570" max="13570" width="26.42578125" style="259" customWidth="1"/>
    <col min="13571" max="13571" width="23.85546875" style="259" customWidth="1"/>
    <col min="13572" max="13572" width="7.7109375" style="259" customWidth="1"/>
    <col min="13573" max="13573" width="11" style="259" customWidth="1"/>
    <col min="13574" max="13574" width="28.28515625" style="259" customWidth="1"/>
    <col min="13575" max="13575" width="10.5703125" style="259" customWidth="1"/>
    <col min="13576" max="13576" width="20.42578125" style="259" customWidth="1"/>
    <col min="13577" max="13824" width="9.140625" style="259"/>
    <col min="13825" max="13825" width="8" style="259" bestFit="1" customWidth="1"/>
    <col min="13826" max="13826" width="26.42578125" style="259" customWidth="1"/>
    <col min="13827" max="13827" width="23.85546875" style="259" customWidth="1"/>
    <col min="13828" max="13828" width="7.7109375" style="259" customWidth="1"/>
    <col min="13829" max="13829" width="11" style="259" customWidth="1"/>
    <col min="13830" max="13830" width="28.28515625" style="259" customWidth="1"/>
    <col min="13831" max="13831" width="10.5703125" style="259" customWidth="1"/>
    <col min="13832" max="13832" width="20.42578125" style="259" customWidth="1"/>
    <col min="13833" max="14080" width="9.140625" style="259"/>
    <col min="14081" max="14081" width="8" style="259" bestFit="1" customWidth="1"/>
    <col min="14082" max="14082" width="26.42578125" style="259" customWidth="1"/>
    <col min="14083" max="14083" width="23.85546875" style="259" customWidth="1"/>
    <col min="14084" max="14084" width="7.7109375" style="259" customWidth="1"/>
    <col min="14085" max="14085" width="11" style="259" customWidth="1"/>
    <col min="14086" max="14086" width="28.28515625" style="259" customWidth="1"/>
    <col min="14087" max="14087" width="10.5703125" style="259" customWidth="1"/>
    <col min="14088" max="14088" width="20.42578125" style="259" customWidth="1"/>
    <col min="14089" max="14336" width="9.140625" style="259"/>
    <col min="14337" max="14337" width="8" style="259" bestFit="1" customWidth="1"/>
    <col min="14338" max="14338" width="26.42578125" style="259" customWidth="1"/>
    <col min="14339" max="14339" width="23.85546875" style="259" customWidth="1"/>
    <col min="14340" max="14340" width="7.7109375" style="259" customWidth="1"/>
    <col min="14341" max="14341" width="11" style="259" customWidth="1"/>
    <col min="14342" max="14342" width="28.28515625" style="259" customWidth="1"/>
    <col min="14343" max="14343" width="10.5703125" style="259" customWidth="1"/>
    <col min="14344" max="14344" width="20.42578125" style="259" customWidth="1"/>
    <col min="14345" max="14592" width="9.140625" style="259"/>
    <col min="14593" max="14593" width="8" style="259" bestFit="1" customWidth="1"/>
    <col min="14594" max="14594" width="26.42578125" style="259" customWidth="1"/>
    <col min="14595" max="14595" width="23.85546875" style="259" customWidth="1"/>
    <col min="14596" max="14596" width="7.7109375" style="259" customWidth="1"/>
    <col min="14597" max="14597" width="11" style="259" customWidth="1"/>
    <col min="14598" max="14598" width="28.28515625" style="259" customWidth="1"/>
    <col min="14599" max="14599" width="10.5703125" style="259" customWidth="1"/>
    <col min="14600" max="14600" width="20.42578125" style="259" customWidth="1"/>
    <col min="14601" max="14848" width="9.140625" style="259"/>
    <col min="14849" max="14849" width="8" style="259" bestFit="1" customWidth="1"/>
    <col min="14850" max="14850" width="26.42578125" style="259" customWidth="1"/>
    <col min="14851" max="14851" width="23.85546875" style="259" customWidth="1"/>
    <col min="14852" max="14852" width="7.7109375" style="259" customWidth="1"/>
    <col min="14853" max="14853" width="11" style="259" customWidth="1"/>
    <col min="14854" max="14854" width="28.28515625" style="259" customWidth="1"/>
    <col min="14855" max="14855" width="10.5703125" style="259" customWidth="1"/>
    <col min="14856" max="14856" width="20.42578125" style="259" customWidth="1"/>
    <col min="14857" max="15104" width="9.140625" style="259"/>
    <col min="15105" max="15105" width="8" style="259" bestFit="1" customWidth="1"/>
    <col min="15106" max="15106" width="26.42578125" style="259" customWidth="1"/>
    <col min="15107" max="15107" width="23.85546875" style="259" customWidth="1"/>
    <col min="15108" max="15108" width="7.7109375" style="259" customWidth="1"/>
    <col min="15109" max="15109" width="11" style="259" customWidth="1"/>
    <col min="15110" max="15110" width="28.28515625" style="259" customWidth="1"/>
    <col min="15111" max="15111" width="10.5703125" style="259" customWidth="1"/>
    <col min="15112" max="15112" width="20.42578125" style="259" customWidth="1"/>
    <col min="15113" max="15360" width="9.140625" style="259"/>
    <col min="15361" max="15361" width="8" style="259" bestFit="1" customWidth="1"/>
    <col min="15362" max="15362" width="26.42578125" style="259" customWidth="1"/>
    <col min="15363" max="15363" width="23.85546875" style="259" customWidth="1"/>
    <col min="15364" max="15364" width="7.7109375" style="259" customWidth="1"/>
    <col min="15365" max="15365" width="11" style="259" customWidth="1"/>
    <col min="15366" max="15366" width="28.28515625" style="259" customWidth="1"/>
    <col min="15367" max="15367" width="10.5703125" style="259" customWidth="1"/>
    <col min="15368" max="15368" width="20.42578125" style="259" customWidth="1"/>
    <col min="15369" max="15616" width="9.140625" style="259"/>
    <col min="15617" max="15617" width="8" style="259" bestFit="1" customWidth="1"/>
    <col min="15618" max="15618" width="26.42578125" style="259" customWidth="1"/>
    <col min="15619" max="15619" width="23.85546875" style="259" customWidth="1"/>
    <col min="15620" max="15620" width="7.7109375" style="259" customWidth="1"/>
    <col min="15621" max="15621" width="11" style="259" customWidth="1"/>
    <col min="15622" max="15622" width="28.28515625" style="259" customWidth="1"/>
    <col min="15623" max="15623" width="10.5703125" style="259" customWidth="1"/>
    <col min="15624" max="15624" width="20.42578125" style="259" customWidth="1"/>
    <col min="15625" max="15872" width="9.140625" style="259"/>
    <col min="15873" max="15873" width="8" style="259" bestFit="1" customWidth="1"/>
    <col min="15874" max="15874" width="26.42578125" style="259" customWidth="1"/>
    <col min="15875" max="15875" width="23.85546875" style="259" customWidth="1"/>
    <col min="15876" max="15876" width="7.7109375" style="259" customWidth="1"/>
    <col min="15877" max="15877" width="11" style="259" customWidth="1"/>
    <col min="15878" max="15878" width="28.28515625" style="259" customWidth="1"/>
    <col min="15879" max="15879" width="10.5703125" style="259" customWidth="1"/>
    <col min="15880" max="15880" width="20.42578125" style="259" customWidth="1"/>
    <col min="15881" max="16128" width="9.140625" style="259"/>
    <col min="16129" max="16129" width="8" style="259" bestFit="1" customWidth="1"/>
    <col min="16130" max="16130" width="26.42578125" style="259" customWidth="1"/>
    <col min="16131" max="16131" width="23.85546875" style="259" customWidth="1"/>
    <col min="16132" max="16132" width="7.7109375" style="259" customWidth="1"/>
    <col min="16133" max="16133" width="11" style="259" customWidth="1"/>
    <col min="16134" max="16134" width="28.28515625" style="259" customWidth="1"/>
    <col min="16135" max="16135" width="10.5703125" style="259" customWidth="1"/>
    <col min="16136" max="16136" width="20.42578125" style="259" customWidth="1"/>
    <col min="16137" max="16384" width="9.140625" style="259"/>
  </cols>
  <sheetData>
    <row r="1" spans="1:9" ht="15.95" customHeight="1">
      <c r="A1" s="289" t="s">
        <v>712</v>
      </c>
      <c r="B1" s="289" t="s">
        <v>5733</v>
      </c>
      <c r="C1" s="289" t="s">
        <v>713</v>
      </c>
      <c r="D1" s="289" t="s">
        <v>714</v>
      </c>
      <c r="E1" s="289" t="s">
        <v>715</v>
      </c>
      <c r="F1" s="289" t="s">
        <v>5734</v>
      </c>
      <c r="G1" s="289" t="s">
        <v>716</v>
      </c>
      <c r="H1" s="289" t="s">
        <v>5731</v>
      </c>
      <c r="I1" s="289" t="s">
        <v>717</v>
      </c>
    </row>
    <row r="2" spans="1:9" ht="15.95" customHeight="1">
      <c r="A2" s="257" t="s">
        <v>1070</v>
      </c>
      <c r="B2" s="257" t="s">
        <v>5781</v>
      </c>
      <c r="C2" s="257"/>
      <c r="D2" s="257" t="s">
        <v>5782</v>
      </c>
      <c r="E2" s="257" t="s">
        <v>1071</v>
      </c>
      <c r="F2" s="257" t="s">
        <v>5756</v>
      </c>
      <c r="G2" s="257" t="s">
        <v>1072</v>
      </c>
      <c r="H2" s="257" t="s">
        <v>5736</v>
      </c>
      <c r="I2" s="257" t="s">
        <v>1073</v>
      </c>
    </row>
    <row r="3" spans="1:9" ht="15.95" customHeight="1">
      <c r="A3" s="257" t="s">
        <v>1074</v>
      </c>
      <c r="B3" s="257" t="s">
        <v>5783</v>
      </c>
      <c r="C3" s="257"/>
      <c r="D3" s="257" t="s">
        <v>5782</v>
      </c>
      <c r="E3" s="257" t="s">
        <v>1071</v>
      </c>
      <c r="F3" s="257" t="s">
        <v>5756</v>
      </c>
      <c r="G3" s="257" t="s">
        <v>1072</v>
      </c>
      <c r="H3" s="257" t="s">
        <v>5736</v>
      </c>
      <c r="I3" s="257" t="s">
        <v>1073</v>
      </c>
    </row>
    <row r="4" spans="1:9" ht="15.95" customHeight="1">
      <c r="A4" s="257" t="s">
        <v>1075</v>
      </c>
      <c r="B4" s="257" t="s">
        <v>5784</v>
      </c>
      <c r="C4" s="257"/>
      <c r="D4" s="257" t="s">
        <v>5782</v>
      </c>
      <c r="E4" s="257" t="s">
        <v>1071</v>
      </c>
      <c r="F4" s="257" t="s">
        <v>5756</v>
      </c>
      <c r="G4" s="257" t="s">
        <v>1072</v>
      </c>
      <c r="H4" s="257" t="s">
        <v>5736</v>
      </c>
      <c r="I4" s="257" t="s">
        <v>1073</v>
      </c>
    </row>
    <row r="5" spans="1:9" ht="15.95" customHeight="1">
      <c r="A5" s="257" t="s">
        <v>1076</v>
      </c>
      <c r="B5" s="257" t="s">
        <v>5785</v>
      </c>
      <c r="C5" s="257"/>
      <c r="D5" s="257" t="s">
        <v>5782</v>
      </c>
      <c r="E5" s="257" t="s">
        <v>1071</v>
      </c>
      <c r="F5" s="257" t="s">
        <v>5756</v>
      </c>
      <c r="G5" s="257" t="s">
        <v>1072</v>
      </c>
      <c r="H5" s="257" t="s">
        <v>5736</v>
      </c>
      <c r="I5" s="257" t="s">
        <v>1073</v>
      </c>
    </row>
    <row r="6" spans="1:9" ht="15.95" customHeight="1">
      <c r="A6" s="257" t="s">
        <v>1077</v>
      </c>
      <c r="B6" s="257" t="s">
        <v>5786</v>
      </c>
      <c r="C6" s="257"/>
      <c r="D6" s="257" t="s">
        <v>5782</v>
      </c>
      <c r="E6" s="257" t="s">
        <v>1071</v>
      </c>
      <c r="F6" s="257" t="s">
        <v>5756</v>
      </c>
      <c r="G6" s="257" t="s">
        <v>1072</v>
      </c>
      <c r="H6" s="257" t="s">
        <v>5736</v>
      </c>
      <c r="I6" s="257" t="s">
        <v>1073</v>
      </c>
    </row>
    <row r="7" spans="1:9" ht="15.95" customHeight="1">
      <c r="A7" s="257" t="s">
        <v>1078</v>
      </c>
      <c r="B7" s="257" t="s">
        <v>5787</v>
      </c>
      <c r="C7" s="257"/>
      <c r="D7" s="257" t="s">
        <v>5782</v>
      </c>
      <c r="E7" s="257" t="s">
        <v>1071</v>
      </c>
      <c r="F7" s="257" t="s">
        <v>5756</v>
      </c>
      <c r="G7" s="257" t="s">
        <v>1072</v>
      </c>
      <c r="H7" s="257" t="s">
        <v>5736</v>
      </c>
      <c r="I7" s="257" t="s">
        <v>1073</v>
      </c>
    </row>
    <row r="8" spans="1:9" ht="15.95" customHeight="1">
      <c r="A8" s="257" t="s">
        <v>1079</v>
      </c>
      <c r="B8" s="257" t="s">
        <v>5788</v>
      </c>
      <c r="C8" s="257"/>
      <c r="D8" s="257" t="s">
        <v>5782</v>
      </c>
      <c r="E8" s="257" t="s">
        <v>1071</v>
      </c>
      <c r="F8" s="257" t="s">
        <v>5756</v>
      </c>
      <c r="G8" s="257" t="s">
        <v>1072</v>
      </c>
      <c r="H8" s="257" t="s">
        <v>5736</v>
      </c>
      <c r="I8" s="257" t="s">
        <v>1073</v>
      </c>
    </row>
    <row r="9" spans="1:9" ht="15.95" customHeight="1">
      <c r="A9" s="257" t="s">
        <v>1080</v>
      </c>
      <c r="B9" s="257" t="s">
        <v>5789</v>
      </c>
      <c r="C9" s="257"/>
      <c r="D9" s="257" t="s">
        <v>5782</v>
      </c>
      <c r="E9" s="257" t="s">
        <v>1071</v>
      </c>
      <c r="F9" s="257" t="s">
        <v>5756</v>
      </c>
      <c r="G9" s="257" t="s">
        <v>1072</v>
      </c>
      <c r="H9" s="257" t="s">
        <v>5736</v>
      </c>
      <c r="I9" s="257" t="s">
        <v>1073</v>
      </c>
    </row>
    <row r="10" spans="1:9" ht="15.95" customHeight="1">
      <c r="A10" s="257" t="s">
        <v>1081</v>
      </c>
      <c r="B10" s="257" t="s">
        <v>5790</v>
      </c>
      <c r="C10" s="257"/>
      <c r="D10" s="257" t="s">
        <v>5782</v>
      </c>
      <c r="E10" s="257" t="s">
        <v>1071</v>
      </c>
      <c r="F10" s="257" t="s">
        <v>5756</v>
      </c>
      <c r="G10" s="257" t="s">
        <v>1072</v>
      </c>
      <c r="H10" s="257" t="s">
        <v>5736</v>
      </c>
      <c r="I10" s="257" t="s">
        <v>1073</v>
      </c>
    </row>
    <row r="11" spans="1:9" ht="15.95" customHeight="1">
      <c r="A11" s="257" t="s">
        <v>1082</v>
      </c>
      <c r="B11" s="257" t="s">
        <v>5791</v>
      </c>
      <c r="C11" s="257"/>
      <c r="D11" s="257" t="s">
        <v>5782</v>
      </c>
      <c r="E11" s="257" t="s">
        <v>1071</v>
      </c>
      <c r="F11" s="257" t="s">
        <v>5756</v>
      </c>
      <c r="G11" s="257" t="s">
        <v>1072</v>
      </c>
      <c r="H11" s="257" t="s">
        <v>5736</v>
      </c>
      <c r="I11" s="257" t="s">
        <v>1073</v>
      </c>
    </row>
    <row r="12" spans="1:9" ht="15.95" customHeight="1">
      <c r="A12" s="257" t="s">
        <v>1083</v>
      </c>
      <c r="B12" s="257" t="s">
        <v>5792</v>
      </c>
      <c r="C12" s="257"/>
      <c r="D12" s="257" t="s">
        <v>5782</v>
      </c>
      <c r="E12" s="257" t="s">
        <v>1071</v>
      </c>
      <c r="F12" s="257" t="s">
        <v>5756</v>
      </c>
      <c r="G12" s="257" t="s">
        <v>1072</v>
      </c>
      <c r="H12" s="257" t="s">
        <v>5736</v>
      </c>
      <c r="I12" s="257" t="s">
        <v>1073</v>
      </c>
    </row>
    <row r="13" spans="1:9" ht="15.95" customHeight="1">
      <c r="A13" s="257" t="s">
        <v>1084</v>
      </c>
      <c r="B13" s="257" t="s">
        <v>5793</v>
      </c>
      <c r="C13" s="257"/>
      <c r="D13" s="257" t="s">
        <v>5782</v>
      </c>
      <c r="E13" s="257" t="s">
        <v>1071</v>
      </c>
      <c r="F13" s="257" t="s">
        <v>5756</v>
      </c>
      <c r="G13" s="257" t="s">
        <v>1072</v>
      </c>
      <c r="H13" s="257" t="s">
        <v>5736</v>
      </c>
      <c r="I13" s="257" t="s">
        <v>1073</v>
      </c>
    </row>
    <row r="14" spans="1:9" ht="15.95" customHeight="1">
      <c r="A14" s="257" t="s">
        <v>1085</v>
      </c>
      <c r="B14" s="257" t="s">
        <v>1086</v>
      </c>
      <c r="C14" s="257"/>
      <c r="D14" s="257" t="s">
        <v>721</v>
      </c>
      <c r="E14" s="257" t="s">
        <v>1071</v>
      </c>
      <c r="F14" s="257" t="s">
        <v>5756</v>
      </c>
      <c r="G14" s="257" t="s">
        <v>1072</v>
      </c>
      <c r="H14" s="257" t="s">
        <v>5736</v>
      </c>
      <c r="I14" s="257" t="s">
        <v>1073</v>
      </c>
    </row>
    <row r="15" spans="1:9" ht="15.95" customHeight="1">
      <c r="A15" s="257" t="s">
        <v>1087</v>
      </c>
      <c r="B15" s="257" t="s">
        <v>5794</v>
      </c>
      <c r="C15" s="257"/>
      <c r="D15" s="257" t="s">
        <v>5782</v>
      </c>
      <c r="E15" s="257" t="s">
        <v>1071</v>
      </c>
      <c r="F15" s="257" t="s">
        <v>5756</v>
      </c>
      <c r="G15" s="257" t="s">
        <v>1072</v>
      </c>
      <c r="H15" s="257" t="s">
        <v>5736</v>
      </c>
      <c r="I15" s="257" t="s">
        <v>1073</v>
      </c>
    </row>
    <row r="16" spans="1:9" ht="15.95" customHeight="1">
      <c r="A16" s="257" t="s">
        <v>1088</v>
      </c>
      <c r="B16" s="257" t="s">
        <v>5795</v>
      </c>
      <c r="C16" s="257"/>
      <c r="D16" s="257" t="s">
        <v>5782</v>
      </c>
      <c r="E16" s="257" t="s">
        <v>1071</v>
      </c>
      <c r="F16" s="257" t="s">
        <v>5756</v>
      </c>
      <c r="G16" s="257" t="s">
        <v>1072</v>
      </c>
      <c r="H16" s="257" t="s">
        <v>5736</v>
      </c>
      <c r="I16" s="257" t="s">
        <v>1073</v>
      </c>
    </row>
    <row r="17" spans="1:9" ht="15.95" customHeight="1">
      <c r="A17" s="257" t="s">
        <v>1089</v>
      </c>
      <c r="B17" s="257" t="s">
        <v>5796</v>
      </c>
      <c r="C17" s="257"/>
      <c r="D17" s="257" t="s">
        <v>5782</v>
      </c>
      <c r="E17" s="257" t="s">
        <v>1071</v>
      </c>
      <c r="F17" s="257" t="s">
        <v>5756</v>
      </c>
      <c r="G17" s="257" t="s">
        <v>1072</v>
      </c>
      <c r="H17" s="257" t="s">
        <v>5736</v>
      </c>
      <c r="I17" s="257" t="s">
        <v>1073</v>
      </c>
    </row>
    <row r="18" spans="1:9" ht="15.95" customHeight="1">
      <c r="A18" s="257" t="s">
        <v>1090</v>
      </c>
      <c r="B18" s="257" t="s">
        <v>1091</v>
      </c>
      <c r="C18" s="257"/>
      <c r="D18" s="257" t="s">
        <v>721</v>
      </c>
      <c r="E18" s="257" t="s">
        <v>1092</v>
      </c>
      <c r="F18" s="257" t="s">
        <v>1093</v>
      </c>
      <c r="G18" s="257" t="s">
        <v>1072</v>
      </c>
      <c r="H18" s="257" t="s">
        <v>5736</v>
      </c>
      <c r="I18" s="257" t="s">
        <v>1073</v>
      </c>
    </row>
    <row r="19" spans="1:9" ht="15.95" customHeight="1">
      <c r="A19" s="257" t="s">
        <v>1094</v>
      </c>
      <c r="B19" s="257" t="s">
        <v>1020</v>
      </c>
      <c r="C19" s="257"/>
      <c r="D19" s="257" t="s">
        <v>721</v>
      </c>
      <c r="E19" s="257" t="s">
        <v>1092</v>
      </c>
      <c r="F19" s="257" t="s">
        <v>1093</v>
      </c>
      <c r="G19" s="257" t="s">
        <v>1072</v>
      </c>
      <c r="H19" s="257" t="s">
        <v>5736</v>
      </c>
      <c r="I19" s="257" t="s">
        <v>1073</v>
      </c>
    </row>
    <row r="20" spans="1:9" ht="15.95" customHeight="1">
      <c r="A20" s="257" t="s">
        <v>1095</v>
      </c>
      <c r="B20" s="257" t="s">
        <v>1063</v>
      </c>
      <c r="C20" s="257"/>
      <c r="D20" s="257" t="s">
        <v>721</v>
      </c>
      <c r="E20" s="257" t="s">
        <v>1092</v>
      </c>
      <c r="F20" s="257" t="s">
        <v>1093</v>
      </c>
      <c r="G20" s="257" t="s">
        <v>1072</v>
      </c>
      <c r="H20" s="257" t="s">
        <v>5736</v>
      </c>
      <c r="I20" s="257" t="s">
        <v>1073</v>
      </c>
    </row>
    <row r="21" spans="1:9" ht="15.95" customHeight="1">
      <c r="A21" s="257" t="s">
        <v>1096</v>
      </c>
      <c r="B21" s="257" t="s">
        <v>1097</v>
      </c>
      <c r="C21" s="257"/>
      <c r="D21" s="257" t="s">
        <v>721</v>
      </c>
      <c r="E21" s="257" t="s">
        <v>1092</v>
      </c>
      <c r="F21" s="257" t="s">
        <v>1093</v>
      </c>
      <c r="G21" s="257" t="s">
        <v>1072</v>
      </c>
      <c r="H21" s="257" t="s">
        <v>5736</v>
      </c>
      <c r="I21" s="257" t="s">
        <v>1073</v>
      </c>
    </row>
    <row r="22" spans="1:9" ht="15.95" customHeight="1">
      <c r="A22" s="257" t="s">
        <v>1098</v>
      </c>
      <c r="B22" s="257" t="s">
        <v>1054</v>
      </c>
      <c r="C22" s="257"/>
      <c r="D22" s="257" t="s">
        <v>721</v>
      </c>
      <c r="E22" s="257" t="s">
        <v>1092</v>
      </c>
      <c r="F22" s="257" t="s">
        <v>1093</v>
      </c>
      <c r="G22" s="257" t="s">
        <v>1072</v>
      </c>
      <c r="H22" s="257" t="s">
        <v>5736</v>
      </c>
      <c r="I22" s="257" t="s">
        <v>1073</v>
      </c>
    </row>
    <row r="23" spans="1:9" ht="15.95" customHeight="1">
      <c r="A23" s="257" t="s">
        <v>1099</v>
      </c>
      <c r="B23" s="257" t="s">
        <v>1022</v>
      </c>
      <c r="C23" s="257"/>
      <c r="D23" s="257" t="s">
        <v>721</v>
      </c>
      <c r="E23" s="257" t="s">
        <v>1092</v>
      </c>
      <c r="F23" s="257" t="s">
        <v>1093</v>
      </c>
      <c r="G23" s="257" t="s">
        <v>1072</v>
      </c>
      <c r="H23" s="257" t="s">
        <v>5736</v>
      </c>
      <c r="I23" s="257" t="s">
        <v>1073</v>
      </c>
    </row>
    <row r="24" spans="1:9" ht="15.95" customHeight="1">
      <c r="A24" s="257" t="s">
        <v>1100</v>
      </c>
      <c r="B24" s="257" t="s">
        <v>1101</v>
      </c>
      <c r="C24" s="257"/>
      <c r="D24" s="257" t="s">
        <v>721</v>
      </c>
      <c r="E24" s="257" t="s">
        <v>1092</v>
      </c>
      <c r="F24" s="257" t="s">
        <v>1093</v>
      </c>
      <c r="G24" s="257" t="s">
        <v>1072</v>
      </c>
      <c r="H24" s="257" t="s">
        <v>5736</v>
      </c>
      <c r="I24" s="257" t="s">
        <v>1073</v>
      </c>
    </row>
    <row r="25" spans="1:9" ht="15.95" customHeight="1">
      <c r="A25" s="257" t="s">
        <v>1102</v>
      </c>
      <c r="B25" s="257" t="s">
        <v>1103</v>
      </c>
      <c r="C25" s="257"/>
      <c r="D25" s="257" t="s">
        <v>721</v>
      </c>
      <c r="E25" s="257" t="s">
        <v>1092</v>
      </c>
      <c r="F25" s="257" t="s">
        <v>1093</v>
      </c>
      <c r="G25" s="257" t="s">
        <v>1072</v>
      </c>
      <c r="H25" s="257" t="s">
        <v>5736</v>
      </c>
      <c r="I25" s="257" t="s">
        <v>1073</v>
      </c>
    </row>
    <row r="26" spans="1:9" ht="15.95" customHeight="1">
      <c r="A26" s="257" t="s">
        <v>1104</v>
      </c>
      <c r="B26" s="257" t="s">
        <v>1105</v>
      </c>
      <c r="C26" s="257"/>
      <c r="D26" s="257" t="s">
        <v>721</v>
      </c>
      <c r="E26" s="257" t="s">
        <v>1092</v>
      </c>
      <c r="F26" s="257" t="s">
        <v>1093</v>
      </c>
      <c r="G26" s="257" t="s">
        <v>1072</v>
      </c>
      <c r="H26" s="257" t="s">
        <v>5736</v>
      </c>
      <c r="I26" s="257" t="s">
        <v>1073</v>
      </c>
    </row>
    <row r="27" spans="1:9" ht="15.95" customHeight="1">
      <c r="A27" s="257" t="s">
        <v>1106</v>
      </c>
      <c r="B27" s="257" t="s">
        <v>1107</v>
      </c>
      <c r="C27" s="257"/>
      <c r="D27" s="257" t="s">
        <v>719</v>
      </c>
      <c r="E27" s="257" t="s">
        <v>1108</v>
      </c>
      <c r="F27" s="257" t="s">
        <v>1109</v>
      </c>
      <c r="G27" s="257" t="s">
        <v>1072</v>
      </c>
      <c r="H27" s="257" t="s">
        <v>5736</v>
      </c>
      <c r="I27" s="257" t="s">
        <v>1073</v>
      </c>
    </row>
    <row r="28" spans="1:9" ht="15.95" customHeight="1">
      <c r="A28" s="257" t="s">
        <v>1110</v>
      </c>
      <c r="B28" s="257" t="s">
        <v>828</v>
      </c>
      <c r="C28" s="257"/>
      <c r="D28" s="257" t="s">
        <v>721</v>
      </c>
      <c r="E28" s="257" t="s">
        <v>1108</v>
      </c>
      <c r="F28" s="257" t="s">
        <v>1109</v>
      </c>
      <c r="G28" s="257" t="s">
        <v>1072</v>
      </c>
      <c r="H28" s="257" t="s">
        <v>5736</v>
      </c>
      <c r="I28" s="257" t="s">
        <v>1073</v>
      </c>
    </row>
    <row r="29" spans="1:9" ht="15.95" customHeight="1">
      <c r="A29" s="257" t="s">
        <v>1111</v>
      </c>
      <c r="B29" s="257" t="s">
        <v>813</v>
      </c>
      <c r="C29" s="257"/>
      <c r="D29" s="257" t="s">
        <v>721</v>
      </c>
      <c r="E29" s="257" t="s">
        <v>1108</v>
      </c>
      <c r="F29" s="257" t="s">
        <v>1109</v>
      </c>
      <c r="G29" s="257" t="s">
        <v>1072</v>
      </c>
      <c r="H29" s="257" t="s">
        <v>5736</v>
      </c>
      <c r="I29" s="257" t="s">
        <v>1073</v>
      </c>
    </row>
    <row r="30" spans="1:9" ht="15.95" customHeight="1">
      <c r="A30" s="257" t="s">
        <v>1112</v>
      </c>
      <c r="B30" s="257" t="s">
        <v>859</v>
      </c>
      <c r="C30" s="257"/>
      <c r="D30" s="257" t="s">
        <v>721</v>
      </c>
      <c r="E30" s="257" t="s">
        <v>1108</v>
      </c>
      <c r="F30" s="257" t="s">
        <v>1109</v>
      </c>
      <c r="G30" s="257" t="s">
        <v>1072</v>
      </c>
      <c r="H30" s="257" t="s">
        <v>5736</v>
      </c>
      <c r="I30" s="257" t="s">
        <v>1073</v>
      </c>
    </row>
    <row r="31" spans="1:9" ht="15.95" customHeight="1">
      <c r="A31" s="257" t="s">
        <v>1113</v>
      </c>
      <c r="B31" s="257" t="s">
        <v>980</v>
      </c>
      <c r="C31" s="257"/>
      <c r="D31" s="257" t="s">
        <v>721</v>
      </c>
      <c r="E31" s="257" t="s">
        <v>1108</v>
      </c>
      <c r="F31" s="257" t="s">
        <v>1109</v>
      </c>
      <c r="G31" s="257" t="s">
        <v>1072</v>
      </c>
      <c r="H31" s="257" t="s">
        <v>5736</v>
      </c>
      <c r="I31" s="257" t="s">
        <v>1073</v>
      </c>
    </row>
    <row r="32" spans="1:9" ht="15.95" customHeight="1">
      <c r="A32" s="257" t="s">
        <v>1114</v>
      </c>
      <c r="B32" s="257" t="s">
        <v>829</v>
      </c>
      <c r="C32" s="257"/>
      <c r="D32" s="257" t="s">
        <v>721</v>
      </c>
      <c r="E32" s="257" t="s">
        <v>1108</v>
      </c>
      <c r="F32" s="257" t="s">
        <v>1109</v>
      </c>
      <c r="G32" s="257" t="s">
        <v>1072</v>
      </c>
      <c r="H32" s="257" t="s">
        <v>5736</v>
      </c>
      <c r="I32" s="257" t="s">
        <v>1073</v>
      </c>
    </row>
    <row r="33" spans="1:9" ht="15.95" customHeight="1">
      <c r="A33" s="257" t="s">
        <v>1115</v>
      </c>
      <c r="B33" s="257" t="s">
        <v>1116</v>
      </c>
      <c r="C33" s="257"/>
      <c r="D33" s="257" t="s">
        <v>721</v>
      </c>
      <c r="E33" s="257" t="s">
        <v>1108</v>
      </c>
      <c r="F33" s="257" t="s">
        <v>1109</v>
      </c>
      <c r="G33" s="257" t="s">
        <v>1072</v>
      </c>
      <c r="H33" s="257" t="s">
        <v>5736</v>
      </c>
      <c r="I33" s="257" t="s">
        <v>1073</v>
      </c>
    </row>
    <row r="34" spans="1:9" ht="15.95" customHeight="1">
      <c r="A34" s="257" t="s">
        <v>1117</v>
      </c>
      <c r="B34" s="257" t="s">
        <v>1118</v>
      </c>
      <c r="C34" s="257"/>
      <c r="D34" s="257" t="s">
        <v>721</v>
      </c>
      <c r="E34" s="257" t="s">
        <v>1108</v>
      </c>
      <c r="F34" s="257" t="s">
        <v>1109</v>
      </c>
      <c r="G34" s="257" t="s">
        <v>1072</v>
      </c>
      <c r="H34" s="257" t="s">
        <v>5736</v>
      </c>
      <c r="I34" s="257" t="s">
        <v>1073</v>
      </c>
    </row>
    <row r="35" spans="1:9" ht="15.95" customHeight="1">
      <c r="A35" s="257" t="s">
        <v>1119</v>
      </c>
      <c r="B35" s="257" t="s">
        <v>1120</v>
      </c>
      <c r="C35" s="257"/>
      <c r="D35" s="257" t="s">
        <v>719</v>
      </c>
      <c r="E35" s="257" t="s">
        <v>1121</v>
      </c>
      <c r="F35" s="257" t="s">
        <v>1122</v>
      </c>
      <c r="G35" s="257" t="s">
        <v>1072</v>
      </c>
      <c r="H35" s="257" t="s">
        <v>5736</v>
      </c>
      <c r="I35" s="257" t="s">
        <v>1073</v>
      </c>
    </row>
    <row r="36" spans="1:9" ht="15.95" customHeight="1">
      <c r="A36" s="257" t="s">
        <v>1123</v>
      </c>
      <c r="B36" s="257" t="s">
        <v>1124</v>
      </c>
      <c r="C36" s="257"/>
      <c r="D36" s="257" t="s">
        <v>721</v>
      </c>
      <c r="E36" s="257" t="s">
        <v>1121</v>
      </c>
      <c r="F36" s="257" t="s">
        <v>1122</v>
      </c>
      <c r="G36" s="257" t="s">
        <v>1072</v>
      </c>
      <c r="H36" s="257" t="s">
        <v>5736</v>
      </c>
      <c r="I36" s="257" t="s">
        <v>1073</v>
      </c>
    </row>
    <row r="37" spans="1:9" ht="15.95" customHeight="1">
      <c r="A37" s="257" t="s">
        <v>1125</v>
      </c>
      <c r="B37" s="257" t="s">
        <v>1126</v>
      </c>
      <c r="C37" s="257"/>
      <c r="D37" s="257" t="s">
        <v>721</v>
      </c>
      <c r="E37" s="257" t="s">
        <v>1121</v>
      </c>
      <c r="F37" s="257" t="s">
        <v>1122</v>
      </c>
      <c r="G37" s="257" t="s">
        <v>1072</v>
      </c>
      <c r="H37" s="257" t="s">
        <v>5736</v>
      </c>
      <c r="I37" s="257" t="s">
        <v>1073</v>
      </c>
    </row>
    <row r="38" spans="1:9" ht="15.95" customHeight="1">
      <c r="A38" s="257" t="s">
        <v>1127</v>
      </c>
      <c r="B38" s="257" t="s">
        <v>1128</v>
      </c>
      <c r="C38" s="257"/>
      <c r="D38" s="257" t="s">
        <v>721</v>
      </c>
      <c r="E38" s="257" t="s">
        <v>1121</v>
      </c>
      <c r="F38" s="257" t="s">
        <v>1122</v>
      </c>
      <c r="G38" s="257" t="s">
        <v>1072</v>
      </c>
      <c r="H38" s="257" t="s">
        <v>5736</v>
      </c>
      <c r="I38" s="257" t="s">
        <v>1073</v>
      </c>
    </row>
    <row r="39" spans="1:9" ht="15.95" customHeight="1">
      <c r="A39" s="257" t="s">
        <v>1129</v>
      </c>
      <c r="B39" s="257" t="s">
        <v>987</v>
      </c>
      <c r="C39" s="257"/>
      <c r="D39" s="257" t="s">
        <v>721</v>
      </c>
      <c r="E39" s="257" t="s">
        <v>1121</v>
      </c>
      <c r="F39" s="257" t="s">
        <v>1122</v>
      </c>
      <c r="G39" s="257" t="s">
        <v>1072</v>
      </c>
      <c r="H39" s="257" t="s">
        <v>5736</v>
      </c>
      <c r="I39" s="257" t="s">
        <v>1073</v>
      </c>
    </row>
    <row r="40" spans="1:9" ht="15.95" customHeight="1">
      <c r="A40" s="257" t="s">
        <v>1130</v>
      </c>
      <c r="B40" s="257" t="s">
        <v>1131</v>
      </c>
      <c r="C40" s="257"/>
      <c r="D40" s="257" t="s">
        <v>721</v>
      </c>
      <c r="E40" s="257" t="s">
        <v>1121</v>
      </c>
      <c r="F40" s="257" t="s">
        <v>1122</v>
      </c>
      <c r="G40" s="257" t="s">
        <v>1072</v>
      </c>
      <c r="H40" s="257" t="s">
        <v>5736</v>
      </c>
      <c r="I40" s="257" t="s">
        <v>1073</v>
      </c>
    </row>
    <row r="41" spans="1:9" ht="15.95" customHeight="1">
      <c r="A41" s="257" t="s">
        <v>1132</v>
      </c>
      <c r="B41" s="257" t="s">
        <v>1133</v>
      </c>
      <c r="C41" s="257"/>
      <c r="D41" s="257" t="s">
        <v>721</v>
      </c>
      <c r="E41" s="257" t="s">
        <v>1121</v>
      </c>
      <c r="F41" s="257" t="s">
        <v>1122</v>
      </c>
      <c r="G41" s="257" t="s">
        <v>1072</v>
      </c>
      <c r="H41" s="257" t="s">
        <v>5736</v>
      </c>
      <c r="I41" s="257" t="s">
        <v>1073</v>
      </c>
    </row>
    <row r="42" spans="1:9" ht="15.95" customHeight="1">
      <c r="A42" s="257" t="s">
        <v>1134</v>
      </c>
      <c r="B42" s="257" t="s">
        <v>1043</v>
      </c>
      <c r="C42" s="257"/>
      <c r="D42" s="257" t="s">
        <v>721</v>
      </c>
      <c r="E42" s="257" t="s">
        <v>1121</v>
      </c>
      <c r="F42" s="257" t="s">
        <v>1122</v>
      </c>
      <c r="G42" s="257" t="s">
        <v>1072</v>
      </c>
      <c r="H42" s="257" t="s">
        <v>5736</v>
      </c>
      <c r="I42" s="257" t="s">
        <v>1073</v>
      </c>
    </row>
    <row r="43" spans="1:9" ht="15.95" customHeight="1">
      <c r="A43" s="257" t="s">
        <v>1135</v>
      </c>
      <c r="B43" s="257" t="s">
        <v>868</v>
      </c>
      <c r="C43" s="257" t="s">
        <v>1136</v>
      </c>
      <c r="D43" s="257" t="s">
        <v>721</v>
      </c>
      <c r="E43" s="257" t="s">
        <v>1121</v>
      </c>
      <c r="F43" s="257" t="s">
        <v>1122</v>
      </c>
      <c r="G43" s="257" t="s">
        <v>1072</v>
      </c>
      <c r="H43" s="257" t="s">
        <v>5736</v>
      </c>
      <c r="I43" s="257" t="s">
        <v>1073</v>
      </c>
    </row>
    <row r="44" spans="1:9" ht="15.95" customHeight="1">
      <c r="A44" s="257" t="s">
        <v>1137</v>
      </c>
      <c r="B44" s="257" t="s">
        <v>1138</v>
      </c>
      <c r="C44" s="257"/>
      <c r="D44" s="257" t="s">
        <v>719</v>
      </c>
      <c r="E44" s="257" t="s">
        <v>1139</v>
      </c>
      <c r="F44" s="257" t="s">
        <v>1140</v>
      </c>
      <c r="G44" s="257" t="s">
        <v>1072</v>
      </c>
      <c r="H44" s="257" t="s">
        <v>5736</v>
      </c>
      <c r="I44" s="257" t="s">
        <v>1073</v>
      </c>
    </row>
    <row r="45" spans="1:9" ht="15.95" customHeight="1">
      <c r="A45" s="257" t="s">
        <v>1141</v>
      </c>
      <c r="B45" s="257" t="s">
        <v>1056</v>
      </c>
      <c r="C45" s="257"/>
      <c r="D45" s="257" t="s">
        <v>721</v>
      </c>
      <c r="E45" s="257" t="s">
        <v>1139</v>
      </c>
      <c r="F45" s="257" t="s">
        <v>1140</v>
      </c>
      <c r="G45" s="257" t="s">
        <v>1072</v>
      </c>
      <c r="H45" s="257" t="s">
        <v>5736</v>
      </c>
      <c r="I45" s="257" t="s">
        <v>1073</v>
      </c>
    </row>
    <row r="46" spans="1:9" ht="15.95" customHeight="1">
      <c r="A46" s="257" t="s">
        <v>1142</v>
      </c>
      <c r="B46" s="257" t="s">
        <v>1143</v>
      </c>
      <c r="C46" s="257"/>
      <c r="D46" s="257" t="s">
        <v>721</v>
      </c>
      <c r="E46" s="257" t="s">
        <v>1139</v>
      </c>
      <c r="F46" s="257" t="s">
        <v>1140</v>
      </c>
      <c r="G46" s="257" t="s">
        <v>1072</v>
      </c>
      <c r="H46" s="257" t="s">
        <v>5736</v>
      </c>
      <c r="I46" s="257" t="s">
        <v>1073</v>
      </c>
    </row>
    <row r="47" spans="1:9" ht="15.95" customHeight="1">
      <c r="A47" s="257" t="s">
        <v>1144</v>
      </c>
      <c r="B47" s="257" t="s">
        <v>1145</v>
      </c>
      <c r="C47" s="257"/>
      <c r="D47" s="257" t="s">
        <v>721</v>
      </c>
      <c r="E47" s="257" t="s">
        <v>1139</v>
      </c>
      <c r="F47" s="257" t="s">
        <v>1140</v>
      </c>
      <c r="G47" s="257" t="s">
        <v>1072</v>
      </c>
      <c r="H47" s="257" t="s">
        <v>5736</v>
      </c>
      <c r="I47" s="257" t="s">
        <v>1073</v>
      </c>
    </row>
    <row r="48" spans="1:9" ht="15.95" customHeight="1">
      <c r="A48" s="257" t="s">
        <v>1146</v>
      </c>
      <c r="B48" s="257" t="s">
        <v>1057</v>
      </c>
      <c r="C48" s="257"/>
      <c r="D48" s="257" t="s">
        <v>721</v>
      </c>
      <c r="E48" s="257" t="s">
        <v>1139</v>
      </c>
      <c r="F48" s="257" t="s">
        <v>1140</v>
      </c>
      <c r="G48" s="257" t="s">
        <v>1072</v>
      </c>
      <c r="H48" s="257" t="s">
        <v>5736</v>
      </c>
      <c r="I48" s="257" t="s">
        <v>1073</v>
      </c>
    </row>
    <row r="49" spans="1:9" ht="15.95" customHeight="1">
      <c r="A49" s="257" t="s">
        <v>1147</v>
      </c>
      <c r="B49" s="257" t="s">
        <v>1041</v>
      </c>
      <c r="C49" s="257"/>
      <c r="D49" s="257" t="s">
        <v>721</v>
      </c>
      <c r="E49" s="257" t="s">
        <v>1139</v>
      </c>
      <c r="F49" s="257" t="s">
        <v>1140</v>
      </c>
      <c r="G49" s="257" t="s">
        <v>1072</v>
      </c>
      <c r="H49" s="257" t="s">
        <v>5736</v>
      </c>
      <c r="I49" s="257" t="s">
        <v>1073</v>
      </c>
    </row>
    <row r="50" spans="1:9" ht="15.95" customHeight="1">
      <c r="A50" s="257" t="s">
        <v>1148</v>
      </c>
      <c r="B50" s="257" t="s">
        <v>1149</v>
      </c>
      <c r="C50" s="257"/>
      <c r="D50" s="257" t="s">
        <v>721</v>
      </c>
      <c r="E50" s="257" t="s">
        <v>1139</v>
      </c>
      <c r="F50" s="257" t="s">
        <v>1140</v>
      </c>
      <c r="G50" s="257" t="s">
        <v>1072</v>
      </c>
      <c r="H50" s="257" t="s">
        <v>5736</v>
      </c>
      <c r="I50" s="257" t="s">
        <v>1073</v>
      </c>
    </row>
    <row r="51" spans="1:9" ht="15.95" customHeight="1">
      <c r="A51" s="257" t="s">
        <v>1150</v>
      </c>
      <c r="B51" s="257" t="s">
        <v>1151</v>
      </c>
      <c r="C51" s="257"/>
      <c r="D51" s="257" t="s">
        <v>721</v>
      </c>
      <c r="E51" s="257" t="s">
        <v>1139</v>
      </c>
      <c r="F51" s="257" t="s">
        <v>1140</v>
      </c>
      <c r="G51" s="257" t="s">
        <v>1072</v>
      </c>
      <c r="H51" s="257" t="s">
        <v>5736</v>
      </c>
      <c r="I51" s="257" t="s">
        <v>1073</v>
      </c>
    </row>
    <row r="52" spans="1:9" ht="15.95" customHeight="1">
      <c r="A52" s="257" t="s">
        <v>1152</v>
      </c>
      <c r="B52" s="257" t="s">
        <v>1153</v>
      </c>
      <c r="C52" s="257"/>
      <c r="D52" s="257" t="s">
        <v>721</v>
      </c>
      <c r="E52" s="257" t="s">
        <v>1139</v>
      </c>
      <c r="F52" s="257" t="s">
        <v>1140</v>
      </c>
      <c r="G52" s="257" t="s">
        <v>1072</v>
      </c>
      <c r="H52" s="257" t="s">
        <v>5736</v>
      </c>
      <c r="I52" s="257" t="s">
        <v>1073</v>
      </c>
    </row>
    <row r="53" spans="1:9" ht="15.95" customHeight="1">
      <c r="A53" s="257" t="s">
        <v>1154</v>
      </c>
      <c r="B53" s="257" t="s">
        <v>1155</v>
      </c>
      <c r="C53" s="257"/>
      <c r="D53" s="257" t="s">
        <v>721</v>
      </c>
      <c r="E53" s="257" t="s">
        <v>1156</v>
      </c>
      <c r="F53" s="257" t="s">
        <v>1157</v>
      </c>
      <c r="G53" s="257" t="s">
        <v>1072</v>
      </c>
      <c r="H53" s="257" t="s">
        <v>5736</v>
      </c>
      <c r="I53" s="257" t="s">
        <v>1073</v>
      </c>
    </row>
    <row r="54" spans="1:9" ht="15.95" customHeight="1">
      <c r="A54" s="257" t="s">
        <v>1158</v>
      </c>
      <c r="B54" s="257" t="s">
        <v>1159</v>
      </c>
      <c r="C54" s="257"/>
      <c r="D54" s="257" t="s">
        <v>721</v>
      </c>
      <c r="E54" s="257" t="s">
        <v>1156</v>
      </c>
      <c r="F54" s="257" t="s">
        <v>1157</v>
      </c>
      <c r="G54" s="257" t="s">
        <v>1072</v>
      </c>
      <c r="H54" s="257" t="s">
        <v>5736</v>
      </c>
      <c r="I54" s="257" t="s">
        <v>1073</v>
      </c>
    </row>
    <row r="55" spans="1:9" ht="15.95" customHeight="1">
      <c r="A55" s="257" t="s">
        <v>1160</v>
      </c>
      <c r="B55" s="257" t="s">
        <v>1161</v>
      </c>
      <c r="C55" s="257"/>
      <c r="D55" s="257" t="s">
        <v>721</v>
      </c>
      <c r="E55" s="257" t="s">
        <v>1156</v>
      </c>
      <c r="F55" s="257" t="s">
        <v>1157</v>
      </c>
      <c r="G55" s="257" t="s">
        <v>1072</v>
      </c>
      <c r="H55" s="257" t="s">
        <v>5736</v>
      </c>
      <c r="I55" s="257" t="s">
        <v>1073</v>
      </c>
    </row>
    <row r="56" spans="1:9" ht="15.95" customHeight="1">
      <c r="A56" s="257" t="s">
        <v>1162</v>
      </c>
      <c r="B56" s="257" t="s">
        <v>1163</v>
      </c>
      <c r="C56" s="257"/>
      <c r="D56" s="257" t="s">
        <v>721</v>
      </c>
      <c r="E56" s="257" t="s">
        <v>1156</v>
      </c>
      <c r="F56" s="257" t="s">
        <v>1157</v>
      </c>
      <c r="G56" s="257" t="s">
        <v>1072</v>
      </c>
      <c r="H56" s="257" t="s">
        <v>5736</v>
      </c>
      <c r="I56" s="257" t="s">
        <v>1073</v>
      </c>
    </row>
    <row r="57" spans="1:9" ht="15.95" customHeight="1">
      <c r="A57" s="257" t="s">
        <v>1164</v>
      </c>
      <c r="B57" s="257" t="s">
        <v>720</v>
      </c>
      <c r="C57" s="257" t="s">
        <v>1165</v>
      </c>
      <c r="D57" s="257" t="s">
        <v>721</v>
      </c>
      <c r="E57" s="257" t="s">
        <v>1156</v>
      </c>
      <c r="F57" s="257" t="s">
        <v>1157</v>
      </c>
      <c r="G57" s="257" t="s">
        <v>1072</v>
      </c>
      <c r="H57" s="257" t="s">
        <v>5736</v>
      </c>
      <c r="I57" s="257" t="s">
        <v>1073</v>
      </c>
    </row>
    <row r="58" spans="1:9" ht="15.95" customHeight="1">
      <c r="A58" s="257" t="s">
        <v>1166</v>
      </c>
      <c r="B58" s="257" t="s">
        <v>820</v>
      </c>
      <c r="C58" s="257" t="s">
        <v>1167</v>
      </c>
      <c r="D58" s="257" t="s">
        <v>721</v>
      </c>
      <c r="E58" s="257" t="s">
        <v>1156</v>
      </c>
      <c r="F58" s="257" t="s">
        <v>1157</v>
      </c>
      <c r="G58" s="257" t="s">
        <v>1072</v>
      </c>
      <c r="H58" s="257" t="s">
        <v>5736</v>
      </c>
      <c r="I58" s="257" t="s">
        <v>1073</v>
      </c>
    </row>
    <row r="59" spans="1:9" ht="15.95" customHeight="1">
      <c r="A59" s="257" t="s">
        <v>1168</v>
      </c>
      <c r="B59" s="257" t="s">
        <v>1169</v>
      </c>
      <c r="C59" s="257"/>
      <c r="D59" s="257" t="s">
        <v>721</v>
      </c>
      <c r="E59" s="257" t="s">
        <v>1170</v>
      </c>
      <c r="F59" s="257" t="s">
        <v>1171</v>
      </c>
      <c r="G59" s="257" t="s">
        <v>1072</v>
      </c>
      <c r="H59" s="257" t="s">
        <v>5736</v>
      </c>
      <c r="I59" s="257" t="s">
        <v>1073</v>
      </c>
    </row>
    <row r="60" spans="1:9" ht="15.95" customHeight="1">
      <c r="A60" s="257" t="s">
        <v>1172</v>
      </c>
      <c r="B60" s="257" t="s">
        <v>1173</v>
      </c>
      <c r="C60" s="257"/>
      <c r="D60" s="257" t="s">
        <v>721</v>
      </c>
      <c r="E60" s="257" t="s">
        <v>1170</v>
      </c>
      <c r="F60" s="257" t="s">
        <v>1171</v>
      </c>
      <c r="G60" s="257" t="s">
        <v>1072</v>
      </c>
      <c r="H60" s="257" t="s">
        <v>5736</v>
      </c>
      <c r="I60" s="257" t="s">
        <v>1073</v>
      </c>
    </row>
    <row r="61" spans="1:9" ht="15.95" customHeight="1">
      <c r="A61" s="257" t="s">
        <v>1174</v>
      </c>
      <c r="B61" s="257" t="s">
        <v>1029</v>
      </c>
      <c r="C61" s="257"/>
      <c r="D61" s="257" t="s">
        <v>721</v>
      </c>
      <c r="E61" s="257" t="s">
        <v>1170</v>
      </c>
      <c r="F61" s="257" t="s">
        <v>1171</v>
      </c>
      <c r="G61" s="257" t="s">
        <v>1072</v>
      </c>
      <c r="H61" s="257" t="s">
        <v>5736</v>
      </c>
      <c r="I61" s="257" t="s">
        <v>1073</v>
      </c>
    </row>
    <row r="62" spans="1:9" ht="15.95" customHeight="1">
      <c r="A62" s="257" t="s">
        <v>1175</v>
      </c>
      <c r="B62" s="257" t="s">
        <v>1176</v>
      </c>
      <c r="C62" s="257"/>
      <c r="D62" s="257" t="s">
        <v>721</v>
      </c>
      <c r="E62" s="257" t="s">
        <v>1170</v>
      </c>
      <c r="F62" s="257" t="s">
        <v>1171</v>
      </c>
      <c r="G62" s="257" t="s">
        <v>1072</v>
      </c>
      <c r="H62" s="257" t="s">
        <v>5736</v>
      </c>
      <c r="I62" s="257" t="s">
        <v>1073</v>
      </c>
    </row>
    <row r="63" spans="1:9" ht="15.95" customHeight="1">
      <c r="A63" s="257" t="s">
        <v>1177</v>
      </c>
      <c r="B63" s="257" t="s">
        <v>1178</v>
      </c>
      <c r="C63" s="257"/>
      <c r="D63" s="257" t="s">
        <v>721</v>
      </c>
      <c r="E63" s="257" t="s">
        <v>1170</v>
      </c>
      <c r="F63" s="257" t="s">
        <v>1171</v>
      </c>
      <c r="G63" s="257" t="s">
        <v>1072</v>
      </c>
      <c r="H63" s="257" t="s">
        <v>5736</v>
      </c>
      <c r="I63" s="257" t="s">
        <v>1073</v>
      </c>
    </row>
    <row r="64" spans="1:9" ht="15.95" customHeight="1">
      <c r="A64" s="257" t="s">
        <v>1179</v>
      </c>
      <c r="B64" s="257" t="s">
        <v>1180</v>
      </c>
      <c r="C64" s="257"/>
      <c r="D64" s="257" t="s">
        <v>721</v>
      </c>
      <c r="E64" s="257" t="s">
        <v>1170</v>
      </c>
      <c r="F64" s="257" t="s">
        <v>1171</v>
      </c>
      <c r="G64" s="257" t="s">
        <v>1072</v>
      </c>
      <c r="H64" s="257" t="s">
        <v>5736</v>
      </c>
      <c r="I64" s="257" t="s">
        <v>1073</v>
      </c>
    </row>
    <row r="65" spans="1:9" ht="15.95" customHeight="1">
      <c r="A65" s="257" t="s">
        <v>1181</v>
      </c>
      <c r="B65" s="257" t="s">
        <v>1182</v>
      </c>
      <c r="C65" s="257"/>
      <c r="D65" s="257" t="s">
        <v>721</v>
      </c>
      <c r="E65" s="257" t="s">
        <v>1170</v>
      </c>
      <c r="F65" s="257" t="s">
        <v>1171</v>
      </c>
      <c r="G65" s="257" t="s">
        <v>1072</v>
      </c>
      <c r="H65" s="257" t="s">
        <v>5736</v>
      </c>
      <c r="I65" s="257" t="s">
        <v>1073</v>
      </c>
    </row>
    <row r="66" spans="1:9" ht="15.95" customHeight="1">
      <c r="A66" s="257" t="s">
        <v>1183</v>
      </c>
      <c r="B66" s="257" t="s">
        <v>1184</v>
      </c>
      <c r="C66" s="257"/>
      <c r="D66" s="257" t="s">
        <v>721</v>
      </c>
      <c r="E66" s="257" t="s">
        <v>1170</v>
      </c>
      <c r="F66" s="257" t="s">
        <v>1171</v>
      </c>
      <c r="G66" s="257" t="s">
        <v>1072</v>
      </c>
      <c r="H66" s="257" t="s">
        <v>5736</v>
      </c>
      <c r="I66" s="257" t="s">
        <v>1073</v>
      </c>
    </row>
    <row r="67" spans="1:9" ht="15.95" customHeight="1">
      <c r="A67" s="257" t="s">
        <v>1185</v>
      </c>
      <c r="B67" s="257" t="s">
        <v>5797</v>
      </c>
      <c r="C67" s="257"/>
      <c r="D67" s="257" t="s">
        <v>5782</v>
      </c>
      <c r="E67" s="257" t="s">
        <v>1186</v>
      </c>
      <c r="F67" s="257" t="s">
        <v>5757</v>
      </c>
      <c r="G67" s="257" t="s">
        <v>1187</v>
      </c>
      <c r="H67" s="257" t="s">
        <v>5737</v>
      </c>
      <c r="I67" s="257" t="s">
        <v>1073</v>
      </c>
    </row>
    <row r="68" spans="1:9" ht="15.95" customHeight="1">
      <c r="A68" s="257" t="s">
        <v>1188</v>
      </c>
      <c r="B68" s="257" t="s">
        <v>5798</v>
      </c>
      <c r="C68" s="257"/>
      <c r="D68" s="257" t="s">
        <v>5782</v>
      </c>
      <c r="E68" s="257" t="s">
        <v>1186</v>
      </c>
      <c r="F68" s="257" t="s">
        <v>5757</v>
      </c>
      <c r="G68" s="257" t="s">
        <v>1187</v>
      </c>
      <c r="H68" s="257" t="s">
        <v>5737</v>
      </c>
      <c r="I68" s="257" t="s">
        <v>1073</v>
      </c>
    </row>
    <row r="69" spans="1:9" ht="15.95" customHeight="1">
      <c r="A69" s="257" t="s">
        <v>1189</v>
      </c>
      <c r="B69" s="257" t="s">
        <v>5799</v>
      </c>
      <c r="C69" s="257"/>
      <c r="D69" s="257" t="s">
        <v>5782</v>
      </c>
      <c r="E69" s="257" t="s">
        <v>1186</v>
      </c>
      <c r="F69" s="257" t="s">
        <v>5757</v>
      </c>
      <c r="G69" s="257" t="s">
        <v>1187</v>
      </c>
      <c r="H69" s="257" t="s">
        <v>5737</v>
      </c>
      <c r="I69" s="257" t="s">
        <v>1073</v>
      </c>
    </row>
    <row r="70" spans="1:9" ht="15.95" customHeight="1">
      <c r="A70" s="257" t="s">
        <v>1190</v>
      </c>
      <c r="B70" s="257" t="s">
        <v>5800</v>
      </c>
      <c r="C70" s="257"/>
      <c r="D70" s="257" t="s">
        <v>5782</v>
      </c>
      <c r="E70" s="257" t="s">
        <v>1186</v>
      </c>
      <c r="F70" s="257" t="s">
        <v>5757</v>
      </c>
      <c r="G70" s="257" t="s">
        <v>1187</v>
      </c>
      <c r="H70" s="257" t="s">
        <v>5737</v>
      </c>
      <c r="I70" s="257" t="s">
        <v>1073</v>
      </c>
    </row>
    <row r="71" spans="1:9" ht="15.95" customHeight="1">
      <c r="A71" s="257" t="s">
        <v>1191</v>
      </c>
      <c r="B71" s="257" t="s">
        <v>5801</v>
      </c>
      <c r="C71" s="257"/>
      <c r="D71" s="257" t="s">
        <v>5782</v>
      </c>
      <c r="E71" s="257" t="s">
        <v>1186</v>
      </c>
      <c r="F71" s="257" t="s">
        <v>5757</v>
      </c>
      <c r="G71" s="257" t="s">
        <v>1187</v>
      </c>
      <c r="H71" s="257" t="s">
        <v>5737</v>
      </c>
      <c r="I71" s="257" t="s">
        <v>1073</v>
      </c>
    </row>
    <row r="72" spans="1:9" ht="15.95" customHeight="1">
      <c r="A72" s="257" t="s">
        <v>1192</v>
      </c>
      <c r="B72" s="257" t="s">
        <v>5802</v>
      </c>
      <c r="C72" s="257"/>
      <c r="D72" s="257" t="s">
        <v>5782</v>
      </c>
      <c r="E72" s="257" t="s">
        <v>1186</v>
      </c>
      <c r="F72" s="257" t="s">
        <v>5757</v>
      </c>
      <c r="G72" s="257" t="s">
        <v>1187</v>
      </c>
      <c r="H72" s="257" t="s">
        <v>5737</v>
      </c>
      <c r="I72" s="257" t="s">
        <v>1073</v>
      </c>
    </row>
    <row r="73" spans="1:9" ht="15.95" customHeight="1">
      <c r="A73" s="257" t="s">
        <v>1193</v>
      </c>
      <c r="B73" s="257" t="s">
        <v>5803</v>
      </c>
      <c r="C73" s="257"/>
      <c r="D73" s="257" t="s">
        <v>5782</v>
      </c>
      <c r="E73" s="257" t="s">
        <v>1186</v>
      </c>
      <c r="F73" s="257" t="s">
        <v>5757</v>
      </c>
      <c r="G73" s="257" t="s">
        <v>1187</v>
      </c>
      <c r="H73" s="257" t="s">
        <v>5737</v>
      </c>
      <c r="I73" s="257" t="s">
        <v>1073</v>
      </c>
    </row>
    <row r="74" spans="1:9" ht="15.95" customHeight="1">
      <c r="A74" s="257" t="s">
        <v>1194</v>
      </c>
      <c r="B74" s="257" t="s">
        <v>5804</v>
      </c>
      <c r="C74" s="257"/>
      <c r="D74" s="257" t="s">
        <v>5782</v>
      </c>
      <c r="E74" s="257" t="s">
        <v>1186</v>
      </c>
      <c r="F74" s="257" t="s">
        <v>5757</v>
      </c>
      <c r="G74" s="257" t="s">
        <v>1187</v>
      </c>
      <c r="H74" s="257" t="s">
        <v>5737</v>
      </c>
      <c r="I74" s="257" t="s">
        <v>1073</v>
      </c>
    </row>
    <row r="75" spans="1:9" ht="15.95" customHeight="1">
      <c r="A75" s="257" t="s">
        <v>1195</v>
      </c>
      <c r="B75" s="257" t="s">
        <v>5805</v>
      </c>
      <c r="C75" s="257"/>
      <c r="D75" s="257" t="s">
        <v>5782</v>
      </c>
      <c r="E75" s="257" t="s">
        <v>1186</v>
      </c>
      <c r="F75" s="257" t="s">
        <v>5757</v>
      </c>
      <c r="G75" s="257" t="s">
        <v>1187</v>
      </c>
      <c r="H75" s="257" t="s">
        <v>5737</v>
      </c>
      <c r="I75" s="257" t="s">
        <v>1073</v>
      </c>
    </row>
    <row r="76" spans="1:9" ht="15.95" customHeight="1">
      <c r="A76" s="257" t="s">
        <v>1196</v>
      </c>
      <c r="B76" s="257" t="s">
        <v>5806</v>
      </c>
      <c r="C76" s="257"/>
      <c r="D76" s="257" t="s">
        <v>5782</v>
      </c>
      <c r="E76" s="257" t="s">
        <v>1186</v>
      </c>
      <c r="F76" s="257" t="s">
        <v>5757</v>
      </c>
      <c r="G76" s="257" t="s">
        <v>1187</v>
      </c>
      <c r="H76" s="257" t="s">
        <v>5737</v>
      </c>
      <c r="I76" s="257" t="s">
        <v>1073</v>
      </c>
    </row>
    <row r="77" spans="1:9" ht="15.95" customHeight="1">
      <c r="A77" s="257" t="s">
        <v>1197</v>
      </c>
      <c r="B77" s="257" t="s">
        <v>5807</v>
      </c>
      <c r="C77" s="257"/>
      <c r="D77" s="257" t="s">
        <v>5782</v>
      </c>
      <c r="E77" s="257" t="s">
        <v>1186</v>
      </c>
      <c r="F77" s="257" t="s">
        <v>5757</v>
      </c>
      <c r="G77" s="257" t="s">
        <v>1187</v>
      </c>
      <c r="H77" s="257" t="s">
        <v>5737</v>
      </c>
      <c r="I77" s="257" t="s">
        <v>1073</v>
      </c>
    </row>
    <row r="78" spans="1:9" ht="15.95" customHeight="1">
      <c r="A78" s="257" t="s">
        <v>1198</v>
      </c>
      <c r="B78" s="257" t="s">
        <v>5808</v>
      </c>
      <c r="C78" s="257"/>
      <c r="D78" s="257" t="s">
        <v>5782</v>
      </c>
      <c r="E78" s="257" t="s">
        <v>1186</v>
      </c>
      <c r="F78" s="257" t="s">
        <v>5757</v>
      </c>
      <c r="G78" s="257" t="s">
        <v>1187</v>
      </c>
      <c r="H78" s="257" t="s">
        <v>5737</v>
      </c>
      <c r="I78" s="257" t="s">
        <v>1073</v>
      </c>
    </row>
    <row r="79" spans="1:9" ht="15.95" customHeight="1">
      <c r="A79" s="257" t="s">
        <v>1199</v>
      </c>
      <c r="B79" s="257" t="s">
        <v>5809</v>
      </c>
      <c r="C79" s="257"/>
      <c r="D79" s="257" t="s">
        <v>5782</v>
      </c>
      <c r="E79" s="257" t="s">
        <v>1186</v>
      </c>
      <c r="F79" s="257" t="s">
        <v>5757</v>
      </c>
      <c r="G79" s="257" t="s">
        <v>1187</v>
      </c>
      <c r="H79" s="257" t="s">
        <v>5737</v>
      </c>
      <c r="I79" s="257" t="s">
        <v>1073</v>
      </c>
    </row>
    <row r="80" spans="1:9" ht="15.95" customHeight="1">
      <c r="A80" s="257" t="s">
        <v>1200</v>
      </c>
      <c r="B80" s="257" t="s">
        <v>5810</v>
      </c>
      <c r="C80" s="257"/>
      <c r="D80" s="257" t="s">
        <v>5782</v>
      </c>
      <c r="E80" s="257" t="s">
        <v>1186</v>
      </c>
      <c r="F80" s="257" t="s">
        <v>5757</v>
      </c>
      <c r="G80" s="257" t="s">
        <v>1187</v>
      </c>
      <c r="H80" s="257" t="s">
        <v>5737</v>
      </c>
      <c r="I80" s="257" t="s">
        <v>1073</v>
      </c>
    </row>
    <row r="81" spans="1:9" ht="15.95" customHeight="1">
      <c r="A81" s="257" t="s">
        <v>1201</v>
      </c>
      <c r="B81" s="257" t="s">
        <v>1202</v>
      </c>
      <c r="C81" s="257"/>
      <c r="D81" s="257" t="s">
        <v>721</v>
      </c>
      <c r="E81" s="257" t="s">
        <v>1186</v>
      </c>
      <c r="F81" s="257" t="s">
        <v>5757</v>
      </c>
      <c r="G81" s="257" t="s">
        <v>1187</v>
      </c>
      <c r="H81" s="257" t="s">
        <v>5737</v>
      </c>
      <c r="I81" s="257" t="s">
        <v>1073</v>
      </c>
    </row>
    <row r="82" spans="1:9" ht="15.95" customHeight="1">
      <c r="A82" s="257" t="s">
        <v>1203</v>
      </c>
      <c r="B82" s="257" t="s">
        <v>1204</v>
      </c>
      <c r="C82" s="257"/>
      <c r="D82" s="257" t="s">
        <v>721</v>
      </c>
      <c r="E82" s="257" t="s">
        <v>1186</v>
      </c>
      <c r="F82" s="257" t="s">
        <v>5757</v>
      </c>
      <c r="G82" s="257" t="s">
        <v>1187</v>
      </c>
      <c r="H82" s="257" t="s">
        <v>5737</v>
      </c>
      <c r="I82" s="257" t="s">
        <v>1073</v>
      </c>
    </row>
    <row r="83" spans="1:9" ht="15.95" customHeight="1">
      <c r="A83" s="257" t="s">
        <v>1205</v>
      </c>
      <c r="B83" s="257" t="s">
        <v>1206</v>
      </c>
      <c r="C83" s="257"/>
      <c r="D83" s="257" t="s">
        <v>721</v>
      </c>
      <c r="E83" s="257" t="s">
        <v>1186</v>
      </c>
      <c r="F83" s="257" t="s">
        <v>5757</v>
      </c>
      <c r="G83" s="257" t="s">
        <v>1187</v>
      </c>
      <c r="H83" s="257" t="s">
        <v>5737</v>
      </c>
      <c r="I83" s="257" t="s">
        <v>1073</v>
      </c>
    </row>
    <row r="84" spans="1:9" ht="15.95" customHeight="1">
      <c r="A84" s="257" t="s">
        <v>1207</v>
      </c>
      <c r="B84" s="257" t="s">
        <v>976</v>
      </c>
      <c r="C84" s="257"/>
      <c r="D84" s="257" t="s">
        <v>721</v>
      </c>
      <c r="E84" s="257" t="s">
        <v>1186</v>
      </c>
      <c r="F84" s="257" t="s">
        <v>5757</v>
      </c>
      <c r="G84" s="257" t="s">
        <v>1187</v>
      </c>
      <c r="H84" s="257" t="s">
        <v>5737</v>
      </c>
      <c r="I84" s="257" t="s">
        <v>1073</v>
      </c>
    </row>
    <row r="85" spans="1:9" ht="15.95" customHeight="1">
      <c r="A85" s="257" t="s">
        <v>1208</v>
      </c>
      <c r="B85" s="257" t="s">
        <v>5811</v>
      </c>
      <c r="C85" s="257"/>
      <c r="D85" s="257" t="s">
        <v>5782</v>
      </c>
      <c r="E85" s="257" t="s">
        <v>1209</v>
      </c>
      <c r="F85" s="257" t="s">
        <v>1210</v>
      </c>
      <c r="G85" s="257" t="s">
        <v>1187</v>
      </c>
      <c r="H85" s="257" t="s">
        <v>5737</v>
      </c>
      <c r="I85" s="257" t="s">
        <v>1073</v>
      </c>
    </row>
    <row r="86" spans="1:9" ht="15.95" customHeight="1">
      <c r="A86" s="257" t="s">
        <v>1211</v>
      </c>
      <c r="B86" s="257" t="s">
        <v>5812</v>
      </c>
      <c r="C86" s="257"/>
      <c r="D86" s="257" t="s">
        <v>5782</v>
      </c>
      <c r="E86" s="257" t="s">
        <v>1209</v>
      </c>
      <c r="F86" s="257" t="s">
        <v>1210</v>
      </c>
      <c r="G86" s="257" t="s">
        <v>1187</v>
      </c>
      <c r="H86" s="257" t="s">
        <v>5737</v>
      </c>
      <c r="I86" s="257" t="s">
        <v>1073</v>
      </c>
    </row>
    <row r="87" spans="1:9" ht="15.95" customHeight="1">
      <c r="A87" s="257" t="s">
        <v>1212</v>
      </c>
      <c r="B87" s="257" t="s">
        <v>5813</v>
      </c>
      <c r="C87" s="257"/>
      <c r="D87" s="257" t="s">
        <v>5782</v>
      </c>
      <c r="E87" s="257" t="s">
        <v>1209</v>
      </c>
      <c r="F87" s="257" t="s">
        <v>1210</v>
      </c>
      <c r="G87" s="257" t="s">
        <v>1187</v>
      </c>
      <c r="H87" s="257" t="s">
        <v>5737</v>
      </c>
      <c r="I87" s="257" t="s">
        <v>1073</v>
      </c>
    </row>
    <row r="88" spans="1:9" ht="15.95" customHeight="1">
      <c r="A88" s="257" t="s">
        <v>1213</v>
      </c>
      <c r="B88" s="257" t="s">
        <v>5814</v>
      </c>
      <c r="C88" s="257"/>
      <c r="D88" s="257" t="s">
        <v>5782</v>
      </c>
      <c r="E88" s="257" t="s">
        <v>1209</v>
      </c>
      <c r="F88" s="257" t="s">
        <v>1210</v>
      </c>
      <c r="G88" s="257" t="s">
        <v>1187</v>
      </c>
      <c r="H88" s="257" t="s">
        <v>5737</v>
      </c>
      <c r="I88" s="257" t="s">
        <v>1073</v>
      </c>
    </row>
    <row r="89" spans="1:9" ht="15.95" customHeight="1">
      <c r="A89" s="257" t="s">
        <v>1214</v>
      </c>
      <c r="B89" s="257" t="s">
        <v>5815</v>
      </c>
      <c r="C89" s="257"/>
      <c r="D89" s="257" t="s">
        <v>5782</v>
      </c>
      <c r="E89" s="257" t="s">
        <v>1209</v>
      </c>
      <c r="F89" s="257" t="s">
        <v>1210</v>
      </c>
      <c r="G89" s="257" t="s">
        <v>1187</v>
      </c>
      <c r="H89" s="257" t="s">
        <v>5737</v>
      </c>
      <c r="I89" s="257" t="s">
        <v>1073</v>
      </c>
    </row>
    <row r="90" spans="1:9" ht="15.95" customHeight="1">
      <c r="A90" s="257" t="s">
        <v>1215</v>
      </c>
      <c r="B90" s="257" t="s">
        <v>1128</v>
      </c>
      <c r="C90" s="257"/>
      <c r="D90" s="257" t="s">
        <v>721</v>
      </c>
      <c r="E90" s="257" t="s">
        <v>1209</v>
      </c>
      <c r="F90" s="257" t="s">
        <v>1210</v>
      </c>
      <c r="G90" s="257" t="s">
        <v>1187</v>
      </c>
      <c r="H90" s="257" t="s">
        <v>5737</v>
      </c>
      <c r="I90" s="257" t="s">
        <v>1073</v>
      </c>
    </row>
    <row r="91" spans="1:9" ht="15.95" customHeight="1">
      <c r="A91" s="257" t="s">
        <v>1216</v>
      </c>
      <c r="B91" s="257" t="s">
        <v>750</v>
      </c>
      <c r="C91" s="257" t="s">
        <v>1217</v>
      </c>
      <c r="D91" s="257" t="s">
        <v>721</v>
      </c>
      <c r="E91" s="257" t="s">
        <v>1209</v>
      </c>
      <c r="F91" s="257" t="s">
        <v>1210</v>
      </c>
      <c r="G91" s="257" t="s">
        <v>1187</v>
      </c>
      <c r="H91" s="257" t="s">
        <v>5737</v>
      </c>
      <c r="I91" s="257" t="s">
        <v>1073</v>
      </c>
    </row>
    <row r="92" spans="1:9" ht="15.95" customHeight="1">
      <c r="A92" s="257" t="s">
        <v>1218</v>
      </c>
      <c r="B92" s="257" t="s">
        <v>858</v>
      </c>
      <c r="C92" s="257"/>
      <c r="D92" s="257" t="s">
        <v>721</v>
      </c>
      <c r="E92" s="257" t="s">
        <v>1209</v>
      </c>
      <c r="F92" s="257" t="s">
        <v>1210</v>
      </c>
      <c r="G92" s="257" t="s">
        <v>1187</v>
      </c>
      <c r="H92" s="257" t="s">
        <v>5737</v>
      </c>
      <c r="I92" s="257" t="s">
        <v>1073</v>
      </c>
    </row>
    <row r="93" spans="1:9" ht="15.95" customHeight="1">
      <c r="A93" s="257" t="s">
        <v>1219</v>
      </c>
      <c r="B93" s="257" t="s">
        <v>1220</v>
      </c>
      <c r="C93" s="257" t="s">
        <v>1221</v>
      </c>
      <c r="D93" s="257" t="s">
        <v>721</v>
      </c>
      <c r="E93" s="257" t="s">
        <v>1209</v>
      </c>
      <c r="F93" s="257" t="s">
        <v>1210</v>
      </c>
      <c r="G93" s="257" t="s">
        <v>1187</v>
      </c>
      <c r="H93" s="257" t="s">
        <v>5737</v>
      </c>
      <c r="I93" s="257" t="s">
        <v>1073</v>
      </c>
    </row>
    <row r="94" spans="1:9" ht="15.95" customHeight="1">
      <c r="A94" s="257" t="s">
        <v>1222</v>
      </c>
      <c r="B94" s="257" t="s">
        <v>1223</v>
      </c>
      <c r="C94" s="257"/>
      <c r="D94" s="257" t="s">
        <v>719</v>
      </c>
      <c r="E94" s="257" t="s">
        <v>1224</v>
      </c>
      <c r="F94" s="257" t="s">
        <v>1225</v>
      </c>
      <c r="G94" s="257" t="s">
        <v>1187</v>
      </c>
      <c r="H94" s="257" t="s">
        <v>5737</v>
      </c>
      <c r="I94" s="257" t="s">
        <v>1073</v>
      </c>
    </row>
    <row r="95" spans="1:9" ht="15.95" customHeight="1">
      <c r="A95" s="257" t="s">
        <v>1226</v>
      </c>
      <c r="B95" s="257" t="s">
        <v>1227</v>
      </c>
      <c r="C95" s="257"/>
      <c r="D95" s="257" t="s">
        <v>719</v>
      </c>
      <c r="E95" s="257" t="s">
        <v>1224</v>
      </c>
      <c r="F95" s="257" t="s">
        <v>1225</v>
      </c>
      <c r="G95" s="257" t="s">
        <v>1187</v>
      </c>
      <c r="H95" s="257" t="s">
        <v>5737</v>
      </c>
      <c r="I95" s="257" t="s">
        <v>1073</v>
      </c>
    </row>
    <row r="96" spans="1:9" ht="15.95" customHeight="1">
      <c r="A96" s="257" t="s">
        <v>1228</v>
      </c>
      <c r="B96" s="257" t="s">
        <v>1229</v>
      </c>
      <c r="C96" s="257"/>
      <c r="D96" s="257" t="s">
        <v>721</v>
      </c>
      <c r="E96" s="257" t="s">
        <v>1224</v>
      </c>
      <c r="F96" s="257" t="s">
        <v>1225</v>
      </c>
      <c r="G96" s="257" t="s">
        <v>1187</v>
      </c>
      <c r="H96" s="257" t="s">
        <v>5737</v>
      </c>
      <c r="I96" s="257" t="s">
        <v>1073</v>
      </c>
    </row>
    <row r="97" spans="1:9" ht="15.95" customHeight="1">
      <c r="A97" s="257" t="s">
        <v>1230</v>
      </c>
      <c r="B97" s="257" t="s">
        <v>834</v>
      </c>
      <c r="C97" s="257"/>
      <c r="D97" s="257" t="s">
        <v>721</v>
      </c>
      <c r="E97" s="257" t="s">
        <v>1224</v>
      </c>
      <c r="F97" s="257" t="s">
        <v>1225</v>
      </c>
      <c r="G97" s="257" t="s">
        <v>1187</v>
      </c>
      <c r="H97" s="257" t="s">
        <v>5737</v>
      </c>
      <c r="I97" s="257" t="s">
        <v>1073</v>
      </c>
    </row>
    <row r="98" spans="1:9" ht="15.95" customHeight="1">
      <c r="A98" s="257" t="s">
        <v>1231</v>
      </c>
      <c r="B98" s="257" t="s">
        <v>778</v>
      </c>
      <c r="C98" s="257"/>
      <c r="D98" s="257" t="s">
        <v>721</v>
      </c>
      <c r="E98" s="257" t="s">
        <v>1224</v>
      </c>
      <c r="F98" s="257" t="s">
        <v>1225</v>
      </c>
      <c r="G98" s="257" t="s">
        <v>1187</v>
      </c>
      <c r="H98" s="257" t="s">
        <v>5737</v>
      </c>
      <c r="I98" s="257" t="s">
        <v>1073</v>
      </c>
    </row>
    <row r="99" spans="1:9" ht="15.95" customHeight="1">
      <c r="A99" s="257" t="s">
        <v>1232</v>
      </c>
      <c r="B99" s="257" t="s">
        <v>956</v>
      </c>
      <c r="C99" s="257"/>
      <c r="D99" s="257" t="s">
        <v>721</v>
      </c>
      <c r="E99" s="257" t="s">
        <v>1224</v>
      </c>
      <c r="F99" s="257" t="s">
        <v>1225</v>
      </c>
      <c r="G99" s="257" t="s">
        <v>1187</v>
      </c>
      <c r="H99" s="257" t="s">
        <v>5737</v>
      </c>
      <c r="I99" s="257" t="s">
        <v>1073</v>
      </c>
    </row>
    <row r="100" spans="1:9" ht="15.95" customHeight="1">
      <c r="A100" s="257" t="s">
        <v>1233</v>
      </c>
      <c r="B100" s="257" t="s">
        <v>840</v>
      </c>
      <c r="C100" s="257"/>
      <c r="D100" s="257" t="s">
        <v>721</v>
      </c>
      <c r="E100" s="257" t="s">
        <v>1224</v>
      </c>
      <c r="F100" s="257" t="s">
        <v>1225</v>
      </c>
      <c r="G100" s="257" t="s">
        <v>1187</v>
      </c>
      <c r="H100" s="257" t="s">
        <v>5737</v>
      </c>
      <c r="I100" s="257" t="s">
        <v>1073</v>
      </c>
    </row>
    <row r="101" spans="1:9" ht="15.95" customHeight="1">
      <c r="A101" s="257" t="s">
        <v>1234</v>
      </c>
      <c r="B101" s="257" t="s">
        <v>1235</v>
      </c>
      <c r="C101" s="257"/>
      <c r="D101" s="257" t="s">
        <v>721</v>
      </c>
      <c r="E101" s="257" t="s">
        <v>1224</v>
      </c>
      <c r="F101" s="257" t="s">
        <v>1225</v>
      </c>
      <c r="G101" s="257" t="s">
        <v>1187</v>
      </c>
      <c r="H101" s="257" t="s">
        <v>5737</v>
      </c>
      <c r="I101" s="257" t="s">
        <v>1073</v>
      </c>
    </row>
    <row r="102" spans="1:9" ht="15.95" customHeight="1">
      <c r="A102" s="257" t="s">
        <v>1236</v>
      </c>
      <c r="B102" s="257" t="s">
        <v>1237</v>
      </c>
      <c r="C102" s="257"/>
      <c r="D102" s="257" t="s">
        <v>721</v>
      </c>
      <c r="E102" s="257" t="s">
        <v>1224</v>
      </c>
      <c r="F102" s="257" t="s">
        <v>1225</v>
      </c>
      <c r="G102" s="257" t="s">
        <v>1187</v>
      </c>
      <c r="H102" s="257" t="s">
        <v>5737</v>
      </c>
      <c r="I102" s="257" t="s">
        <v>1073</v>
      </c>
    </row>
    <row r="103" spans="1:9" ht="15.95" customHeight="1">
      <c r="A103" s="257" t="s">
        <v>1238</v>
      </c>
      <c r="B103" s="257" t="s">
        <v>1239</v>
      </c>
      <c r="C103" s="257"/>
      <c r="D103" s="257" t="s">
        <v>721</v>
      </c>
      <c r="E103" s="257" t="s">
        <v>1224</v>
      </c>
      <c r="F103" s="257" t="s">
        <v>1225</v>
      </c>
      <c r="G103" s="257" t="s">
        <v>1187</v>
      </c>
      <c r="H103" s="257" t="s">
        <v>5737</v>
      </c>
      <c r="I103" s="257" t="s">
        <v>1073</v>
      </c>
    </row>
    <row r="104" spans="1:9" ht="15.95" customHeight="1">
      <c r="A104" s="257" t="s">
        <v>1240</v>
      </c>
      <c r="B104" s="257" t="s">
        <v>1030</v>
      </c>
      <c r="C104" s="257"/>
      <c r="D104" s="257" t="s">
        <v>721</v>
      </c>
      <c r="E104" s="257" t="s">
        <v>1224</v>
      </c>
      <c r="F104" s="257" t="s">
        <v>1225</v>
      </c>
      <c r="G104" s="257" t="s">
        <v>1187</v>
      </c>
      <c r="H104" s="257" t="s">
        <v>5737</v>
      </c>
      <c r="I104" s="257" t="s">
        <v>1073</v>
      </c>
    </row>
    <row r="105" spans="1:9" ht="15.95" customHeight="1">
      <c r="A105" s="257" t="s">
        <v>1241</v>
      </c>
      <c r="B105" s="257" t="s">
        <v>766</v>
      </c>
      <c r="C105" s="257"/>
      <c r="D105" s="257" t="s">
        <v>721</v>
      </c>
      <c r="E105" s="257" t="s">
        <v>1224</v>
      </c>
      <c r="F105" s="257" t="s">
        <v>1225</v>
      </c>
      <c r="G105" s="257" t="s">
        <v>1187</v>
      </c>
      <c r="H105" s="257" t="s">
        <v>5737</v>
      </c>
      <c r="I105" s="257" t="s">
        <v>1073</v>
      </c>
    </row>
    <row r="106" spans="1:9" ht="15.95" customHeight="1">
      <c r="A106" s="257" t="s">
        <v>1242</v>
      </c>
      <c r="B106" s="257" t="s">
        <v>1243</v>
      </c>
      <c r="C106" s="257"/>
      <c r="D106" s="257" t="s">
        <v>719</v>
      </c>
      <c r="E106" s="257" t="s">
        <v>1244</v>
      </c>
      <c r="F106" s="257" t="s">
        <v>1245</v>
      </c>
      <c r="G106" s="257" t="s">
        <v>1187</v>
      </c>
      <c r="H106" s="257" t="s">
        <v>5737</v>
      </c>
      <c r="I106" s="257" t="s">
        <v>1073</v>
      </c>
    </row>
    <row r="107" spans="1:9" ht="15.95" customHeight="1">
      <c r="A107" s="257" t="s">
        <v>1246</v>
      </c>
      <c r="B107" s="257" t="s">
        <v>1247</v>
      </c>
      <c r="C107" s="257"/>
      <c r="D107" s="257" t="s">
        <v>721</v>
      </c>
      <c r="E107" s="257" t="s">
        <v>1244</v>
      </c>
      <c r="F107" s="257" t="s">
        <v>1245</v>
      </c>
      <c r="G107" s="257" t="s">
        <v>1187</v>
      </c>
      <c r="H107" s="257" t="s">
        <v>5737</v>
      </c>
      <c r="I107" s="257" t="s">
        <v>1073</v>
      </c>
    </row>
    <row r="108" spans="1:9" ht="15.95" customHeight="1">
      <c r="A108" s="257" t="s">
        <v>1248</v>
      </c>
      <c r="B108" s="257" t="s">
        <v>1249</v>
      </c>
      <c r="C108" s="257"/>
      <c r="D108" s="257" t="s">
        <v>721</v>
      </c>
      <c r="E108" s="257" t="s">
        <v>1244</v>
      </c>
      <c r="F108" s="257" t="s">
        <v>1245</v>
      </c>
      <c r="G108" s="257" t="s">
        <v>1187</v>
      </c>
      <c r="H108" s="257" t="s">
        <v>5737</v>
      </c>
      <c r="I108" s="257" t="s">
        <v>1073</v>
      </c>
    </row>
    <row r="109" spans="1:9" ht="15.95" customHeight="1">
      <c r="A109" s="257" t="s">
        <v>1250</v>
      </c>
      <c r="B109" s="257" t="s">
        <v>797</v>
      </c>
      <c r="C109" s="257"/>
      <c r="D109" s="257" t="s">
        <v>721</v>
      </c>
      <c r="E109" s="257" t="s">
        <v>1244</v>
      </c>
      <c r="F109" s="257" t="s">
        <v>1245</v>
      </c>
      <c r="G109" s="257" t="s">
        <v>1187</v>
      </c>
      <c r="H109" s="257" t="s">
        <v>5737</v>
      </c>
      <c r="I109" s="257" t="s">
        <v>1073</v>
      </c>
    </row>
    <row r="110" spans="1:9" ht="15.95" customHeight="1">
      <c r="A110" s="257" t="s">
        <v>1251</v>
      </c>
      <c r="B110" s="257" t="s">
        <v>1252</v>
      </c>
      <c r="C110" s="257"/>
      <c r="D110" s="257" t="s">
        <v>721</v>
      </c>
      <c r="E110" s="257" t="s">
        <v>1244</v>
      </c>
      <c r="F110" s="257" t="s">
        <v>1245</v>
      </c>
      <c r="G110" s="257" t="s">
        <v>1187</v>
      </c>
      <c r="H110" s="257" t="s">
        <v>5737</v>
      </c>
      <c r="I110" s="257" t="s">
        <v>1073</v>
      </c>
    </row>
    <row r="111" spans="1:9" ht="15.95" customHeight="1">
      <c r="A111" s="257" t="s">
        <v>1253</v>
      </c>
      <c r="B111" s="257" t="s">
        <v>940</v>
      </c>
      <c r="C111" s="257"/>
      <c r="D111" s="257" t="s">
        <v>721</v>
      </c>
      <c r="E111" s="257" t="s">
        <v>1244</v>
      </c>
      <c r="F111" s="257" t="s">
        <v>1245</v>
      </c>
      <c r="G111" s="257" t="s">
        <v>1187</v>
      </c>
      <c r="H111" s="257" t="s">
        <v>5737</v>
      </c>
      <c r="I111" s="257" t="s">
        <v>1073</v>
      </c>
    </row>
    <row r="112" spans="1:9" ht="15.95" customHeight="1">
      <c r="A112" s="257" t="s">
        <v>1254</v>
      </c>
      <c r="B112" s="257" t="s">
        <v>1255</v>
      </c>
      <c r="C112" s="257"/>
      <c r="D112" s="257" t="s">
        <v>721</v>
      </c>
      <c r="E112" s="257" t="s">
        <v>1244</v>
      </c>
      <c r="F112" s="257" t="s">
        <v>1245</v>
      </c>
      <c r="G112" s="257" t="s">
        <v>1187</v>
      </c>
      <c r="H112" s="257" t="s">
        <v>5737</v>
      </c>
      <c r="I112" s="257" t="s">
        <v>1073</v>
      </c>
    </row>
    <row r="113" spans="1:9" ht="15.95" customHeight="1">
      <c r="A113" s="257" t="s">
        <v>1256</v>
      </c>
      <c r="B113" s="257" t="s">
        <v>1257</v>
      </c>
      <c r="C113" s="257"/>
      <c r="D113" s="257" t="s">
        <v>721</v>
      </c>
      <c r="E113" s="257" t="s">
        <v>1244</v>
      </c>
      <c r="F113" s="257" t="s">
        <v>1245</v>
      </c>
      <c r="G113" s="257" t="s">
        <v>1187</v>
      </c>
      <c r="H113" s="257" t="s">
        <v>5737</v>
      </c>
      <c r="I113" s="257" t="s">
        <v>1073</v>
      </c>
    </row>
    <row r="114" spans="1:9" ht="15.95" customHeight="1">
      <c r="A114" s="257" t="s">
        <v>1258</v>
      </c>
      <c r="B114" s="257" t="s">
        <v>1259</v>
      </c>
      <c r="C114" s="257"/>
      <c r="D114" s="257" t="s">
        <v>721</v>
      </c>
      <c r="E114" s="257" t="s">
        <v>1244</v>
      </c>
      <c r="F114" s="257" t="s">
        <v>1245</v>
      </c>
      <c r="G114" s="257" t="s">
        <v>1187</v>
      </c>
      <c r="H114" s="257" t="s">
        <v>5737</v>
      </c>
      <c r="I114" s="257" t="s">
        <v>1073</v>
      </c>
    </row>
    <row r="115" spans="1:9" ht="15.95" customHeight="1">
      <c r="A115" s="257" t="s">
        <v>1260</v>
      </c>
      <c r="B115" s="257" t="s">
        <v>827</v>
      </c>
      <c r="C115" s="257"/>
      <c r="D115" s="257" t="s">
        <v>719</v>
      </c>
      <c r="E115" s="257" t="s">
        <v>1244</v>
      </c>
      <c r="F115" s="257" t="s">
        <v>1245</v>
      </c>
      <c r="G115" s="257" t="s">
        <v>1187</v>
      </c>
      <c r="H115" s="257" t="s">
        <v>5737</v>
      </c>
      <c r="I115" s="257" t="s">
        <v>1073</v>
      </c>
    </row>
    <row r="116" spans="1:9" ht="15.95" customHeight="1">
      <c r="A116" s="257" t="s">
        <v>1261</v>
      </c>
      <c r="B116" s="257" t="s">
        <v>1262</v>
      </c>
      <c r="C116" s="257"/>
      <c r="D116" s="257" t="s">
        <v>721</v>
      </c>
      <c r="E116" s="257" t="s">
        <v>1244</v>
      </c>
      <c r="F116" s="257" t="s">
        <v>1245</v>
      </c>
      <c r="G116" s="257" t="s">
        <v>1187</v>
      </c>
      <c r="H116" s="257" t="s">
        <v>5737</v>
      </c>
      <c r="I116" s="257" t="s">
        <v>1073</v>
      </c>
    </row>
    <row r="117" spans="1:9" ht="15.95" customHeight="1">
      <c r="A117" s="257" t="s">
        <v>1263</v>
      </c>
      <c r="B117" s="257" t="s">
        <v>784</v>
      </c>
      <c r="C117" s="257"/>
      <c r="D117" s="257" t="s">
        <v>721</v>
      </c>
      <c r="E117" s="257" t="s">
        <v>1244</v>
      </c>
      <c r="F117" s="257" t="s">
        <v>1245</v>
      </c>
      <c r="G117" s="257" t="s">
        <v>1187</v>
      </c>
      <c r="H117" s="257" t="s">
        <v>5737</v>
      </c>
      <c r="I117" s="257" t="s">
        <v>1073</v>
      </c>
    </row>
    <row r="118" spans="1:9" ht="15.95" customHeight="1">
      <c r="A118" s="257" t="s">
        <v>1264</v>
      </c>
      <c r="B118" s="257" t="s">
        <v>759</v>
      </c>
      <c r="C118" s="257"/>
      <c r="D118" s="257" t="s">
        <v>721</v>
      </c>
      <c r="E118" s="257" t="s">
        <v>1244</v>
      </c>
      <c r="F118" s="257" t="s">
        <v>1245</v>
      </c>
      <c r="G118" s="257" t="s">
        <v>1187</v>
      </c>
      <c r="H118" s="257" t="s">
        <v>5737</v>
      </c>
      <c r="I118" s="257" t="s">
        <v>1073</v>
      </c>
    </row>
    <row r="119" spans="1:9" ht="15.95" customHeight="1">
      <c r="A119" s="257" t="s">
        <v>1265</v>
      </c>
      <c r="B119" s="257" t="s">
        <v>1266</v>
      </c>
      <c r="C119" s="257"/>
      <c r="D119" s="257" t="s">
        <v>721</v>
      </c>
      <c r="E119" s="257" t="s">
        <v>1244</v>
      </c>
      <c r="F119" s="257" t="s">
        <v>1245</v>
      </c>
      <c r="G119" s="257" t="s">
        <v>1187</v>
      </c>
      <c r="H119" s="257" t="s">
        <v>5737</v>
      </c>
      <c r="I119" s="257" t="s">
        <v>1073</v>
      </c>
    </row>
    <row r="120" spans="1:9" ht="15.95" customHeight="1">
      <c r="A120" s="257" t="s">
        <v>1267</v>
      </c>
      <c r="B120" s="257" t="s">
        <v>1036</v>
      </c>
      <c r="C120" s="257"/>
      <c r="D120" s="257" t="s">
        <v>721</v>
      </c>
      <c r="E120" s="257" t="s">
        <v>1244</v>
      </c>
      <c r="F120" s="257" t="s">
        <v>1245</v>
      </c>
      <c r="G120" s="257" t="s">
        <v>1187</v>
      </c>
      <c r="H120" s="257" t="s">
        <v>5737</v>
      </c>
      <c r="I120" s="257" t="s">
        <v>1073</v>
      </c>
    </row>
    <row r="121" spans="1:9" ht="15.95" customHeight="1">
      <c r="A121" s="257" t="s">
        <v>1268</v>
      </c>
      <c r="B121" s="257" t="s">
        <v>1269</v>
      </c>
      <c r="C121" s="257"/>
      <c r="D121" s="257" t="s">
        <v>721</v>
      </c>
      <c r="E121" s="257" t="s">
        <v>1244</v>
      </c>
      <c r="F121" s="257" t="s">
        <v>1245</v>
      </c>
      <c r="G121" s="257" t="s">
        <v>1187</v>
      </c>
      <c r="H121" s="257" t="s">
        <v>5737</v>
      </c>
      <c r="I121" s="257" t="s">
        <v>1073</v>
      </c>
    </row>
    <row r="122" spans="1:9" ht="15.95" customHeight="1">
      <c r="A122" s="257" t="s">
        <v>1270</v>
      </c>
      <c r="B122" s="257" t="s">
        <v>853</v>
      </c>
      <c r="C122" s="257"/>
      <c r="D122" s="257" t="s">
        <v>721</v>
      </c>
      <c r="E122" s="257" t="s">
        <v>1244</v>
      </c>
      <c r="F122" s="257" t="s">
        <v>1245</v>
      </c>
      <c r="G122" s="257" t="s">
        <v>1187</v>
      </c>
      <c r="H122" s="257" t="s">
        <v>5737</v>
      </c>
      <c r="I122" s="257" t="s">
        <v>1073</v>
      </c>
    </row>
    <row r="123" spans="1:9" ht="15.95" customHeight="1">
      <c r="A123" s="257" t="s">
        <v>1271</v>
      </c>
      <c r="B123" s="257" t="s">
        <v>752</v>
      </c>
      <c r="C123" s="257"/>
      <c r="D123" s="257" t="s">
        <v>721</v>
      </c>
      <c r="E123" s="257" t="s">
        <v>1244</v>
      </c>
      <c r="F123" s="257" t="s">
        <v>1245</v>
      </c>
      <c r="G123" s="257" t="s">
        <v>1187</v>
      </c>
      <c r="H123" s="257" t="s">
        <v>5737</v>
      </c>
      <c r="I123" s="257" t="s">
        <v>1073</v>
      </c>
    </row>
    <row r="124" spans="1:9" ht="15.95" customHeight="1">
      <c r="A124" s="257" t="s">
        <v>1272</v>
      </c>
      <c r="B124" s="257" t="s">
        <v>1273</v>
      </c>
      <c r="C124" s="257"/>
      <c r="D124" s="257" t="s">
        <v>719</v>
      </c>
      <c r="E124" s="257" t="s">
        <v>1274</v>
      </c>
      <c r="F124" s="257" t="s">
        <v>1275</v>
      </c>
      <c r="G124" s="257" t="s">
        <v>1187</v>
      </c>
      <c r="H124" s="257" t="s">
        <v>5737</v>
      </c>
      <c r="I124" s="257" t="s">
        <v>1073</v>
      </c>
    </row>
    <row r="125" spans="1:9" ht="15.95" customHeight="1">
      <c r="A125" s="257" t="s">
        <v>1276</v>
      </c>
      <c r="B125" s="257" t="s">
        <v>1277</v>
      </c>
      <c r="C125" s="257"/>
      <c r="D125" s="257" t="s">
        <v>719</v>
      </c>
      <c r="E125" s="257" t="s">
        <v>1274</v>
      </c>
      <c r="F125" s="257" t="s">
        <v>1275</v>
      </c>
      <c r="G125" s="257" t="s">
        <v>1187</v>
      </c>
      <c r="H125" s="257" t="s">
        <v>5737</v>
      </c>
      <c r="I125" s="257" t="s">
        <v>1073</v>
      </c>
    </row>
    <row r="126" spans="1:9" ht="15.95" customHeight="1">
      <c r="A126" s="257" t="s">
        <v>1278</v>
      </c>
      <c r="B126" s="257" t="s">
        <v>1279</v>
      </c>
      <c r="C126" s="257"/>
      <c r="D126" s="257" t="s">
        <v>721</v>
      </c>
      <c r="E126" s="257" t="s">
        <v>1274</v>
      </c>
      <c r="F126" s="257" t="s">
        <v>1275</v>
      </c>
      <c r="G126" s="257" t="s">
        <v>1187</v>
      </c>
      <c r="H126" s="257" t="s">
        <v>5737</v>
      </c>
      <c r="I126" s="257" t="s">
        <v>1073</v>
      </c>
    </row>
    <row r="127" spans="1:9" ht="15.95" customHeight="1">
      <c r="A127" s="257" t="s">
        <v>1280</v>
      </c>
      <c r="B127" s="257" t="s">
        <v>889</v>
      </c>
      <c r="C127" s="257"/>
      <c r="D127" s="257" t="s">
        <v>721</v>
      </c>
      <c r="E127" s="257" t="s">
        <v>1274</v>
      </c>
      <c r="F127" s="257" t="s">
        <v>1275</v>
      </c>
      <c r="G127" s="257" t="s">
        <v>1187</v>
      </c>
      <c r="H127" s="257" t="s">
        <v>5737</v>
      </c>
      <c r="I127" s="257" t="s">
        <v>1073</v>
      </c>
    </row>
    <row r="128" spans="1:9" ht="15.95" customHeight="1">
      <c r="A128" s="257" t="s">
        <v>1281</v>
      </c>
      <c r="B128" s="257" t="s">
        <v>773</v>
      </c>
      <c r="C128" s="257"/>
      <c r="D128" s="257" t="s">
        <v>721</v>
      </c>
      <c r="E128" s="257" t="s">
        <v>1274</v>
      </c>
      <c r="F128" s="257" t="s">
        <v>1275</v>
      </c>
      <c r="G128" s="257" t="s">
        <v>1187</v>
      </c>
      <c r="H128" s="257" t="s">
        <v>5737</v>
      </c>
      <c r="I128" s="257" t="s">
        <v>1073</v>
      </c>
    </row>
    <row r="129" spans="1:9" ht="15.95" customHeight="1">
      <c r="A129" s="257" t="s">
        <v>1282</v>
      </c>
      <c r="B129" s="257" t="s">
        <v>917</v>
      </c>
      <c r="C129" s="257"/>
      <c r="D129" s="257" t="s">
        <v>721</v>
      </c>
      <c r="E129" s="257" t="s">
        <v>1274</v>
      </c>
      <c r="F129" s="257" t="s">
        <v>1275</v>
      </c>
      <c r="G129" s="257" t="s">
        <v>1187</v>
      </c>
      <c r="H129" s="257" t="s">
        <v>5737</v>
      </c>
      <c r="I129" s="257" t="s">
        <v>1073</v>
      </c>
    </row>
    <row r="130" spans="1:9" ht="15.95" customHeight="1">
      <c r="A130" s="257" t="s">
        <v>1283</v>
      </c>
      <c r="B130" s="257" t="s">
        <v>1284</v>
      </c>
      <c r="C130" s="257"/>
      <c r="D130" s="257" t="s">
        <v>721</v>
      </c>
      <c r="E130" s="257" t="s">
        <v>1274</v>
      </c>
      <c r="F130" s="257" t="s">
        <v>1275</v>
      </c>
      <c r="G130" s="257" t="s">
        <v>1187</v>
      </c>
      <c r="H130" s="257" t="s">
        <v>5737</v>
      </c>
      <c r="I130" s="257" t="s">
        <v>1073</v>
      </c>
    </row>
    <row r="131" spans="1:9" ht="15.95" customHeight="1">
      <c r="A131" s="257" t="s">
        <v>1285</v>
      </c>
      <c r="B131" s="257" t="s">
        <v>1286</v>
      </c>
      <c r="C131" s="257"/>
      <c r="D131" s="257" t="s">
        <v>721</v>
      </c>
      <c r="E131" s="257" t="s">
        <v>1274</v>
      </c>
      <c r="F131" s="257" t="s">
        <v>1275</v>
      </c>
      <c r="G131" s="257" t="s">
        <v>1187</v>
      </c>
      <c r="H131" s="257" t="s">
        <v>5737</v>
      </c>
      <c r="I131" s="257" t="s">
        <v>1073</v>
      </c>
    </row>
    <row r="132" spans="1:9" ht="15.95" customHeight="1">
      <c r="A132" s="257" t="s">
        <v>1287</v>
      </c>
      <c r="B132" s="257" t="s">
        <v>1288</v>
      </c>
      <c r="C132" s="257"/>
      <c r="D132" s="257" t="s">
        <v>721</v>
      </c>
      <c r="E132" s="257" t="s">
        <v>1274</v>
      </c>
      <c r="F132" s="257" t="s">
        <v>1275</v>
      </c>
      <c r="G132" s="257" t="s">
        <v>1187</v>
      </c>
      <c r="H132" s="257" t="s">
        <v>5737</v>
      </c>
      <c r="I132" s="257" t="s">
        <v>1073</v>
      </c>
    </row>
    <row r="133" spans="1:9" ht="15.95" customHeight="1">
      <c r="A133" s="257" t="s">
        <v>1289</v>
      </c>
      <c r="B133" s="257" t="s">
        <v>770</v>
      </c>
      <c r="C133" s="257"/>
      <c r="D133" s="257" t="s">
        <v>721</v>
      </c>
      <c r="E133" s="257" t="s">
        <v>1274</v>
      </c>
      <c r="F133" s="257" t="s">
        <v>1275</v>
      </c>
      <c r="G133" s="257" t="s">
        <v>1187</v>
      </c>
      <c r="H133" s="257" t="s">
        <v>5737</v>
      </c>
      <c r="I133" s="257" t="s">
        <v>1073</v>
      </c>
    </row>
    <row r="134" spans="1:9" ht="15.95" customHeight="1">
      <c r="A134" s="257" t="s">
        <v>1290</v>
      </c>
      <c r="B134" s="257" t="s">
        <v>1291</v>
      </c>
      <c r="C134" s="257"/>
      <c r="D134" s="257" t="s">
        <v>721</v>
      </c>
      <c r="E134" s="257" t="s">
        <v>1274</v>
      </c>
      <c r="F134" s="257" t="s">
        <v>1275</v>
      </c>
      <c r="G134" s="257" t="s">
        <v>1187</v>
      </c>
      <c r="H134" s="257" t="s">
        <v>5737</v>
      </c>
      <c r="I134" s="257" t="s">
        <v>1073</v>
      </c>
    </row>
    <row r="135" spans="1:9" ht="15.95" customHeight="1">
      <c r="A135" s="257" t="s">
        <v>1292</v>
      </c>
      <c r="B135" s="257" t="s">
        <v>1293</v>
      </c>
      <c r="C135" s="257"/>
      <c r="D135" s="257" t="s">
        <v>721</v>
      </c>
      <c r="E135" s="257" t="s">
        <v>1274</v>
      </c>
      <c r="F135" s="257" t="s">
        <v>1275</v>
      </c>
      <c r="G135" s="257" t="s">
        <v>1187</v>
      </c>
      <c r="H135" s="257" t="s">
        <v>5737</v>
      </c>
      <c r="I135" s="257" t="s">
        <v>1073</v>
      </c>
    </row>
    <row r="136" spans="1:9" ht="15.95" customHeight="1">
      <c r="A136" s="257" t="s">
        <v>1294</v>
      </c>
      <c r="B136" s="257" t="s">
        <v>1295</v>
      </c>
      <c r="C136" s="257"/>
      <c r="D136" s="257" t="s">
        <v>721</v>
      </c>
      <c r="E136" s="257" t="s">
        <v>1274</v>
      </c>
      <c r="F136" s="257" t="s">
        <v>1275</v>
      </c>
      <c r="G136" s="257" t="s">
        <v>1187</v>
      </c>
      <c r="H136" s="257" t="s">
        <v>5737</v>
      </c>
      <c r="I136" s="257" t="s">
        <v>1073</v>
      </c>
    </row>
    <row r="137" spans="1:9" ht="15.95" customHeight="1">
      <c r="A137" s="257" t="s">
        <v>1296</v>
      </c>
      <c r="B137" s="257" t="s">
        <v>1297</v>
      </c>
      <c r="C137" s="257"/>
      <c r="D137" s="257" t="s">
        <v>721</v>
      </c>
      <c r="E137" s="257" t="s">
        <v>1274</v>
      </c>
      <c r="F137" s="257" t="s">
        <v>1275</v>
      </c>
      <c r="G137" s="257" t="s">
        <v>1187</v>
      </c>
      <c r="H137" s="257" t="s">
        <v>5737</v>
      </c>
      <c r="I137" s="257" t="s">
        <v>1073</v>
      </c>
    </row>
    <row r="138" spans="1:9" ht="15.95" customHeight="1">
      <c r="A138" s="257" t="s">
        <v>1298</v>
      </c>
      <c r="B138" s="257" t="s">
        <v>1299</v>
      </c>
      <c r="C138" s="257"/>
      <c r="D138" s="257" t="s">
        <v>721</v>
      </c>
      <c r="E138" s="257" t="s">
        <v>1274</v>
      </c>
      <c r="F138" s="257" t="s">
        <v>1275</v>
      </c>
      <c r="G138" s="257" t="s">
        <v>1187</v>
      </c>
      <c r="H138" s="257" t="s">
        <v>5737</v>
      </c>
      <c r="I138" s="257" t="s">
        <v>1073</v>
      </c>
    </row>
    <row r="139" spans="1:9" ht="15.95" customHeight="1">
      <c r="A139" s="257" t="s">
        <v>1300</v>
      </c>
      <c r="B139" s="257" t="s">
        <v>1301</v>
      </c>
      <c r="C139" s="257"/>
      <c r="D139" s="257" t="s">
        <v>721</v>
      </c>
      <c r="E139" s="257" t="s">
        <v>1274</v>
      </c>
      <c r="F139" s="257" t="s">
        <v>1275</v>
      </c>
      <c r="G139" s="257" t="s">
        <v>1187</v>
      </c>
      <c r="H139" s="257" t="s">
        <v>5737</v>
      </c>
      <c r="I139" s="257" t="s">
        <v>1073</v>
      </c>
    </row>
    <row r="140" spans="1:9" ht="15.95" customHeight="1">
      <c r="A140" s="257" t="s">
        <v>1302</v>
      </c>
      <c r="B140" s="257" t="s">
        <v>1303</v>
      </c>
      <c r="C140" s="257"/>
      <c r="D140" s="257" t="s">
        <v>721</v>
      </c>
      <c r="E140" s="257" t="s">
        <v>1274</v>
      </c>
      <c r="F140" s="257" t="s">
        <v>1275</v>
      </c>
      <c r="G140" s="257" t="s">
        <v>1187</v>
      </c>
      <c r="H140" s="257" t="s">
        <v>5737</v>
      </c>
      <c r="I140" s="257" t="s">
        <v>1073</v>
      </c>
    </row>
    <row r="141" spans="1:9" ht="15.95" customHeight="1">
      <c r="A141" s="257" t="s">
        <v>1304</v>
      </c>
      <c r="B141" s="257" t="s">
        <v>1305</v>
      </c>
      <c r="C141" s="257"/>
      <c r="D141" s="257" t="s">
        <v>719</v>
      </c>
      <c r="E141" s="257" t="s">
        <v>1306</v>
      </c>
      <c r="F141" s="257" t="s">
        <v>1307</v>
      </c>
      <c r="G141" s="257" t="s">
        <v>1187</v>
      </c>
      <c r="H141" s="257" t="s">
        <v>5737</v>
      </c>
      <c r="I141" s="257" t="s">
        <v>1073</v>
      </c>
    </row>
    <row r="142" spans="1:9" ht="15.95" customHeight="1">
      <c r="A142" s="257" t="s">
        <v>1308</v>
      </c>
      <c r="B142" s="257" t="s">
        <v>1309</v>
      </c>
      <c r="C142" s="257"/>
      <c r="D142" s="257" t="s">
        <v>721</v>
      </c>
      <c r="E142" s="257" t="s">
        <v>1306</v>
      </c>
      <c r="F142" s="257" t="s">
        <v>1307</v>
      </c>
      <c r="G142" s="257" t="s">
        <v>1187</v>
      </c>
      <c r="H142" s="257" t="s">
        <v>5737</v>
      </c>
      <c r="I142" s="257" t="s">
        <v>1073</v>
      </c>
    </row>
    <row r="143" spans="1:9" ht="15.95" customHeight="1">
      <c r="A143" s="257" t="s">
        <v>1310</v>
      </c>
      <c r="B143" s="257" t="s">
        <v>1311</v>
      </c>
      <c r="C143" s="257"/>
      <c r="D143" s="257" t="s">
        <v>721</v>
      </c>
      <c r="E143" s="257" t="s">
        <v>1306</v>
      </c>
      <c r="F143" s="257" t="s">
        <v>1307</v>
      </c>
      <c r="G143" s="257" t="s">
        <v>1187</v>
      </c>
      <c r="H143" s="257" t="s">
        <v>5737</v>
      </c>
      <c r="I143" s="257" t="s">
        <v>1073</v>
      </c>
    </row>
    <row r="144" spans="1:9" ht="15.95" customHeight="1">
      <c r="A144" s="257" t="s">
        <v>1312</v>
      </c>
      <c r="B144" s="257" t="s">
        <v>1313</v>
      </c>
      <c r="C144" s="257"/>
      <c r="D144" s="257" t="s">
        <v>721</v>
      </c>
      <c r="E144" s="257" t="s">
        <v>1306</v>
      </c>
      <c r="F144" s="257" t="s">
        <v>1307</v>
      </c>
      <c r="G144" s="257" t="s">
        <v>1187</v>
      </c>
      <c r="H144" s="257" t="s">
        <v>5737</v>
      </c>
      <c r="I144" s="257" t="s">
        <v>1073</v>
      </c>
    </row>
    <row r="145" spans="1:9" ht="15.95" customHeight="1">
      <c r="A145" s="257" t="s">
        <v>1314</v>
      </c>
      <c r="B145" s="257" t="s">
        <v>1315</v>
      </c>
      <c r="C145" s="257"/>
      <c r="D145" s="257" t="s">
        <v>721</v>
      </c>
      <c r="E145" s="257" t="s">
        <v>1306</v>
      </c>
      <c r="F145" s="257" t="s">
        <v>1307</v>
      </c>
      <c r="G145" s="257" t="s">
        <v>1187</v>
      </c>
      <c r="H145" s="257" t="s">
        <v>5737</v>
      </c>
      <c r="I145" s="257" t="s">
        <v>1073</v>
      </c>
    </row>
    <row r="146" spans="1:9" ht="15.95" customHeight="1">
      <c r="A146" s="257" t="s">
        <v>1316</v>
      </c>
      <c r="B146" s="257" t="s">
        <v>1317</v>
      </c>
      <c r="C146" s="257"/>
      <c r="D146" s="257" t="s">
        <v>721</v>
      </c>
      <c r="E146" s="257" t="s">
        <v>1306</v>
      </c>
      <c r="F146" s="257" t="s">
        <v>1307</v>
      </c>
      <c r="G146" s="257" t="s">
        <v>1187</v>
      </c>
      <c r="H146" s="257" t="s">
        <v>5737</v>
      </c>
      <c r="I146" s="257" t="s">
        <v>1073</v>
      </c>
    </row>
    <row r="147" spans="1:9" ht="15.95" customHeight="1">
      <c r="A147" s="257" t="s">
        <v>1318</v>
      </c>
      <c r="B147" s="257" t="s">
        <v>1319</v>
      </c>
      <c r="C147" s="257"/>
      <c r="D147" s="257" t="s">
        <v>721</v>
      </c>
      <c r="E147" s="257" t="s">
        <v>1306</v>
      </c>
      <c r="F147" s="257" t="s">
        <v>1307</v>
      </c>
      <c r="G147" s="257" t="s">
        <v>1187</v>
      </c>
      <c r="H147" s="257" t="s">
        <v>5737</v>
      </c>
      <c r="I147" s="257" t="s">
        <v>1073</v>
      </c>
    </row>
    <row r="148" spans="1:9" ht="15.95" customHeight="1">
      <c r="A148" s="257" t="s">
        <v>1320</v>
      </c>
      <c r="B148" s="257" t="s">
        <v>1321</v>
      </c>
      <c r="C148" s="257"/>
      <c r="D148" s="257" t="s">
        <v>721</v>
      </c>
      <c r="E148" s="257" t="s">
        <v>1306</v>
      </c>
      <c r="F148" s="257" t="s">
        <v>1307</v>
      </c>
      <c r="G148" s="257" t="s">
        <v>1187</v>
      </c>
      <c r="H148" s="257" t="s">
        <v>5737</v>
      </c>
      <c r="I148" s="257" t="s">
        <v>1073</v>
      </c>
    </row>
    <row r="149" spans="1:9" ht="15.95" customHeight="1">
      <c r="A149" s="257" t="s">
        <v>1322</v>
      </c>
      <c r="B149" s="257" t="s">
        <v>738</v>
      </c>
      <c r="C149" s="257"/>
      <c r="D149" s="257" t="s">
        <v>721</v>
      </c>
      <c r="E149" s="257" t="s">
        <v>1306</v>
      </c>
      <c r="F149" s="257" t="s">
        <v>1307</v>
      </c>
      <c r="G149" s="257" t="s">
        <v>1187</v>
      </c>
      <c r="H149" s="257" t="s">
        <v>5737</v>
      </c>
      <c r="I149" s="257" t="s">
        <v>1073</v>
      </c>
    </row>
    <row r="150" spans="1:9" ht="15.95" customHeight="1">
      <c r="A150" s="257" t="s">
        <v>1323</v>
      </c>
      <c r="B150" s="257" t="s">
        <v>1324</v>
      </c>
      <c r="C150" s="257"/>
      <c r="D150" s="257" t="s">
        <v>721</v>
      </c>
      <c r="E150" s="257" t="s">
        <v>1306</v>
      </c>
      <c r="F150" s="257" t="s">
        <v>1307</v>
      </c>
      <c r="G150" s="257" t="s">
        <v>1187</v>
      </c>
      <c r="H150" s="257" t="s">
        <v>5737</v>
      </c>
      <c r="I150" s="257" t="s">
        <v>1073</v>
      </c>
    </row>
    <row r="151" spans="1:9" ht="15.95" customHeight="1">
      <c r="A151" s="257" t="s">
        <v>1325</v>
      </c>
      <c r="B151" s="257" t="s">
        <v>1326</v>
      </c>
      <c r="C151" s="257"/>
      <c r="D151" s="257" t="s">
        <v>721</v>
      </c>
      <c r="E151" s="257" t="s">
        <v>1306</v>
      </c>
      <c r="F151" s="257" t="s">
        <v>1307</v>
      </c>
      <c r="G151" s="257" t="s">
        <v>1187</v>
      </c>
      <c r="H151" s="257" t="s">
        <v>5737</v>
      </c>
      <c r="I151" s="257" t="s">
        <v>1073</v>
      </c>
    </row>
    <row r="152" spans="1:9" ht="15.95" customHeight="1">
      <c r="A152" s="257" t="s">
        <v>1327</v>
      </c>
      <c r="B152" s="257" t="s">
        <v>1328</v>
      </c>
      <c r="C152" s="257"/>
      <c r="D152" s="257" t="s">
        <v>721</v>
      </c>
      <c r="E152" s="257" t="s">
        <v>1306</v>
      </c>
      <c r="F152" s="257" t="s">
        <v>1307</v>
      </c>
      <c r="G152" s="257" t="s">
        <v>1187</v>
      </c>
      <c r="H152" s="257" t="s">
        <v>5737</v>
      </c>
      <c r="I152" s="257" t="s">
        <v>1073</v>
      </c>
    </row>
    <row r="153" spans="1:9" ht="15.95" customHeight="1">
      <c r="A153" s="257" t="s">
        <v>1329</v>
      </c>
      <c r="B153" s="257" t="s">
        <v>776</v>
      </c>
      <c r="C153" s="257"/>
      <c r="D153" s="257" t="s">
        <v>721</v>
      </c>
      <c r="E153" s="257" t="s">
        <v>1306</v>
      </c>
      <c r="F153" s="257" t="s">
        <v>1307</v>
      </c>
      <c r="G153" s="257" t="s">
        <v>1187</v>
      </c>
      <c r="H153" s="257" t="s">
        <v>5737</v>
      </c>
      <c r="I153" s="257" t="s">
        <v>1073</v>
      </c>
    </row>
    <row r="154" spans="1:9" ht="15.95" customHeight="1">
      <c r="A154" s="257" t="s">
        <v>1330</v>
      </c>
      <c r="B154" s="257" t="s">
        <v>1331</v>
      </c>
      <c r="C154" s="257"/>
      <c r="D154" s="257" t="s">
        <v>719</v>
      </c>
      <c r="E154" s="257" t="s">
        <v>1332</v>
      </c>
      <c r="F154" s="257" t="s">
        <v>1333</v>
      </c>
      <c r="G154" s="257" t="s">
        <v>1187</v>
      </c>
      <c r="H154" s="257" t="s">
        <v>5737</v>
      </c>
      <c r="I154" s="257" t="s">
        <v>1073</v>
      </c>
    </row>
    <row r="155" spans="1:9" ht="15.95" customHeight="1">
      <c r="A155" s="257" t="s">
        <v>1334</v>
      </c>
      <c r="B155" s="257" t="s">
        <v>1335</v>
      </c>
      <c r="C155" s="257"/>
      <c r="D155" s="257" t="s">
        <v>721</v>
      </c>
      <c r="E155" s="257" t="s">
        <v>1332</v>
      </c>
      <c r="F155" s="257" t="s">
        <v>1333</v>
      </c>
      <c r="G155" s="257" t="s">
        <v>1187</v>
      </c>
      <c r="H155" s="257" t="s">
        <v>5737</v>
      </c>
      <c r="I155" s="257" t="s">
        <v>1073</v>
      </c>
    </row>
    <row r="156" spans="1:9" ht="15.95" customHeight="1">
      <c r="A156" s="257" t="s">
        <v>1336</v>
      </c>
      <c r="B156" s="257" t="s">
        <v>1337</v>
      </c>
      <c r="C156" s="257"/>
      <c r="D156" s="257" t="s">
        <v>721</v>
      </c>
      <c r="E156" s="257" t="s">
        <v>1332</v>
      </c>
      <c r="F156" s="257" t="s">
        <v>1333</v>
      </c>
      <c r="G156" s="257" t="s">
        <v>1187</v>
      </c>
      <c r="H156" s="257" t="s">
        <v>5737</v>
      </c>
      <c r="I156" s="257" t="s">
        <v>1073</v>
      </c>
    </row>
    <row r="157" spans="1:9" ht="15.95" customHeight="1">
      <c r="A157" s="257" t="s">
        <v>1338</v>
      </c>
      <c r="B157" s="257" t="s">
        <v>1339</v>
      </c>
      <c r="C157" s="257"/>
      <c r="D157" s="257" t="s">
        <v>721</v>
      </c>
      <c r="E157" s="257" t="s">
        <v>1332</v>
      </c>
      <c r="F157" s="257" t="s">
        <v>1333</v>
      </c>
      <c r="G157" s="257" t="s">
        <v>1187</v>
      </c>
      <c r="H157" s="257" t="s">
        <v>5737</v>
      </c>
      <c r="I157" s="257" t="s">
        <v>1073</v>
      </c>
    </row>
    <row r="158" spans="1:9" ht="15.95" customHeight="1">
      <c r="A158" s="257" t="s">
        <v>1340</v>
      </c>
      <c r="B158" s="257" t="s">
        <v>1341</v>
      </c>
      <c r="C158" s="257"/>
      <c r="D158" s="257" t="s">
        <v>721</v>
      </c>
      <c r="E158" s="257" t="s">
        <v>1332</v>
      </c>
      <c r="F158" s="257" t="s">
        <v>1333</v>
      </c>
      <c r="G158" s="257" t="s">
        <v>1187</v>
      </c>
      <c r="H158" s="257" t="s">
        <v>5737</v>
      </c>
      <c r="I158" s="257" t="s">
        <v>1073</v>
      </c>
    </row>
    <row r="159" spans="1:9" ht="15.95" customHeight="1">
      <c r="A159" s="257" t="s">
        <v>1342</v>
      </c>
      <c r="B159" s="257" t="s">
        <v>1343</v>
      </c>
      <c r="C159" s="257"/>
      <c r="D159" s="257" t="s">
        <v>721</v>
      </c>
      <c r="E159" s="257" t="s">
        <v>1332</v>
      </c>
      <c r="F159" s="257" t="s">
        <v>1333</v>
      </c>
      <c r="G159" s="257" t="s">
        <v>1187</v>
      </c>
      <c r="H159" s="257" t="s">
        <v>5737</v>
      </c>
      <c r="I159" s="257" t="s">
        <v>1073</v>
      </c>
    </row>
    <row r="160" spans="1:9" ht="15.95" customHeight="1">
      <c r="A160" s="257" t="s">
        <v>1344</v>
      </c>
      <c r="B160" s="257" t="s">
        <v>1039</v>
      </c>
      <c r="C160" s="257"/>
      <c r="D160" s="257" t="s">
        <v>721</v>
      </c>
      <c r="E160" s="257" t="s">
        <v>1332</v>
      </c>
      <c r="F160" s="257" t="s">
        <v>1333</v>
      </c>
      <c r="G160" s="257" t="s">
        <v>1187</v>
      </c>
      <c r="H160" s="257" t="s">
        <v>5737</v>
      </c>
      <c r="I160" s="257" t="s">
        <v>1073</v>
      </c>
    </row>
    <row r="161" spans="1:9" ht="15.95" customHeight="1">
      <c r="A161" s="257" t="s">
        <v>1345</v>
      </c>
      <c r="B161" s="257" t="s">
        <v>1040</v>
      </c>
      <c r="C161" s="257"/>
      <c r="D161" s="257" t="s">
        <v>721</v>
      </c>
      <c r="E161" s="257" t="s">
        <v>1332</v>
      </c>
      <c r="F161" s="257" t="s">
        <v>1333</v>
      </c>
      <c r="G161" s="257" t="s">
        <v>1187</v>
      </c>
      <c r="H161" s="257" t="s">
        <v>5737</v>
      </c>
      <c r="I161" s="257" t="s">
        <v>1073</v>
      </c>
    </row>
    <row r="162" spans="1:9" ht="15.95" customHeight="1">
      <c r="A162" s="257" t="s">
        <v>1346</v>
      </c>
      <c r="B162" s="257" t="s">
        <v>1347</v>
      </c>
      <c r="C162" s="257"/>
      <c r="D162" s="257" t="s">
        <v>721</v>
      </c>
      <c r="E162" s="257" t="s">
        <v>1332</v>
      </c>
      <c r="F162" s="257" t="s">
        <v>1333</v>
      </c>
      <c r="G162" s="257" t="s">
        <v>1187</v>
      </c>
      <c r="H162" s="257" t="s">
        <v>5737</v>
      </c>
      <c r="I162" s="257" t="s">
        <v>1073</v>
      </c>
    </row>
    <row r="163" spans="1:9" ht="15.95" customHeight="1">
      <c r="A163" s="257" t="s">
        <v>1348</v>
      </c>
      <c r="B163" s="257" t="s">
        <v>1349</v>
      </c>
      <c r="C163" s="257"/>
      <c r="D163" s="257" t="s">
        <v>721</v>
      </c>
      <c r="E163" s="257" t="s">
        <v>1332</v>
      </c>
      <c r="F163" s="257" t="s">
        <v>1333</v>
      </c>
      <c r="G163" s="257" t="s">
        <v>1187</v>
      </c>
      <c r="H163" s="257" t="s">
        <v>5737</v>
      </c>
      <c r="I163" s="257" t="s">
        <v>1073</v>
      </c>
    </row>
    <row r="164" spans="1:9" ht="15.95" customHeight="1">
      <c r="A164" s="257" t="s">
        <v>1350</v>
      </c>
      <c r="B164" s="257" t="s">
        <v>1351</v>
      </c>
      <c r="C164" s="257"/>
      <c r="D164" s="257" t="s">
        <v>721</v>
      </c>
      <c r="E164" s="257" t="s">
        <v>1332</v>
      </c>
      <c r="F164" s="257" t="s">
        <v>1333</v>
      </c>
      <c r="G164" s="257" t="s">
        <v>1187</v>
      </c>
      <c r="H164" s="257" t="s">
        <v>5737</v>
      </c>
      <c r="I164" s="257" t="s">
        <v>1073</v>
      </c>
    </row>
    <row r="165" spans="1:9" ht="15.95" customHeight="1">
      <c r="A165" s="257" t="s">
        <v>1352</v>
      </c>
      <c r="B165" s="257" t="s">
        <v>1353</v>
      </c>
      <c r="C165" s="257"/>
      <c r="D165" s="257" t="s">
        <v>721</v>
      </c>
      <c r="E165" s="257" t="s">
        <v>1332</v>
      </c>
      <c r="F165" s="257" t="s">
        <v>1333</v>
      </c>
      <c r="G165" s="257" t="s">
        <v>1187</v>
      </c>
      <c r="H165" s="257" t="s">
        <v>5737</v>
      </c>
      <c r="I165" s="257" t="s">
        <v>1073</v>
      </c>
    </row>
    <row r="166" spans="1:9" ht="15.95" customHeight="1">
      <c r="A166" s="257" t="s">
        <v>1354</v>
      </c>
      <c r="B166" s="257" t="s">
        <v>1355</v>
      </c>
      <c r="C166" s="257"/>
      <c r="D166" s="257" t="s">
        <v>721</v>
      </c>
      <c r="E166" s="257" t="s">
        <v>1332</v>
      </c>
      <c r="F166" s="257" t="s">
        <v>1333</v>
      </c>
      <c r="G166" s="257" t="s">
        <v>1187</v>
      </c>
      <c r="H166" s="257" t="s">
        <v>5737</v>
      </c>
      <c r="I166" s="257" t="s">
        <v>1073</v>
      </c>
    </row>
    <row r="167" spans="1:9" ht="15.95" customHeight="1">
      <c r="A167" s="257" t="s">
        <v>1356</v>
      </c>
      <c r="B167" s="257" t="s">
        <v>1357</v>
      </c>
      <c r="C167" s="257"/>
      <c r="D167" s="257" t="s">
        <v>721</v>
      </c>
      <c r="E167" s="257" t="s">
        <v>1332</v>
      </c>
      <c r="F167" s="257" t="s">
        <v>1333</v>
      </c>
      <c r="G167" s="257" t="s">
        <v>1187</v>
      </c>
      <c r="H167" s="257" t="s">
        <v>5737</v>
      </c>
      <c r="I167" s="257" t="s">
        <v>1073</v>
      </c>
    </row>
    <row r="168" spans="1:9" ht="15.95" customHeight="1">
      <c r="A168" s="257" t="s">
        <v>1358</v>
      </c>
      <c r="B168" s="257" t="s">
        <v>1359</v>
      </c>
      <c r="C168" s="257"/>
      <c r="D168" s="257" t="s">
        <v>719</v>
      </c>
      <c r="E168" s="257" t="s">
        <v>1360</v>
      </c>
      <c r="F168" s="257" t="s">
        <v>1361</v>
      </c>
      <c r="G168" s="257" t="s">
        <v>1187</v>
      </c>
      <c r="H168" s="257" t="s">
        <v>5737</v>
      </c>
      <c r="I168" s="257" t="s">
        <v>1073</v>
      </c>
    </row>
    <row r="169" spans="1:9" ht="15.95" customHeight="1">
      <c r="A169" s="257" t="s">
        <v>1362</v>
      </c>
      <c r="B169" s="257" t="s">
        <v>1363</v>
      </c>
      <c r="C169" s="257"/>
      <c r="D169" s="257" t="s">
        <v>719</v>
      </c>
      <c r="E169" s="257" t="s">
        <v>1360</v>
      </c>
      <c r="F169" s="257" t="s">
        <v>1361</v>
      </c>
      <c r="G169" s="257" t="s">
        <v>1187</v>
      </c>
      <c r="H169" s="257" t="s">
        <v>5737</v>
      </c>
      <c r="I169" s="257" t="s">
        <v>1073</v>
      </c>
    </row>
    <row r="170" spans="1:9" ht="15.95" customHeight="1">
      <c r="A170" s="257" t="s">
        <v>1364</v>
      </c>
      <c r="B170" s="257" t="s">
        <v>1365</v>
      </c>
      <c r="C170" s="257"/>
      <c r="D170" s="257" t="s">
        <v>721</v>
      </c>
      <c r="E170" s="257" t="s">
        <v>1360</v>
      </c>
      <c r="F170" s="257" t="s">
        <v>1361</v>
      </c>
      <c r="G170" s="257" t="s">
        <v>1187</v>
      </c>
      <c r="H170" s="257" t="s">
        <v>5737</v>
      </c>
      <c r="I170" s="257" t="s">
        <v>1073</v>
      </c>
    </row>
    <row r="171" spans="1:9" ht="15.95" customHeight="1">
      <c r="A171" s="257" t="s">
        <v>1366</v>
      </c>
      <c r="B171" s="257" t="s">
        <v>1367</v>
      </c>
      <c r="C171" s="257"/>
      <c r="D171" s="257" t="s">
        <v>721</v>
      </c>
      <c r="E171" s="257" t="s">
        <v>1360</v>
      </c>
      <c r="F171" s="257" t="s">
        <v>1361</v>
      </c>
      <c r="G171" s="257" t="s">
        <v>1187</v>
      </c>
      <c r="H171" s="257" t="s">
        <v>5737</v>
      </c>
      <c r="I171" s="257" t="s">
        <v>1073</v>
      </c>
    </row>
    <row r="172" spans="1:9" ht="15.95" customHeight="1">
      <c r="A172" s="257" t="s">
        <v>1368</v>
      </c>
      <c r="B172" s="257" t="s">
        <v>1369</v>
      </c>
      <c r="C172" s="257"/>
      <c r="D172" s="257" t="s">
        <v>721</v>
      </c>
      <c r="E172" s="257" t="s">
        <v>1360</v>
      </c>
      <c r="F172" s="257" t="s">
        <v>1361</v>
      </c>
      <c r="G172" s="257" t="s">
        <v>1187</v>
      </c>
      <c r="H172" s="257" t="s">
        <v>5737</v>
      </c>
      <c r="I172" s="257" t="s">
        <v>1073</v>
      </c>
    </row>
    <row r="173" spans="1:9" ht="15.95" customHeight="1">
      <c r="A173" s="257" t="s">
        <v>1370</v>
      </c>
      <c r="B173" s="257" t="s">
        <v>893</v>
      </c>
      <c r="C173" s="257"/>
      <c r="D173" s="257" t="s">
        <v>721</v>
      </c>
      <c r="E173" s="257" t="s">
        <v>1360</v>
      </c>
      <c r="F173" s="257" t="s">
        <v>1361</v>
      </c>
      <c r="G173" s="257" t="s">
        <v>1187</v>
      </c>
      <c r="H173" s="257" t="s">
        <v>5737</v>
      </c>
      <c r="I173" s="257" t="s">
        <v>1073</v>
      </c>
    </row>
    <row r="174" spans="1:9" ht="15.95" customHeight="1">
      <c r="A174" s="257" t="s">
        <v>1371</v>
      </c>
      <c r="B174" s="257" t="s">
        <v>898</v>
      </c>
      <c r="C174" s="257"/>
      <c r="D174" s="257" t="s">
        <v>721</v>
      </c>
      <c r="E174" s="257" t="s">
        <v>1360</v>
      </c>
      <c r="F174" s="257" t="s">
        <v>1361</v>
      </c>
      <c r="G174" s="257" t="s">
        <v>1187</v>
      </c>
      <c r="H174" s="257" t="s">
        <v>5737</v>
      </c>
      <c r="I174" s="257" t="s">
        <v>1073</v>
      </c>
    </row>
    <row r="175" spans="1:9" ht="15.95" customHeight="1">
      <c r="A175" s="257" t="s">
        <v>1372</v>
      </c>
      <c r="B175" s="257" t="s">
        <v>781</v>
      </c>
      <c r="C175" s="257"/>
      <c r="D175" s="257" t="s">
        <v>721</v>
      </c>
      <c r="E175" s="257" t="s">
        <v>1360</v>
      </c>
      <c r="F175" s="257" t="s">
        <v>1361</v>
      </c>
      <c r="G175" s="257" t="s">
        <v>1187</v>
      </c>
      <c r="H175" s="257" t="s">
        <v>5737</v>
      </c>
      <c r="I175" s="257" t="s">
        <v>1073</v>
      </c>
    </row>
    <row r="176" spans="1:9" ht="15.95" customHeight="1">
      <c r="A176" s="257" t="s">
        <v>1373</v>
      </c>
      <c r="B176" s="257" t="s">
        <v>1374</v>
      </c>
      <c r="C176" s="257"/>
      <c r="D176" s="257" t="s">
        <v>721</v>
      </c>
      <c r="E176" s="257" t="s">
        <v>1360</v>
      </c>
      <c r="F176" s="257" t="s">
        <v>1361</v>
      </c>
      <c r="G176" s="257" t="s">
        <v>1187</v>
      </c>
      <c r="H176" s="257" t="s">
        <v>5737</v>
      </c>
      <c r="I176" s="257" t="s">
        <v>1073</v>
      </c>
    </row>
    <row r="177" spans="1:9" ht="15.95" customHeight="1">
      <c r="A177" s="257" t="s">
        <v>1375</v>
      </c>
      <c r="B177" s="257" t="s">
        <v>921</v>
      </c>
      <c r="C177" s="257"/>
      <c r="D177" s="257" t="s">
        <v>721</v>
      </c>
      <c r="E177" s="257" t="s">
        <v>1360</v>
      </c>
      <c r="F177" s="257" t="s">
        <v>1361</v>
      </c>
      <c r="G177" s="257" t="s">
        <v>1187</v>
      </c>
      <c r="H177" s="257" t="s">
        <v>5737</v>
      </c>
      <c r="I177" s="257" t="s">
        <v>1073</v>
      </c>
    </row>
    <row r="178" spans="1:9" ht="15.95" customHeight="1">
      <c r="A178" s="257" t="s">
        <v>1376</v>
      </c>
      <c r="B178" s="257" t="s">
        <v>1377</v>
      </c>
      <c r="C178" s="257"/>
      <c r="D178" s="257" t="s">
        <v>721</v>
      </c>
      <c r="E178" s="257" t="s">
        <v>1360</v>
      </c>
      <c r="F178" s="257" t="s">
        <v>1361</v>
      </c>
      <c r="G178" s="257" t="s">
        <v>1187</v>
      </c>
      <c r="H178" s="257" t="s">
        <v>5737</v>
      </c>
      <c r="I178" s="257" t="s">
        <v>1073</v>
      </c>
    </row>
    <row r="179" spans="1:9" ht="15.95" customHeight="1">
      <c r="A179" s="257" t="s">
        <v>1378</v>
      </c>
      <c r="B179" s="257" t="s">
        <v>772</v>
      </c>
      <c r="C179" s="257"/>
      <c r="D179" s="257" t="s">
        <v>721</v>
      </c>
      <c r="E179" s="257" t="s">
        <v>1360</v>
      </c>
      <c r="F179" s="257" t="s">
        <v>1361</v>
      </c>
      <c r="G179" s="257" t="s">
        <v>1187</v>
      </c>
      <c r="H179" s="257" t="s">
        <v>5737</v>
      </c>
      <c r="I179" s="257" t="s">
        <v>1073</v>
      </c>
    </row>
    <row r="180" spans="1:9" ht="15.95" customHeight="1">
      <c r="A180" s="257" t="s">
        <v>1379</v>
      </c>
      <c r="B180" s="257" t="s">
        <v>1026</v>
      </c>
      <c r="C180" s="257"/>
      <c r="D180" s="257" t="s">
        <v>721</v>
      </c>
      <c r="E180" s="257" t="s">
        <v>1360</v>
      </c>
      <c r="F180" s="257" t="s">
        <v>1361</v>
      </c>
      <c r="G180" s="257" t="s">
        <v>1187</v>
      </c>
      <c r="H180" s="257" t="s">
        <v>5737</v>
      </c>
      <c r="I180" s="257" t="s">
        <v>1073</v>
      </c>
    </row>
    <row r="181" spans="1:9" ht="15.95" customHeight="1">
      <c r="A181" s="257" t="s">
        <v>1380</v>
      </c>
      <c r="B181" s="257" t="s">
        <v>1381</v>
      </c>
      <c r="C181" s="257"/>
      <c r="D181" s="257" t="s">
        <v>719</v>
      </c>
      <c r="E181" s="257" t="s">
        <v>1382</v>
      </c>
      <c r="F181" s="257" t="s">
        <v>1383</v>
      </c>
      <c r="G181" s="257" t="s">
        <v>1187</v>
      </c>
      <c r="H181" s="257" t="s">
        <v>5737</v>
      </c>
      <c r="I181" s="257" t="s">
        <v>1073</v>
      </c>
    </row>
    <row r="182" spans="1:9" ht="15.95" customHeight="1">
      <c r="A182" s="257" t="s">
        <v>1384</v>
      </c>
      <c r="B182" s="257" t="s">
        <v>1385</v>
      </c>
      <c r="C182" s="257"/>
      <c r="D182" s="257" t="s">
        <v>719</v>
      </c>
      <c r="E182" s="257" t="s">
        <v>1382</v>
      </c>
      <c r="F182" s="257" t="s">
        <v>1383</v>
      </c>
      <c r="G182" s="257" t="s">
        <v>1187</v>
      </c>
      <c r="H182" s="257" t="s">
        <v>5737</v>
      </c>
      <c r="I182" s="257" t="s">
        <v>1073</v>
      </c>
    </row>
    <row r="183" spans="1:9" ht="15.95" customHeight="1">
      <c r="A183" s="257" t="s">
        <v>1386</v>
      </c>
      <c r="B183" s="257" t="s">
        <v>1387</v>
      </c>
      <c r="C183" s="257"/>
      <c r="D183" s="257" t="s">
        <v>721</v>
      </c>
      <c r="E183" s="257" t="s">
        <v>1382</v>
      </c>
      <c r="F183" s="257" t="s">
        <v>1383</v>
      </c>
      <c r="G183" s="257" t="s">
        <v>1187</v>
      </c>
      <c r="H183" s="257" t="s">
        <v>5737</v>
      </c>
      <c r="I183" s="257" t="s">
        <v>1073</v>
      </c>
    </row>
    <row r="184" spans="1:9" ht="15.95" customHeight="1">
      <c r="A184" s="257" t="s">
        <v>1388</v>
      </c>
      <c r="B184" s="257" t="s">
        <v>911</v>
      </c>
      <c r="C184" s="257"/>
      <c r="D184" s="257" t="s">
        <v>721</v>
      </c>
      <c r="E184" s="257" t="s">
        <v>1382</v>
      </c>
      <c r="F184" s="257" t="s">
        <v>1383</v>
      </c>
      <c r="G184" s="257" t="s">
        <v>1187</v>
      </c>
      <c r="H184" s="257" t="s">
        <v>5737</v>
      </c>
      <c r="I184" s="257" t="s">
        <v>1073</v>
      </c>
    </row>
    <row r="185" spans="1:9" ht="15.95" customHeight="1">
      <c r="A185" s="257" t="s">
        <v>1389</v>
      </c>
      <c r="B185" s="257" t="s">
        <v>844</v>
      </c>
      <c r="C185" s="257"/>
      <c r="D185" s="257" t="s">
        <v>721</v>
      </c>
      <c r="E185" s="257" t="s">
        <v>1382</v>
      </c>
      <c r="F185" s="257" t="s">
        <v>1383</v>
      </c>
      <c r="G185" s="257" t="s">
        <v>1187</v>
      </c>
      <c r="H185" s="257" t="s">
        <v>5737</v>
      </c>
      <c r="I185" s="257" t="s">
        <v>1073</v>
      </c>
    </row>
    <row r="186" spans="1:9" ht="15.95" customHeight="1">
      <c r="A186" s="257" t="s">
        <v>1390</v>
      </c>
      <c r="B186" s="257" t="s">
        <v>974</v>
      </c>
      <c r="C186" s="257"/>
      <c r="D186" s="257" t="s">
        <v>721</v>
      </c>
      <c r="E186" s="257" t="s">
        <v>1382</v>
      </c>
      <c r="F186" s="257" t="s">
        <v>1383</v>
      </c>
      <c r="G186" s="257" t="s">
        <v>1187</v>
      </c>
      <c r="H186" s="257" t="s">
        <v>5737</v>
      </c>
      <c r="I186" s="257" t="s">
        <v>1073</v>
      </c>
    </row>
    <row r="187" spans="1:9" ht="15.95" customHeight="1">
      <c r="A187" s="257" t="s">
        <v>1391</v>
      </c>
      <c r="B187" s="257" t="s">
        <v>1392</v>
      </c>
      <c r="C187" s="257"/>
      <c r="D187" s="257" t="s">
        <v>721</v>
      </c>
      <c r="E187" s="257" t="s">
        <v>1382</v>
      </c>
      <c r="F187" s="257" t="s">
        <v>1383</v>
      </c>
      <c r="G187" s="257" t="s">
        <v>1187</v>
      </c>
      <c r="H187" s="257" t="s">
        <v>5737</v>
      </c>
      <c r="I187" s="257" t="s">
        <v>1073</v>
      </c>
    </row>
    <row r="188" spans="1:9" ht="15.95" customHeight="1">
      <c r="A188" s="257" t="s">
        <v>1393</v>
      </c>
      <c r="B188" s="257" t="s">
        <v>1377</v>
      </c>
      <c r="C188" s="257"/>
      <c r="D188" s="257" t="s">
        <v>721</v>
      </c>
      <c r="E188" s="257" t="s">
        <v>1382</v>
      </c>
      <c r="F188" s="257" t="s">
        <v>1383</v>
      </c>
      <c r="G188" s="257" t="s">
        <v>1187</v>
      </c>
      <c r="H188" s="257" t="s">
        <v>5737</v>
      </c>
      <c r="I188" s="257" t="s">
        <v>1073</v>
      </c>
    </row>
    <row r="189" spans="1:9" ht="15.95" customHeight="1">
      <c r="A189" s="257" t="s">
        <v>1394</v>
      </c>
      <c r="B189" s="257" t="s">
        <v>821</v>
      </c>
      <c r="C189" s="257"/>
      <c r="D189" s="257" t="s">
        <v>721</v>
      </c>
      <c r="E189" s="257" t="s">
        <v>1382</v>
      </c>
      <c r="F189" s="257" t="s">
        <v>1383</v>
      </c>
      <c r="G189" s="257" t="s">
        <v>1187</v>
      </c>
      <c r="H189" s="257" t="s">
        <v>5737</v>
      </c>
      <c r="I189" s="257" t="s">
        <v>1073</v>
      </c>
    </row>
    <row r="190" spans="1:9" ht="15.95" customHeight="1">
      <c r="A190" s="257" t="s">
        <v>1395</v>
      </c>
      <c r="B190" s="257" t="s">
        <v>986</v>
      </c>
      <c r="C190" s="257"/>
      <c r="D190" s="257" t="s">
        <v>721</v>
      </c>
      <c r="E190" s="257" t="s">
        <v>1382</v>
      </c>
      <c r="F190" s="257" t="s">
        <v>1383</v>
      </c>
      <c r="G190" s="257" t="s">
        <v>1187</v>
      </c>
      <c r="H190" s="257" t="s">
        <v>5737</v>
      </c>
      <c r="I190" s="257" t="s">
        <v>1073</v>
      </c>
    </row>
    <row r="191" spans="1:9" ht="15.95" customHeight="1">
      <c r="A191" s="257" t="s">
        <v>1396</v>
      </c>
      <c r="B191" s="257" t="s">
        <v>1397</v>
      </c>
      <c r="C191" s="257"/>
      <c r="D191" s="257" t="s">
        <v>721</v>
      </c>
      <c r="E191" s="257" t="s">
        <v>1398</v>
      </c>
      <c r="F191" s="257" t="s">
        <v>1399</v>
      </c>
      <c r="G191" s="257" t="s">
        <v>1187</v>
      </c>
      <c r="H191" s="257" t="s">
        <v>5737</v>
      </c>
      <c r="I191" s="257" t="s">
        <v>1073</v>
      </c>
    </row>
    <row r="192" spans="1:9" ht="15.95" customHeight="1">
      <c r="A192" s="257" t="s">
        <v>1400</v>
      </c>
      <c r="B192" s="257" t="s">
        <v>1401</v>
      </c>
      <c r="C192" s="257"/>
      <c r="D192" s="257" t="s">
        <v>721</v>
      </c>
      <c r="E192" s="257" t="s">
        <v>1398</v>
      </c>
      <c r="F192" s="257" t="s">
        <v>1399</v>
      </c>
      <c r="G192" s="257" t="s">
        <v>1187</v>
      </c>
      <c r="H192" s="257" t="s">
        <v>5737</v>
      </c>
      <c r="I192" s="257" t="s">
        <v>1073</v>
      </c>
    </row>
    <row r="193" spans="1:9" ht="15.95" customHeight="1">
      <c r="A193" s="257" t="s">
        <v>1402</v>
      </c>
      <c r="B193" s="257" t="s">
        <v>881</v>
      </c>
      <c r="C193" s="257"/>
      <c r="D193" s="257" t="s">
        <v>721</v>
      </c>
      <c r="E193" s="257" t="s">
        <v>1398</v>
      </c>
      <c r="F193" s="257" t="s">
        <v>1399</v>
      </c>
      <c r="G193" s="257" t="s">
        <v>1187</v>
      </c>
      <c r="H193" s="257" t="s">
        <v>5737</v>
      </c>
      <c r="I193" s="257" t="s">
        <v>1073</v>
      </c>
    </row>
    <row r="194" spans="1:9" ht="15.95" customHeight="1">
      <c r="A194" s="257" t="s">
        <v>1414</v>
      </c>
      <c r="B194" s="257" t="s">
        <v>5816</v>
      </c>
      <c r="C194" s="257"/>
      <c r="D194" s="257" t="s">
        <v>5782</v>
      </c>
      <c r="E194" s="257" t="s">
        <v>1415</v>
      </c>
      <c r="F194" s="257" t="s">
        <v>5758</v>
      </c>
      <c r="G194" s="257" t="s">
        <v>1416</v>
      </c>
      <c r="H194" s="257" t="s">
        <v>5738</v>
      </c>
      <c r="I194" s="257" t="s">
        <v>1073</v>
      </c>
    </row>
    <row r="195" spans="1:9" ht="15.95" customHeight="1">
      <c r="A195" s="257" t="s">
        <v>1417</v>
      </c>
      <c r="B195" s="257" t="s">
        <v>5817</v>
      </c>
      <c r="C195" s="257"/>
      <c r="D195" s="257" t="s">
        <v>5782</v>
      </c>
      <c r="E195" s="257" t="s">
        <v>1415</v>
      </c>
      <c r="F195" s="257" t="s">
        <v>5758</v>
      </c>
      <c r="G195" s="257" t="s">
        <v>1416</v>
      </c>
      <c r="H195" s="257" t="s">
        <v>5738</v>
      </c>
      <c r="I195" s="257" t="s">
        <v>1073</v>
      </c>
    </row>
    <row r="196" spans="1:9" ht="15.95" customHeight="1">
      <c r="A196" s="257" t="s">
        <v>1418</v>
      </c>
      <c r="B196" s="257" t="s">
        <v>5818</v>
      </c>
      <c r="C196" s="257"/>
      <c r="D196" s="257" t="s">
        <v>5782</v>
      </c>
      <c r="E196" s="257" t="s">
        <v>1415</v>
      </c>
      <c r="F196" s="257" t="s">
        <v>5758</v>
      </c>
      <c r="G196" s="257" t="s">
        <v>1416</v>
      </c>
      <c r="H196" s="257" t="s">
        <v>5738</v>
      </c>
      <c r="I196" s="257" t="s">
        <v>1073</v>
      </c>
    </row>
    <row r="197" spans="1:9" ht="15.95" customHeight="1">
      <c r="A197" s="257" t="s">
        <v>1419</v>
      </c>
      <c r="B197" s="257" t="s">
        <v>5819</v>
      </c>
      <c r="C197" s="257"/>
      <c r="D197" s="257" t="s">
        <v>5782</v>
      </c>
      <c r="E197" s="257" t="s">
        <v>1415</v>
      </c>
      <c r="F197" s="257" t="s">
        <v>5758</v>
      </c>
      <c r="G197" s="257" t="s">
        <v>1416</v>
      </c>
      <c r="H197" s="257" t="s">
        <v>5738</v>
      </c>
      <c r="I197" s="257" t="s">
        <v>1073</v>
      </c>
    </row>
    <row r="198" spans="1:9" ht="15.95" customHeight="1">
      <c r="A198" s="257" t="s">
        <v>1420</v>
      </c>
      <c r="B198" s="257" t="s">
        <v>5820</v>
      </c>
      <c r="C198" s="257"/>
      <c r="D198" s="257" t="s">
        <v>5782</v>
      </c>
      <c r="E198" s="257" t="s">
        <v>1415</v>
      </c>
      <c r="F198" s="257" t="s">
        <v>5758</v>
      </c>
      <c r="G198" s="257" t="s">
        <v>1416</v>
      </c>
      <c r="H198" s="257" t="s">
        <v>5738</v>
      </c>
      <c r="I198" s="257" t="s">
        <v>1073</v>
      </c>
    </row>
    <row r="199" spans="1:9" ht="15.95" customHeight="1">
      <c r="A199" s="257" t="s">
        <v>1421</v>
      </c>
      <c r="B199" s="257" t="s">
        <v>5821</v>
      </c>
      <c r="C199" s="257"/>
      <c r="D199" s="257" t="s">
        <v>5782</v>
      </c>
      <c r="E199" s="257" t="s">
        <v>1415</v>
      </c>
      <c r="F199" s="257" t="s">
        <v>5758</v>
      </c>
      <c r="G199" s="257" t="s">
        <v>1416</v>
      </c>
      <c r="H199" s="257" t="s">
        <v>5738</v>
      </c>
      <c r="I199" s="257" t="s">
        <v>1073</v>
      </c>
    </row>
    <row r="200" spans="1:9" ht="15.95" customHeight="1">
      <c r="A200" s="257" t="s">
        <v>1422</v>
      </c>
      <c r="B200" s="257" t="s">
        <v>5822</v>
      </c>
      <c r="C200" s="257"/>
      <c r="D200" s="257" t="s">
        <v>5782</v>
      </c>
      <c r="E200" s="257" t="s">
        <v>1415</v>
      </c>
      <c r="F200" s="257" t="s">
        <v>5758</v>
      </c>
      <c r="G200" s="257" t="s">
        <v>1416</v>
      </c>
      <c r="H200" s="257" t="s">
        <v>5738</v>
      </c>
      <c r="I200" s="257" t="s">
        <v>1073</v>
      </c>
    </row>
    <row r="201" spans="1:9" ht="15.95" customHeight="1">
      <c r="A201" s="257" t="s">
        <v>1423</v>
      </c>
      <c r="B201" s="257" t="s">
        <v>5823</v>
      </c>
      <c r="C201" s="257"/>
      <c r="D201" s="257" t="s">
        <v>5782</v>
      </c>
      <c r="E201" s="257" t="s">
        <v>1415</v>
      </c>
      <c r="F201" s="257" t="s">
        <v>5758</v>
      </c>
      <c r="G201" s="257" t="s">
        <v>1416</v>
      </c>
      <c r="H201" s="257" t="s">
        <v>5738</v>
      </c>
      <c r="I201" s="257" t="s">
        <v>1073</v>
      </c>
    </row>
    <row r="202" spans="1:9" ht="15.95" customHeight="1">
      <c r="A202" s="257" t="s">
        <v>1424</v>
      </c>
      <c r="B202" s="257" t="s">
        <v>5824</v>
      </c>
      <c r="C202" s="257"/>
      <c r="D202" s="257" t="s">
        <v>5782</v>
      </c>
      <c r="E202" s="257" t="s">
        <v>1415</v>
      </c>
      <c r="F202" s="257" t="s">
        <v>5758</v>
      </c>
      <c r="G202" s="257" t="s">
        <v>1416</v>
      </c>
      <c r="H202" s="257" t="s">
        <v>5738</v>
      </c>
      <c r="I202" s="257" t="s">
        <v>1073</v>
      </c>
    </row>
    <row r="203" spans="1:9" ht="15.95" customHeight="1">
      <c r="A203" s="257" t="s">
        <v>1425</v>
      </c>
      <c r="B203" s="257" t="s">
        <v>5825</v>
      </c>
      <c r="C203" s="257"/>
      <c r="D203" s="257" t="s">
        <v>5782</v>
      </c>
      <c r="E203" s="257" t="s">
        <v>1415</v>
      </c>
      <c r="F203" s="257" t="s">
        <v>5758</v>
      </c>
      <c r="G203" s="257" t="s">
        <v>1416</v>
      </c>
      <c r="H203" s="257" t="s">
        <v>5738</v>
      </c>
      <c r="I203" s="257" t="s">
        <v>1073</v>
      </c>
    </row>
    <row r="204" spans="1:9" ht="15.95" customHeight="1">
      <c r="A204" s="257" t="s">
        <v>1426</v>
      </c>
      <c r="B204" s="257" t="s">
        <v>5826</v>
      </c>
      <c r="C204" s="257"/>
      <c r="D204" s="257" t="s">
        <v>5782</v>
      </c>
      <c r="E204" s="257" t="s">
        <v>1415</v>
      </c>
      <c r="F204" s="257" t="s">
        <v>5758</v>
      </c>
      <c r="G204" s="257" t="s">
        <v>1416</v>
      </c>
      <c r="H204" s="257" t="s">
        <v>5738</v>
      </c>
      <c r="I204" s="257" t="s">
        <v>1073</v>
      </c>
    </row>
    <row r="205" spans="1:9" ht="15.95" customHeight="1">
      <c r="A205" s="257" t="s">
        <v>1427</v>
      </c>
      <c r="B205" s="257" t="s">
        <v>5827</v>
      </c>
      <c r="C205" s="257"/>
      <c r="D205" s="257" t="s">
        <v>5782</v>
      </c>
      <c r="E205" s="257" t="s">
        <v>1415</v>
      </c>
      <c r="F205" s="257" t="s">
        <v>5758</v>
      </c>
      <c r="G205" s="257" t="s">
        <v>1416</v>
      </c>
      <c r="H205" s="257" t="s">
        <v>5738</v>
      </c>
      <c r="I205" s="257" t="s">
        <v>1073</v>
      </c>
    </row>
    <row r="206" spans="1:9" ht="15.95" customHeight="1">
      <c r="A206" s="257" t="s">
        <v>1428</v>
      </c>
      <c r="B206" s="257" t="s">
        <v>965</v>
      </c>
      <c r="C206" s="257"/>
      <c r="D206" s="257" t="s">
        <v>721</v>
      </c>
      <c r="E206" s="257" t="s">
        <v>1415</v>
      </c>
      <c r="F206" s="257" t="s">
        <v>5758</v>
      </c>
      <c r="G206" s="257" t="s">
        <v>1416</v>
      </c>
      <c r="H206" s="257" t="s">
        <v>5738</v>
      </c>
      <c r="I206" s="257" t="s">
        <v>1073</v>
      </c>
    </row>
    <row r="207" spans="1:9" ht="15.95" customHeight="1">
      <c r="A207" s="257" t="s">
        <v>1429</v>
      </c>
      <c r="B207" s="257" t="s">
        <v>1430</v>
      </c>
      <c r="C207" s="257"/>
      <c r="D207" s="257" t="s">
        <v>721</v>
      </c>
      <c r="E207" s="257" t="s">
        <v>1415</v>
      </c>
      <c r="F207" s="257" t="s">
        <v>5758</v>
      </c>
      <c r="G207" s="257" t="s">
        <v>1416</v>
      </c>
      <c r="H207" s="257" t="s">
        <v>5738</v>
      </c>
      <c r="I207" s="257" t="s">
        <v>1073</v>
      </c>
    </row>
    <row r="208" spans="1:9" ht="15.95" customHeight="1">
      <c r="A208" s="257" t="s">
        <v>1431</v>
      </c>
      <c r="B208" s="257" t="s">
        <v>1432</v>
      </c>
      <c r="C208" s="257"/>
      <c r="D208" s="257" t="s">
        <v>721</v>
      </c>
      <c r="E208" s="257" t="s">
        <v>1415</v>
      </c>
      <c r="F208" s="257" t="s">
        <v>5758</v>
      </c>
      <c r="G208" s="257" t="s">
        <v>1416</v>
      </c>
      <c r="H208" s="257" t="s">
        <v>5738</v>
      </c>
      <c r="I208" s="257" t="s">
        <v>1073</v>
      </c>
    </row>
    <row r="209" spans="1:9" ht="15.95" customHeight="1">
      <c r="A209" s="257" t="s">
        <v>1433</v>
      </c>
      <c r="B209" s="257" t="s">
        <v>783</v>
      </c>
      <c r="C209" s="257"/>
      <c r="D209" s="257" t="s">
        <v>721</v>
      </c>
      <c r="E209" s="257" t="s">
        <v>1415</v>
      </c>
      <c r="F209" s="257" t="s">
        <v>5758</v>
      </c>
      <c r="G209" s="257" t="s">
        <v>1416</v>
      </c>
      <c r="H209" s="257" t="s">
        <v>5738</v>
      </c>
      <c r="I209" s="257" t="s">
        <v>1073</v>
      </c>
    </row>
    <row r="210" spans="1:9" ht="15.95" customHeight="1">
      <c r="A210" s="257" t="s">
        <v>1434</v>
      </c>
      <c r="B210" s="257" t="s">
        <v>5828</v>
      </c>
      <c r="C210" s="257"/>
      <c r="D210" s="257" t="s">
        <v>5782</v>
      </c>
      <c r="E210" s="257" t="s">
        <v>1435</v>
      </c>
      <c r="F210" s="257" t="s">
        <v>5759</v>
      </c>
      <c r="G210" s="257" t="s">
        <v>1416</v>
      </c>
      <c r="H210" s="257" t="s">
        <v>5738</v>
      </c>
      <c r="I210" s="257" t="s">
        <v>1073</v>
      </c>
    </row>
    <row r="211" spans="1:9" ht="15.95" customHeight="1">
      <c r="A211" s="257" t="s">
        <v>1436</v>
      </c>
      <c r="B211" s="257" t="s">
        <v>5829</v>
      </c>
      <c r="C211" s="257"/>
      <c r="D211" s="257" t="s">
        <v>5782</v>
      </c>
      <c r="E211" s="257" t="s">
        <v>1435</v>
      </c>
      <c r="F211" s="257" t="s">
        <v>5759</v>
      </c>
      <c r="G211" s="257" t="s">
        <v>1416</v>
      </c>
      <c r="H211" s="257" t="s">
        <v>5738</v>
      </c>
      <c r="I211" s="257" t="s">
        <v>1073</v>
      </c>
    </row>
    <row r="212" spans="1:9" ht="15.95" customHeight="1">
      <c r="A212" s="257" t="s">
        <v>1437</v>
      </c>
      <c r="B212" s="257" t="s">
        <v>5820</v>
      </c>
      <c r="C212" s="257"/>
      <c r="D212" s="257" t="s">
        <v>5782</v>
      </c>
      <c r="E212" s="257" t="s">
        <v>1435</v>
      </c>
      <c r="F212" s="257" t="s">
        <v>5759</v>
      </c>
      <c r="G212" s="257" t="s">
        <v>1416</v>
      </c>
      <c r="H212" s="257" t="s">
        <v>5738</v>
      </c>
      <c r="I212" s="257" t="s">
        <v>1073</v>
      </c>
    </row>
    <row r="213" spans="1:9" ht="15.95" customHeight="1">
      <c r="A213" s="257" t="s">
        <v>1438</v>
      </c>
      <c r="B213" s="257" t="s">
        <v>5821</v>
      </c>
      <c r="C213" s="257"/>
      <c r="D213" s="257" t="s">
        <v>5782</v>
      </c>
      <c r="E213" s="257" t="s">
        <v>1435</v>
      </c>
      <c r="F213" s="257" t="s">
        <v>5759</v>
      </c>
      <c r="G213" s="257" t="s">
        <v>1416</v>
      </c>
      <c r="H213" s="257" t="s">
        <v>5738</v>
      </c>
      <c r="I213" s="257" t="s">
        <v>1073</v>
      </c>
    </row>
    <row r="214" spans="1:9" ht="15.95" customHeight="1">
      <c r="A214" s="257" t="s">
        <v>1439</v>
      </c>
      <c r="B214" s="257" t="s">
        <v>5830</v>
      </c>
      <c r="C214" s="257"/>
      <c r="D214" s="257" t="s">
        <v>5782</v>
      </c>
      <c r="E214" s="257" t="s">
        <v>1435</v>
      </c>
      <c r="F214" s="257" t="s">
        <v>5759</v>
      </c>
      <c r="G214" s="257" t="s">
        <v>1416</v>
      </c>
      <c r="H214" s="257" t="s">
        <v>5738</v>
      </c>
      <c r="I214" s="257" t="s">
        <v>1073</v>
      </c>
    </row>
    <row r="215" spans="1:9" ht="15.95" customHeight="1">
      <c r="A215" s="257" t="s">
        <v>1440</v>
      </c>
      <c r="B215" s="257" t="s">
        <v>5831</v>
      </c>
      <c r="C215" s="257"/>
      <c r="D215" s="257" t="s">
        <v>5782</v>
      </c>
      <c r="E215" s="257" t="s">
        <v>1435</v>
      </c>
      <c r="F215" s="257" t="s">
        <v>5759</v>
      </c>
      <c r="G215" s="257" t="s">
        <v>1416</v>
      </c>
      <c r="H215" s="257" t="s">
        <v>5738</v>
      </c>
      <c r="I215" s="257" t="s">
        <v>1073</v>
      </c>
    </row>
    <row r="216" spans="1:9" ht="15.95" customHeight="1">
      <c r="A216" s="257" t="s">
        <v>1441</v>
      </c>
      <c r="B216" s="257" t="s">
        <v>1442</v>
      </c>
      <c r="C216" s="257"/>
      <c r="D216" s="257" t="s">
        <v>721</v>
      </c>
      <c r="E216" s="257" t="s">
        <v>1435</v>
      </c>
      <c r="F216" s="257" t="s">
        <v>5759</v>
      </c>
      <c r="G216" s="257" t="s">
        <v>1416</v>
      </c>
      <c r="H216" s="257" t="s">
        <v>5738</v>
      </c>
      <c r="I216" s="257" t="s">
        <v>1073</v>
      </c>
    </row>
    <row r="217" spans="1:9" ht="15.95" customHeight="1">
      <c r="A217" s="257" t="s">
        <v>1443</v>
      </c>
      <c r="B217" s="257" t="s">
        <v>1444</v>
      </c>
      <c r="C217" s="257"/>
      <c r="D217" s="257" t="s">
        <v>721</v>
      </c>
      <c r="E217" s="257" t="s">
        <v>1435</v>
      </c>
      <c r="F217" s="257" t="s">
        <v>5759</v>
      </c>
      <c r="G217" s="257" t="s">
        <v>1416</v>
      </c>
      <c r="H217" s="257" t="s">
        <v>5738</v>
      </c>
      <c r="I217" s="257" t="s">
        <v>1073</v>
      </c>
    </row>
    <row r="218" spans="1:9" ht="15.95" customHeight="1">
      <c r="A218" s="257" t="s">
        <v>1445</v>
      </c>
      <c r="B218" s="257" t="s">
        <v>1446</v>
      </c>
      <c r="C218" s="257"/>
      <c r="D218" s="257" t="s">
        <v>721</v>
      </c>
      <c r="E218" s="257" t="s">
        <v>1435</v>
      </c>
      <c r="F218" s="257" t="s">
        <v>5759</v>
      </c>
      <c r="G218" s="257" t="s">
        <v>1416</v>
      </c>
      <c r="H218" s="257" t="s">
        <v>5738</v>
      </c>
      <c r="I218" s="257" t="s">
        <v>1073</v>
      </c>
    </row>
    <row r="219" spans="1:9" ht="15.95" customHeight="1">
      <c r="A219" s="257" t="s">
        <v>1447</v>
      </c>
      <c r="B219" s="257" t="s">
        <v>1448</v>
      </c>
      <c r="C219" s="257"/>
      <c r="D219" s="257" t="s">
        <v>721</v>
      </c>
      <c r="E219" s="257" t="s">
        <v>1435</v>
      </c>
      <c r="F219" s="257" t="s">
        <v>5759</v>
      </c>
      <c r="G219" s="257" t="s">
        <v>1416</v>
      </c>
      <c r="H219" s="257" t="s">
        <v>5738</v>
      </c>
      <c r="I219" s="257" t="s">
        <v>1073</v>
      </c>
    </row>
    <row r="220" spans="1:9" ht="15.95" customHeight="1">
      <c r="A220" s="257" t="s">
        <v>1449</v>
      </c>
      <c r="B220" s="257" t="s">
        <v>1450</v>
      </c>
      <c r="C220" s="257"/>
      <c r="D220" s="257" t="s">
        <v>721</v>
      </c>
      <c r="E220" s="257" t="s">
        <v>1435</v>
      </c>
      <c r="F220" s="257" t="s">
        <v>5759</v>
      </c>
      <c r="G220" s="257" t="s">
        <v>1416</v>
      </c>
      <c r="H220" s="257" t="s">
        <v>5738</v>
      </c>
      <c r="I220" s="257" t="s">
        <v>1073</v>
      </c>
    </row>
    <row r="221" spans="1:9" ht="15.95" customHeight="1">
      <c r="A221" s="257" t="s">
        <v>1451</v>
      </c>
      <c r="B221" s="257" t="s">
        <v>1452</v>
      </c>
      <c r="C221" s="257"/>
      <c r="D221" s="257" t="s">
        <v>721</v>
      </c>
      <c r="E221" s="257" t="s">
        <v>1453</v>
      </c>
      <c r="F221" s="257" t="s">
        <v>1454</v>
      </c>
      <c r="G221" s="257" t="s">
        <v>1416</v>
      </c>
      <c r="H221" s="257" t="s">
        <v>5738</v>
      </c>
      <c r="I221" s="257" t="s">
        <v>1073</v>
      </c>
    </row>
    <row r="222" spans="1:9" ht="15.95" customHeight="1">
      <c r="A222" s="257" t="s">
        <v>1455</v>
      </c>
      <c r="B222" s="257" t="s">
        <v>1456</v>
      </c>
      <c r="C222" s="257"/>
      <c r="D222" s="257" t="s">
        <v>721</v>
      </c>
      <c r="E222" s="257" t="s">
        <v>1453</v>
      </c>
      <c r="F222" s="257" t="s">
        <v>1454</v>
      </c>
      <c r="G222" s="257" t="s">
        <v>1416</v>
      </c>
      <c r="H222" s="257" t="s">
        <v>5738</v>
      </c>
      <c r="I222" s="257" t="s">
        <v>1073</v>
      </c>
    </row>
    <row r="223" spans="1:9" ht="15.95" customHeight="1">
      <c r="A223" s="257" t="s">
        <v>1457</v>
      </c>
      <c r="B223" s="257" t="s">
        <v>1458</v>
      </c>
      <c r="C223" s="257"/>
      <c r="D223" s="257" t="s">
        <v>721</v>
      </c>
      <c r="E223" s="257" t="s">
        <v>1453</v>
      </c>
      <c r="F223" s="257" t="s">
        <v>1454</v>
      </c>
      <c r="G223" s="257" t="s">
        <v>1416</v>
      </c>
      <c r="H223" s="257" t="s">
        <v>5738</v>
      </c>
      <c r="I223" s="257" t="s">
        <v>1073</v>
      </c>
    </row>
    <row r="224" spans="1:9" ht="15.95" customHeight="1">
      <c r="A224" s="257" t="s">
        <v>1459</v>
      </c>
      <c r="B224" s="257" t="s">
        <v>1460</v>
      </c>
      <c r="C224" s="257"/>
      <c r="D224" s="257" t="s">
        <v>721</v>
      </c>
      <c r="E224" s="257" t="s">
        <v>1453</v>
      </c>
      <c r="F224" s="257" t="s">
        <v>1454</v>
      </c>
      <c r="G224" s="257" t="s">
        <v>1416</v>
      </c>
      <c r="H224" s="257" t="s">
        <v>5738</v>
      </c>
      <c r="I224" s="257" t="s">
        <v>1073</v>
      </c>
    </row>
    <row r="225" spans="1:9" ht="15.95" customHeight="1">
      <c r="A225" s="257" t="s">
        <v>1461</v>
      </c>
      <c r="B225" s="257" t="s">
        <v>1462</v>
      </c>
      <c r="C225" s="257"/>
      <c r="D225" s="257" t="s">
        <v>721</v>
      </c>
      <c r="E225" s="257" t="s">
        <v>1453</v>
      </c>
      <c r="F225" s="257" t="s">
        <v>1454</v>
      </c>
      <c r="G225" s="257" t="s">
        <v>1416</v>
      </c>
      <c r="H225" s="257" t="s">
        <v>5738</v>
      </c>
      <c r="I225" s="257" t="s">
        <v>1073</v>
      </c>
    </row>
    <row r="226" spans="1:9" ht="15.95" customHeight="1">
      <c r="A226" s="257" t="s">
        <v>1463</v>
      </c>
      <c r="B226" s="257" t="s">
        <v>1464</v>
      </c>
      <c r="C226" s="257"/>
      <c r="D226" s="257" t="s">
        <v>721</v>
      </c>
      <c r="E226" s="257" t="s">
        <v>1453</v>
      </c>
      <c r="F226" s="257" t="s">
        <v>1454</v>
      </c>
      <c r="G226" s="257" t="s">
        <v>1416</v>
      </c>
      <c r="H226" s="257" t="s">
        <v>5738</v>
      </c>
      <c r="I226" s="257" t="s">
        <v>1073</v>
      </c>
    </row>
    <row r="227" spans="1:9" ht="15.95" customHeight="1">
      <c r="A227" s="257" t="s">
        <v>1465</v>
      </c>
      <c r="B227" s="257" t="s">
        <v>1466</v>
      </c>
      <c r="C227" s="257"/>
      <c r="D227" s="257" t="s">
        <v>721</v>
      </c>
      <c r="E227" s="257" t="s">
        <v>1453</v>
      </c>
      <c r="F227" s="257" t="s">
        <v>1454</v>
      </c>
      <c r="G227" s="257" t="s">
        <v>1416</v>
      </c>
      <c r="H227" s="257" t="s">
        <v>5738</v>
      </c>
      <c r="I227" s="257" t="s">
        <v>1073</v>
      </c>
    </row>
    <row r="228" spans="1:9" ht="15.95" customHeight="1">
      <c r="A228" s="257" t="s">
        <v>1467</v>
      </c>
      <c r="B228" s="257" t="s">
        <v>1468</v>
      </c>
      <c r="C228" s="257"/>
      <c r="D228" s="257" t="s">
        <v>721</v>
      </c>
      <c r="E228" s="257" t="s">
        <v>1453</v>
      </c>
      <c r="F228" s="257" t="s">
        <v>1454</v>
      </c>
      <c r="G228" s="257" t="s">
        <v>1416</v>
      </c>
      <c r="H228" s="257" t="s">
        <v>5738</v>
      </c>
      <c r="I228" s="257" t="s">
        <v>1073</v>
      </c>
    </row>
    <row r="229" spans="1:9" ht="15.95" customHeight="1">
      <c r="A229" s="257" t="s">
        <v>1469</v>
      </c>
      <c r="B229" s="257" t="s">
        <v>1470</v>
      </c>
      <c r="C229" s="257" t="s">
        <v>1471</v>
      </c>
      <c r="D229" s="257" t="s">
        <v>719</v>
      </c>
      <c r="E229" s="257" t="s">
        <v>1472</v>
      </c>
      <c r="F229" s="257" t="s">
        <v>1473</v>
      </c>
      <c r="G229" s="257" t="s">
        <v>1416</v>
      </c>
      <c r="H229" s="257" t="s">
        <v>5738</v>
      </c>
      <c r="I229" s="257" t="s">
        <v>1073</v>
      </c>
    </row>
    <row r="230" spans="1:9" ht="15.95" customHeight="1">
      <c r="A230" s="257" t="s">
        <v>1474</v>
      </c>
      <c r="B230" s="257" t="s">
        <v>1475</v>
      </c>
      <c r="C230" s="257"/>
      <c r="D230" s="257" t="s">
        <v>721</v>
      </c>
      <c r="E230" s="257" t="s">
        <v>1472</v>
      </c>
      <c r="F230" s="257" t="s">
        <v>1473</v>
      </c>
      <c r="G230" s="257" t="s">
        <v>1416</v>
      </c>
      <c r="H230" s="257" t="s">
        <v>5738</v>
      </c>
      <c r="I230" s="257" t="s">
        <v>1073</v>
      </c>
    </row>
    <row r="231" spans="1:9" ht="15.95" customHeight="1">
      <c r="A231" s="257" t="s">
        <v>1476</v>
      </c>
      <c r="B231" s="257" t="s">
        <v>1477</v>
      </c>
      <c r="C231" s="257" t="s">
        <v>1478</v>
      </c>
      <c r="D231" s="257" t="s">
        <v>721</v>
      </c>
      <c r="E231" s="257" t="s">
        <v>1472</v>
      </c>
      <c r="F231" s="257" t="s">
        <v>1473</v>
      </c>
      <c r="G231" s="257" t="s">
        <v>1416</v>
      </c>
      <c r="H231" s="257" t="s">
        <v>5738</v>
      </c>
      <c r="I231" s="257" t="s">
        <v>1073</v>
      </c>
    </row>
    <row r="232" spans="1:9" ht="15.95" customHeight="1">
      <c r="A232" s="257" t="s">
        <v>1479</v>
      </c>
      <c r="B232" s="257" t="s">
        <v>1480</v>
      </c>
      <c r="C232" s="257"/>
      <c r="D232" s="257" t="s">
        <v>721</v>
      </c>
      <c r="E232" s="257" t="s">
        <v>1472</v>
      </c>
      <c r="F232" s="257" t="s">
        <v>1473</v>
      </c>
      <c r="G232" s="257" t="s">
        <v>1416</v>
      </c>
      <c r="H232" s="257" t="s">
        <v>5738</v>
      </c>
      <c r="I232" s="257" t="s">
        <v>1073</v>
      </c>
    </row>
    <row r="233" spans="1:9" ht="15.95" customHeight="1">
      <c r="A233" s="257" t="s">
        <v>1481</v>
      </c>
      <c r="B233" s="257" t="s">
        <v>1482</v>
      </c>
      <c r="C233" s="257"/>
      <c r="D233" s="257" t="s">
        <v>721</v>
      </c>
      <c r="E233" s="257" t="s">
        <v>1472</v>
      </c>
      <c r="F233" s="257" t="s">
        <v>1473</v>
      </c>
      <c r="G233" s="257" t="s">
        <v>1416</v>
      </c>
      <c r="H233" s="257" t="s">
        <v>5738</v>
      </c>
      <c r="I233" s="257" t="s">
        <v>1073</v>
      </c>
    </row>
    <row r="234" spans="1:9" ht="15.95" customHeight="1">
      <c r="A234" s="257" t="s">
        <v>1483</v>
      </c>
      <c r="B234" s="257" t="s">
        <v>1484</v>
      </c>
      <c r="C234" s="257"/>
      <c r="D234" s="257" t="s">
        <v>721</v>
      </c>
      <c r="E234" s="257" t="s">
        <v>1472</v>
      </c>
      <c r="F234" s="257" t="s">
        <v>1473</v>
      </c>
      <c r="G234" s="257" t="s">
        <v>1416</v>
      </c>
      <c r="H234" s="257" t="s">
        <v>5738</v>
      </c>
      <c r="I234" s="257" t="s">
        <v>1073</v>
      </c>
    </row>
    <row r="235" spans="1:9" ht="15.95" customHeight="1">
      <c r="A235" s="257" t="s">
        <v>1485</v>
      </c>
      <c r="B235" s="257" t="s">
        <v>1486</v>
      </c>
      <c r="C235" s="257"/>
      <c r="D235" s="257" t="s">
        <v>719</v>
      </c>
      <c r="E235" s="257" t="s">
        <v>1487</v>
      </c>
      <c r="F235" s="257" t="s">
        <v>1488</v>
      </c>
      <c r="G235" s="257" t="s">
        <v>1416</v>
      </c>
      <c r="H235" s="257" t="s">
        <v>5738</v>
      </c>
      <c r="I235" s="257" t="s">
        <v>1073</v>
      </c>
    </row>
    <row r="236" spans="1:9" ht="15.95" customHeight="1">
      <c r="A236" s="257" t="s">
        <v>1489</v>
      </c>
      <c r="B236" s="257" t="s">
        <v>1490</v>
      </c>
      <c r="C236" s="257"/>
      <c r="D236" s="257" t="s">
        <v>719</v>
      </c>
      <c r="E236" s="257" t="s">
        <v>1487</v>
      </c>
      <c r="F236" s="257" t="s">
        <v>1488</v>
      </c>
      <c r="G236" s="257" t="s">
        <v>1416</v>
      </c>
      <c r="H236" s="257" t="s">
        <v>5738</v>
      </c>
      <c r="I236" s="257" t="s">
        <v>1073</v>
      </c>
    </row>
    <row r="237" spans="1:9" ht="15.95" customHeight="1">
      <c r="A237" s="257" t="s">
        <v>1491</v>
      </c>
      <c r="B237" s="257" t="s">
        <v>734</v>
      </c>
      <c r="C237" s="257"/>
      <c r="D237" s="257" t="s">
        <v>721</v>
      </c>
      <c r="E237" s="257" t="s">
        <v>1487</v>
      </c>
      <c r="F237" s="257" t="s">
        <v>1488</v>
      </c>
      <c r="G237" s="257" t="s">
        <v>1416</v>
      </c>
      <c r="H237" s="257" t="s">
        <v>5738</v>
      </c>
      <c r="I237" s="257" t="s">
        <v>1073</v>
      </c>
    </row>
    <row r="238" spans="1:9" ht="15.95" customHeight="1">
      <c r="A238" s="257" t="s">
        <v>1492</v>
      </c>
      <c r="B238" s="257" t="s">
        <v>1493</v>
      </c>
      <c r="C238" s="257"/>
      <c r="D238" s="257" t="s">
        <v>721</v>
      </c>
      <c r="E238" s="257" t="s">
        <v>1487</v>
      </c>
      <c r="F238" s="257" t="s">
        <v>1488</v>
      </c>
      <c r="G238" s="257" t="s">
        <v>1416</v>
      </c>
      <c r="H238" s="257" t="s">
        <v>5738</v>
      </c>
      <c r="I238" s="257" t="s">
        <v>1073</v>
      </c>
    </row>
    <row r="239" spans="1:9" ht="15.95" customHeight="1">
      <c r="A239" s="257" t="s">
        <v>1494</v>
      </c>
      <c r="B239" s="257" t="s">
        <v>729</v>
      </c>
      <c r="C239" s="257"/>
      <c r="D239" s="257" t="s">
        <v>721</v>
      </c>
      <c r="E239" s="257" t="s">
        <v>1487</v>
      </c>
      <c r="F239" s="257" t="s">
        <v>1488</v>
      </c>
      <c r="G239" s="257" t="s">
        <v>1416</v>
      </c>
      <c r="H239" s="257" t="s">
        <v>5738</v>
      </c>
      <c r="I239" s="257" t="s">
        <v>1073</v>
      </c>
    </row>
    <row r="240" spans="1:9" ht="15.95" customHeight="1">
      <c r="A240" s="257" t="s">
        <v>1495</v>
      </c>
      <c r="B240" s="257" t="s">
        <v>1496</v>
      </c>
      <c r="C240" s="257"/>
      <c r="D240" s="257" t="s">
        <v>721</v>
      </c>
      <c r="E240" s="257" t="s">
        <v>1487</v>
      </c>
      <c r="F240" s="257" t="s">
        <v>1488</v>
      </c>
      <c r="G240" s="257" t="s">
        <v>1416</v>
      </c>
      <c r="H240" s="257" t="s">
        <v>5738</v>
      </c>
      <c r="I240" s="257" t="s">
        <v>1073</v>
      </c>
    </row>
    <row r="241" spans="1:9" ht="15.95" customHeight="1">
      <c r="A241" s="257" t="s">
        <v>1497</v>
      </c>
      <c r="B241" s="257" t="s">
        <v>981</v>
      </c>
      <c r="C241" s="257"/>
      <c r="D241" s="257" t="s">
        <v>721</v>
      </c>
      <c r="E241" s="257" t="s">
        <v>1487</v>
      </c>
      <c r="F241" s="257" t="s">
        <v>1488</v>
      </c>
      <c r="G241" s="257" t="s">
        <v>1416</v>
      </c>
      <c r="H241" s="257" t="s">
        <v>5738</v>
      </c>
      <c r="I241" s="257" t="s">
        <v>1073</v>
      </c>
    </row>
    <row r="242" spans="1:9" ht="15.95" customHeight="1">
      <c r="A242" s="257" t="s">
        <v>1498</v>
      </c>
      <c r="B242" s="257" t="s">
        <v>970</v>
      </c>
      <c r="C242" s="257"/>
      <c r="D242" s="257" t="s">
        <v>721</v>
      </c>
      <c r="E242" s="257" t="s">
        <v>1487</v>
      </c>
      <c r="F242" s="257" t="s">
        <v>1488</v>
      </c>
      <c r="G242" s="257" t="s">
        <v>1416</v>
      </c>
      <c r="H242" s="257" t="s">
        <v>5738</v>
      </c>
      <c r="I242" s="257" t="s">
        <v>1073</v>
      </c>
    </row>
    <row r="243" spans="1:9" ht="15.95" customHeight="1">
      <c r="A243" s="257" t="s">
        <v>1499</v>
      </c>
      <c r="B243" s="257" t="s">
        <v>941</v>
      </c>
      <c r="C243" s="257"/>
      <c r="D243" s="257" t="s">
        <v>721</v>
      </c>
      <c r="E243" s="257" t="s">
        <v>1487</v>
      </c>
      <c r="F243" s="257" t="s">
        <v>1488</v>
      </c>
      <c r="G243" s="257" t="s">
        <v>1416</v>
      </c>
      <c r="H243" s="257" t="s">
        <v>5738</v>
      </c>
      <c r="I243" s="257" t="s">
        <v>1073</v>
      </c>
    </row>
    <row r="244" spans="1:9" ht="15.95" customHeight="1">
      <c r="A244" s="257" t="s">
        <v>1500</v>
      </c>
      <c r="B244" s="257" t="s">
        <v>847</v>
      </c>
      <c r="C244" s="257"/>
      <c r="D244" s="257" t="s">
        <v>721</v>
      </c>
      <c r="E244" s="257" t="s">
        <v>1487</v>
      </c>
      <c r="F244" s="257" t="s">
        <v>1488</v>
      </c>
      <c r="G244" s="257" t="s">
        <v>1416</v>
      </c>
      <c r="H244" s="257" t="s">
        <v>5738</v>
      </c>
      <c r="I244" s="257" t="s">
        <v>1073</v>
      </c>
    </row>
    <row r="245" spans="1:9" ht="15.95" customHeight="1">
      <c r="A245" s="257" t="s">
        <v>1501</v>
      </c>
      <c r="B245" s="257" t="s">
        <v>846</v>
      </c>
      <c r="C245" s="257"/>
      <c r="D245" s="257" t="s">
        <v>721</v>
      </c>
      <c r="E245" s="257" t="s">
        <v>1487</v>
      </c>
      <c r="F245" s="257" t="s">
        <v>1488</v>
      </c>
      <c r="G245" s="257" t="s">
        <v>1416</v>
      </c>
      <c r="H245" s="257" t="s">
        <v>5738</v>
      </c>
      <c r="I245" s="257" t="s">
        <v>1073</v>
      </c>
    </row>
    <row r="246" spans="1:9" ht="15.95" customHeight="1">
      <c r="A246" s="257" t="s">
        <v>1502</v>
      </c>
      <c r="B246" s="257" t="s">
        <v>1044</v>
      </c>
      <c r="C246" s="257"/>
      <c r="D246" s="257" t="s">
        <v>721</v>
      </c>
      <c r="E246" s="257" t="s">
        <v>1487</v>
      </c>
      <c r="F246" s="257" t="s">
        <v>1488</v>
      </c>
      <c r="G246" s="257" t="s">
        <v>1416</v>
      </c>
      <c r="H246" s="257" t="s">
        <v>5738</v>
      </c>
      <c r="I246" s="257" t="s">
        <v>1073</v>
      </c>
    </row>
    <row r="247" spans="1:9" ht="15.95" customHeight="1">
      <c r="A247" s="257" t="s">
        <v>1503</v>
      </c>
      <c r="B247" s="257" t="s">
        <v>1377</v>
      </c>
      <c r="C247" s="257"/>
      <c r="D247" s="257" t="s">
        <v>721</v>
      </c>
      <c r="E247" s="257" t="s">
        <v>1487</v>
      </c>
      <c r="F247" s="257" t="s">
        <v>1488</v>
      </c>
      <c r="G247" s="257" t="s">
        <v>1416</v>
      </c>
      <c r="H247" s="257" t="s">
        <v>5738</v>
      </c>
      <c r="I247" s="257" t="s">
        <v>1073</v>
      </c>
    </row>
    <row r="248" spans="1:9" ht="15.95" customHeight="1">
      <c r="A248" s="257" t="s">
        <v>1504</v>
      </c>
      <c r="B248" s="257" t="s">
        <v>725</v>
      </c>
      <c r="C248" s="257"/>
      <c r="D248" s="257" t="s">
        <v>721</v>
      </c>
      <c r="E248" s="257" t="s">
        <v>1487</v>
      </c>
      <c r="F248" s="257" t="s">
        <v>1488</v>
      </c>
      <c r="G248" s="257" t="s">
        <v>1416</v>
      </c>
      <c r="H248" s="257" t="s">
        <v>5738</v>
      </c>
      <c r="I248" s="257" t="s">
        <v>1073</v>
      </c>
    </row>
    <row r="249" spans="1:9" ht="15.95" customHeight="1">
      <c r="A249" s="257" t="s">
        <v>1505</v>
      </c>
      <c r="B249" s="257" t="s">
        <v>739</v>
      </c>
      <c r="C249" s="257"/>
      <c r="D249" s="257" t="s">
        <v>721</v>
      </c>
      <c r="E249" s="257" t="s">
        <v>1487</v>
      </c>
      <c r="F249" s="257" t="s">
        <v>1488</v>
      </c>
      <c r="G249" s="257" t="s">
        <v>1416</v>
      </c>
      <c r="H249" s="257" t="s">
        <v>5738</v>
      </c>
      <c r="I249" s="257" t="s">
        <v>1073</v>
      </c>
    </row>
    <row r="250" spans="1:9" ht="15.95" customHeight="1">
      <c r="A250" s="257" t="s">
        <v>1506</v>
      </c>
      <c r="B250" s="257" t="s">
        <v>919</v>
      </c>
      <c r="C250" s="257"/>
      <c r="D250" s="257" t="s">
        <v>721</v>
      </c>
      <c r="E250" s="257" t="s">
        <v>1487</v>
      </c>
      <c r="F250" s="257" t="s">
        <v>1488</v>
      </c>
      <c r="G250" s="257" t="s">
        <v>1416</v>
      </c>
      <c r="H250" s="257" t="s">
        <v>5738</v>
      </c>
      <c r="I250" s="257" t="s">
        <v>1073</v>
      </c>
    </row>
    <row r="251" spans="1:9" ht="15.95" customHeight="1">
      <c r="A251" s="257" t="s">
        <v>1507</v>
      </c>
      <c r="B251" s="257" t="s">
        <v>1508</v>
      </c>
      <c r="C251" s="257"/>
      <c r="D251" s="257" t="s">
        <v>719</v>
      </c>
      <c r="E251" s="257" t="s">
        <v>1509</v>
      </c>
      <c r="F251" s="257" t="s">
        <v>1510</v>
      </c>
      <c r="G251" s="257" t="s">
        <v>1416</v>
      </c>
      <c r="H251" s="257" t="s">
        <v>5738</v>
      </c>
      <c r="I251" s="257" t="s">
        <v>1073</v>
      </c>
    </row>
    <row r="252" spans="1:9" ht="15.95" customHeight="1">
      <c r="A252" s="257" t="s">
        <v>1511</v>
      </c>
      <c r="B252" s="257" t="s">
        <v>1018</v>
      </c>
      <c r="C252" s="257"/>
      <c r="D252" s="257" t="s">
        <v>719</v>
      </c>
      <c r="E252" s="257" t="s">
        <v>1509</v>
      </c>
      <c r="F252" s="257" t="s">
        <v>1510</v>
      </c>
      <c r="G252" s="257" t="s">
        <v>1416</v>
      </c>
      <c r="H252" s="257" t="s">
        <v>5738</v>
      </c>
      <c r="I252" s="257" t="s">
        <v>1073</v>
      </c>
    </row>
    <row r="253" spans="1:9" ht="15.95" customHeight="1">
      <c r="A253" s="257" t="s">
        <v>1512</v>
      </c>
      <c r="B253" s="257" t="s">
        <v>1513</v>
      </c>
      <c r="C253" s="257"/>
      <c r="D253" s="257" t="s">
        <v>721</v>
      </c>
      <c r="E253" s="257" t="s">
        <v>1509</v>
      </c>
      <c r="F253" s="257" t="s">
        <v>1510</v>
      </c>
      <c r="G253" s="257" t="s">
        <v>1416</v>
      </c>
      <c r="H253" s="257" t="s">
        <v>5738</v>
      </c>
      <c r="I253" s="257" t="s">
        <v>1073</v>
      </c>
    </row>
    <row r="254" spans="1:9" ht="15.95" customHeight="1">
      <c r="A254" s="257" t="s">
        <v>1514</v>
      </c>
      <c r="B254" s="257" t="s">
        <v>1515</v>
      </c>
      <c r="C254" s="257"/>
      <c r="D254" s="257" t="s">
        <v>721</v>
      </c>
      <c r="E254" s="257" t="s">
        <v>1509</v>
      </c>
      <c r="F254" s="257" t="s">
        <v>1510</v>
      </c>
      <c r="G254" s="257" t="s">
        <v>1416</v>
      </c>
      <c r="H254" s="257" t="s">
        <v>5738</v>
      </c>
      <c r="I254" s="257" t="s">
        <v>1073</v>
      </c>
    </row>
    <row r="255" spans="1:9" ht="15.95" customHeight="1">
      <c r="A255" s="257" t="s">
        <v>1516</v>
      </c>
      <c r="B255" s="257" t="s">
        <v>1517</v>
      </c>
      <c r="C255" s="257"/>
      <c r="D255" s="257" t="s">
        <v>721</v>
      </c>
      <c r="E255" s="257" t="s">
        <v>1509</v>
      </c>
      <c r="F255" s="257" t="s">
        <v>1510</v>
      </c>
      <c r="G255" s="257" t="s">
        <v>1416</v>
      </c>
      <c r="H255" s="257" t="s">
        <v>5738</v>
      </c>
      <c r="I255" s="257" t="s">
        <v>1073</v>
      </c>
    </row>
    <row r="256" spans="1:9" ht="15.95" customHeight="1">
      <c r="A256" s="257" t="s">
        <v>1518</v>
      </c>
      <c r="B256" s="257" t="s">
        <v>1519</v>
      </c>
      <c r="C256" s="257"/>
      <c r="D256" s="257" t="s">
        <v>721</v>
      </c>
      <c r="E256" s="257" t="s">
        <v>1509</v>
      </c>
      <c r="F256" s="257" t="s">
        <v>1510</v>
      </c>
      <c r="G256" s="257" t="s">
        <v>1416</v>
      </c>
      <c r="H256" s="257" t="s">
        <v>5738</v>
      </c>
      <c r="I256" s="257" t="s">
        <v>1073</v>
      </c>
    </row>
    <row r="257" spans="1:9" ht="15.95" customHeight="1">
      <c r="A257" s="257" t="s">
        <v>1520</v>
      </c>
      <c r="B257" s="257" t="s">
        <v>1521</v>
      </c>
      <c r="C257" s="257"/>
      <c r="D257" s="257" t="s">
        <v>721</v>
      </c>
      <c r="E257" s="257" t="s">
        <v>1509</v>
      </c>
      <c r="F257" s="257" t="s">
        <v>1510</v>
      </c>
      <c r="G257" s="257" t="s">
        <v>1416</v>
      </c>
      <c r="H257" s="257" t="s">
        <v>5738</v>
      </c>
      <c r="I257" s="257" t="s">
        <v>1073</v>
      </c>
    </row>
    <row r="258" spans="1:9" ht="15.95" customHeight="1">
      <c r="A258" s="257" t="s">
        <v>1522</v>
      </c>
      <c r="B258" s="257" t="s">
        <v>1523</v>
      </c>
      <c r="C258" s="257"/>
      <c r="D258" s="257" t="s">
        <v>721</v>
      </c>
      <c r="E258" s="257" t="s">
        <v>1509</v>
      </c>
      <c r="F258" s="257" t="s">
        <v>1510</v>
      </c>
      <c r="G258" s="257" t="s">
        <v>1416</v>
      </c>
      <c r="H258" s="257" t="s">
        <v>5738</v>
      </c>
      <c r="I258" s="257" t="s">
        <v>1073</v>
      </c>
    </row>
    <row r="259" spans="1:9" ht="15.95" customHeight="1">
      <c r="A259" s="257" t="s">
        <v>1524</v>
      </c>
      <c r="B259" s="257" t="s">
        <v>1525</v>
      </c>
      <c r="C259" s="257"/>
      <c r="D259" s="257" t="s">
        <v>721</v>
      </c>
      <c r="E259" s="257" t="s">
        <v>1509</v>
      </c>
      <c r="F259" s="257" t="s">
        <v>1510</v>
      </c>
      <c r="G259" s="257" t="s">
        <v>1416</v>
      </c>
      <c r="H259" s="257" t="s">
        <v>5738</v>
      </c>
      <c r="I259" s="257" t="s">
        <v>1073</v>
      </c>
    </row>
    <row r="260" spans="1:9" ht="15.95" customHeight="1">
      <c r="A260" s="257" t="s">
        <v>1526</v>
      </c>
      <c r="B260" s="257" t="s">
        <v>1527</v>
      </c>
      <c r="C260" s="257"/>
      <c r="D260" s="257" t="s">
        <v>721</v>
      </c>
      <c r="E260" s="257" t="s">
        <v>1509</v>
      </c>
      <c r="F260" s="257" t="s">
        <v>1510</v>
      </c>
      <c r="G260" s="257" t="s">
        <v>1416</v>
      </c>
      <c r="H260" s="257" t="s">
        <v>5738</v>
      </c>
      <c r="I260" s="257" t="s">
        <v>1073</v>
      </c>
    </row>
    <row r="261" spans="1:9" ht="15.95" customHeight="1">
      <c r="A261" s="257" t="s">
        <v>1528</v>
      </c>
      <c r="B261" s="257" t="s">
        <v>1529</v>
      </c>
      <c r="C261" s="257"/>
      <c r="D261" s="257" t="s">
        <v>719</v>
      </c>
      <c r="E261" s="257" t="s">
        <v>1530</v>
      </c>
      <c r="F261" s="257" t="s">
        <v>1531</v>
      </c>
      <c r="G261" s="257" t="s">
        <v>1416</v>
      </c>
      <c r="H261" s="257" t="s">
        <v>5738</v>
      </c>
      <c r="I261" s="257" t="s">
        <v>1073</v>
      </c>
    </row>
    <row r="262" spans="1:9" ht="15.95" customHeight="1">
      <c r="A262" s="257" t="s">
        <v>1532</v>
      </c>
      <c r="B262" s="257" t="s">
        <v>896</v>
      </c>
      <c r="C262" s="257"/>
      <c r="D262" s="257" t="s">
        <v>721</v>
      </c>
      <c r="E262" s="257" t="s">
        <v>1530</v>
      </c>
      <c r="F262" s="257" t="s">
        <v>1531</v>
      </c>
      <c r="G262" s="257" t="s">
        <v>1416</v>
      </c>
      <c r="H262" s="257" t="s">
        <v>5738</v>
      </c>
      <c r="I262" s="257" t="s">
        <v>1073</v>
      </c>
    </row>
    <row r="263" spans="1:9" ht="15.95" customHeight="1">
      <c r="A263" s="257" t="s">
        <v>1533</v>
      </c>
      <c r="B263" s="257" t="s">
        <v>736</v>
      </c>
      <c r="C263" s="257"/>
      <c r="D263" s="257" t="s">
        <v>721</v>
      </c>
      <c r="E263" s="257" t="s">
        <v>1530</v>
      </c>
      <c r="F263" s="257" t="s">
        <v>1531</v>
      </c>
      <c r="G263" s="257" t="s">
        <v>1416</v>
      </c>
      <c r="H263" s="257" t="s">
        <v>5738</v>
      </c>
      <c r="I263" s="257" t="s">
        <v>1073</v>
      </c>
    </row>
    <row r="264" spans="1:9" ht="15.95" customHeight="1">
      <c r="A264" s="257" t="s">
        <v>1534</v>
      </c>
      <c r="B264" s="257" t="s">
        <v>1535</v>
      </c>
      <c r="C264" s="257"/>
      <c r="D264" s="257" t="s">
        <v>721</v>
      </c>
      <c r="E264" s="257" t="s">
        <v>1530</v>
      </c>
      <c r="F264" s="257" t="s">
        <v>1531</v>
      </c>
      <c r="G264" s="257" t="s">
        <v>1416</v>
      </c>
      <c r="H264" s="257" t="s">
        <v>5738</v>
      </c>
      <c r="I264" s="257" t="s">
        <v>1073</v>
      </c>
    </row>
    <row r="265" spans="1:9" ht="15.95" customHeight="1">
      <c r="A265" s="257" t="s">
        <v>1536</v>
      </c>
      <c r="B265" s="257" t="s">
        <v>1030</v>
      </c>
      <c r="C265" s="257"/>
      <c r="D265" s="257" t="s">
        <v>721</v>
      </c>
      <c r="E265" s="257" t="s">
        <v>1530</v>
      </c>
      <c r="F265" s="257" t="s">
        <v>1531</v>
      </c>
      <c r="G265" s="257" t="s">
        <v>1416</v>
      </c>
      <c r="H265" s="257" t="s">
        <v>5738</v>
      </c>
      <c r="I265" s="257" t="s">
        <v>1073</v>
      </c>
    </row>
    <row r="266" spans="1:9" ht="15.95" customHeight="1">
      <c r="A266" s="257" t="s">
        <v>1537</v>
      </c>
      <c r="B266" s="257" t="s">
        <v>1538</v>
      </c>
      <c r="C266" s="257"/>
      <c r="D266" s="257" t="s">
        <v>721</v>
      </c>
      <c r="E266" s="257" t="s">
        <v>1530</v>
      </c>
      <c r="F266" s="257" t="s">
        <v>1531</v>
      </c>
      <c r="G266" s="257" t="s">
        <v>1416</v>
      </c>
      <c r="H266" s="257" t="s">
        <v>5738</v>
      </c>
      <c r="I266" s="257" t="s">
        <v>1073</v>
      </c>
    </row>
    <row r="267" spans="1:9" ht="15.95" customHeight="1">
      <c r="A267" s="257" t="s">
        <v>1539</v>
      </c>
      <c r="B267" s="257" t="s">
        <v>737</v>
      </c>
      <c r="C267" s="257"/>
      <c r="D267" s="257" t="s">
        <v>721</v>
      </c>
      <c r="E267" s="257" t="s">
        <v>1530</v>
      </c>
      <c r="F267" s="257" t="s">
        <v>1531</v>
      </c>
      <c r="G267" s="257" t="s">
        <v>1416</v>
      </c>
      <c r="H267" s="257" t="s">
        <v>5738</v>
      </c>
      <c r="I267" s="257" t="s">
        <v>1073</v>
      </c>
    </row>
    <row r="268" spans="1:9" ht="15.95" customHeight="1">
      <c r="A268" s="257" t="s">
        <v>1540</v>
      </c>
      <c r="B268" s="257" t="s">
        <v>776</v>
      </c>
      <c r="C268" s="257"/>
      <c r="D268" s="257" t="s">
        <v>721</v>
      </c>
      <c r="E268" s="257" t="s">
        <v>1530</v>
      </c>
      <c r="F268" s="257" t="s">
        <v>1531</v>
      </c>
      <c r="G268" s="257" t="s">
        <v>1416</v>
      </c>
      <c r="H268" s="257" t="s">
        <v>5738</v>
      </c>
      <c r="I268" s="257" t="s">
        <v>1073</v>
      </c>
    </row>
    <row r="269" spans="1:9" ht="15.95" customHeight="1">
      <c r="A269" s="257" t="s">
        <v>1541</v>
      </c>
      <c r="B269" s="257" t="s">
        <v>1542</v>
      </c>
      <c r="C269" s="257"/>
      <c r="D269" s="257" t="s">
        <v>721</v>
      </c>
      <c r="E269" s="257" t="s">
        <v>1530</v>
      </c>
      <c r="F269" s="257" t="s">
        <v>1531</v>
      </c>
      <c r="G269" s="257" t="s">
        <v>1416</v>
      </c>
      <c r="H269" s="257" t="s">
        <v>5738</v>
      </c>
      <c r="I269" s="257" t="s">
        <v>1073</v>
      </c>
    </row>
    <row r="270" spans="1:9" ht="15.95" customHeight="1">
      <c r="A270" s="257" t="s">
        <v>1543</v>
      </c>
      <c r="B270" s="257" t="s">
        <v>1544</v>
      </c>
      <c r="C270" s="257"/>
      <c r="D270" s="257" t="s">
        <v>721</v>
      </c>
      <c r="E270" s="257" t="s">
        <v>1530</v>
      </c>
      <c r="F270" s="257" t="s">
        <v>1531</v>
      </c>
      <c r="G270" s="257" t="s">
        <v>1416</v>
      </c>
      <c r="H270" s="257" t="s">
        <v>5738</v>
      </c>
      <c r="I270" s="257" t="s">
        <v>1073</v>
      </c>
    </row>
    <row r="271" spans="1:9" ht="15.95" customHeight="1">
      <c r="A271" s="257" t="s">
        <v>1545</v>
      </c>
      <c r="B271" s="257" t="s">
        <v>1546</v>
      </c>
      <c r="C271" s="257"/>
      <c r="D271" s="257" t="s">
        <v>721</v>
      </c>
      <c r="E271" s="257" t="s">
        <v>1530</v>
      </c>
      <c r="F271" s="257" t="s">
        <v>1531</v>
      </c>
      <c r="G271" s="257" t="s">
        <v>1416</v>
      </c>
      <c r="H271" s="257" t="s">
        <v>5738</v>
      </c>
      <c r="I271" s="257" t="s">
        <v>1073</v>
      </c>
    </row>
    <row r="272" spans="1:9" ht="15.95" customHeight="1">
      <c r="A272" s="257" t="s">
        <v>1547</v>
      </c>
      <c r="B272" s="257" t="s">
        <v>1548</v>
      </c>
      <c r="C272" s="257"/>
      <c r="D272" s="257" t="s">
        <v>721</v>
      </c>
      <c r="E272" s="257" t="s">
        <v>1530</v>
      </c>
      <c r="F272" s="257" t="s">
        <v>1531</v>
      </c>
      <c r="G272" s="257" t="s">
        <v>1416</v>
      </c>
      <c r="H272" s="257" t="s">
        <v>5738</v>
      </c>
      <c r="I272" s="257" t="s">
        <v>1073</v>
      </c>
    </row>
    <row r="273" spans="1:9" ht="15.95" customHeight="1">
      <c r="A273" s="257" t="s">
        <v>1549</v>
      </c>
      <c r="B273" s="257" t="s">
        <v>1550</v>
      </c>
      <c r="C273" s="257"/>
      <c r="D273" s="257" t="s">
        <v>721</v>
      </c>
      <c r="E273" s="257" t="s">
        <v>1530</v>
      </c>
      <c r="F273" s="257" t="s">
        <v>1531</v>
      </c>
      <c r="G273" s="257" t="s">
        <v>1416</v>
      </c>
      <c r="H273" s="257" t="s">
        <v>5738</v>
      </c>
      <c r="I273" s="257" t="s">
        <v>1073</v>
      </c>
    </row>
    <row r="274" spans="1:9" ht="15.95" customHeight="1">
      <c r="A274" s="257" t="s">
        <v>1551</v>
      </c>
      <c r="B274" s="257" t="s">
        <v>1552</v>
      </c>
      <c r="C274" s="257"/>
      <c r="D274" s="257" t="s">
        <v>721</v>
      </c>
      <c r="E274" s="257" t="s">
        <v>1530</v>
      </c>
      <c r="F274" s="257" t="s">
        <v>1531</v>
      </c>
      <c r="G274" s="257" t="s">
        <v>1416</v>
      </c>
      <c r="H274" s="257" t="s">
        <v>5738</v>
      </c>
      <c r="I274" s="257" t="s">
        <v>1073</v>
      </c>
    </row>
    <row r="275" spans="1:9" ht="15.95" customHeight="1">
      <c r="A275" s="257" t="s">
        <v>1553</v>
      </c>
      <c r="B275" s="257" t="s">
        <v>1554</v>
      </c>
      <c r="C275" s="257"/>
      <c r="D275" s="257" t="s">
        <v>721</v>
      </c>
      <c r="E275" s="257" t="s">
        <v>1530</v>
      </c>
      <c r="F275" s="257" t="s">
        <v>1531</v>
      </c>
      <c r="G275" s="257" t="s">
        <v>1416</v>
      </c>
      <c r="H275" s="257" t="s">
        <v>5738</v>
      </c>
      <c r="I275" s="257" t="s">
        <v>1073</v>
      </c>
    </row>
    <row r="276" spans="1:9" ht="15.95" customHeight="1">
      <c r="A276" s="257" t="s">
        <v>1555</v>
      </c>
      <c r="B276" s="257" t="s">
        <v>1556</v>
      </c>
      <c r="C276" s="257"/>
      <c r="D276" s="257" t="s">
        <v>719</v>
      </c>
      <c r="E276" s="257" t="s">
        <v>1557</v>
      </c>
      <c r="F276" s="257" t="s">
        <v>1558</v>
      </c>
      <c r="G276" s="257" t="s">
        <v>1416</v>
      </c>
      <c r="H276" s="257" t="s">
        <v>5738</v>
      </c>
      <c r="I276" s="257" t="s">
        <v>1073</v>
      </c>
    </row>
    <row r="277" spans="1:9" ht="15.95" customHeight="1">
      <c r="A277" s="257" t="s">
        <v>1559</v>
      </c>
      <c r="B277" s="257" t="s">
        <v>1560</v>
      </c>
      <c r="C277" s="257"/>
      <c r="D277" s="257" t="s">
        <v>721</v>
      </c>
      <c r="E277" s="257" t="s">
        <v>1557</v>
      </c>
      <c r="F277" s="257" t="s">
        <v>1558</v>
      </c>
      <c r="G277" s="257" t="s">
        <v>1416</v>
      </c>
      <c r="H277" s="257" t="s">
        <v>5738</v>
      </c>
      <c r="I277" s="257" t="s">
        <v>1073</v>
      </c>
    </row>
    <row r="278" spans="1:9" ht="15.95" customHeight="1">
      <c r="A278" s="257" t="s">
        <v>1561</v>
      </c>
      <c r="B278" s="257" t="s">
        <v>816</v>
      </c>
      <c r="C278" s="257"/>
      <c r="D278" s="257" t="s">
        <v>721</v>
      </c>
      <c r="E278" s="257" t="s">
        <v>1557</v>
      </c>
      <c r="F278" s="257" t="s">
        <v>1558</v>
      </c>
      <c r="G278" s="257" t="s">
        <v>1416</v>
      </c>
      <c r="H278" s="257" t="s">
        <v>5738</v>
      </c>
      <c r="I278" s="257" t="s">
        <v>1073</v>
      </c>
    </row>
    <row r="279" spans="1:9" ht="15.95" customHeight="1">
      <c r="A279" s="257" t="s">
        <v>1562</v>
      </c>
      <c r="B279" s="257" t="s">
        <v>1563</v>
      </c>
      <c r="C279" s="257"/>
      <c r="D279" s="257" t="s">
        <v>721</v>
      </c>
      <c r="E279" s="257" t="s">
        <v>1557</v>
      </c>
      <c r="F279" s="257" t="s">
        <v>1558</v>
      </c>
      <c r="G279" s="257" t="s">
        <v>1416</v>
      </c>
      <c r="H279" s="257" t="s">
        <v>5738</v>
      </c>
      <c r="I279" s="257" t="s">
        <v>1073</v>
      </c>
    </row>
    <row r="280" spans="1:9" ht="15.95" customHeight="1">
      <c r="A280" s="257" t="s">
        <v>1564</v>
      </c>
      <c r="B280" s="257" t="s">
        <v>913</v>
      </c>
      <c r="C280" s="257"/>
      <c r="D280" s="257" t="s">
        <v>721</v>
      </c>
      <c r="E280" s="257" t="s">
        <v>1557</v>
      </c>
      <c r="F280" s="257" t="s">
        <v>1558</v>
      </c>
      <c r="G280" s="257" t="s">
        <v>1416</v>
      </c>
      <c r="H280" s="257" t="s">
        <v>5738</v>
      </c>
      <c r="I280" s="257" t="s">
        <v>1073</v>
      </c>
    </row>
    <row r="281" spans="1:9" ht="15.95" customHeight="1">
      <c r="A281" s="257" t="s">
        <v>1565</v>
      </c>
      <c r="B281" s="257" t="s">
        <v>1566</v>
      </c>
      <c r="C281" s="257"/>
      <c r="D281" s="257" t="s">
        <v>721</v>
      </c>
      <c r="E281" s="257" t="s">
        <v>1557</v>
      </c>
      <c r="F281" s="257" t="s">
        <v>1558</v>
      </c>
      <c r="G281" s="257" t="s">
        <v>1416</v>
      </c>
      <c r="H281" s="257" t="s">
        <v>5738</v>
      </c>
      <c r="I281" s="257" t="s">
        <v>1073</v>
      </c>
    </row>
    <row r="282" spans="1:9" ht="15.95" customHeight="1">
      <c r="A282" s="257" t="s">
        <v>1567</v>
      </c>
      <c r="B282" s="257" t="s">
        <v>1568</v>
      </c>
      <c r="C282" s="257"/>
      <c r="D282" s="257" t="s">
        <v>721</v>
      </c>
      <c r="E282" s="257" t="s">
        <v>1557</v>
      </c>
      <c r="F282" s="257" t="s">
        <v>1558</v>
      </c>
      <c r="G282" s="257" t="s">
        <v>1416</v>
      </c>
      <c r="H282" s="257" t="s">
        <v>5738</v>
      </c>
      <c r="I282" s="257" t="s">
        <v>1073</v>
      </c>
    </row>
    <row r="283" spans="1:9" ht="15.95" customHeight="1">
      <c r="A283" s="257" t="s">
        <v>1569</v>
      </c>
      <c r="B283" s="257" t="s">
        <v>1570</v>
      </c>
      <c r="C283" s="257"/>
      <c r="D283" s="257" t="s">
        <v>721</v>
      </c>
      <c r="E283" s="257" t="s">
        <v>1557</v>
      </c>
      <c r="F283" s="257" t="s">
        <v>1558</v>
      </c>
      <c r="G283" s="257" t="s">
        <v>1416</v>
      </c>
      <c r="H283" s="257" t="s">
        <v>5738</v>
      </c>
      <c r="I283" s="257" t="s">
        <v>1073</v>
      </c>
    </row>
    <row r="284" spans="1:9" ht="15.95" customHeight="1">
      <c r="A284" s="257" t="s">
        <v>1571</v>
      </c>
      <c r="B284" s="257" t="s">
        <v>1572</v>
      </c>
      <c r="C284" s="257"/>
      <c r="D284" s="257" t="s">
        <v>721</v>
      </c>
      <c r="E284" s="257" t="s">
        <v>1557</v>
      </c>
      <c r="F284" s="257" t="s">
        <v>1558</v>
      </c>
      <c r="G284" s="257" t="s">
        <v>1416</v>
      </c>
      <c r="H284" s="257" t="s">
        <v>5738</v>
      </c>
      <c r="I284" s="257" t="s">
        <v>1073</v>
      </c>
    </row>
    <row r="285" spans="1:9" ht="15.95" customHeight="1">
      <c r="A285" s="257" t="s">
        <v>1573</v>
      </c>
      <c r="B285" s="257" t="s">
        <v>1574</v>
      </c>
      <c r="C285" s="257"/>
      <c r="D285" s="257" t="s">
        <v>721</v>
      </c>
      <c r="E285" s="257" t="s">
        <v>1557</v>
      </c>
      <c r="F285" s="257" t="s">
        <v>1558</v>
      </c>
      <c r="G285" s="257" t="s">
        <v>1416</v>
      </c>
      <c r="H285" s="257" t="s">
        <v>5738</v>
      </c>
      <c r="I285" s="257" t="s">
        <v>1073</v>
      </c>
    </row>
    <row r="286" spans="1:9" ht="15.95" customHeight="1">
      <c r="A286" s="257" t="s">
        <v>1575</v>
      </c>
      <c r="B286" s="257" t="s">
        <v>1576</v>
      </c>
      <c r="C286" s="257"/>
      <c r="D286" s="257" t="s">
        <v>721</v>
      </c>
      <c r="E286" s="257" t="s">
        <v>1557</v>
      </c>
      <c r="F286" s="257" t="s">
        <v>1558</v>
      </c>
      <c r="G286" s="257" t="s">
        <v>1416</v>
      </c>
      <c r="H286" s="257" t="s">
        <v>5738</v>
      </c>
      <c r="I286" s="257" t="s">
        <v>1073</v>
      </c>
    </row>
    <row r="287" spans="1:9" ht="15.95" customHeight="1">
      <c r="A287" s="257" t="s">
        <v>1577</v>
      </c>
      <c r="B287" s="257" t="s">
        <v>1578</v>
      </c>
      <c r="C287" s="257"/>
      <c r="D287" s="257" t="s">
        <v>721</v>
      </c>
      <c r="E287" s="257" t="s">
        <v>1557</v>
      </c>
      <c r="F287" s="257" t="s">
        <v>1558</v>
      </c>
      <c r="G287" s="257" t="s">
        <v>1416</v>
      </c>
      <c r="H287" s="257" t="s">
        <v>5738</v>
      </c>
      <c r="I287" s="257" t="s">
        <v>1073</v>
      </c>
    </row>
    <row r="288" spans="1:9" ht="15.95" customHeight="1">
      <c r="A288" s="257" t="s">
        <v>1579</v>
      </c>
      <c r="B288" s="257" t="s">
        <v>1580</v>
      </c>
      <c r="C288" s="257"/>
      <c r="D288" s="257" t="s">
        <v>721</v>
      </c>
      <c r="E288" s="257" t="s">
        <v>1557</v>
      </c>
      <c r="F288" s="257" t="s">
        <v>1558</v>
      </c>
      <c r="G288" s="257" t="s">
        <v>1416</v>
      </c>
      <c r="H288" s="257" t="s">
        <v>5738</v>
      </c>
      <c r="I288" s="257" t="s">
        <v>1073</v>
      </c>
    </row>
    <row r="289" spans="1:9" ht="15.95" customHeight="1">
      <c r="A289" s="257" t="s">
        <v>1581</v>
      </c>
      <c r="B289" s="257" t="s">
        <v>1015</v>
      </c>
      <c r="C289" s="257"/>
      <c r="D289" s="257" t="s">
        <v>721</v>
      </c>
      <c r="E289" s="257" t="s">
        <v>1557</v>
      </c>
      <c r="F289" s="257" t="s">
        <v>1558</v>
      </c>
      <c r="G289" s="257" t="s">
        <v>1416</v>
      </c>
      <c r="H289" s="257" t="s">
        <v>5738</v>
      </c>
      <c r="I289" s="257" t="s">
        <v>1073</v>
      </c>
    </row>
    <row r="290" spans="1:9" ht="15.95" customHeight="1">
      <c r="A290" s="257" t="s">
        <v>1582</v>
      </c>
      <c r="B290" s="257" t="s">
        <v>1583</v>
      </c>
      <c r="C290" s="257"/>
      <c r="D290" s="257" t="s">
        <v>721</v>
      </c>
      <c r="E290" s="257" t="s">
        <v>1557</v>
      </c>
      <c r="F290" s="257" t="s">
        <v>1558</v>
      </c>
      <c r="G290" s="257" t="s">
        <v>1416</v>
      </c>
      <c r="H290" s="257" t="s">
        <v>5738</v>
      </c>
      <c r="I290" s="257" t="s">
        <v>1073</v>
      </c>
    </row>
    <row r="291" spans="1:9" ht="15.95" customHeight="1">
      <c r="A291" s="257" t="s">
        <v>1584</v>
      </c>
      <c r="B291" s="257" t="s">
        <v>765</v>
      </c>
      <c r="C291" s="257"/>
      <c r="D291" s="257" t="s">
        <v>721</v>
      </c>
      <c r="E291" s="257" t="s">
        <v>1557</v>
      </c>
      <c r="F291" s="257" t="s">
        <v>1558</v>
      </c>
      <c r="G291" s="257" t="s">
        <v>1416</v>
      </c>
      <c r="H291" s="257" t="s">
        <v>5738</v>
      </c>
      <c r="I291" s="257" t="s">
        <v>1073</v>
      </c>
    </row>
    <row r="292" spans="1:9" ht="15.95" customHeight="1">
      <c r="A292" s="257" t="s">
        <v>1585</v>
      </c>
      <c r="B292" s="257" t="s">
        <v>1014</v>
      </c>
      <c r="C292" s="257"/>
      <c r="D292" s="257" t="s">
        <v>721</v>
      </c>
      <c r="E292" s="257" t="s">
        <v>1557</v>
      </c>
      <c r="F292" s="257" t="s">
        <v>1558</v>
      </c>
      <c r="G292" s="257" t="s">
        <v>1416</v>
      </c>
      <c r="H292" s="257" t="s">
        <v>5738</v>
      </c>
      <c r="I292" s="257" t="s">
        <v>1073</v>
      </c>
    </row>
    <row r="293" spans="1:9" ht="15.95" customHeight="1">
      <c r="A293" s="257" t="s">
        <v>1586</v>
      </c>
      <c r="B293" s="257" t="s">
        <v>1587</v>
      </c>
      <c r="C293" s="257"/>
      <c r="D293" s="257" t="s">
        <v>721</v>
      </c>
      <c r="E293" s="257" t="s">
        <v>1557</v>
      </c>
      <c r="F293" s="257" t="s">
        <v>1558</v>
      </c>
      <c r="G293" s="257" t="s">
        <v>1416</v>
      </c>
      <c r="H293" s="257" t="s">
        <v>5738</v>
      </c>
      <c r="I293" s="257" t="s">
        <v>1073</v>
      </c>
    </row>
    <row r="294" spans="1:9" ht="15.95" customHeight="1">
      <c r="A294" s="257" t="s">
        <v>1588</v>
      </c>
      <c r="B294" s="257" t="s">
        <v>1589</v>
      </c>
      <c r="C294" s="257"/>
      <c r="D294" s="257" t="s">
        <v>721</v>
      </c>
      <c r="E294" s="257" t="s">
        <v>1557</v>
      </c>
      <c r="F294" s="257" t="s">
        <v>1558</v>
      </c>
      <c r="G294" s="257" t="s">
        <v>1416</v>
      </c>
      <c r="H294" s="257" t="s">
        <v>5738</v>
      </c>
      <c r="I294" s="257" t="s">
        <v>1073</v>
      </c>
    </row>
    <row r="295" spans="1:9" ht="15.95" customHeight="1">
      <c r="A295" s="257" t="s">
        <v>1590</v>
      </c>
      <c r="B295" s="257" t="s">
        <v>1591</v>
      </c>
      <c r="C295" s="257"/>
      <c r="D295" s="257" t="s">
        <v>719</v>
      </c>
      <c r="E295" s="257" t="s">
        <v>1592</v>
      </c>
      <c r="F295" s="257" t="s">
        <v>780</v>
      </c>
      <c r="G295" s="257" t="s">
        <v>1416</v>
      </c>
      <c r="H295" s="257" t="s">
        <v>5738</v>
      </c>
      <c r="I295" s="257" t="s">
        <v>1073</v>
      </c>
    </row>
    <row r="296" spans="1:9" ht="15.95" customHeight="1">
      <c r="A296" s="257" t="s">
        <v>1593</v>
      </c>
      <c r="B296" s="257" t="s">
        <v>1594</v>
      </c>
      <c r="C296" s="257"/>
      <c r="D296" s="257" t="s">
        <v>721</v>
      </c>
      <c r="E296" s="257" t="s">
        <v>1592</v>
      </c>
      <c r="F296" s="257" t="s">
        <v>780</v>
      </c>
      <c r="G296" s="257" t="s">
        <v>1416</v>
      </c>
      <c r="H296" s="257" t="s">
        <v>5738</v>
      </c>
      <c r="I296" s="257" t="s">
        <v>1073</v>
      </c>
    </row>
    <row r="297" spans="1:9" ht="15.95" customHeight="1">
      <c r="A297" s="257" t="s">
        <v>1595</v>
      </c>
      <c r="B297" s="257" t="s">
        <v>1596</v>
      </c>
      <c r="C297" s="257"/>
      <c r="D297" s="257" t="s">
        <v>721</v>
      </c>
      <c r="E297" s="257" t="s">
        <v>1592</v>
      </c>
      <c r="F297" s="257" t="s">
        <v>780</v>
      </c>
      <c r="G297" s="257" t="s">
        <v>1416</v>
      </c>
      <c r="H297" s="257" t="s">
        <v>5738</v>
      </c>
      <c r="I297" s="257" t="s">
        <v>1073</v>
      </c>
    </row>
    <row r="298" spans="1:9" ht="15.95" customHeight="1">
      <c r="A298" s="257" t="s">
        <v>1597</v>
      </c>
      <c r="B298" s="257" t="s">
        <v>1598</v>
      </c>
      <c r="C298" s="257"/>
      <c r="D298" s="257" t="s">
        <v>721</v>
      </c>
      <c r="E298" s="257" t="s">
        <v>1592</v>
      </c>
      <c r="F298" s="257" t="s">
        <v>780</v>
      </c>
      <c r="G298" s="257" t="s">
        <v>1416</v>
      </c>
      <c r="H298" s="257" t="s">
        <v>5738</v>
      </c>
      <c r="I298" s="257" t="s">
        <v>1073</v>
      </c>
    </row>
    <row r="299" spans="1:9" ht="15.95" customHeight="1">
      <c r="A299" s="257" t="s">
        <v>1599</v>
      </c>
      <c r="B299" s="257" t="s">
        <v>1600</v>
      </c>
      <c r="C299" s="257"/>
      <c r="D299" s="257" t="s">
        <v>721</v>
      </c>
      <c r="E299" s="257" t="s">
        <v>1592</v>
      </c>
      <c r="F299" s="257" t="s">
        <v>780</v>
      </c>
      <c r="G299" s="257" t="s">
        <v>1416</v>
      </c>
      <c r="H299" s="257" t="s">
        <v>5738</v>
      </c>
      <c r="I299" s="257" t="s">
        <v>1073</v>
      </c>
    </row>
    <row r="300" spans="1:9" ht="15.95" customHeight="1">
      <c r="A300" s="257" t="s">
        <v>1601</v>
      </c>
      <c r="B300" s="257" t="s">
        <v>1602</v>
      </c>
      <c r="C300" s="257"/>
      <c r="D300" s="257" t="s">
        <v>721</v>
      </c>
      <c r="E300" s="257" t="s">
        <v>1592</v>
      </c>
      <c r="F300" s="257" t="s">
        <v>780</v>
      </c>
      <c r="G300" s="257" t="s">
        <v>1416</v>
      </c>
      <c r="H300" s="257" t="s">
        <v>5738</v>
      </c>
      <c r="I300" s="257" t="s">
        <v>1073</v>
      </c>
    </row>
    <row r="301" spans="1:9" ht="15.95" customHeight="1">
      <c r="A301" s="257" t="s">
        <v>1603</v>
      </c>
      <c r="B301" s="257" t="s">
        <v>1604</v>
      </c>
      <c r="C301" s="257"/>
      <c r="D301" s="257" t="s">
        <v>721</v>
      </c>
      <c r="E301" s="257" t="s">
        <v>1592</v>
      </c>
      <c r="F301" s="257" t="s">
        <v>780</v>
      </c>
      <c r="G301" s="257" t="s">
        <v>1416</v>
      </c>
      <c r="H301" s="257" t="s">
        <v>5738</v>
      </c>
      <c r="I301" s="257" t="s">
        <v>1073</v>
      </c>
    </row>
    <row r="302" spans="1:9" ht="15.95" customHeight="1">
      <c r="A302" s="257" t="s">
        <v>1605</v>
      </c>
      <c r="B302" s="257" t="s">
        <v>1606</v>
      </c>
      <c r="C302" s="257"/>
      <c r="D302" s="257" t="s">
        <v>721</v>
      </c>
      <c r="E302" s="257" t="s">
        <v>1592</v>
      </c>
      <c r="F302" s="257" t="s">
        <v>780</v>
      </c>
      <c r="G302" s="257" t="s">
        <v>1416</v>
      </c>
      <c r="H302" s="257" t="s">
        <v>5738</v>
      </c>
      <c r="I302" s="257" t="s">
        <v>1073</v>
      </c>
    </row>
    <row r="303" spans="1:9" ht="15.95" customHeight="1">
      <c r="A303" s="257" t="s">
        <v>1607</v>
      </c>
      <c r="B303" s="257" t="s">
        <v>966</v>
      </c>
      <c r="C303" s="257"/>
      <c r="D303" s="257" t="s">
        <v>721</v>
      </c>
      <c r="E303" s="257" t="s">
        <v>1592</v>
      </c>
      <c r="F303" s="257" t="s">
        <v>780</v>
      </c>
      <c r="G303" s="257" t="s">
        <v>1416</v>
      </c>
      <c r="H303" s="257" t="s">
        <v>5738</v>
      </c>
      <c r="I303" s="257" t="s">
        <v>1073</v>
      </c>
    </row>
    <row r="304" spans="1:9" ht="15.95" customHeight="1">
      <c r="A304" s="257" t="s">
        <v>1608</v>
      </c>
      <c r="B304" s="257" t="s">
        <v>1609</v>
      </c>
      <c r="C304" s="257"/>
      <c r="D304" s="257" t="s">
        <v>721</v>
      </c>
      <c r="E304" s="257" t="s">
        <v>1592</v>
      </c>
      <c r="F304" s="257" t="s">
        <v>780</v>
      </c>
      <c r="G304" s="257" t="s">
        <v>1416</v>
      </c>
      <c r="H304" s="257" t="s">
        <v>5738</v>
      </c>
      <c r="I304" s="257" t="s">
        <v>1073</v>
      </c>
    </row>
    <row r="305" spans="1:9" ht="15.95" customHeight="1">
      <c r="A305" s="257" t="s">
        <v>1610</v>
      </c>
      <c r="B305" s="257" t="s">
        <v>927</v>
      </c>
      <c r="C305" s="257"/>
      <c r="D305" s="257" t="s">
        <v>721</v>
      </c>
      <c r="E305" s="257" t="s">
        <v>1592</v>
      </c>
      <c r="F305" s="257" t="s">
        <v>780</v>
      </c>
      <c r="G305" s="257" t="s">
        <v>1416</v>
      </c>
      <c r="H305" s="257" t="s">
        <v>5738</v>
      </c>
      <c r="I305" s="257" t="s">
        <v>1073</v>
      </c>
    </row>
    <row r="306" spans="1:9" ht="15.95" customHeight="1">
      <c r="A306" s="257" t="s">
        <v>1611</v>
      </c>
      <c r="B306" s="257" t="s">
        <v>1612</v>
      </c>
      <c r="C306" s="257"/>
      <c r="D306" s="257" t="s">
        <v>721</v>
      </c>
      <c r="E306" s="257" t="s">
        <v>1592</v>
      </c>
      <c r="F306" s="257" t="s">
        <v>780</v>
      </c>
      <c r="G306" s="257" t="s">
        <v>1416</v>
      </c>
      <c r="H306" s="257" t="s">
        <v>5738</v>
      </c>
      <c r="I306" s="257" t="s">
        <v>1073</v>
      </c>
    </row>
    <row r="307" spans="1:9" ht="15.95" customHeight="1">
      <c r="A307" s="257" t="s">
        <v>1613</v>
      </c>
      <c r="B307" s="257" t="s">
        <v>1614</v>
      </c>
      <c r="C307" s="257"/>
      <c r="D307" s="257" t="s">
        <v>721</v>
      </c>
      <c r="E307" s="257" t="s">
        <v>1592</v>
      </c>
      <c r="F307" s="257" t="s">
        <v>780</v>
      </c>
      <c r="G307" s="257" t="s">
        <v>1416</v>
      </c>
      <c r="H307" s="257" t="s">
        <v>5738</v>
      </c>
      <c r="I307" s="257" t="s">
        <v>1073</v>
      </c>
    </row>
    <row r="308" spans="1:9" ht="15.95" customHeight="1">
      <c r="A308" s="257" t="s">
        <v>1615</v>
      </c>
      <c r="B308" s="257" t="s">
        <v>1616</v>
      </c>
      <c r="C308" s="257"/>
      <c r="D308" s="257" t="s">
        <v>721</v>
      </c>
      <c r="E308" s="257" t="s">
        <v>1592</v>
      </c>
      <c r="F308" s="257" t="s">
        <v>780</v>
      </c>
      <c r="G308" s="257" t="s">
        <v>1416</v>
      </c>
      <c r="H308" s="257" t="s">
        <v>5738</v>
      </c>
      <c r="I308" s="257" t="s">
        <v>1073</v>
      </c>
    </row>
    <row r="309" spans="1:9" ht="15.95" customHeight="1">
      <c r="A309" s="257" t="s">
        <v>1617</v>
      </c>
      <c r="B309" s="257" t="s">
        <v>1618</v>
      </c>
      <c r="C309" s="257"/>
      <c r="D309" s="257" t="s">
        <v>719</v>
      </c>
      <c r="E309" s="257" t="s">
        <v>1619</v>
      </c>
      <c r="F309" s="257" t="s">
        <v>1620</v>
      </c>
      <c r="G309" s="257" t="s">
        <v>1416</v>
      </c>
      <c r="H309" s="257" t="s">
        <v>5738</v>
      </c>
      <c r="I309" s="257" t="s">
        <v>1073</v>
      </c>
    </row>
    <row r="310" spans="1:9" ht="15.95" customHeight="1">
      <c r="A310" s="257" t="s">
        <v>1621</v>
      </c>
      <c r="B310" s="257" t="s">
        <v>1622</v>
      </c>
      <c r="C310" s="257"/>
      <c r="D310" s="257" t="s">
        <v>719</v>
      </c>
      <c r="E310" s="257" t="s">
        <v>1619</v>
      </c>
      <c r="F310" s="257" t="s">
        <v>1620</v>
      </c>
      <c r="G310" s="257" t="s">
        <v>1416</v>
      </c>
      <c r="H310" s="257" t="s">
        <v>5738</v>
      </c>
      <c r="I310" s="257" t="s">
        <v>1073</v>
      </c>
    </row>
    <row r="311" spans="1:9" ht="15.95" customHeight="1">
      <c r="A311" s="257" t="s">
        <v>1623</v>
      </c>
      <c r="B311" s="257" t="s">
        <v>1624</v>
      </c>
      <c r="C311" s="257"/>
      <c r="D311" s="257" t="s">
        <v>721</v>
      </c>
      <c r="E311" s="257" t="s">
        <v>1619</v>
      </c>
      <c r="F311" s="257" t="s">
        <v>1620</v>
      </c>
      <c r="G311" s="257" t="s">
        <v>1416</v>
      </c>
      <c r="H311" s="257" t="s">
        <v>5738</v>
      </c>
      <c r="I311" s="257" t="s">
        <v>1073</v>
      </c>
    </row>
    <row r="312" spans="1:9" ht="15.95" customHeight="1">
      <c r="A312" s="257" t="s">
        <v>1625</v>
      </c>
      <c r="B312" s="257" t="s">
        <v>952</v>
      </c>
      <c r="C312" s="257"/>
      <c r="D312" s="257" t="s">
        <v>721</v>
      </c>
      <c r="E312" s="257" t="s">
        <v>1619</v>
      </c>
      <c r="F312" s="257" t="s">
        <v>1620</v>
      </c>
      <c r="G312" s="257" t="s">
        <v>1416</v>
      </c>
      <c r="H312" s="257" t="s">
        <v>5738</v>
      </c>
      <c r="I312" s="257" t="s">
        <v>1073</v>
      </c>
    </row>
    <row r="313" spans="1:9" ht="15.95" customHeight="1">
      <c r="A313" s="257" t="s">
        <v>1626</v>
      </c>
      <c r="B313" s="257" t="s">
        <v>1627</v>
      </c>
      <c r="C313" s="257"/>
      <c r="D313" s="257" t="s">
        <v>721</v>
      </c>
      <c r="E313" s="257" t="s">
        <v>1619</v>
      </c>
      <c r="F313" s="257" t="s">
        <v>1620</v>
      </c>
      <c r="G313" s="257" t="s">
        <v>1416</v>
      </c>
      <c r="H313" s="257" t="s">
        <v>5738</v>
      </c>
      <c r="I313" s="257" t="s">
        <v>1073</v>
      </c>
    </row>
    <row r="314" spans="1:9" ht="15.95" customHeight="1">
      <c r="A314" s="257" t="s">
        <v>1628</v>
      </c>
      <c r="B314" s="257" t="s">
        <v>1629</v>
      </c>
      <c r="C314" s="257"/>
      <c r="D314" s="257" t="s">
        <v>721</v>
      </c>
      <c r="E314" s="257" t="s">
        <v>1619</v>
      </c>
      <c r="F314" s="257" t="s">
        <v>1620</v>
      </c>
      <c r="G314" s="257" t="s">
        <v>1416</v>
      </c>
      <c r="H314" s="257" t="s">
        <v>5738</v>
      </c>
      <c r="I314" s="257" t="s">
        <v>1073</v>
      </c>
    </row>
    <row r="315" spans="1:9" ht="15.95" customHeight="1">
      <c r="A315" s="257" t="s">
        <v>1630</v>
      </c>
      <c r="B315" s="257" t="s">
        <v>1631</v>
      </c>
      <c r="C315" s="257"/>
      <c r="D315" s="257" t="s">
        <v>721</v>
      </c>
      <c r="E315" s="257" t="s">
        <v>1619</v>
      </c>
      <c r="F315" s="257" t="s">
        <v>1620</v>
      </c>
      <c r="G315" s="257" t="s">
        <v>1416</v>
      </c>
      <c r="H315" s="257" t="s">
        <v>5738</v>
      </c>
      <c r="I315" s="257" t="s">
        <v>1073</v>
      </c>
    </row>
    <row r="316" spans="1:9" ht="15.95" customHeight="1">
      <c r="A316" s="257" t="s">
        <v>1632</v>
      </c>
      <c r="B316" s="257" t="s">
        <v>1633</v>
      </c>
      <c r="C316" s="257"/>
      <c r="D316" s="257" t="s">
        <v>721</v>
      </c>
      <c r="E316" s="257" t="s">
        <v>1619</v>
      </c>
      <c r="F316" s="257" t="s">
        <v>1620</v>
      </c>
      <c r="G316" s="257" t="s">
        <v>1416</v>
      </c>
      <c r="H316" s="257" t="s">
        <v>5738</v>
      </c>
      <c r="I316" s="257" t="s">
        <v>1073</v>
      </c>
    </row>
    <row r="317" spans="1:9" ht="15.95" customHeight="1">
      <c r="A317" s="257" t="s">
        <v>1634</v>
      </c>
      <c r="B317" s="257" t="s">
        <v>826</v>
      </c>
      <c r="C317" s="257"/>
      <c r="D317" s="257" t="s">
        <v>721</v>
      </c>
      <c r="E317" s="257" t="s">
        <v>1619</v>
      </c>
      <c r="F317" s="257" t="s">
        <v>1620</v>
      </c>
      <c r="G317" s="257" t="s">
        <v>1416</v>
      </c>
      <c r="H317" s="257" t="s">
        <v>5738</v>
      </c>
      <c r="I317" s="257" t="s">
        <v>1073</v>
      </c>
    </row>
    <row r="318" spans="1:9" ht="15.95" customHeight="1">
      <c r="A318" s="257" t="s">
        <v>1635</v>
      </c>
      <c r="B318" s="257" t="s">
        <v>1021</v>
      </c>
      <c r="C318" s="257"/>
      <c r="D318" s="257" t="s">
        <v>721</v>
      </c>
      <c r="E318" s="257" t="s">
        <v>1619</v>
      </c>
      <c r="F318" s="257" t="s">
        <v>1620</v>
      </c>
      <c r="G318" s="257" t="s">
        <v>1416</v>
      </c>
      <c r="H318" s="257" t="s">
        <v>5738</v>
      </c>
      <c r="I318" s="257" t="s">
        <v>1073</v>
      </c>
    </row>
    <row r="319" spans="1:9" ht="15.95" customHeight="1">
      <c r="A319" s="257" t="s">
        <v>1636</v>
      </c>
      <c r="B319" s="257" t="s">
        <v>1637</v>
      </c>
      <c r="C319" s="257"/>
      <c r="D319" s="257" t="s">
        <v>719</v>
      </c>
      <c r="E319" s="257" t="s">
        <v>1638</v>
      </c>
      <c r="F319" s="257" t="s">
        <v>1639</v>
      </c>
      <c r="G319" s="257" t="s">
        <v>1416</v>
      </c>
      <c r="H319" s="257" t="s">
        <v>5738</v>
      </c>
      <c r="I319" s="257" t="s">
        <v>1073</v>
      </c>
    </row>
    <row r="320" spans="1:9" ht="15.95" customHeight="1">
      <c r="A320" s="257" t="s">
        <v>1640</v>
      </c>
      <c r="B320" s="257" t="s">
        <v>1641</v>
      </c>
      <c r="C320" s="257"/>
      <c r="D320" s="257" t="s">
        <v>721</v>
      </c>
      <c r="E320" s="257" t="s">
        <v>1638</v>
      </c>
      <c r="F320" s="257" t="s">
        <v>1639</v>
      </c>
      <c r="G320" s="257" t="s">
        <v>1416</v>
      </c>
      <c r="H320" s="257" t="s">
        <v>5738</v>
      </c>
      <c r="I320" s="257" t="s">
        <v>1073</v>
      </c>
    </row>
    <row r="321" spans="1:9" ht="15.95" customHeight="1">
      <c r="A321" s="257" t="s">
        <v>1642</v>
      </c>
      <c r="B321" s="257" t="s">
        <v>1643</v>
      </c>
      <c r="C321" s="257"/>
      <c r="D321" s="257" t="s">
        <v>721</v>
      </c>
      <c r="E321" s="257" t="s">
        <v>1638</v>
      </c>
      <c r="F321" s="257" t="s">
        <v>1639</v>
      </c>
      <c r="G321" s="257" t="s">
        <v>1416</v>
      </c>
      <c r="H321" s="257" t="s">
        <v>5738</v>
      </c>
      <c r="I321" s="257" t="s">
        <v>1073</v>
      </c>
    </row>
    <row r="322" spans="1:9" ht="15.95" customHeight="1">
      <c r="A322" s="257" t="s">
        <v>1644</v>
      </c>
      <c r="B322" s="257" t="s">
        <v>906</v>
      </c>
      <c r="C322" s="257"/>
      <c r="D322" s="257" t="s">
        <v>721</v>
      </c>
      <c r="E322" s="257" t="s">
        <v>1638</v>
      </c>
      <c r="F322" s="257" t="s">
        <v>1639</v>
      </c>
      <c r="G322" s="257" t="s">
        <v>1416</v>
      </c>
      <c r="H322" s="257" t="s">
        <v>5738</v>
      </c>
      <c r="I322" s="257" t="s">
        <v>1073</v>
      </c>
    </row>
    <row r="323" spans="1:9" ht="15.95" customHeight="1">
      <c r="A323" s="257" t="s">
        <v>1645</v>
      </c>
      <c r="B323" s="257" t="s">
        <v>1646</v>
      </c>
      <c r="C323" s="257"/>
      <c r="D323" s="257" t="s">
        <v>721</v>
      </c>
      <c r="E323" s="257" t="s">
        <v>1638</v>
      </c>
      <c r="F323" s="257" t="s">
        <v>1639</v>
      </c>
      <c r="G323" s="257" t="s">
        <v>1416</v>
      </c>
      <c r="H323" s="257" t="s">
        <v>5738</v>
      </c>
      <c r="I323" s="257" t="s">
        <v>1073</v>
      </c>
    </row>
    <row r="324" spans="1:9" ht="15.95" customHeight="1">
      <c r="A324" s="257" t="s">
        <v>1647</v>
      </c>
      <c r="B324" s="257" t="s">
        <v>1648</v>
      </c>
      <c r="C324" s="257"/>
      <c r="D324" s="257" t="s">
        <v>721</v>
      </c>
      <c r="E324" s="257" t="s">
        <v>1638</v>
      </c>
      <c r="F324" s="257" t="s">
        <v>1639</v>
      </c>
      <c r="G324" s="257" t="s">
        <v>1416</v>
      </c>
      <c r="H324" s="257" t="s">
        <v>5738</v>
      </c>
      <c r="I324" s="257" t="s">
        <v>1073</v>
      </c>
    </row>
    <row r="325" spans="1:9" ht="15.95" customHeight="1">
      <c r="A325" s="257" t="s">
        <v>1649</v>
      </c>
      <c r="B325" s="257" t="s">
        <v>873</v>
      </c>
      <c r="C325" s="257"/>
      <c r="D325" s="257" t="s">
        <v>721</v>
      </c>
      <c r="E325" s="257" t="s">
        <v>1638</v>
      </c>
      <c r="F325" s="257" t="s">
        <v>1639</v>
      </c>
      <c r="G325" s="257" t="s">
        <v>1416</v>
      </c>
      <c r="H325" s="257" t="s">
        <v>5738</v>
      </c>
      <c r="I325" s="257" t="s">
        <v>1073</v>
      </c>
    </row>
    <row r="326" spans="1:9" ht="15.95" customHeight="1">
      <c r="A326" s="257" t="s">
        <v>1650</v>
      </c>
      <c r="B326" s="257" t="s">
        <v>1651</v>
      </c>
      <c r="C326" s="257"/>
      <c r="D326" s="257" t="s">
        <v>721</v>
      </c>
      <c r="E326" s="257" t="s">
        <v>1638</v>
      </c>
      <c r="F326" s="257" t="s">
        <v>1639</v>
      </c>
      <c r="G326" s="257" t="s">
        <v>1416</v>
      </c>
      <c r="H326" s="257" t="s">
        <v>5738</v>
      </c>
      <c r="I326" s="257" t="s">
        <v>1073</v>
      </c>
    </row>
    <row r="327" spans="1:9" ht="15.95" customHeight="1">
      <c r="A327" s="257" t="s">
        <v>1652</v>
      </c>
      <c r="B327" s="257" t="s">
        <v>953</v>
      </c>
      <c r="C327" s="257"/>
      <c r="D327" s="257" t="s">
        <v>721</v>
      </c>
      <c r="E327" s="257" t="s">
        <v>1638</v>
      </c>
      <c r="F327" s="257" t="s">
        <v>1639</v>
      </c>
      <c r="G327" s="257" t="s">
        <v>1416</v>
      </c>
      <c r="H327" s="257" t="s">
        <v>5738</v>
      </c>
      <c r="I327" s="257" t="s">
        <v>1073</v>
      </c>
    </row>
    <row r="328" spans="1:9" ht="15.95" customHeight="1">
      <c r="A328" s="257" t="s">
        <v>1653</v>
      </c>
      <c r="B328" s="257" t="s">
        <v>1654</v>
      </c>
      <c r="C328" s="257"/>
      <c r="D328" s="257" t="s">
        <v>721</v>
      </c>
      <c r="E328" s="257" t="s">
        <v>1638</v>
      </c>
      <c r="F328" s="257" t="s">
        <v>1639</v>
      </c>
      <c r="G328" s="257" t="s">
        <v>1416</v>
      </c>
      <c r="H328" s="257" t="s">
        <v>5738</v>
      </c>
      <c r="I328" s="257" t="s">
        <v>1073</v>
      </c>
    </row>
    <row r="329" spans="1:9" ht="15.95" customHeight="1">
      <c r="A329" s="257" t="s">
        <v>1655</v>
      </c>
      <c r="B329" s="257" t="s">
        <v>1656</v>
      </c>
      <c r="C329" s="257"/>
      <c r="D329" s="257" t="s">
        <v>721</v>
      </c>
      <c r="E329" s="257" t="s">
        <v>1638</v>
      </c>
      <c r="F329" s="257" t="s">
        <v>1639</v>
      </c>
      <c r="G329" s="257" t="s">
        <v>1416</v>
      </c>
      <c r="H329" s="257" t="s">
        <v>5738</v>
      </c>
      <c r="I329" s="257" t="s">
        <v>1073</v>
      </c>
    </row>
    <row r="330" spans="1:9" ht="15.95" customHeight="1">
      <c r="A330" s="257" t="s">
        <v>1657</v>
      </c>
      <c r="B330" s="257" t="s">
        <v>1658</v>
      </c>
      <c r="C330" s="257"/>
      <c r="D330" s="257" t="s">
        <v>719</v>
      </c>
      <c r="E330" s="257" t="s">
        <v>1659</v>
      </c>
      <c r="F330" s="257" t="s">
        <v>1660</v>
      </c>
      <c r="G330" s="257" t="s">
        <v>1416</v>
      </c>
      <c r="H330" s="257" t="s">
        <v>5738</v>
      </c>
      <c r="I330" s="257" t="s">
        <v>1073</v>
      </c>
    </row>
    <row r="331" spans="1:9" ht="15.95" customHeight="1">
      <c r="A331" s="257" t="s">
        <v>1661</v>
      </c>
      <c r="B331" s="257" t="s">
        <v>1662</v>
      </c>
      <c r="C331" s="257"/>
      <c r="D331" s="257" t="s">
        <v>721</v>
      </c>
      <c r="E331" s="257" t="s">
        <v>1659</v>
      </c>
      <c r="F331" s="257" t="s">
        <v>1660</v>
      </c>
      <c r="G331" s="257" t="s">
        <v>1416</v>
      </c>
      <c r="H331" s="257" t="s">
        <v>5738</v>
      </c>
      <c r="I331" s="257" t="s">
        <v>1073</v>
      </c>
    </row>
    <row r="332" spans="1:9" ht="15.95" customHeight="1">
      <c r="A332" s="257" t="s">
        <v>1663</v>
      </c>
      <c r="B332" s="257" t="s">
        <v>1664</v>
      </c>
      <c r="C332" s="257"/>
      <c r="D332" s="257" t="s">
        <v>721</v>
      </c>
      <c r="E332" s="257" t="s">
        <v>1659</v>
      </c>
      <c r="F332" s="257" t="s">
        <v>1660</v>
      </c>
      <c r="G332" s="257" t="s">
        <v>1416</v>
      </c>
      <c r="H332" s="257" t="s">
        <v>5738</v>
      </c>
      <c r="I332" s="257" t="s">
        <v>1073</v>
      </c>
    </row>
    <row r="333" spans="1:9" ht="15.95" customHeight="1">
      <c r="A333" s="257" t="s">
        <v>1665</v>
      </c>
      <c r="B333" s="257" t="s">
        <v>1666</v>
      </c>
      <c r="C333" s="257"/>
      <c r="D333" s="257" t="s">
        <v>721</v>
      </c>
      <c r="E333" s="257" t="s">
        <v>1659</v>
      </c>
      <c r="F333" s="257" t="s">
        <v>1660</v>
      </c>
      <c r="G333" s="257" t="s">
        <v>1416</v>
      </c>
      <c r="H333" s="257" t="s">
        <v>5738</v>
      </c>
      <c r="I333" s="257" t="s">
        <v>1073</v>
      </c>
    </row>
    <row r="334" spans="1:9" ht="15.95" customHeight="1">
      <c r="A334" s="257" t="s">
        <v>1667</v>
      </c>
      <c r="B334" s="257" t="s">
        <v>1668</v>
      </c>
      <c r="C334" s="257"/>
      <c r="D334" s="257" t="s">
        <v>721</v>
      </c>
      <c r="E334" s="257" t="s">
        <v>1659</v>
      </c>
      <c r="F334" s="257" t="s">
        <v>1660</v>
      </c>
      <c r="G334" s="257" t="s">
        <v>1416</v>
      </c>
      <c r="H334" s="257" t="s">
        <v>5738</v>
      </c>
      <c r="I334" s="257" t="s">
        <v>1073</v>
      </c>
    </row>
    <row r="335" spans="1:9" ht="15.95" customHeight="1">
      <c r="A335" s="257" t="s">
        <v>1669</v>
      </c>
      <c r="B335" s="257" t="s">
        <v>1670</v>
      </c>
      <c r="C335" s="257"/>
      <c r="D335" s="257" t="s">
        <v>721</v>
      </c>
      <c r="E335" s="257" t="s">
        <v>1659</v>
      </c>
      <c r="F335" s="257" t="s">
        <v>1660</v>
      </c>
      <c r="G335" s="257" t="s">
        <v>1416</v>
      </c>
      <c r="H335" s="257" t="s">
        <v>5738</v>
      </c>
      <c r="I335" s="257" t="s">
        <v>1073</v>
      </c>
    </row>
    <row r="336" spans="1:9" ht="15.95" customHeight="1">
      <c r="A336" s="257" t="s">
        <v>1671</v>
      </c>
      <c r="B336" s="257" t="s">
        <v>1672</v>
      </c>
      <c r="C336" s="257"/>
      <c r="D336" s="257" t="s">
        <v>721</v>
      </c>
      <c r="E336" s="257" t="s">
        <v>1659</v>
      </c>
      <c r="F336" s="257" t="s">
        <v>1660</v>
      </c>
      <c r="G336" s="257" t="s">
        <v>1416</v>
      </c>
      <c r="H336" s="257" t="s">
        <v>5738</v>
      </c>
      <c r="I336" s="257" t="s">
        <v>1073</v>
      </c>
    </row>
    <row r="337" spans="1:9" ht="15.95" customHeight="1">
      <c r="A337" s="257" t="s">
        <v>1673</v>
      </c>
      <c r="B337" s="257" t="s">
        <v>1674</v>
      </c>
      <c r="C337" s="257"/>
      <c r="D337" s="257" t="s">
        <v>721</v>
      </c>
      <c r="E337" s="257" t="s">
        <v>1659</v>
      </c>
      <c r="F337" s="257" t="s">
        <v>1660</v>
      </c>
      <c r="G337" s="257" t="s">
        <v>1416</v>
      </c>
      <c r="H337" s="257" t="s">
        <v>5738</v>
      </c>
      <c r="I337" s="257" t="s">
        <v>1073</v>
      </c>
    </row>
    <row r="338" spans="1:9" ht="15.95" customHeight="1">
      <c r="A338" s="257" t="s">
        <v>1675</v>
      </c>
      <c r="B338" s="257" t="s">
        <v>1676</v>
      </c>
      <c r="C338" s="257"/>
      <c r="D338" s="257" t="s">
        <v>721</v>
      </c>
      <c r="E338" s="257" t="s">
        <v>1659</v>
      </c>
      <c r="F338" s="257" t="s">
        <v>1660</v>
      </c>
      <c r="G338" s="257" t="s">
        <v>1416</v>
      </c>
      <c r="H338" s="257" t="s">
        <v>5738</v>
      </c>
      <c r="I338" s="257" t="s">
        <v>1073</v>
      </c>
    </row>
    <row r="339" spans="1:9" ht="15.95" customHeight="1">
      <c r="A339" s="257" t="s">
        <v>1677</v>
      </c>
      <c r="B339" s="257" t="s">
        <v>1678</v>
      </c>
      <c r="C339" s="257"/>
      <c r="D339" s="257" t="s">
        <v>721</v>
      </c>
      <c r="E339" s="257" t="s">
        <v>1659</v>
      </c>
      <c r="F339" s="257" t="s">
        <v>1660</v>
      </c>
      <c r="G339" s="257" t="s">
        <v>1416</v>
      </c>
      <c r="H339" s="257" t="s">
        <v>5738</v>
      </c>
      <c r="I339" s="257" t="s">
        <v>1073</v>
      </c>
    </row>
    <row r="340" spans="1:9" ht="15.95" customHeight="1">
      <c r="A340" s="257" t="s">
        <v>1679</v>
      </c>
      <c r="B340" s="257" t="s">
        <v>1680</v>
      </c>
      <c r="C340" s="257"/>
      <c r="D340" s="257" t="s">
        <v>721</v>
      </c>
      <c r="E340" s="257" t="s">
        <v>1659</v>
      </c>
      <c r="F340" s="257" t="s">
        <v>1660</v>
      </c>
      <c r="G340" s="257" t="s">
        <v>1416</v>
      </c>
      <c r="H340" s="257" t="s">
        <v>5738</v>
      </c>
      <c r="I340" s="257" t="s">
        <v>1073</v>
      </c>
    </row>
    <row r="341" spans="1:9" ht="15.95" customHeight="1">
      <c r="A341" s="257" t="s">
        <v>1681</v>
      </c>
      <c r="B341" s="257" t="s">
        <v>5832</v>
      </c>
      <c r="C341" s="257"/>
      <c r="D341" s="257" t="s">
        <v>5782</v>
      </c>
      <c r="E341" s="257" t="s">
        <v>1682</v>
      </c>
      <c r="F341" s="257" t="s">
        <v>1683</v>
      </c>
      <c r="G341" s="257" t="s">
        <v>1684</v>
      </c>
      <c r="H341" s="257" t="s">
        <v>5739</v>
      </c>
      <c r="I341" s="257" t="s">
        <v>1073</v>
      </c>
    </row>
    <row r="342" spans="1:9" ht="15.95" customHeight="1">
      <c r="A342" s="257" t="s">
        <v>1685</v>
      </c>
      <c r="B342" s="257" t="s">
        <v>5833</v>
      </c>
      <c r="C342" s="257"/>
      <c r="D342" s="257" t="s">
        <v>5782</v>
      </c>
      <c r="E342" s="257" t="s">
        <v>1682</v>
      </c>
      <c r="F342" s="257" t="s">
        <v>1683</v>
      </c>
      <c r="G342" s="257" t="s">
        <v>1684</v>
      </c>
      <c r="H342" s="257" t="s">
        <v>5739</v>
      </c>
      <c r="I342" s="257" t="s">
        <v>1073</v>
      </c>
    </row>
    <row r="343" spans="1:9" ht="15.95" customHeight="1">
      <c r="A343" s="257" t="s">
        <v>1686</v>
      </c>
      <c r="B343" s="257" t="s">
        <v>5834</v>
      </c>
      <c r="C343" s="257"/>
      <c r="D343" s="257" t="s">
        <v>5782</v>
      </c>
      <c r="E343" s="257" t="s">
        <v>1682</v>
      </c>
      <c r="F343" s="257" t="s">
        <v>1683</v>
      </c>
      <c r="G343" s="257" t="s">
        <v>1684</v>
      </c>
      <c r="H343" s="257" t="s">
        <v>5739</v>
      </c>
      <c r="I343" s="257" t="s">
        <v>1073</v>
      </c>
    </row>
    <row r="344" spans="1:9" ht="15.95" customHeight="1">
      <c r="A344" s="257" t="s">
        <v>1687</v>
      </c>
      <c r="B344" s="257" t="s">
        <v>5835</v>
      </c>
      <c r="C344" s="257"/>
      <c r="D344" s="257" t="s">
        <v>5782</v>
      </c>
      <c r="E344" s="257" t="s">
        <v>1682</v>
      </c>
      <c r="F344" s="257" t="s">
        <v>1683</v>
      </c>
      <c r="G344" s="257" t="s">
        <v>1684</v>
      </c>
      <c r="H344" s="257" t="s">
        <v>5739</v>
      </c>
      <c r="I344" s="257" t="s">
        <v>1073</v>
      </c>
    </row>
    <row r="345" spans="1:9" ht="15.95" customHeight="1">
      <c r="A345" s="257" t="s">
        <v>1688</v>
      </c>
      <c r="B345" s="257" t="s">
        <v>5836</v>
      </c>
      <c r="C345" s="257"/>
      <c r="D345" s="257" t="s">
        <v>5782</v>
      </c>
      <c r="E345" s="257" t="s">
        <v>1682</v>
      </c>
      <c r="F345" s="257" t="s">
        <v>1683</v>
      </c>
      <c r="G345" s="257" t="s">
        <v>1684</v>
      </c>
      <c r="H345" s="257" t="s">
        <v>5739</v>
      </c>
      <c r="I345" s="257" t="s">
        <v>1073</v>
      </c>
    </row>
    <row r="346" spans="1:9" ht="15.95" customHeight="1">
      <c r="A346" s="257" t="s">
        <v>1689</v>
      </c>
      <c r="B346" s="257" t="s">
        <v>1690</v>
      </c>
      <c r="C346" s="257"/>
      <c r="D346" s="257" t="s">
        <v>721</v>
      </c>
      <c r="E346" s="257" t="s">
        <v>1682</v>
      </c>
      <c r="F346" s="257" t="s">
        <v>1683</v>
      </c>
      <c r="G346" s="257" t="s">
        <v>1684</v>
      </c>
      <c r="H346" s="257" t="s">
        <v>5739</v>
      </c>
      <c r="I346" s="257" t="s">
        <v>1073</v>
      </c>
    </row>
    <row r="347" spans="1:9" ht="15.95" customHeight="1">
      <c r="A347" s="257" t="s">
        <v>1691</v>
      </c>
      <c r="B347" s="257" t="s">
        <v>1692</v>
      </c>
      <c r="C347" s="257"/>
      <c r="D347" s="257" t="s">
        <v>721</v>
      </c>
      <c r="E347" s="257" t="s">
        <v>1682</v>
      </c>
      <c r="F347" s="257" t="s">
        <v>1683</v>
      </c>
      <c r="G347" s="257" t="s">
        <v>1684</v>
      </c>
      <c r="H347" s="257" t="s">
        <v>5739</v>
      </c>
      <c r="I347" s="257" t="s">
        <v>1073</v>
      </c>
    </row>
    <row r="348" spans="1:9" ht="15.95" customHeight="1">
      <c r="A348" s="257" t="s">
        <v>1693</v>
      </c>
      <c r="B348" s="257" t="s">
        <v>5837</v>
      </c>
      <c r="C348" s="257"/>
      <c r="D348" s="257" t="s">
        <v>5782</v>
      </c>
      <c r="E348" s="257" t="s">
        <v>1694</v>
      </c>
      <c r="F348" s="257" t="s">
        <v>1695</v>
      </c>
      <c r="G348" s="257" t="s">
        <v>1684</v>
      </c>
      <c r="H348" s="257" t="s">
        <v>5739</v>
      </c>
      <c r="I348" s="257" t="s">
        <v>1073</v>
      </c>
    </row>
    <row r="349" spans="1:9" ht="15.95" customHeight="1">
      <c r="A349" s="257" t="s">
        <v>1696</v>
      </c>
      <c r="B349" s="257" t="s">
        <v>5838</v>
      </c>
      <c r="C349" s="257"/>
      <c r="D349" s="257" t="s">
        <v>5782</v>
      </c>
      <c r="E349" s="257" t="s">
        <v>1694</v>
      </c>
      <c r="F349" s="257" t="s">
        <v>1695</v>
      </c>
      <c r="G349" s="257" t="s">
        <v>1684</v>
      </c>
      <c r="H349" s="257" t="s">
        <v>5739</v>
      </c>
      <c r="I349" s="257" t="s">
        <v>1073</v>
      </c>
    </row>
    <row r="350" spans="1:9" ht="15.95" customHeight="1">
      <c r="A350" s="257" t="s">
        <v>1697</v>
      </c>
      <c r="B350" s="257" t="s">
        <v>5839</v>
      </c>
      <c r="C350" s="257"/>
      <c r="D350" s="257" t="s">
        <v>5782</v>
      </c>
      <c r="E350" s="257" t="s">
        <v>1694</v>
      </c>
      <c r="F350" s="257" t="s">
        <v>1695</v>
      </c>
      <c r="G350" s="257" t="s">
        <v>1684</v>
      </c>
      <c r="H350" s="257" t="s">
        <v>5739</v>
      </c>
      <c r="I350" s="257" t="s">
        <v>1073</v>
      </c>
    </row>
    <row r="351" spans="1:9" ht="15.95" customHeight="1">
      <c r="A351" s="257" t="s">
        <v>1698</v>
      </c>
      <c r="B351" s="257" t="s">
        <v>5840</v>
      </c>
      <c r="C351" s="257"/>
      <c r="D351" s="257" t="s">
        <v>5782</v>
      </c>
      <c r="E351" s="257" t="s">
        <v>1694</v>
      </c>
      <c r="F351" s="257" t="s">
        <v>1695</v>
      </c>
      <c r="G351" s="257" t="s">
        <v>1684</v>
      </c>
      <c r="H351" s="257" t="s">
        <v>5739</v>
      </c>
      <c r="I351" s="257" t="s">
        <v>1073</v>
      </c>
    </row>
    <row r="352" spans="1:9" ht="15.95" customHeight="1">
      <c r="A352" s="257" t="s">
        <v>1699</v>
      </c>
      <c r="B352" s="257" t="s">
        <v>5813</v>
      </c>
      <c r="C352" s="257"/>
      <c r="D352" s="257" t="s">
        <v>5782</v>
      </c>
      <c r="E352" s="257" t="s">
        <v>1694</v>
      </c>
      <c r="F352" s="257" t="s">
        <v>1695</v>
      </c>
      <c r="G352" s="257" t="s">
        <v>1684</v>
      </c>
      <c r="H352" s="257" t="s">
        <v>5739</v>
      </c>
      <c r="I352" s="257" t="s">
        <v>1073</v>
      </c>
    </row>
    <row r="353" spans="1:9" ht="15.95" customHeight="1">
      <c r="A353" s="257" t="s">
        <v>1700</v>
      </c>
      <c r="B353" s="257" t="s">
        <v>776</v>
      </c>
      <c r="C353" s="257"/>
      <c r="D353" s="257" t="s">
        <v>721</v>
      </c>
      <c r="E353" s="257" t="s">
        <v>1694</v>
      </c>
      <c r="F353" s="257" t="s">
        <v>1695</v>
      </c>
      <c r="G353" s="257" t="s">
        <v>1684</v>
      </c>
      <c r="H353" s="257" t="s">
        <v>5739</v>
      </c>
      <c r="I353" s="257" t="s">
        <v>1073</v>
      </c>
    </row>
    <row r="354" spans="1:9" ht="15.95" customHeight="1">
      <c r="A354" s="257" t="s">
        <v>1701</v>
      </c>
      <c r="B354" s="257" t="s">
        <v>976</v>
      </c>
      <c r="C354" s="257"/>
      <c r="D354" s="257" t="s">
        <v>721</v>
      </c>
      <c r="E354" s="257" t="s">
        <v>1694</v>
      </c>
      <c r="F354" s="257" t="s">
        <v>1695</v>
      </c>
      <c r="G354" s="257" t="s">
        <v>1684</v>
      </c>
      <c r="H354" s="257" t="s">
        <v>5739</v>
      </c>
      <c r="I354" s="257" t="s">
        <v>1073</v>
      </c>
    </row>
    <row r="355" spans="1:9" ht="15.95" customHeight="1">
      <c r="A355" s="257" t="s">
        <v>1702</v>
      </c>
      <c r="B355" s="257" t="s">
        <v>1703</v>
      </c>
      <c r="C355" s="257"/>
      <c r="D355" s="257" t="s">
        <v>721</v>
      </c>
      <c r="E355" s="257" t="s">
        <v>1694</v>
      </c>
      <c r="F355" s="257" t="s">
        <v>1695</v>
      </c>
      <c r="G355" s="257" t="s">
        <v>1684</v>
      </c>
      <c r="H355" s="257" t="s">
        <v>5739</v>
      </c>
      <c r="I355" s="257" t="s">
        <v>1073</v>
      </c>
    </row>
    <row r="356" spans="1:9" ht="15.95" customHeight="1">
      <c r="A356" s="257" t="s">
        <v>1704</v>
      </c>
      <c r="B356" s="257" t="s">
        <v>5841</v>
      </c>
      <c r="C356" s="257"/>
      <c r="D356" s="257" t="s">
        <v>5782</v>
      </c>
      <c r="E356" s="257" t="s">
        <v>1705</v>
      </c>
      <c r="F356" s="257" t="s">
        <v>1706</v>
      </c>
      <c r="G356" s="257" t="s">
        <v>1684</v>
      </c>
      <c r="H356" s="257" t="s">
        <v>5739</v>
      </c>
      <c r="I356" s="257" t="s">
        <v>1073</v>
      </c>
    </row>
    <row r="357" spans="1:9" ht="15.95" customHeight="1">
      <c r="A357" s="257" t="s">
        <v>1707</v>
      </c>
      <c r="B357" s="257" t="s">
        <v>5842</v>
      </c>
      <c r="C357" s="257"/>
      <c r="D357" s="257" t="s">
        <v>5782</v>
      </c>
      <c r="E357" s="257" t="s">
        <v>1705</v>
      </c>
      <c r="F357" s="257" t="s">
        <v>1706</v>
      </c>
      <c r="G357" s="257" t="s">
        <v>1684</v>
      </c>
      <c r="H357" s="257" t="s">
        <v>5739</v>
      </c>
      <c r="I357" s="257" t="s">
        <v>1073</v>
      </c>
    </row>
    <row r="358" spans="1:9" ht="15.95" customHeight="1">
      <c r="A358" s="257" t="s">
        <v>1708</v>
      </c>
      <c r="B358" s="257" t="s">
        <v>5843</v>
      </c>
      <c r="C358" s="257"/>
      <c r="D358" s="257" t="s">
        <v>5782</v>
      </c>
      <c r="E358" s="257" t="s">
        <v>1705</v>
      </c>
      <c r="F358" s="257" t="s">
        <v>1706</v>
      </c>
      <c r="G358" s="257" t="s">
        <v>1684</v>
      </c>
      <c r="H358" s="257" t="s">
        <v>5739</v>
      </c>
      <c r="I358" s="257" t="s">
        <v>1073</v>
      </c>
    </row>
    <row r="359" spans="1:9" ht="15.95" customHeight="1">
      <c r="A359" s="257" t="s">
        <v>1709</v>
      </c>
      <c r="B359" s="257" t="s">
        <v>5844</v>
      </c>
      <c r="C359" s="257"/>
      <c r="D359" s="257" t="s">
        <v>5782</v>
      </c>
      <c r="E359" s="257" t="s">
        <v>1705</v>
      </c>
      <c r="F359" s="257" t="s">
        <v>1706</v>
      </c>
      <c r="G359" s="257" t="s">
        <v>1684</v>
      </c>
      <c r="H359" s="257" t="s">
        <v>5739</v>
      </c>
      <c r="I359" s="257" t="s">
        <v>1073</v>
      </c>
    </row>
    <row r="360" spans="1:9" ht="15.95" customHeight="1">
      <c r="A360" s="257" t="s">
        <v>1710</v>
      </c>
      <c r="B360" s="257" t="s">
        <v>824</v>
      </c>
      <c r="C360" s="257"/>
      <c r="D360" s="257" t="s">
        <v>721</v>
      </c>
      <c r="E360" s="257" t="s">
        <v>1705</v>
      </c>
      <c r="F360" s="257" t="s">
        <v>1706</v>
      </c>
      <c r="G360" s="257" t="s">
        <v>1684</v>
      </c>
      <c r="H360" s="257" t="s">
        <v>5739</v>
      </c>
      <c r="I360" s="257" t="s">
        <v>1073</v>
      </c>
    </row>
    <row r="361" spans="1:9" ht="15.95" customHeight="1">
      <c r="A361" s="257" t="s">
        <v>1711</v>
      </c>
      <c r="B361" s="257" t="s">
        <v>815</v>
      </c>
      <c r="C361" s="257"/>
      <c r="D361" s="257" t="s">
        <v>721</v>
      </c>
      <c r="E361" s="257" t="s">
        <v>1705</v>
      </c>
      <c r="F361" s="257" t="s">
        <v>1706</v>
      </c>
      <c r="G361" s="257" t="s">
        <v>1684</v>
      </c>
      <c r="H361" s="257" t="s">
        <v>5739</v>
      </c>
      <c r="I361" s="257" t="s">
        <v>1073</v>
      </c>
    </row>
    <row r="362" spans="1:9" ht="15.95" customHeight="1">
      <c r="A362" s="257" t="s">
        <v>1712</v>
      </c>
      <c r="B362" s="257" t="s">
        <v>1713</v>
      </c>
      <c r="C362" s="257"/>
      <c r="D362" s="257" t="s">
        <v>721</v>
      </c>
      <c r="E362" s="257" t="s">
        <v>1714</v>
      </c>
      <c r="F362" s="257" t="s">
        <v>1715</v>
      </c>
      <c r="G362" s="257" t="s">
        <v>1684</v>
      </c>
      <c r="H362" s="257" t="s">
        <v>5739</v>
      </c>
      <c r="I362" s="257" t="s">
        <v>1073</v>
      </c>
    </row>
    <row r="363" spans="1:9" ht="15.95" customHeight="1">
      <c r="A363" s="257" t="s">
        <v>1716</v>
      </c>
      <c r="B363" s="257" t="s">
        <v>1717</v>
      </c>
      <c r="C363" s="257"/>
      <c r="D363" s="257" t="s">
        <v>721</v>
      </c>
      <c r="E363" s="257" t="s">
        <v>1714</v>
      </c>
      <c r="F363" s="257" t="s">
        <v>1715</v>
      </c>
      <c r="G363" s="257" t="s">
        <v>1684</v>
      </c>
      <c r="H363" s="257" t="s">
        <v>5739</v>
      </c>
      <c r="I363" s="257" t="s">
        <v>1073</v>
      </c>
    </row>
    <row r="364" spans="1:9" ht="15.95" customHeight="1">
      <c r="A364" s="257" t="s">
        <v>1718</v>
      </c>
      <c r="B364" s="257" t="s">
        <v>781</v>
      </c>
      <c r="C364" s="257"/>
      <c r="D364" s="257" t="s">
        <v>721</v>
      </c>
      <c r="E364" s="257" t="s">
        <v>1714</v>
      </c>
      <c r="F364" s="257" t="s">
        <v>1715</v>
      </c>
      <c r="G364" s="257" t="s">
        <v>1684</v>
      </c>
      <c r="H364" s="257" t="s">
        <v>5739</v>
      </c>
      <c r="I364" s="257" t="s">
        <v>1073</v>
      </c>
    </row>
    <row r="365" spans="1:9" ht="15.95" customHeight="1">
      <c r="A365" s="257" t="s">
        <v>1719</v>
      </c>
      <c r="B365" s="257" t="s">
        <v>1720</v>
      </c>
      <c r="C365" s="257"/>
      <c r="D365" s="257" t="s">
        <v>721</v>
      </c>
      <c r="E365" s="257" t="s">
        <v>1714</v>
      </c>
      <c r="F365" s="257" t="s">
        <v>1715</v>
      </c>
      <c r="G365" s="257" t="s">
        <v>1684</v>
      </c>
      <c r="H365" s="257" t="s">
        <v>5739</v>
      </c>
      <c r="I365" s="257" t="s">
        <v>1073</v>
      </c>
    </row>
    <row r="366" spans="1:9" ht="15.95" customHeight="1">
      <c r="A366" s="257" t="s">
        <v>1721</v>
      </c>
      <c r="B366" s="257" t="s">
        <v>1722</v>
      </c>
      <c r="C366" s="257"/>
      <c r="D366" s="257" t="s">
        <v>721</v>
      </c>
      <c r="E366" s="257" t="s">
        <v>1714</v>
      </c>
      <c r="F366" s="257" t="s">
        <v>1715</v>
      </c>
      <c r="G366" s="257" t="s">
        <v>1684</v>
      </c>
      <c r="H366" s="257" t="s">
        <v>5739</v>
      </c>
      <c r="I366" s="257" t="s">
        <v>1073</v>
      </c>
    </row>
    <row r="367" spans="1:9" ht="15.95" customHeight="1">
      <c r="A367" s="257" t="s">
        <v>1723</v>
      </c>
      <c r="B367" s="257" t="s">
        <v>1180</v>
      </c>
      <c r="C367" s="257"/>
      <c r="D367" s="257" t="s">
        <v>721</v>
      </c>
      <c r="E367" s="257" t="s">
        <v>1714</v>
      </c>
      <c r="F367" s="257" t="s">
        <v>1715</v>
      </c>
      <c r="G367" s="257" t="s">
        <v>1684</v>
      </c>
      <c r="H367" s="257" t="s">
        <v>5739</v>
      </c>
      <c r="I367" s="257" t="s">
        <v>1073</v>
      </c>
    </row>
    <row r="368" spans="1:9" ht="15.95" customHeight="1">
      <c r="A368" s="257" t="s">
        <v>1724</v>
      </c>
      <c r="B368" s="257" t="s">
        <v>1725</v>
      </c>
      <c r="C368" s="257"/>
      <c r="D368" s="257" t="s">
        <v>721</v>
      </c>
      <c r="E368" s="257" t="s">
        <v>1714</v>
      </c>
      <c r="F368" s="257" t="s">
        <v>1715</v>
      </c>
      <c r="G368" s="257" t="s">
        <v>1684</v>
      </c>
      <c r="H368" s="257" t="s">
        <v>5739</v>
      </c>
      <c r="I368" s="257" t="s">
        <v>1073</v>
      </c>
    </row>
    <row r="369" spans="1:9" ht="15.95" customHeight="1">
      <c r="A369" s="257" t="s">
        <v>1726</v>
      </c>
      <c r="B369" s="257" t="s">
        <v>746</v>
      </c>
      <c r="C369" s="257"/>
      <c r="D369" s="257" t="s">
        <v>721</v>
      </c>
      <c r="E369" s="257" t="s">
        <v>1714</v>
      </c>
      <c r="F369" s="257" t="s">
        <v>1715</v>
      </c>
      <c r="G369" s="257" t="s">
        <v>1684</v>
      </c>
      <c r="H369" s="257" t="s">
        <v>5739</v>
      </c>
      <c r="I369" s="257" t="s">
        <v>1073</v>
      </c>
    </row>
    <row r="370" spans="1:9" ht="15.95" customHeight="1">
      <c r="A370" s="257" t="s">
        <v>1727</v>
      </c>
      <c r="B370" s="257" t="s">
        <v>1728</v>
      </c>
      <c r="C370" s="257"/>
      <c r="D370" s="257" t="s">
        <v>719</v>
      </c>
      <c r="E370" s="257" t="s">
        <v>1729</v>
      </c>
      <c r="F370" s="257" t="s">
        <v>1730</v>
      </c>
      <c r="G370" s="257" t="s">
        <v>1684</v>
      </c>
      <c r="H370" s="257" t="s">
        <v>5739</v>
      </c>
      <c r="I370" s="257" t="s">
        <v>1073</v>
      </c>
    </row>
    <row r="371" spans="1:9" ht="15.95" customHeight="1">
      <c r="A371" s="257" t="s">
        <v>1731</v>
      </c>
      <c r="B371" s="257" t="s">
        <v>926</v>
      </c>
      <c r="C371" s="257"/>
      <c r="D371" s="257" t="s">
        <v>721</v>
      </c>
      <c r="E371" s="257" t="s">
        <v>1729</v>
      </c>
      <c r="F371" s="257" t="s">
        <v>1730</v>
      </c>
      <c r="G371" s="257" t="s">
        <v>1684</v>
      </c>
      <c r="H371" s="257" t="s">
        <v>5739</v>
      </c>
      <c r="I371" s="257" t="s">
        <v>1073</v>
      </c>
    </row>
    <row r="372" spans="1:9" ht="15.95" customHeight="1">
      <c r="A372" s="257" t="s">
        <v>1732</v>
      </c>
      <c r="B372" s="257" t="s">
        <v>927</v>
      </c>
      <c r="C372" s="257"/>
      <c r="D372" s="257" t="s">
        <v>721</v>
      </c>
      <c r="E372" s="257" t="s">
        <v>1729</v>
      </c>
      <c r="F372" s="257" t="s">
        <v>1730</v>
      </c>
      <c r="G372" s="257" t="s">
        <v>1684</v>
      </c>
      <c r="H372" s="257" t="s">
        <v>5739</v>
      </c>
      <c r="I372" s="257" t="s">
        <v>1073</v>
      </c>
    </row>
    <row r="373" spans="1:9" ht="15.95" customHeight="1">
      <c r="A373" s="257" t="s">
        <v>1733</v>
      </c>
      <c r="B373" s="257" t="s">
        <v>1734</v>
      </c>
      <c r="C373" s="257"/>
      <c r="D373" s="257" t="s">
        <v>721</v>
      </c>
      <c r="E373" s="257" t="s">
        <v>1729</v>
      </c>
      <c r="F373" s="257" t="s">
        <v>1730</v>
      </c>
      <c r="G373" s="257" t="s">
        <v>1684</v>
      </c>
      <c r="H373" s="257" t="s">
        <v>5739</v>
      </c>
      <c r="I373" s="257" t="s">
        <v>1073</v>
      </c>
    </row>
    <row r="374" spans="1:9" ht="15.95" customHeight="1">
      <c r="A374" s="257" t="s">
        <v>1735</v>
      </c>
      <c r="B374" s="257" t="s">
        <v>1736</v>
      </c>
      <c r="C374" s="257" t="s">
        <v>1737</v>
      </c>
      <c r="D374" s="257" t="s">
        <v>721</v>
      </c>
      <c r="E374" s="257" t="s">
        <v>1729</v>
      </c>
      <c r="F374" s="257" t="s">
        <v>1730</v>
      </c>
      <c r="G374" s="257" t="s">
        <v>1684</v>
      </c>
      <c r="H374" s="257" t="s">
        <v>5739</v>
      </c>
      <c r="I374" s="257" t="s">
        <v>1073</v>
      </c>
    </row>
    <row r="375" spans="1:9" ht="15.95" customHeight="1">
      <c r="A375" s="257" t="s">
        <v>1738</v>
      </c>
      <c r="B375" s="257" t="s">
        <v>1739</v>
      </c>
      <c r="C375" s="257"/>
      <c r="D375" s="257" t="s">
        <v>721</v>
      </c>
      <c r="E375" s="257" t="s">
        <v>1729</v>
      </c>
      <c r="F375" s="257" t="s">
        <v>1730</v>
      </c>
      <c r="G375" s="257" t="s">
        <v>1684</v>
      </c>
      <c r="H375" s="257" t="s">
        <v>5739</v>
      </c>
      <c r="I375" s="257" t="s">
        <v>1073</v>
      </c>
    </row>
    <row r="376" spans="1:9" ht="15.95" customHeight="1">
      <c r="A376" s="257" t="s">
        <v>1740</v>
      </c>
      <c r="B376" s="257" t="s">
        <v>1741</v>
      </c>
      <c r="C376" s="257"/>
      <c r="D376" s="257" t="s">
        <v>721</v>
      </c>
      <c r="E376" s="257" t="s">
        <v>1729</v>
      </c>
      <c r="F376" s="257" t="s">
        <v>1730</v>
      </c>
      <c r="G376" s="257" t="s">
        <v>1684</v>
      </c>
      <c r="H376" s="257" t="s">
        <v>5739</v>
      </c>
      <c r="I376" s="257" t="s">
        <v>1073</v>
      </c>
    </row>
    <row r="377" spans="1:9" ht="15.95" customHeight="1">
      <c r="A377" s="257" t="s">
        <v>1742</v>
      </c>
      <c r="B377" s="257" t="s">
        <v>1743</v>
      </c>
      <c r="C377" s="257"/>
      <c r="D377" s="257" t="s">
        <v>721</v>
      </c>
      <c r="E377" s="257" t="s">
        <v>1729</v>
      </c>
      <c r="F377" s="257" t="s">
        <v>1730</v>
      </c>
      <c r="G377" s="257" t="s">
        <v>1684</v>
      </c>
      <c r="H377" s="257" t="s">
        <v>5739</v>
      </c>
      <c r="I377" s="257" t="s">
        <v>1073</v>
      </c>
    </row>
    <row r="378" spans="1:9" ht="15.95" customHeight="1">
      <c r="A378" s="257" t="s">
        <v>1744</v>
      </c>
      <c r="B378" s="257" t="s">
        <v>1745</v>
      </c>
      <c r="C378" s="257"/>
      <c r="D378" s="257" t="s">
        <v>721</v>
      </c>
      <c r="E378" s="257" t="s">
        <v>1729</v>
      </c>
      <c r="F378" s="257" t="s">
        <v>1730</v>
      </c>
      <c r="G378" s="257" t="s">
        <v>1684</v>
      </c>
      <c r="H378" s="257" t="s">
        <v>5739</v>
      </c>
      <c r="I378" s="257" t="s">
        <v>1073</v>
      </c>
    </row>
    <row r="379" spans="1:9" ht="15.95" customHeight="1">
      <c r="A379" s="257" t="s">
        <v>1746</v>
      </c>
      <c r="B379" s="257" t="s">
        <v>1598</v>
      </c>
      <c r="C379" s="257"/>
      <c r="D379" s="257" t="s">
        <v>721</v>
      </c>
      <c r="E379" s="257" t="s">
        <v>1729</v>
      </c>
      <c r="F379" s="257" t="s">
        <v>1730</v>
      </c>
      <c r="G379" s="257" t="s">
        <v>1684</v>
      </c>
      <c r="H379" s="257" t="s">
        <v>5739</v>
      </c>
      <c r="I379" s="257" t="s">
        <v>1073</v>
      </c>
    </row>
    <row r="380" spans="1:9" ht="15.95" customHeight="1">
      <c r="A380" s="257" t="s">
        <v>1747</v>
      </c>
      <c r="B380" s="257" t="s">
        <v>1614</v>
      </c>
      <c r="C380" s="257"/>
      <c r="D380" s="257" t="s">
        <v>721</v>
      </c>
      <c r="E380" s="257" t="s">
        <v>1729</v>
      </c>
      <c r="F380" s="257" t="s">
        <v>1730</v>
      </c>
      <c r="G380" s="257" t="s">
        <v>1684</v>
      </c>
      <c r="H380" s="257" t="s">
        <v>5739</v>
      </c>
      <c r="I380" s="257" t="s">
        <v>1073</v>
      </c>
    </row>
    <row r="381" spans="1:9" ht="15.95" customHeight="1">
      <c r="A381" s="257" t="s">
        <v>1748</v>
      </c>
      <c r="B381" s="257" t="s">
        <v>1749</v>
      </c>
      <c r="C381" s="257"/>
      <c r="D381" s="257" t="s">
        <v>721</v>
      </c>
      <c r="E381" s="257" t="s">
        <v>1729</v>
      </c>
      <c r="F381" s="257" t="s">
        <v>1730</v>
      </c>
      <c r="G381" s="257" t="s">
        <v>1684</v>
      </c>
      <c r="H381" s="257" t="s">
        <v>5739</v>
      </c>
      <c r="I381" s="257" t="s">
        <v>1073</v>
      </c>
    </row>
    <row r="382" spans="1:9" ht="15.95" customHeight="1">
      <c r="A382" s="257" t="s">
        <v>1750</v>
      </c>
      <c r="B382" s="257" t="s">
        <v>1013</v>
      </c>
      <c r="C382" s="257"/>
      <c r="D382" s="257" t="s">
        <v>721</v>
      </c>
      <c r="E382" s="257" t="s">
        <v>1729</v>
      </c>
      <c r="F382" s="257" t="s">
        <v>1730</v>
      </c>
      <c r="G382" s="257" t="s">
        <v>1684</v>
      </c>
      <c r="H382" s="257" t="s">
        <v>5739</v>
      </c>
      <c r="I382" s="257" t="s">
        <v>1073</v>
      </c>
    </row>
    <row r="383" spans="1:9" ht="15.95" customHeight="1">
      <c r="A383" s="257" t="s">
        <v>1751</v>
      </c>
      <c r="B383" s="257" t="s">
        <v>1752</v>
      </c>
      <c r="C383" s="257"/>
      <c r="D383" s="257" t="s">
        <v>721</v>
      </c>
      <c r="E383" s="257" t="s">
        <v>1729</v>
      </c>
      <c r="F383" s="257" t="s">
        <v>1730</v>
      </c>
      <c r="G383" s="257" t="s">
        <v>1684</v>
      </c>
      <c r="H383" s="257" t="s">
        <v>5739</v>
      </c>
      <c r="I383" s="257" t="s">
        <v>1073</v>
      </c>
    </row>
    <row r="384" spans="1:9" ht="15.95" customHeight="1">
      <c r="A384" s="257" t="s">
        <v>1753</v>
      </c>
      <c r="B384" s="257" t="s">
        <v>948</v>
      </c>
      <c r="C384" s="257" t="s">
        <v>1754</v>
      </c>
      <c r="D384" s="257" t="s">
        <v>721</v>
      </c>
      <c r="E384" s="257" t="s">
        <v>1729</v>
      </c>
      <c r="F384" s="257" t="s">
        <v>1730</v>
      </c>
      <c r="G384" s="257" t="s">
        <v>1684</v>
      </c>
      <c r="H384" s="257" t="s">
        <v>5739</v>
      </c>
      <c r="I384" s="257" t="s">
        <v>1073</v>
      </c>
    </row>
    <row r="385" spans="1:9" ht="15.95" customHeight="1">
      <c r="A385" s="257" t="s">
        <v>1755</v>
      </c>
      <c r="B385" s="257" t="s">
        <v>1756</v>
      </c>
      <c r="C385" s="257"/>
      <c r="D385" s="257" t="s">
        <v>721</v>
      </c>
      <c r="E385" s="257" t="s">
        <v>1729</v>
      </c>
      <c r="F385" s="257" t="s">
        <v>1730</v>
      </c>
      <c r="G385" s="257" t="s">
        <v>1684</v>
      </c>
      <c r="H385" s="257" t="s">
        <v>5739</v>
      </c>
      <c r="I385" s="257" t="s">
        <v>1073</v>
      </c>
    </row>
    <row r="386" spans="1:9" ht="15.95" customHeight="1">
      <c r="A386" s="257" t="s">
        <v>1757</v>
      </c>
      <c r="B386" s="257" t="s">
        <v>1758</v>
      </c>
      <c r="C386" s="257" t="s">
        <v>1759</v>
      </c>
      <c r="D386" s="257" t="s">
        <v>719</v>
      </c>
      <c r="E386" s="257" t="s">
        <v>1760</v>
      </c>
      <c r="F386" s="257" t="s">
        <v>1761</v>
      </c>
      <c r="G386" s="257" t="s">
        <v>1684</v>
      </c>
      <c r="H386" s="257" t="s">
        <v>5739</v>
      </c>
      <c r="I386" s="257" t="s">
        <v>1073</v>
      </c>
    </row>
    <row r="387" spans="1:9" ht="15.95" customHeight="1">
      <c r="A387" s="257" t="s">
        <v>1762</v>
      </c>
      <c r="B387" s="257" t="s">
        <v>1763</v>
      </c>
      <c r="C387" s="257"/>
      <c r="D387" s="257" t="s">
        <v>721</v>
      </c>
      <c r="E387" s="257" t="s">
        <v>1760</v>
      </c>
      <c r="F387" s="257" t="s">
        <v>1761</v>
      </c>
      <c r="G387" s="257" t="s">
        <v>1684</v>
      </c>
      <c r="H387" s="257" t="s">
        <v>5739</v>
      </c>
      <c r="I387" s="257" t="s">
        <v>1073</v>
      </c>
    </row>
    <row r="388" spans="1:9" ht="15.95" customHeight="1">
      <c r="A388" s="257" t="s">
        <v>1764</v>
      </c>
      <c r="B388" s="257" t="s">
        <v>1765</v>
      </c>
      <c r="C388" s="257" t="s">
        <v>1766</v>
      </c>
      <c r="D388" s="257" t="s">
        <v>721</v>
      </c>
      <c r="E388" s="257" t="s">
        <v>1760</v>
      </c>
      <c r="F388" s="257" t="s">
        <v>1761</v>
      </c>
      <c r="G388" s="257" t="s">
        <v>1684</v>
      </c>
      <c r="H388" s="257" t="s">
        <v>5739</v>
      </c>
      <c r="I388" s="257" t="s">
        <v>1073</v>
      </c>
    </row>
    <row r="389" spans="1:9" ht="15.95" customHeight="1">
      <c r="A389" s="257" t="s">
        <v>1767</v>
      </c>
      <c r="B389" s="257" t="s">
        <v>1768</v>
      </c>
      <c r="C389" s="257"/>
      <c r="D389" s="257" t="s">
        <v>721</v>
      </c>
      <c r="E389" s="257" t="s">
        <v>1760</v>
      </c>
      <c r="F389" s="257" t="s">
        <v>1761</v>
      </c>
      <c r="G389" s="257" t="s">
        <v>1684</v>
      </c>
      <c r="H389" s="257" t="s">
        <v>5739</v>
      </c>
      <c r="I389" s="257" t="s">
        <v>1073</v>
      </c>
    </row>
    <row r="390" spans="1:9" ht="15.95" customHeight="1">
      <c r="A390" s="257" t="s">
        <v>1769</v>
      </c>
      <c r="B390" s="257" t="s">
        <v>969</v>
      </c>
      <c r="C390" s="257"/>
      <c r="D390" s="257" t="s">
        <v>721</v>
      </c>
      <c r="E390" s="257" t="s">
        <v>1760</v>
      </c>
      <c r="F390" s="257" t="s">
        <v>1761</v>
      </c>
      <c r="G390" s="257" t="s">
        <v>1684</v>
      </c>
      <c r="H390" s="257" t="s">
        <v>5739</v>
      </c>
      <c r="I390" s="257" t="s">
        <v>1073</v>
      </c>
    </row>
    <row r="391" spans="1:9" ht="15.95" customHeight="1">
      <c r="A391" s="257" t="s">
        <v>1770</v>
      </c>
      <c r="B391" s="257" t="s">
        <v>776</v>
      </c>
      <c r="C391" s="257"/>
      <c r="D391" s="257" t="s">
        <v>721</v>
      </c>
      <c r="E391" s="257" t="s">
        <v>1760</v>
      </c>
      <c r="F391" s="257" t="s">
        <v>1761</v>
      </c>
      <c r="G391" s="257" t="s">
        <v>1684</v>
      </c>
      <c r="H391" s="257" t="s">
        <v>5739</v>
      </c>
      <c r="I391" s="257" t="s">
        <v>1073</v>
      </c>
    </row>
    <row r="392" spans="1:9" ht="15.95" customHeight="1">
      <c r="A392" s="257" t="s">
        <v>1771</v>
      </c>
      <c r="B392" s="257" t="s">
        <v>750</v>
      </c>
      <c r="C392" s="257"/>
      <c r="D392" s="257" t="s">
        <v>721</v>
      </c>
      <c r="E392" s="257" t="s">
        <v>1760</v>
      </c>
      <c r="F392" s="257" t="s">
        <v>1761</v>
      </c>
      <c r="G392" s="257" t="s">
        <v>1684</v>
      </c>
      <c r="H392" s="257" t="s">
        <v>5739</v>
      </c>
      <c r="I392" s="257" t="s">
        <v>1073</v>
      </c>
    </row>
    <row r="393" spans="1:9" ht="15.95" customHeight="1">
      <c r="A393" s="257" t="s">
        <v>1772</v>
      </c>
      <c r="B393" s="257" t="s">
        <v>817</v>
      </c>
      <c r="C393" s="257"/>
      <c r="D393" s="257" t="s">
        <v>721</v>
      </c>
      <c r="E393" s="257" t="s">
        <v>1773</v>
      </c>
      <c r="F393" s="257" t="s">
        <v>1774</v>
      </c>
      <c r="G393" s="257" t="s">
        <v>1684</v>
      </c>
      <c r="H393" s="257" t="s">
        <v>5739</v>
      </c>
      <c r="I393" s="257" t="s">
        <v>1073</v>
      </c>
    </row>
    <row r="394" spans="1:9" ht="15.95" customHeight="1">
      <c r="A394" s="257" t="s">
        <v>1775</v>
      </c>
      <c r="B394" s="257" t="s">
        <v>1776</v>
      </c>
      <c r="C394" s="257"/>
      <c r="D394" s="257" t="s">
        <v>721</v>
      </c>
      <c r="E394" s="257" t="s">
        <v>1773</v>
      </c>
      <c r="F394" s="257" t="s">
        <v>1774</v>
      </c>
      <c r="G394" s="257" t="s">
        <v>1684</v>
      </c>
      <c r="H394" s="257" t="s">
        <v>5739</v>
      </c>
      <c r="I394" s="257" t="s">
        <v>1073</v>
      </c>
    </row>
    <row r="395" spans="1:9" ht="15.95" customHeight="1">
      <c r="A395" s="257" t="s">
        <v>1777</v>
      </c>
      <c r="B395" s="257" t="s">
        <v>771</v>
      </c>
      <c r="C395" s="257"/>
      <c r="D395" s="257" t="s">
        <v>721</v>
      </c>
      <c r="E395" s="257" t="s">
        <v>1773</v>
      </c>
      <c r="F395" s="257" t="s">
        <v>1774</v>
      </c>
      <c r="G395" s="257" t="s">
        <v>1684</v>
      </c>
      <c r="H395" s="257" t="s">
        <v>5739</v>
      </c>
      <c r="I395" s="257" t="s">
        <v>1073</v>
      </c>
    </row>
    <row r="396" spans="1:9" ht="15.95" customHeight="1">
      <c r="A396" s="257" t="s">
        <v>1778</v>
      </c>
      <c r="B396" s="257" t="s">
        <v>839</v>
      </c>
      <c r="C396" s="257"/>
      <c r="D396" s="257" t="s">
        <v>721</v>
      </c>
      <c r="E396" s="257" t="s">
        <v>1773</v>
      </c>
      <c r="F396" s="257" t="s">
        <v>1774</v>
      </c>
      <c r="G396" s="257" t="s">
        <v>1684</v>
      </c>
      <c r="H396" s="257" t="s">
        <v>5739</v>
      </c>
      <c r="I396" s="257" t="s">
        <v>1073</v>
      </c>
    </row>
    <row r="397" spans="1:9" ht="15.95" customHeight="1">
      <c r="A397" s="257" t="s">
        <v>1779</v>
      </c>
      <c r="B397" s="257" t="s">
        <v>722</v>
      </c>
      <c r="C397" s="257"/>
      <c r="D397" s="257" t="s">
        <v>721</v>
      </c>
      <c r="E397" s="257" t="s">
        <v>1773</v>
      </c>
      <c r="F397" s="257" t="s">
        <v>1774</v>
      </c>
      <c r="G397" s="257" t="s">
        <v>1684</v>
      </c>
      <c r="H397" s="257" t="s">
        <v>5739</v>
      </c>
      <c r="I397" s="257" t="s">
        <v>1073</v>
      </c>
    </row>
    <row r="398" spans="1:9" ht="15.95" customHeight="1">
      <c r="A398" s="257" t="s">
        <v>1780</v>
      </c>
      <c r="B398" s="257" t="s">
        <v>764</v>
      </c>
      <c r="C398" s="257"/>
      <c r="D398" s="257" t="s">
        <v>721</v>
      </c>
      <c r="E398" s="257" t="s">
        <v>1773</v>
      </c>
      <c r="F398" s="257" t="s">
        <v>1774</v>
      </c>
      <c r="G398" s="257" t="s">
        <v>1684</v>
      </c>
      <c r="H398" s="257" t="s">
        <v>5739</v>
      </c>
      <c r="I398" s="257" t="s">
        <v>1073</v>
      </c>
    </row>
    <row r="399" spans="1:9" ht="15.95" customHeight="1">
      <c r="A399" s="257" t="s">
        <v>1781</v>
      </c>
      <c r="B399" s="257" t="s">
        <v>790</v>
      </c>
      <c r="C399" s="257"/>
      <c r="D399" s="257" t="s">
        <v>721</v>
      </c>
      <c r="E399" s="257" t="s">
        <v>1773</v>
      </c>
      <c r="F399" s="257" t="s">
        <v>1774</v>
      </c>
      <c r="G399" s="257" t="s">
        <v>1684</v>
      </c>
      <c r="H399" s="257" t="s">
        <v>5739</v>
      </c>
      <c r="I399" s="257" t="s">
        <v>1073</v>
      </c>
    </row>
    <row r="400" spans="1:9" ht="15.95" customHeight="1">
      <c r="A400" s="257" t="s">
        <v>1782</v>
      </c>
      <c r="B400" s="257" t="s">
        <v>1058</v>
      </c>
      <c r="C400" s="257"/>
      <c r="D400" s="257" t="s">
        <v>721</v>
      </c>
      <c r="E400" s="257" t="s">
        <v>1773</v>
      </c>
      <c r="F400" s="257" t="s">
        <v>1774</v>
      </c>
      <c r="G400" s="257" t="s">
        <v>1684</v>
      </c>
      <c r="H400" s="257" t="s">
        <v>5739</v>
      </c>
      <c r="I400" s="257" t="s">
        <v>1073</v>
      </c>
    </row>
    <row r="401" spans="1:9" ht="15.95" customHeight="1">
      <c r="A401" s="257" t="s">
        <v>1783</v>
      </c>
      <c r="B401" s="257" t="s">
        <v>748</v>
      </c>
      <c r="C401" s="257"/>
      <c r="D401" s="257" t="s">
        <v>721</v>
      </c>
      <c r="E401" s="257" t="s">
        <v>1773</v>
      </c>
      <c r="F401" s="257" t="s">
        <v>1774</v>
      </c>
      <c r="G401" s="257" t="s">
        <v>1684</v>
      </c>
      <c r="H401" s="257" t="s">
        <v>5739</v>
      </c>
      <c r="I401" s="257" t="s">
        <v>1073</v>
      </c>
    </row>
    <row r="402" spans="1:9" ht="15.95" customHeight="1">
      <c r="A402" s="257" t="s">
        <v>1784</v>
      </c>
      <c r="B402" s="257" t="s">
        <v>1785</v>
      </c>
      <c r="C402" s="257"/>
      <c r="D402" s="257" t="s">
        <v>721</v>
      </c>
      <c r="E402" s="257" t="s">
        <v>1773</v>
      </c>
      <c r="F402" s="257" t="s">
        <v>1774</v>
      </c>
      <c r="G402" s="257" t="s">
        <v>1684</v>
      </c>
      <c r="H402" s="257" t="s">
        <v>5739</v>
      </c>
      <c r="I402" s="257" t="s">
        <v>1073</v>
      </c>
    </row>
    <row r="403" spans="1:9" ht="15.95" customHeight="1">
      <c r="A403" s="257" t="s">
        <v>1786</v>
      </c>
      <c r="B403" s="257" t="s">
        <v>1787</v>
      </c>
      <c r="C403" s="257"/>
      <c r="D403" s="257" t="s">
        <v>721</v>
      </c>
      <c r="E403" s="257" t="s">
        <v>1773</v>
      </c>
      <c r="F403" s="257" t="s">
        <v>1774</v>
      </c>
      <c r="G403" s="257" t="s">
        <v>1684</v>
      </c>
      <c r="H403" s="257" t="s">
        <v>5739</v>
      </c>
      <c r="I403" s="257" t="s">
        <v>1073</v>
      </c>
    </row>
    <row r="404" spans="1:9" ht="15.95" customHeight="1">
      <c r="A404" s="257" t="s">
        <v>1788</v>
      </c>
      <c r="B404" s="257" t="s">
        <v>863</v>
      </c>
      <c r="C404" s="257" t="s">
        <v>1789</v>
      </c>
      <c r="D404" s="257" t="s">
        <v>721</v>
      </c>
      <c r="E404" s="257" t="s">
        <v>1773</v>
      </c>
      <c r="F404" s="257" t="s">
        <v>1774</v>
      </c>
      <c r="G404" s="257" t="s">
        <v>1684</v>
      </c>
      <c r="H404" s="257" t="s">
        <v>5739</v>
      </c>
      <c r="I404" s="257" t="s">
        <v>1073</v>
      </c>
    </row>
    <row r="405" spans="1:9" ht="15.95" customHeight="1">
      <c r="A405" s="257" t="s">
        <v>1790</v>
      </c>
      <c r="B405" s="257" t="s">
        <v>1791</v>
      </c>
      <c r="C405" s="257"/>
      <c r="D405" s="257" t="s">
        <v>721</v>
      </c>
      <c r="E405" s="257" t="s">
        <v>1773</v>
      </c>
      <c r="F405" s="257" t="s">
        <v>1774</v>
      </c>
      <c r="G405" s="257" t="s">
        <v>1684</v>
      </c>
      <c r="H405" s="257" t="s">
        <v>5739</v>
      </c>
      <c r="I405" s="257" t="s">
        <v>1073</v>
      </c>
    </row>
    <row r="406" spans="1:9" ht="15.95" customHeight="1">
      <c r="A406" s="257" t="s">
        <v>1792</v>
      </c>
      <c r="B406" s="257" t="s">
        <v>1793</v>
      </c>
      <c r="C406" s="257"/>
      <c r="D406" s="257" t="s">
        <v>719</v>
      </c>
      <c r="E406" s="257" t="s">
        <v>1794</v>
      </c>
      <c r="F406" s="257" t="s">
        <v>1795</v>
      </c>
      <c r="G406" s="257" t="s">
        <v>1684</v>
      </c>
      <c r="H406" s="257" t="s">
        <v>5739</v>
      </c>
      <c r="I406" s="257" t="s">
        <v>1073</v>
      </c>
    </row>
    <row r="407" spans="1:9" ht="15.95" customHeight="1">
      <c r="A407" s="257" t="s">
        <v>1796</v>
      </c>
      <c r="B407" s="257" t="s">
        <v>1797</v>
      </c>
      <c r="C407" s="257"/>
      <c r="D407" s="257" t="s">
        <v>721</v>
      </c>
      <c r="E407" s="257" t="s">
        <v>1794</v>
      </c>
      <c r="F407" s="257" t="s">
        <v>1795</v>
      </c>
      <c r="G407" s="257" t="s">
        <v>1684</v>
      </c>
      <c r="H407" s="257" t="s">
        <v>5739</v>
      </c>
      <c r="I407" s="257" t="s">
        <v>1073</v>
      </c>
    </row>
    <row r="408" spans="1:9" ht="15.95" customHeight="1">
      <c r="A408" s="257" t="s">
        <v>1798</v>
      </c>
      <c r="B408" s="257" t="s">
        <v>767</v>
      </c>
      <c r="C408" s="257"/>
      <c r="D408" s="257" t="s">
        <v>721</v>
      </c>
      <c r="E408" s="257" t="s">
        <v>1794</v>
      </c>
      <c r="F408" s="257" t="s">
        <v>1795</v>
      </c>
      <c r="G408" s="257" t="s">
        <v>1684</v>
      </c>
      <c r="H408" s="257" t="s">
        <v>5739</v>
      </c>
      <c r="I408" s="257" t="s">
        <v>1073</v>
      </c>
    </row>
    <row r="409" spans="1:9" ht="15.95" customHeight="1">
      <c r="A409" s="257" t="s">
        <v>1799</v>
      </c>
      <c r="B409" s="257" t="s">
        <v>1220</v>
      </c>
      <c r="C409" s="257"/>
      <c r="D409" s="257" t="s">
        <v>721</v>
      </c>
      <c r="E409" s="257" t="s">
        <v>1794</v>
      </c>
      <c r="F409" s="257" t="s">
        <v>1795</v>
      </c>
      <c r="G409" s="257" t="s">
        <v>1684</v>
      </c>
      <c r="H409" s="257" t="s">
        <v>5739</v>
      </c>
      <c r="I409" s="257" t="s">
        <v>1073</v>
      </c>
    </row>
    <row r="410" spans="1:9" ht="15.95" customHeight="1">
      <c r="A410" s="257" t="s">
        <v>1800</v>
      </c>
      <c r="B410" s="257" t="s">
        <v>722</v>
      </c>
      <c r="C410" s="257"/>
      <c r="D410" s="257" t="s">
        <v>721</v>
      </c>
      <c r="E410" s="257" t="s">
        <v>1794</v>
      </c>
      <c r="F410" s="257" t="s">
        <v>1795</v>
      </c>
      <c r="G410" s="257" t="s">
        <v>1684</v>
      </c>
      <c r="H410" s="257" t="s">
        <v>5739</v>
      </c>
      <c r="I410" s="257" t="s">
        <v>1073</v>
      </c>
    </row>
    <row r="411" spans="1:9" ht="15.95" customHeight="1">
      <c r="A411" s="257" t="s">
        <v>1801</v>
      </c>
      <c r="B411" s="257" t="s">
        <v>839</v>
      </c>
      <c r="C411" s="257"/>
      <c r="D411" s="257" t="s">
        <v>721</v>
      </c>
      <c r="E411" s="257" t="s">
        <v>1794</v>
      </c>
      <c r="F411" s="257" t="s">
        <v>1795</v>
      </c>
      <c r="G411" s="257" t="s">
        <v>1684</v>
      </c>
      <c r="H411" s="257" t="s">
        <v>5739</v>
      </c>
      <c r="I411" s="257" t="s">
        <v>1073</v>
      </c>
    </row>
    <row r="412" spans="1:9" ht="15.95" customHeight="1">
      <c r="A412" s="257" t="s">
        <v>1802</v>
      </c>
      <c r="B412" s="257" t="s">
        <v>738</v>
      </c>
      <c r="C412" s="257"/>
      <c r="D412" s="257" t="s">
        <v>721</v>
      </c>
      <c r="E412" s="257" t="s">
        <v>1794</v>
      </c>
      <c r="F412" s="257" t="s">
        <v>1795</v>
      </c>
      <c r="G412" s="257" t="s">
        <v>1684</v>
      </c>
      <c r="H412" s="257" t="s">
        <v>5739</v>
      </c>
      <c r="I412" s="257" t="s">
        <v>1073</v>
      </c>
    </row>
    <row r="413" spans="1:9" ht="15.95" customHeight="1">
      <c r="A413" s="257" t="s">
        <v>1803</v>
      </c>
      <c r="B413" s="257" t="s">
        <v>743</v>
      </c>
      <c r="C413" s="257"/>
      <c r="D413" s="257" t="s">
        <v>721</v>
      </c>
      <c r="E413" s="257" t="s">
        <v>1794</v>
      </c>
      <c r="F413" s="257" t="s">
        <v>1795</v>
      </c>
      <c r="G413" s="257" t="s">
        <v>1684</v>
      </c>
      <c r="H413" s="257" t="s">
        <v>5739</v>
      </c>
      <c r="I413" s="257" t="s">
        <v>1073</v>
      </c>
    </row>
    <row r="414" spans="1:9" ht="15.95" customHeight="1">
      <c r="A414" s="257" t="s">
        <v>1804</v>
      </c>
      <c r="B414" s="257" t="s">
        <v>1805</v>
      </c>
      <c r="C414" s="257"/>
      <c r="D414" s="257" t="s">
        <v>721</v>
      </c>
      <c r="E414" s="257" t="s">
        <v>1794</v>
      </c>
      <c r="F414" s="257" t="s">
        <v>1795</v>
      </c>
      <c r="G414" s="257" t="s">
        <v>1684</v>
      </c>
      <c r="H414" s="257" t="s">
        <v>5739</v>
      </c>
      <c r="I414" s="257" t="s">
        <v>1073</v>
      </c>
    </row>
    <row r="415" spans="1:9" ht="15.95" customHeight="1">
      <c r="A415" s="257" t="s">
        <v>1806</v>
      </c>
      <c r="B415" s="257" t="s">
        <v>763</v>
      </c>
      <c r="C415" s="257"/>
      <c r="D415" s="257" t="s">
        <v>721</v>
      </c>
      <c r="E415" s="257" t="s">
        <v>1794</v>
      </c>
      <c r="F415" s="257" t="s">
        <v>1795</v>
      </c>
      <c r="G415" s="257" t="s">
        <v>1684</v>
      </c>
      <c r="H415" s="257" t="s">
        <v>5739</v>
      </c>
      <c r="I415" s="257" t="s">
        <v>1073</v>
      </c>
    </row>
    <row r="416" spans="1:9" ht="15.95" customHeight="1">
      <c r="A416" s="257" t="s">
        <v>1807</v>
      </c>
      <c r="B416" s="257" t="s">
        <v>750</v>
      </c>
      <c r="C416" s="257"/>
      <c r="D416" s="257" t="s">
        <v>721</v>
      </c>
      <c r="E416" s="257" t="s">
        <v>1794</v>
      </c>
      <c r="F416" s="257" t="s">
        <v>1795</v>
      </c>
      <c r="G416" s="257" t="s">
        <v>1684</v>
      </c>
      <c r="H416" s="257" t="s">
        <v>5739</v>
      </c>
      <c r="I416" s="257" t="s">
        <v>1073</v>
      </c>
    </row>
    <row r="417" spans="1:9" ht="15.95" customHeight="1">
      <c r="A417" s="257" t="s">
        <v>1808</v>
      </c>
      <c r="B417" s="257" t="s">
        <v>1809</v>
      </c>
      <c r="C417" s="257"/>
      <c r="D417" s="257" t="s">
        <v>719</v>
      </c>
      <c r="E417" s="257" t="s">
        <v>1810</v>
      </c>
      <c r="F417" s="257" t="s">
        <v>1811</v>
      </c>
      <c r="G417" s="257" t="s">
        <v>1684</v>
      </c>
      <c r="H417" s="257" t="s">
        <v>5739</v>
      </c>
      <c r="I417" s="257" t="s">
        <v>1073</v>
      </c>
    </row>
    <row r="418" spans="1:9" ht="15.95" customHeight="1">
      <c r="A418" s="257" t="s">
        <v>1812</v>
      </c>
      <c r="B418" s="257" t="s">
        <v>1813</v>
      </c>
      <c r="C418" s="257"/>
      <c r="D418" s="257" t="s">
        <v>721</v>
      </c>
      <c r="E418" s="257" t="s">
        <v>1810</v>
      </c>
      <c r="F418" s="257" t="s">
        <v>1811</v>
      </c>
      <c r="G418" s="257" t="s">
        <v>1684</v>
      </c>
      <c r="H418" s="257" t="s">
        <v>5739</v>
      </c>
      <c r="I418" s="257" t="s">
        <v>1073</v>
      </c>
    </row>
    <row r="419" spans="1:9" ht="15.95" customHeight="1">
      <c r="A419" s="257" t="s">
        <v>1814</v>
      </c>
      <c r="B419" s="257" t="s">
        <v>1815</v>
      </c>
      <c r="C419" s="257"/>
      <c r="D419" s="257" t="s">
        <v>721</v>
      </c>
      <c r="E419" s="257" t="s">
        <v>1810</v>
      </c>
      <c r="F419" s="257" t="s">
        <v>1811</v>
      </c>
      <c r="G419" s="257" t="s">
        <v>1684</v>
      </c>
      <c r="H419" s="257" t="s">
        <v>5739</v>
      </c>
      <c r="I419" s="257" t="s">
        <v>1073</v>
      </c>
    </row>
    <row r="420" spans="1:9" ht="15.95" customHeight="1">
      <c r="A420" s="257" t="s">
        <v>1816</v>
      </c>
      <c r="B420" s="257" t="s">
        <v>734</v>
      </c>
      <c r="C420" s="257" t="s">
        <v>1817</v>
      </c>
      <c r="D420" s="257" t="s">
        <v>721</v>
      </c>
      <c r="E420" s="257" t="s">
        <v>1810</v>
      </c>
      <c r="F420" s="257" t="s">
        <v>1811</v>
      </c>
      <c r="G420" s="257" t="s">
        <v>1684</v>
      </c>
      <c r="H420" s="257" t="s">
        <v>5739</v>
      </c>
      <c r="I420" s="257" t="s">
        <v>1073</v>
      </c>
    </row>
    <row r="421" spans="1:9" ht="15.95" customHeight="1">
      <c r="A421" s="257" t="s">
        <v>1818</v>
      </c>
      <c r="B421" s="257" t="s">
        <v>962</v>
      </c>
      <c r="C421" s="257"/>
      <c r="D421" s="257" t="s">
        <v>721</v>
      </c>
      <c r="E421" s="257" t="s">
        <v>1810</v>
      </c>
      <c r="F421" s="257" t="s">
        <v>1811</v>
      </c>
      <c r="G421" s="257" t="s">
        <v>1684</v>
      </c>
      <c r="H421" s="257" t="s">
        <v>5739</v>
      </c>
      <c r="I421" s="257" t="s">
        <v>1073</v>
      </c>
    </row>
    <row r="422" spans="1:9" ht="15.95" customHeight="1">
      <c r="A422" s="257" t="s">
        <v>1819</v>
      </c>
      <c r="B422" s="257" t="s">
        <v>755</v>
      </c>
      <c r="C422" s="257"/>
      <c r="D422" s="257" t="s">
        <v>721</v>
      </c>
      <c r="E422" s="257" t="s">
        <v>1810</v>
      </c>
      <c r="F422" s="257" t="s">
        <v>1811</v>
      </c>
      <c r="G422" s="257" t="s">
        <v>1684</v>
      </c>
      <c r="H422" s="257" t="s">
        <v>5739</v>
      </c>
      <c r="I422" s="257" t="s">
        <v>1073</v>
      </c>
    </row>
    <row r="423" spans="1:9" ht="15.95" customHeight="1">
      <c r="A423" s="257" t="s">
        <v>1820</v>
      </c>
      <c r="B423" s="257" t="s">
        <v>1821</v>
      </c>
      <c r="C423" s="257"/>
      <c r="D423" s="257" t="s">
        <v>721</v>
      </c>
      <c r="E423" s="257" t="s">
        <v>1810</v>
      </c>
      <c r="F423" s="257" t="s">
        <v>1811</v>
      </c>
      <c r="G423" s="257" t="s">
        <v>1684</v>
      </c>
      <c r="H423" s="257" t="s">
        <v>5739</v>
      </c>
      <c r="I423" s="257" t="s">
        <v>1073</v>
      </c>
    </row>
    <row r="424" spans="1:9" ht="15.95" customHeight="1">
      <c r="A424" s="257" t="s">
        <v>1822</v>
      </c>
      <c r="B424" s="257" t="s">
        <v>922</v>
      </c>
      <c r="C424" s="257"/>
      <c r="D424" s="257" t="s">
        <v>721</v>
      </c>
      <c r="E424" s="257" t="s">
        <v>1810</v>
      </c>
      <c r="F424" s="257" t="s">
        <v>1811</v>
      </c>
      <c r="G424" s="257" t="s">
        <v>1684</v>
      </c>
      <c r="H424" s="257" t="s">
        <v>5739</v>
      </c>
      <c r="I424" s="257" t="s">
        <v>1073</v>
      </c>
    </row>
    <row r="425" spans="1:9" ht="15.95" customHeight="1">
      <c r="A425" s="257" t="s">
        <v>1823</v>
      </c>
      <c r="B425" s="257" t="s">
        <v>826</v>
      </c>
      <c r="C425" s="257"/>
      <c r="D425" s="257" t="s">
        <v>721</v>
      </c>
      <c r="E425" s="257" t="s">
        <v>1810</v>
      </c>
      <c r="F425" s="257" t="s">
        <v>1811</v>
      </c>
      <c r="G425" s="257" t="s">
        <v>1684</v>
      </c>
      <c r="H425" s="257" t="s">
        <v>5739</v>
      </c>
      <c r="I425" s="257" t="s">
        <v>1073</v>
      </c>
    </row>
    <row r="426" spans="1:9" ht="15.95" customHeight="1">
      <c r="A426" s="257" t="s">
        <v>1824</v>
      </c>
      <c r="B426" s="257" t="s">
        <v>1825</v>
      </c>
      <c r="C426" s="257"/>
      <c r="D426" s="257" t="s">
        <v>721</v>
      </c>
      <c r="E426" s="257" t="s">
        <v>1810</v>
      </c>
      <c r="F426" s="257" t="s">
        <v>1811</v>
      </c>
      <c r="G426" s="257" t="s">
        <v>1684</v>
      </c>
      <c r="H426" s="257" t="s">
        <v>5739</v>
      </c>
      <c r="I426" s="257" t="s">
        <v>1073</v>
      </c>
    </row>
    <row r="427" spans="1:9" ht="15.95" customHeight="1">
      <c r="A427" s="257" t="s">
        <v>1826</v>
      </c>
      <c r="B427" s="257" t="s">
        <v>1827</v>
      </c>
      <c r="C427" s="257"/>
      <c r="D427" s="257" t="s">
        <v>721</v>
      </c>
      <c r="E427" s="257" t="s">
        <v>1810</v>
      </c>
      <c r="F427" s="257" t="s">
        <v>1811</v>
      </c>
      <c r="G427" s="257" t="s">
        <v>1684</v>
      </c>
      <c r="H427" s="257" t="s">
        <v>5739</v>
      </c>
      <c r="I427" s="257" t="s">
        <v>1073</v>
      </c>
    </row>
    <row r="428" spans="1:9" ht="15.95" customHeight="1">
      <c r="A428" s="257" t="s">
        <v>1828</v>
      </c>
      <c r="B428" s="257" t="s">
        <v>757</v>
      </c>
      <c r="C428" s="257"/>
      <c r="D428" s="257" t="s">
        <v>721</v>
      </c>
      <c r="E428" s="257" t="s">
        <v>1810</v>
      </c>
      <c r="F428" s="257" t="s">
        <v>1811</v>
      </c>
      <c r="G428" s="257" t="s">
        <v>1684</v>
      </c>
      <c r="H428" s="257" t="s">
        <v>5739</v>
      </c>
      <c r="I428" s="257" t="s">
        <v>1073</v>
      </c>
    </row>
    <row r="429" spans="1:9" ht="15.95" customHeight="1">
      <c r="A429" s="257" t="s">
        <v>1829</v>
      </c>
      <c r="B429" s="257" t="s">
        <v>872</v>
      </c>
      <c r="C429" s="257"/>
      <c r="D429" s="257" t="s">
        <v>721</v>
      </c>
      <c r="E429" s="257" t="s">
        <v>1810</v>
      </c>
      <c r="F429" s="257" t="s">
        <v>1811</v>
      </c>
      <c r="G429" s="257" t="s">
        <v>1684</v>
      </c>
      <c r="H429" s="257" t="s">
        <v>5739</v>
      </c>
      <c r="I429" s="257" t="s">
        <v>1073</v>
      </c>
    </row>
    <row r="430" spans="1:9" ht="15.95" customHeight="1">
      <c r="A430" s="257" t="s">
        <v>1830</v>
      </c>
      <c r="B430" s="257" t="s">
        <v>932</v>
      </c>
      <c r="C430" s="257"/>
      <c r="D430" s="257" t="s">
        <v>721</v>
      </c>
      <c r="E430" s="257" t="s">
        <v>1810</v>
      </c>
      <c r="F430" s="257" t="s">
        <v>1811</v>
      </c>
      <c r="G430" s="257" t="s">
        <v>1684</v>
      </c>
      <c r="H430" s="257" t="s">
        <v>5739</v>
      </c>
      <c r="I430" s="257" t="s">
        <v>1073</v>
      </c>
    </row>
    <row r="431" spans="1:9" ht="15.95" customHeight="1">
      <c r="A431" s="257" t="s">
        <v>1831</v>
      </c>
      <c r="B431" s="257" t="s">
        <v>1832</v>
      </c>
      <c r="C431" s="257"/>
      <c r="D431" s="257" t="s">
        <v>721</v>
      </c>
      <c r="E431" s="257" t="s">
        <v>1810</v>
      </c>
      <c r="F431" s="257" t="s">
        <v>1811</v>
      </c>
      <c r="G431" s="257" t="s">
        <v>1684</v>
      </c>
      <c r="H431" s="257" t="s">
        <v>5739</v>
      </c>
      <c r="I431" s="257" t="s">
        <v>1073</v>
      </c>
    </row>
    <row r="432" spans="1:9" ht="15.95" customHeight="1">
      <c r="A432" s="257" t="s">
        <v>1833</v>
      </c>
      <c r="B432" s="257" t="s">
        <v>1056</v>
      </c>
      <c r="C432" s="257"/>
      <c r="D432" s="257" t="s">
        <v>721</v>
      </c>
      <c r="E432" s="257" t="s">
        <v>1810</v>
      </c>
      <c r="F432" s="257" t="s">
        <v>1811</v>
      </c>
      <c r="G432" s="257" t="s">
        <v>1684</v>
      </c>
      <c r="H432" s="257" t="s">
        <v>5739</v>
      </c>
      <c r="I432" s="257" t="s">
        <v>1073</v>
      </c>
    </row>
    <row r="433" spans="1:9" ht="15.95" customHeight="1">
      <c r="A433" s="257" t="s">
        <v>1834</v>
      </c>
      <c r="B433" s="257" t="s">
        <v>1835</v>
      </c>
      <c r="C433" s="257"/>
      <c r="D433" s="257" t="s">
        <v>719</v>
      </c>
      <c r="E433" s="257" t="s">
        <v>1836</v>
      </c>
      <c r="F433" s="257" t="s">
        <v>1837</v>
      </c>
      <c r="G433" s="257" t="s">
        <v>1684</v>
      </c>
      <c r="H433" s="257" t="s">
        <v>5739</v>
      </c>
      <c r="I433" s="257" t="s">
        <v>1073</v>
      </c>
    </row>
    <row r="434" spans="1:9" ht="15.95" customHeight="1">
      <c r="A434" s="257" t="s">
        <v>1838</v>
      </c>
      <c r="B434" s="257" t="s">
        <v>950</v>
      </c>
      <c r="C434" s="257" t="s">
        <v>1839</v>
      </c>
      <c r="D434" s="257" t="s">
        <v>721</v>
      </c>
      <c r="E434" s="257" t="s">
        <v>1836</v>
      </c>
      <c r="F434" s="257" t="s">
        <v>1837</v>
      </c>
      <c r="G434" s="257" t="s">
        <v>1684</v>
      </c>
      <c r="H434" s="257" t="s">
        <v>5739</v>
      </c>
      <c r="I434" s="257" t="s">
        <v>1073</v>
      </c>
    </row>
    <row r="435" spans="1:9" ht="15.95" customHeight="1">
      <c r="A435" s="257" t="s">
        <v>1840</v>
      </c>
      <c r="B435" s="257" t="s">
        <v>838</v>
      </c>
      <c r="C435" s="257"/>
      <c r="D435" s="257" t="s">
        <v>721</v>
      </c>
      <c r="E435" s="257" t="s">
        <v>1836</v>
      </c>
      <c r="F435" s="257" t="s">
        <v>1837</v>
      </c>
      <c r="G435" s="257" t="s">
        <v>1684</v>
      </c>
      <c r="H435" s="257" t="s">
        <v>5739</v>
      </c>
      <c r="I435" s="257" t="s">
        <v>1073</v>
      </c>
    </row>
    <row r="436" spans="1:9" ht="15.95" customHeight="1">
      <c r="A436" s="257" t="s">
        <v>1841</v>
      </c>
      <c r="B436" s="257" t="s">
        <v>777</v>
      </c>
      <c r="C436" s="257"/>
      <c r="D436" s="257" t="s">
        <v>721</v>
      </c>
      <c r="E436" s="257" t="s">
        <v>1836</v>
      </c>
      <c r="F436" s="257" t="s">
        <v>1837</v>
      </c>
      <c r="G436" s="257" t="s">
        <v>1684</v>
      </c>
      <c r="H436" s="257" t="s">
        <v>5739</v>
      </c>
      <c r="I436" s="257" t="s">
        <v>1073</v>
      </c>
    </row>
    <row r="437" spans="1:9" ht="15.95" customHeight="1">
      <c r="A437" s="257" t="s">
        <v>1842</v>
      </c>
      <c r="B437" s="257" t="s">
        <v>922</v>
      </c>
      <c r="C437" s="257"/>
      <c r="D437" s="257" t="s">
        <v>721</v>
      </c>
      <c r="E437" s="257" t="s">
        <v>1836</v>
      </c>
      <c r="F437" s="257" t="s">
        <v>1837</v>
      </c>
      <c r="G437" s="257" t="s">
        <v>1684</v>
      </c>
      <c r="H437" s="257" t="s">
        <v>5739</v>
      </c>
      <c r="I437" s="257" t="s">
        <v>1073</v>
      </c>
    </row>
    <row r="438" spans="1:9" ht="15.95" customHeight="1">
      <c r="A438" s="257" t="s">
        <v>1843</v>
      </c>
      <c r="B438" s="257" t="s">
        <v>787</v>
      </c>
      <c r="C438" s="257"/>
      <c r="D438" s="257" t="s">
        <v>721</v>
      </c>
      <c r="E438" s="257" t="s">
        <v>1836</v>
      </c>
      <c r="F438" s="257" t="s">
        <v>1837</v>
      </c>
      <c r="G438" s="257" t="s">
        <v>1684</v>
      </c>
      <c r="H438" s="257" t="s">
        <v>5739</v>
      </c>
      <c r="I438" s="257" t="s">
        <v>1073</v>
      </c>
    </row>
    <row r="439" spans="1:9" ht="15.95" customHeight="1">
      <c r="A439" s="257" t="s">
        <v>1844</v>
      </c>
      <c r="B439" s="257" t="s">
        <v>979</v>
      </c>
      <c r="C439" s="257"/>
      <c r="D439" s="257" t="s">
        <v>721</v>
      </c>
      <c r="E439" s="257" t="s">
        <v>1836</v>
      </c>
      <c r="F439" s="257" t="s">
        <v>1837</v>
      </c>
      <c r="G439" s="257" t="s">
        <v>1684</v>
      </c>
      <c r="H439" s="257" t="s">
        <v>5739</v>
      </c>
      <c r="I439" s="257" t="s">
        <v>1073</v>
      </c>
    </row>
    <row r="440" spans="1:9" ht="15.95" customHeight="1">
      <c r="A440" s="257" t="s">
        <v>1845</v>
      </c>
      <c r="B440" s="257" t="s">
        <v>1846</v>
      </c>
      <c r="C440" s="257"/>
      <c r="D440" s="257" t="s">
        <v>721</v>
      </c>
      <c r="E440" s="257" t="s">
        <v>1836</v>
      </c>
      <c r="F440" s="257" t="s">
        <v>1837</v>
      </c>
      <c r="G440" s="257" t="s">
        <v>1684</v>
      </c>
      <c r="H440" s="257" t="s">
        <v>5739</v>
      </c>
      <c r="I440" s="257" t="s">
        <v>1073</v>
      </c>
    </row>
    <row r="441" spans="1:9" ht="15.95" customHeight="1">
      <c r="A441" s="257" t="s">
        <v>1847</v>
      </c>
      <c r="B441" s="257" t="s">
        <v>1848</v>
      </c>
      <c r="C441" s="257"/>
      <c r="D441" s="257" t="s">
        <v>721</v>
      </c>
      <c r="E441" s="257" t="s">
        <v>1836</v>
      </c>
      <c r="F441" s="257" t="s">
        <v>1837</v>
      </c>
      <c r="G441" s="257" t="s">
        <v>1684</v>
      </c>
      <c r="H441" s="257" t="s">
        <v>5739</v>
      </c>
      <c r="I441" s="257" t="s">
        <v>1073</v>
      </c>
    </row>
    <row r="442" spans="1:9" ht="15.95" customHeight="1">
      <c r="A442" s="257" t="s">
        <v>1849</v>
      </c>
      <c r="B442" s="257" t="s">
        <v>1850</v>
      </c>
      <c r="C442" s="257"/>
      <c r="D442" s="257" t="s">
        <v>721</v>
      </c>
      <c r="E442" s="257" t="s">
        <v>1851</v>
      </c>
      <c r="F442" s="257" t="s">
        <v>1852</v>
      </c>
      <c r="G442" s="257" t="s">
        <v>1684</v>
      </c>
      <c r="H442" s="257" t="s">
        <v>5739</v>
      </c>
      <c r="I442" s="257" t="s">
        <v>1073</v>
      </c>
    </row>
    <row r="443" spans="1:9" ht="15.95" customHeight="1">
      <c r="A443" s="257" t="s">
        <v>1853</v>
      </c>
      <c r="B443" s="257" t="s">
        <v>1036</v>
      </c>
      <c r="C443" s="257"/>
      <c r="D443" s="257" t="s">
        <v>721</v>
      </c>
      <c r="E443" s="257" t="s">
        <v>1851</v>
      </c>
      <c r="F443" s="257" t="s">
        <v>1852</v>
      </c>
      <c r="G443" s="257" t="s">
        <v>1684</v>
      </c>
      <c r="H443" s="257" t="s">
        <v>5739</v>
      </c>
      <c r="I443" s="257" t="s">
        <v>1073</v>
      </c>
    </row>
    <row r="444" spans="1:9" ht="15.95" customHeight="1">
      <c r="A444" s="257" t="s">
        <v>1854</v>
      </c>
      <c r="B444" s="257" t="s">
        <v>831</v>
      </c>
      <c r="C444" s="257"/>
      <c r="D444" s="257" t="s">
        <v>721</v>
      </c>
      <c r="E444" s="257" t="s">
        <v>1851</v>
      </c>
      <c r="F444" s="257" t="s">
        <v>1852</v>
      </c>
      <c r="G444" s="257" t="s">
        <v>1684</v>
      </c>
      <c r="H444" s="257" t="s">
        <v>5739</v>
      </c>
      <c r="I444" s="257" t="s">
        <v>1073</v>
      </c>
    </row>
    <row r="445" spans="1:9" ht="15.95" customHeight="1">
      <c r="A445" s="257" t="s">
        <v>1855</v>
      </c>
      <c r="B445" s="257" t="s">
        <v>909</v>
      </c>
      <c r="C445" s="257"/>
      <c r="D445" s="257" t="s">
        <v>721</v>
      </c>
      <c r="E445" s="257" t="s">
        <v>1851</v>
      </c>
      <c r="F445" s="257" t="s">
        <v>1852</v>
      </c>
      <c r="G445" s="257" t="s">
        <v>1684</v>
      </c>
      <c r="H445" s="257" t="s">
        <v>5739</v>
      </c>
      <c r="I445" s="257" t="s">
        <v>1073</v>
      </c>
    </row>
    <row r="446" spans="1:9" ht="15.95" customHeight="1">
      <c r="A446" s="257" t="s">
        <v>1856</v>
      </c>
      <c r="B446" s="257" t="s">
        <v>1063</v>
      </c>
      <c r="C446" s="257"/>
      <c r="D446" s="257" t="s">
        <v>721</v>
      </c>
      <c r="E446" s="257" t="s">
        <v>1851</v>
      </c>
      <c r="F446" s="257" t="s">
        <v>1852</v>
      </c>
      <c r="G446" s="257" t="s">
        <v>1684</v>
      </c>
      <c r="H446" s="257" t="s">
        <v>5739</v>
      </c>
      <c r="I446" s="257" t="s">
        <v>1073</v>
      </c>
    </row>
    <row r="447" spans="1:9" ht="15.95" customHeight="1">
      <c r="A447" s="257" t="s">
        <v>1857</v>
      </c>
      <c r="B447" s="257" t="s">
        <v>1858</v>
      </c>
      <c r="C447" s="257"/>
      <c r="D447" s="257" t="s">
        <v>721</v>
      </c>
      <c r="E447" s="257" t="s">
        <v>1851</v>
      </c>
      <c r="F447" s="257" t="s">
        <v>1852</v>
      </c>
      <c r="G447" s="257" t="s">
        <v>1684</v>
      </c>
      <c r="H447" s="257" t="s">
        <v>5739</v>
      </c>
      <c r="I447" s="257" t="s">
        <v>1073</v>
      </c>
    </row>
    <row r="448" spans="1:9" ht="15.95" customHeight="1">
      <c r="A448" s="257" t="s">
        <v>1859</v>
      </c>
      <c r="B448" s="257" t="s">
        <v>1860</v>
      </c>
      <c r="C448" s="257"/>
      <c r="D448" s="257" t="s">
        <v>721</v>
      </c>
      <c r="E448" s="257" t="s">
        <v>1851</v>
      </c>
      <c r="F448" s="257" t="s">
        <v>1852</v>
      </c>
      <c r="G448" s="257" t="s">
        <v>1684</v>
      </c>
      <c r="H448" s="257" t="s">
        <v>5739</v>
      </c>
      <c r="I448" s="257" t="s">
        <v>1073</v>
      </c>
    </row>
    <row r="449" spans="1:9" ht="15.95" customHeight="1">
      <c r="A449" s="257" t="s">
        <v>1861</v>
      </c>
      <c r="B449" s="257" t="s">
        <v>1862</v>
      </c>
      <c r="C449" s="257"/>
      <c r="D449" s="257" t="s">
        <v>721</v>
      </c>
      <c r="E449" s="257" t="s">
        <v>1851</v>
      </c>
      <c r="F449" s="257" t="s">
        <v>1852</v>
      </c>
      <c r="G449" s="257" t="s">
        <v>1684</v>
      </c>
      <c r="H449" s="257" t="s">
        <v>5739</v>
      </c>
      <c r="I449" s="257" t="s">
        <v>1073</v>
      </c>
    </row>
    <row r="450" spans="1:9" ht="15.95" customHeight="1">
      <c r="A450" s="257" t="s">
        <v>1863</v>
      </c>
      <c r="B450" s="257" t="s">
        <v>1864</v>
      </c>
      <c r="C450" s="257"/>
      <c r="D450" s="257" t="s">
        <v>721</v>
      </c>
      <c r="E450" s="257" t="s">
        <v>1851</v>
      </c>
      <c r="F450" s="257" t="s">
        <v>1852</v>
      </c>
      <c r="G450" s="257" t="s">
        <v>1684</v>
      </c>
      <c r="H450" s="257" t="s">
        <v>5739</v>
      </c>
      <c r="I450" s="257" t="s">
        <v>1073</v>
      </c>
    </row>
    <row r="451" spans="1:9" ht="15.95" customHeight="1">
      <c r="A451" s="257" t="s">
        <v>1865</v>
      </c>
      <c r="B451" s="257" t="s">
        <v>1866</v>
      </c>
      <c r="C451" s="257"/>
      <c r="D451" s="257" t="s">
        <v>721</v>
      </c>
      <c r="E451" s="257" t="s">
        <v>1851</v>
      </c>
      <c r="F451" s="257" t="s">
        <v>1852</v>
      </c>
      <c r="G451" s="257" t="s">
        <v>1684</v>
      </c>
      <c r="H451" s="257" t="s">
        <v>5739</v>
      </c>
      <c r="I451" s="257" t="s">
        <v>1073</v>
      </c>
    </row>
    <row r="452" spans="1:9" ht="15.95" customHeight="1">
      <c r="A452" s="257" t="s">
        <v>1867</v>
      </c>
      <c r="B452" s="257" t="s">
        <v>5821</v>
      </c>
      <c r="C452" s="257"/>
      <c r="D452" s="257" t="s">
        <v>5782</v>
      </c>
      <c r="E452" s="257" t="s">
        <v>1868</v>
      </c>
      <c r="F452" s="257" t="s">
        <v>5760</v>
      </c>
      <c r="G452" s="257" t="s">
        <v>1869</v>
      </c>
      <c r="H452" s="257" t="s">
        <v>5740</v>
      </c>
      <c r="I452" s="257" t="s">
        <v>1073</v>
      </c>
    </row>
    <row r="453" spans="1:9" ht="15.95" customHeight="1">
      <c r="A453" s="257" t="s">
        <v>1870</v>
      </c>
      <c r="B453" s="257" t="s">
        <v>5827</v>
      </c>
      <c r="C453" s="257"/>
      <c r="D453" s="257" t="s">
        <v>5782</v>
      </c>
      <c r="E453" s="257" t="s">
        <v>1868</v>
      </c>
      <c r="F453" s="257" t="s">
        <v>5760</v>
      </c>
      <c r="G453" s="257" t="s">
        <v>1869</v>
      </c>
      <c r="H453" s="257" t="s">
        <v>5740</v>
      </c>
      <c r="I453" s="257" t="s">
        <v>1073</v>
      </c>
    </row>
    <row r="454" spans="1:9" ht="15.95" customHeight="1">
      <c r="A454" s="257" t="s">
        <v>1871</v>
      </c>
      <c r="B454" s="257" t="s">
        <v>5824</v>
      </c>
      <c r="C454" s="257"/>
      <c r="D454" s="257" t="s">
        <v>5782</v>
      </c>
      <c r="E454" s="257" t="s">
        <v>1868</v>
      </c>
      <c r="F454" s="257" t="s">
        <v>5760</v>
      </c>
      <c r="G454" s="257" t="s">
        <v>1869</v>
      </c>
      <c r="H454" s="257" t="s">
        <v>5740</v>
      </c>
      <c r="I454" s="257" t="s">
        <v>1073</v>
      </c>
    </row>
    <row r="455" spans="1:9" ht="15.95" customHeight="1">
      <c r="A455" s="257" t="s">
        <v>1872</v>
      </c>
      <c r="B455" s="257" t="s">
        <v>5845</v>
      </c>
      <c r="C455" s="257"/>
      <c r="D455" s="257" t="s">
        <v>5782</v>
      </c>
      <c r="E455" s="257" t="s">
        <v>1868</v>
      </c>
      <c r="F455" s="257" t="s">
        <v>5760</v>
      </c>
      <c r="G455" s="257" t="s">
        <v>1869</v>
      </c>
      <c r="H455" s="257" t="s">
        <v>5740</v>
      </c>
      <c r="I455" s="257" t="s">
        <v>1073</v>
      </c>
    </row>
    <row r="456" spans="1:9" ht="15.95" customHeight="1">
      <c r="A456" s="257" t="s">
        <v>1873</v>
      </c>
      <c r="B456" s="257" t="s">
        <v>5820</v>
      </c>
      <c r="C456" s="257"/>
      <c r="D456" s="257" t="s">
        <v>5782</v>
      </c>
      <c r="E456" s="257" t="s">
        <v>1868</v>
      </c>
      <c r="F456" s="257" t="s">
        <v>5760</v>
      </c>
      <c r="G456" s="257" t="s">
        <v>1869</v>
      </c>
      <c r="H456" s="257" t="s">
        <v>5740</v>
      </c>
      <c r="I456" s="257" t="s">
        <v>1073</v>
      </c>
    </row>
    <row r="457" spans="1:9" ht="15.95" customHeight="1">
      <c r="A457" s="257" t="s">
        <v>1874</v>
      </c>
      <c r="B457" s="257" t="s">
        <v>1875</v>
      </c>
      <c r="C457" s="257"/>
      <c r="D457" s="257" t="s">
        <v>721</v>
      </c>
      <c r="E457" s="257" t="s">
        <v>1868</v>
      </c>
      <c r="F457" s="257" t="s">
        <v>5760</v>
      </c>
      <c r="G457" s="257" t="s">
        <v>1869</v>
      </c>
      <c r="H457" s="257" t="s">
        <v>5740</v>
      </c>
      <c r="I457" s="257" t="s">
        <v>1073</v>
      </c>
    </row>
    <row r="458" spans="1:9" ht="15.95" customHeight="1">
      <c r="A458" s="257" t="s">
        <v>1876</v>
      </c>
      <c r="B458" s="257" t="s">
        <v>858</v>
      </c>
      <c r="C458" s="257"/>
      <c r="D458" s="257" t="s">
        <v>721</v>
      </c>
      <c r="E458" s="257" t="s">
        <v>1868</v>
      </c>
      <c r="F458" s="257" t="s">
        <v>5760</v>
      </c>
      <c r="G458" s="257" t="s">
        <v>1869</v>
      </c>
      <c r="H458" s="257" t="s">
        <v>5740</v>
      </c>
      <c r="I458" s="257" t="s">
        <v>1073</v>
      </c>
    </row>
    <row r="459" spans="1:9" ht="15.95" customHeight="1">
      <c r="A459" s="257" t="s">
        <v>1877</v>
      </c>
      <c r="B459" s="257" t="s">
        <v>755</v>
      </c>
      <c r="C459" s="257"/>
      <c r="D459" s="257" t="s">
        <v>721</v>
      </c>
      <c r="E459" s="257" t="s">
        <v>1868</v>
      </c>
      <c r="F459" s="257" t="s">
        <v>5760</v>
      </c>
      <c r="G459" s="257" t="s">
        <v>1869</v>
      </c>
      <c r="H459" s="257" t="s">
        <v>5740</v>
      </c>
      <c r="I459" s="257" t="s">
        <v>1073</v>
      </c>
    </row>
    <row r="460" spans="1:9" ht="15.95" customHeight="1">
      <c r="A460" s="257" t="s">
        <v>1878</v>
      </c>
      <c r="B460" s="257" t="s">
        <v>5846</v>
      </c>
      <c r="C460" s="257"/>
      <c r="D460" s="257" t="s">
        <v>5782</v>
      </c>
      <c r="E460" s="257" t="s">
        <v>1868</v>
      </c>
      <c r="F460" s="257" t="s">
        <v>5760</v>
      </c>
      <c r="G460" s="257" t="s">
        <v>1869</v>
      </c>
      <c r="H460" s="257" t="s">
        <v>5740</v>
      </c>
      <c r="I460" s="257" t="s">
        <v>1073</v>
      </c>
    </row>
    <row r="461" spans="1:9" ht="15.95" customHeight="1">
      <c r="A461" s="257" t="s">
        <v>1879</v>
      </c>
      <c r="B461" s="257" t="s">
        <v>5847</v>
      </c>
      <c r="C461" s="257"/>
      <c r="D461" s="257" t="s">
        <v>5782</v>
      </c>
      <c r="E461" s="257" t="s">
        <v>1868</v>
      </c>
      <c r="F461" s="257" t="s">
        <v>5760</v>
      </c>
      <c r="G461" s="257" t="s">
        <v>1869</v>
      </c>
      <c r="H461" s="257" t="s">
        <v>5740</v>
      </c>
      <c r="I461" s="257" t="s">
        <v>1073</v>
      </c>
    </row>
    <row r="462" spans="1:9" ht="15.95" customHeight="1">
      <c r="A462" s="257" t="s">
        <v>1880</v>
      </c>
      <c r="B462" s="257" t="s">
        <v>1881</v>
      </c>
      <c r="C462" s="257"/>
      <c r="D462" s="257" t="s">
        <v>719</v>
      </c>
      <c r="E462" s="257" t="s">
        <v>1882</v>
      </c>
      <c r="F462" s="257" t="s">
        <v>1883</v>
      </c>
      <c r="G462" s="257" t="s">
        <v>1869</v>
      </c>
      <c r="H462" s="257" t="s">
        <v>5740</v>
      </c>
      <c r="I462" s="257" t="s">
        <v>1073</v>
      </c>
    </row>
    <row r="463" spans="1:9" ht="15.95" customHeight="1">
      <c r="A463" s="257" t="s">
        <v>1884</v>
      </c>
      <c r="B463" s="257" t="s">
        <v>738</v>
      </c>
      <c r="C463" s="257"/>
      <c r="D463" s="257" t="s">
        <v>721</v>
      </c>
      <c r="E463" s="257" t="s">
        <v>1882</v>
      </c>
      <c r="F463" s="257" t="s">
        <v>1883</v>
      </c>
      <c r="G463" s="257" t="s">
        <v>1869</v>
      </c>
      <c r="H463" s="257" t="s">
        <v>5740</v>
      </c>
      <c r="I463" s="257" t="s">
        <v>1073</v>
      </c>
    </row>
    <row r="464" spans="1:9" ht="15.95" customHeight="1">
      <c r="A464" s="257" t="s">
        <v>1885</v>
      </c>
      <c r="B464" s="257" t="s">
        <v>1886</v>
      </c>
      <c r="C464" s="257"/>
      <c r="D464" s="257" t="s">
        <v>721</v>
      </c>
      <c r="E464" s="257" t="s">
        <v>1882</v>
      </c>
      <c r="F464" s="257" t="s">
        <v>1883</v>
      </c>
      <c r="G464" s="257" t="s">
        <v>1869</v>
      </c>
      <c r="H464" s="257" t="s">
        <v>5740</v>
      </c>
      <c r="I464" s="257" t="s">
        <v>1073</v>
      </c>
    </row>
    <row r="465" spans="1:9" ht="15.95" customHeight="1">
      <c r="A465" s="257" t="s">
        <v>1887</v>
      </c>
      <c r="B465" s="257" t="s">
        <v>858</v>
      </c>
      <c r="C465" s="257"/>
      <c r="D465" s="257" t="s">
        <v>721</v>
      </c>
      <c r="E465" s="257" t="s">
        <v>1882</v>
      </c>
      <c r="F465" s="257" t="s">
        <v>1883</v>
      </c>
      <c r="G465" s="257" t="s">
        <v>1869</v>
      </c>
      <c r="H465" s="257" t="s">
        <v>5740</v>
      </c>
      <c r="I465" s="257" t="s">
        <v>1073</v>
      </c>
    </row>
    <row r="466" spans="1:9" ht="15.95" customHeight="1">
      <c r="A466" s="257" t="s">
        <v>1888</v>
      </c>
      <c r="B466" s="257" t="s">
        <v>1889</v>
      </c>
      <c r="C466" s="257"/>
      <c r="D466" s="257" t="s">
        <v>721</v>
      </c>
      <c r="E466" s="257" t="s">
        <v>1882</v>
      </c>
      <c r="F466" s="257" t="s">
        <v>1883</v>
      </c>
      <c r="G466" s="257" t="s">
        <v>1869</v>
      </c>
      <c r="H466" s="257" t="s">
        <v>5740</v>
      </c>
      <c r="I466" s="257" t="s">
        <v>1073</v>
      </c>
    </row>
    <row r="467" spans="1:9" ht="15.95" customHeight="1">
      <c r="A467" s="257" t="s">
        <v>1890</v>
      </c>
      <c r="B467" s="257" t="s">
        <v>1891</v>
      </c>
      <c r="C467" s="257"/>
      <c r="D467" s="257" t="s">
        <v>721</v>
      </c>
      <c r="E467" s="257" t="s">
        <v>1882</v>
      </c>
      <c r="F467" s="257" t="s">
        <v>1883</v>
      </c>
      <c r="G467" s="257" t="s">
        <v>1869</v>
      </c>
      <c r="H467" s="257" t="s">
        <v>5740</v>
      </c>
      <c r="I467" s="257" t="s">
        <v>1073</v>
      </c>
    </row>
    <row r="468" spans="1:9" ht="15.95" customHeight="1">
      <c r="A468" s="257" t="s">
        <v>1892</v>
      </c>
      <c r="B468" s="257" t="s">
        <v>1410</v>
      </c>
      <c r="C468" s="257"/>
      <c r="D468" s="257" t="s">
        <v>721</v>
      </c>
      <c r="E468" s="257" t="s">
        <v>1882</v>
      </c>
      <c r="F468" s="257" t="s">
        <v>1883</v>
      </c>
      <c r="G468" s="257" t="s">
        <v>1869</v>
      </c>
      <c r="H468" s="257" t="s">
        <v>5740</v>
      </c>
      <c r="I468" s="257" t="s">
        <v>1073</v>
      </c>
    </row>
    <row r="469" spans="1:9" ht="15.95" customHeight="1">
      <c r="A469" s="257" t="s">
        <v>1893</v>
      </c>
      <c r="B469" s="257" t="s">
        <v>819</v>
      </c>
      <c r="C469" s="257"/>
      <c r="D469" s="257" t="s">
        <v>721</v>
      </c>
      <c r="E469" s="257" t="s">
        <v>1882</v>
      </c>
      <c r="F469" s="257" t="s">
        <v>1883</v>
      </c>
      <c r="G469" s="257" t="s">
        <v>1869</v>
      </c>
      <c r="H469" s="257" t="s">
        <v>5740</v>
      </c>
      <c r="I469" s="257" t="s">
        <v>1073</v>
      </c>
    </row>
    <row r="470" spans="1:9" ht="15.95" customHeight="1">
      <c r="A470" s="257" t="s">
        <v>1894</v>
      </c>
      <c r="B470" s="257" t="s">
        <v>1895</v>
      </c>
      <c r="C470" s="257"/>
      <c r="D470" s="257" t="s">
        <v>721</v>
      </c>
      <c r="E470" s="257" t="s">
        <v>1882</v>
      </c>
      <c r="F470" s="257" t="s">
        <v>1883</v>
      </c>
      <c r="G470" s="257" t="s">
        <v>1869</v>
      </c>
      <c r="H470" s="257" t="s">
        <v>5740</v>
      </c>
      <c r="I470" s="257" t="s">
        <v>1073</v>
      </c>
    </row>
    <row r="471" spans="1:9" ht="15.95" customHeight="1">
      <c r="A471" s="257" t="s">
        <v>1896</v>
      </c>
      <c r="B471" s="257" t="s">
        <v>1897</v>
      </c>
      <c r="C471" s="257"/>
      <c r="D471" s="257" t="s">
        <v>721</v>
      </c>
      <c r="E471" s="257" t="s">
        <v>1882</v>
      </c>
      <c r="F471" s="257" t="s">
        <v>1883</v>
      </c>
      <c r="G471" s="257" t="s">
        <v>1869</v>
      </c>
      <c r="H471" s="257" t="s">
        <v>5740</v>
      </c>
      <c r="I471" s="257" t="s">
        <v>1073</v>
      </c>
    </row>
    <row r="472" spans="1:9" ht="15.95" customHeight="1">
      <c r="A472" s="257" t="s">
        <v>1898</v>
      </c>
      <c r="B472" s="257" t="s">
        <v>1899</v>
      </c>
      <c r="C472" s="257"/>
      <c r="D472" s="257" t="s">
        <v>719</v>
      </c>
      <c r="E472" s="257" t="s">
        <v>1900</v>
      </c>
      <c r="F472" s="257" t="s">
        <v>1901</v>
      </c>
      <c r="G472" s="257" t="s">
        <v>1869</v>
      </c>
      <c r="H472" s="257" t="s">
        <v>5740</v>
      </c>
      <c r="I472" s="257" t="s">
        <v>1073</v>
      </c>
    </row>
    <row r="473" spans="1:9" ht="15.95" customHeight="1">
      <c r="A473" s="257" t="s">
        <v>1902</v>
      </c>
      <c r="B473" s="257" t="s">
        <v>1377</v>
      </c>
      <c r="C473" s="257"/>
      <c r="D473" s="257" t="s">
        <v>721</v>
      </c>
      <c r="E473" s="257" t="s">
        <v>1900</v>
      </c>
      <c r="F473" s="257" t="s">
        <v>1901</v>
      </c>
      <c r="G473" s="257" t="s">
        <v>1869</v>
      </c>
      <c r="H473" s="257" t="s">
        <v>5740</v>
      </c>
      <c r="I473" s="257" t="s">
        <v>1073</v>
      </c>
    </row>
    <row r="474" spans="1:9" ht="15.95" customHeight="1">
      <c r="A474" s="257" t="s">
        <v>1903</v>
      </c>
      <c r="B474" s="257" t="s">
        <v>1904</v>
      </c>
      <c r="C474" s="257"/>
      <c r="D474" s="257" t="s">
        <v>721</v>
      </c>
      <c r="E474" s="257" t="s">
        <v>1900</v>
      </c>
      <c r="F474" s="257" t="s">
        <v>1901</v>
      </c>
      <c r="G474" s="257" t="s">
        <v>1869</v>
      </c>
      <c r="H474" s="257" t="s">
        <v>5740</v>
      </c>
      <c r="I474" s="257" t="s">
        <v>1073</v>
      </c>
    </row>
    <row r="475" spans="1:9" ht="15.95" customHeight="1">
      <c r="A475" s="257" t="s">
        <v>1905</v>
      </c>
      <c r="B475" s="257" t="s">
        <v>737</v>
      </c>
      <c r="C475" s="257"/>
      <c r="D475" s="257" t="s">
        <v>721</v>
      </c>
      <c r="E475" s="257" t="s">
        <v>1900</v>
      </c>
      <c r="F475" s="257" t="s">
        <v>1901</v>
      </c>
      <c r="G475" s="257" t="s">
        <v>1869</v>
      </c>
      <c r="H475" s="257" t="s">
        <v>5740</v>
      </c>
      <c r="I475" s="257" t="s">
        <v>1073</v>
      </c>
    </row>
    <row r="476" spans="1:9" ht="15.95" customHeight="1">
      <c r="A476" s="257" t="s">
        <v>1906</v>
      </c>
      <c r="B476" s="257" t="s">
        <v>743</v>
      </c>
      <c r="C476" s="257"/>
      <c r="D476" s="257" t="s">
        <v>721</v>
      </c>
      <c r="E476" s="257" t="s">
        <v>1900</v>
      </c>
      <c r="F476" s="257" t="s">
        <v>1901</v>
      </c>
      <c r="G476" s="257" t="s">
        <v>1869</v>
      </c>
      <c r="H476" s="257" t="s">
        <v>5740</v>
      </c>
      <c r="I476" s="257" t="s">
        <v>1073</v>
      </c>
    </row>
    <row r="477" spans="1:9" ht="15.95" customHeight="1">
      <c r="A477" s="257" t="s">
        <v>1907</v>
      </c>
      <c r="B477" s="257" t="s">
        <v>1908</v>
      </c>
      <c r="C477" s="257"/>
      <c r="D477" s="257" t="s">
        <v>721</v>
      </c>
      <c r="E477" s="257" t="s">
        <v>1900</v>
      </c>
      <c r="F477" s="257" t="s">
        <v>1901</v>
      </c>
      <c r="G477" s="257" t="s">
        <v>1869</v>
      </c>
      <c r="H477" s="257" t="s">
        <v>5740</v>
      </c>
      <c r="I477" s="257" t="s">
        <v>1073</v>
      </c>
    </row>
    <row r="478" spans="1:9" ht="15.95" customHeight="1">
      <c r="A478" s="257" t="s">
        <v>1909</v>
      </c>
      <c r="B478" s="257" t="s">
        <v>1910</v>
      </c>
      <c r="C478" s="257"/>
      <c r="D478" s="257" t="s">
        <v>721</v>
      </c>
      <c r="E478" s="257" t="s">
        <v>1900</v>
      </c>
      <c r="F478" s="257" t="s">
        <v>1901</v>
      </c>
      <c r="G478" s="257" t="s">
        <v>1869</v>
      </c>
      <c r="H478" s="257" t="s">
        <v>5740</v>
      </c>
      <c r="I478" s="257" t="s">
        <v>1073</v>
      </c>
    </row>
    <row r="479" spans="1:9" ht="15.95" customHeight="1">
      <c r="A479" s="257" t="s">
        <v>1911</v>
      </c>
      <c r="B479" s="257" t="s">
        <v>863</v>
      </c>
      <c r="C479" s="257"/>
      <c r="D479" s="257" t="s">
        <v>721</v>
      </c>
      <c r="E479" s="257" t="s">
        <v>1900</v>
      </c>
      <c r="F479" s="257" t="s">
        <v>1901</v>
      </c>
      <c r="G479" s="257" t="s">
        <v>1869</v>
      </c>
      <c r="H479" s="257" t="s">
        <v>5740</v>
      </c>
      <c r="I479" s="257" t="s">
        <v>1073</v>
      </c>
    </row>
    <row r="480" spans="1:9" ht="15.95" customHeight="1">
      <c r="A480" s="257" t="s">
        <v>1912</v>
      </c>
      <c r="B480" s="257" t="s">
        <v>1913</v>
      </c>
      <c r="C480" s="257"/>
      <c r="D480" s="257" t="s">
        <v>721</v>
      </c>
      <c r="E480" s="257" t="s">
        <v>1900</v>
      </c>
      <c r="F480" s="257" t="s">
        <v>1901</v>
      </c>
      <c r="G480" s="257" t="s">
        <v>1869</v>
      </c>
      <c r="H480" s="257" t="s">
        <v>5740</v>
      </c>
      <c r="I480" s="257" t="s">
        <v>1073</v>
      </c>
    </row>
    <row r="481" spans="1:9" ht="15.95" customHeight="1">
      <c r="A481" s="257" t="s">
        <v>1914</v>
      </c>
      <c r="B481" s="257" t="s">
        <v>776</v>
      </c>
      <c r="C481" s="257"/>
      <c r="D481" s="257" t="s">
        <v>721</v>
      </c>
      <c r="E481" s="257" t="s">
        <v>1900</v>
      </c>
      <c r="F481" s="257" t="s">
        <v>1901</v>
      </c>
      <c r="G481" s="257" t="s">
        <v>1869</v>
      </c>
      <c r="H481" s="257" t="s">
        <v>5740</v>
      </c>
      <c r="I481" s="257" t="s">
        <v>1073</v>
      </c>
    </row>
    <row r="482" spans="1:9" ht="15.95" customHeight="1">
      <c r="A482" s="257" t="s">
        <v>1915</v>
      </c>
      <c r="B482" s="257" t="s">
        <v>741</v>
      </c>
      <c r="C482" s="257"/>
      <c r="D482" s="257" t="s">
        <v>721</v>
      </c>
      <c r="E482" s="257" t="s">
        <v>1900</v>
      </c>
      <c r="F482" s="257" t="s">
        <v>1901</v>
      </c>
      <c r="G482" s="257" t="s">
        <v>1869</v>
      </c>
      <c r="H482" s="257" t="s">
        <v>5740</v>
      </c>
      <c r="I482" s="257" t="s">
        <v>1073</v>
      </c>
    </row>
    <row r="483" spans="1:9" ht="15.95" customHeight="1">
      <c r="A483" s="257" t="s">
        <v>1916</v>
      </c>
      <c r="B483" s="257" t="s">
        <v>722</v>
      </c>
      <c r="C483" s="257"/>
      <c r="D483" s="257" t="s">
        <v>721</v>
      </c>
      <c r="E483" s="257" t="s">
        <v>1900</v>
      </c>
      <c r="F483" s="257" t="s">
        <v>1901</v>
      </c>
      <c r="G483" s="257" t="s">
        <v>1869</v>
      </c>
      <c r="H483" s="257" t="s">
        <v>5740</v>
      </c>
      <c r="I483" s="257" t="s">
        <v>1073</v>
      </c>
    </row>
    <row r="484" spans="1:9" ht="15.95" customHeight="1">
      <c r="A484" s="257" t="s">
        <v>1917</v>
      </c>
      <c r="B484" s="257" t="s">
        <v>1918</v>
      </c>
      <c r="C484" s="257"/>
      <c r="D484" s="257" t="s">
        <v>719</v>
      </c>
      <c r="E484" s="257" t="s">
        <v>1919</v>
      </c>
      <c r="F484" s="257" t="s">
        <v>1920</v>
      </c>
      <c r="G484" s="257" t="s">
        <v>1869</v>
      </c>
      <c r="H484" s="257" t="s">
        <v>5740</v>
      </c>
      <c r="I484" s="257" t="s">
        <v>1073</v>
      </c>
    </row>
    <row r="485" spans="1:9" ht="15.95" customHeight="1">
      <c r="A485" s="257" t="s">
        <v>1921</v>
      </c>
      <c r="B485" s="257" t="s">
        <v>1922</v>
      </c>
      <c r="C485" s="257"/>
      <c r="D485" s="257" t="s">
        <v>721</v>
      </c>
      <c r="E485" s="257" t="s">
        <v>1919</v>
      </c>
      <c r="F485" s="257" t="s">
        <v>1920</v>
      </c>
      <c r="G485" s="257" t="s">
        <v>1869</v>
      </c>
      <c r="H485" s="257" t="s">
        <v>5740</v>
      </c>
      <c r="I485" s="257" t="s">
        <v>1073</v>
      </c>
    </row>
    <row r="486" spans="1:9" ht="15.95" customHeight="1">
      <c r="A486" s="257" t="s">
        <v>1923</v>
      </c>
      <c r="B486" s="257" t="s">
        <v>1924</v>
      </c>
      <c r="C486" s="257"/>
      <c r="D486" s="257" t="s">
        <v>721</v>
      </c>
      <c r="E486" s="257" t="s">
        <v>1919</v>
      </c>
      <c r="F486" s="257" t="s">
        <v>1920</v>
      </c>
      <c r="G486" s="257" t="s">
        <v>1869</v>
      </c>
      <c r="H486" s="257" t="s">
        <v>5740</v>
      </c>
      <c r="I486" s="257" t="s">
        <v>1073</v>
      </c>
    </row>
    <row r="487" spans="1:9" ht="15.95" customHeight="1">
      <c r="A487" s="257" t="s">
        <v>1925</v>
      </c>
      <c r="B487" s="257" t="s">
        <v>1029</v>
      </c>
      <c r="C487" s="257"/>
      <c r="D487" s="257" t="s">
        <v>721</v>
      </c>
      <c r="E487" s="257" t="s">
        <v>1919</v>
      </c>
      <c r="F487" s="257" t="s">
        <v>1920</v>
      </c>
      <c r="G487" s="257" t="s">
        <v>1869</v>
      </c>
      <c r="H487" s="257" t="s">
        <v>5740</v>
      </c>
      <c r="I487" s="257" t="s">
        <v>1073</v>
      </c>
    </row>
    <row r="488" spans="1:9" ht="15.95" customHeight="1">
      <c r="A488" s="257" t="s">
        <v>1926</v>
      </c>
      <c r="B488" s="257" t="s">
        <v>1180</v>
      </c>
      <c r="C488" s="257"/>
      <c r="D488" s="257" t="s">
        <v>721</v>
      </c>
      <c r="E488" s="257" t="s">
        <v>1919</v>
      </c>
      <c r="F488" s="257" t="s">
        <v>1920</v>
      </c>
      <c r="G488" s="257" t="s">
        <v>1869</v>
      </c>
      <c r="H488" s="257" t="s">
        <v>5740</v>
      </c>
      <c r="I488" s="257" t="s">
        <v>1073</v>
      </c>
    </row>
    <row r="489" spans="1:9" ht="15.95" customHeight="1">
      <c r="A489" s="257" t="s">
        <v>1927</v>
      </c>
      <c r="B489" s="257" t="s">
        <v>1928</v>
      </c>
      <c r="C489" s="257"/>
      <c r="D489" s="257" t="s">
        <v>721</v>
      </c>
      <c r="E489" s="257" t="s">
        <v>1919</v>
      </c>
      <c r="F489" s="257" t="s">
        <v>1920</v>
      </c>
      <c r="G489" s="257" t="s">
        <v>1869</v>
      </c>
      <c r="H489" s="257" t="s">
        <v>5740</v>
      </c>
      <c r="I489" s="257" t="s">
        <v>1073</v>
      </c>
    </row>
    <row r="490" spans="1:9" ht="15.95" customHeight="1">
      <c r="A490" s="257" t="s">
        <v>1929</v>
      </c>
      <c r="B490" s="257" t="s">
        <v>1930</v>
      </c>
      <c r="C490" s="257"/>
      <c r="D490" s="257" t="s">
        <v>721</v>
      </c>
      <c r="E490" s="257" t="s">
        <v>1919</v>
      </c>
      <c r="F490" s="257" t="s">
        <v>1920</v>
      </c>
      <c r="G490" s="257" t="s">
        <v>1869</v>
      </c>
      <c r="H490" s="257" t="s">
        <v>5740</v>
      </c>
      <c r="I490" s="257" t="s">
        <v>1073</v>
      </c>
    </row>
    <row r="491" spans="1:9" ht="15.95" customHeight="1">
      <c r="A491" s="257" t="s">
        <v>1931</v>
      </c>
      <c r="B491" s="257" t="s">
        <v>1932</v>
      </c>
      <c r="C491" s="257"/>
      <c r="D491" s="257" t="s">
        <v>721</v>
      </c>
      <c r="E491" s="257" t="s">
        <v>1919</v>
      </c>
      <c r="F491" s="257" t="s">
        <v>1920</v>
      </c>
      <c r="G491" s="257" t="s">
        <v>1869</v>
      </c>
      <c r="H491" s="257" t="s">
        <v>5740</v>
      </c>
      <c r="I491" s="257" t="s">
        <v>1073</v>
      </c>
    </row>
    <row r="492" spans="1:9" ht="15.95" customHeight="1">
      <c r="A492" s="257" t="s">
        <v>1933</v>
      </c>
      <c r="B492" s="257" t="s">
        <v>1934</v>
      </c>
      <c r="C492" s="257"/>
      <c r="D492" s="257" t="s">
        <v>721</v>
      </c>
      <c r="E492" s="257" t="s">
        <v>1919</v>
      </c>
      <c r="F492" s="257" t="s">
        <v>1920</v>
      </c>
      <c r="G492" s="257" t="s">
        <v>1869</v>
      </c>
      <c r="H492" s="257" t="s">
        <v>5740</v>
      </c>
      <c r="I492" s="257" t="s">
        <v>1073</v>
      </c>
    </row>
    <row r="493" spans="1:9" ht="15.95" customHeight="1">
      <c r="A493" s="257" t="s">
        <v>1935</v>
      </c>
      <c r="B493" s="257" t="s">
        <v>995</v>
      </c>
      <c r="C493" s="257"/>
      <c r="D493" s="257" t="s">
        <v>721</v>
      </c>
      <c r="E493" s="257" t="s">
        <v>1919</v>
      </c>
      <c r="F493" s="257" t="s">
        <v>1920</v>
      </c>
      <c r="G493" s="257" t="s">
        <v>1869</v>
      </c>
      <c r="H493" s="257" t="s">
        <v>5740</v>
      </c>
      <c r="I493" s="257" t="s">
        <v>1073</v>
      </c>
    </row>
    <row r="494" spans="1:9" ht="15.95" customHeight="1">
      <c r="A494" s="257" t="s">
        <v>1936</v>
      </c>
      <c r="B494" s="257" t="s">
        <v>1937</v>
      </c>
      <c r="C494" s="257"/>
      <c r="D494" s="257" t="s">
        <v>721</v>
      </c>
      <c r="E494" s="257" t="s">
        <v>1919</v>
      </c>
      <c r="F494" s="257" t="s">
        <v>1920</v>
      </c>
      <c r="G494" s="257" t="s">
        <v>1869</v>
      </c>
      <c r="H494" s="257" t="s">
        <v>5740</v>
      </c>
      <c r="I494" s="257" t="s">
        <v>1073</v>
      </c>
    </row>
    <row r="495" spans="1:9" ht="15.95" customHeight="1">
      <c r="A495" s="257" t="s">
        <v>1938</v>
      </c>
      <c r="B495" s="257" t="s">
        <v>1939</v>
      </c>
      <c r="C495" s="257"/>
      <c r="D495" s="257" t="s">
        <v>719</v>
      </c>
      <c r="E495" s="257" t="s">
        <v>1940</v>
      </c>
      <c r="F495" s="257" t="s">
        <v>1941</v>
      </c>
      <c r="G495" s="257" t="s">
        <v>1869</v>
      </c>
      <c r="H495" s="257" t="s">
        <v>5740</v>
      </c>
      <c r="I495" s="257" t="s">
        <v>1073</v>
      </c>
    </row>
    <row r="496" spans="1:9" ht="15.95" customHeight="1">
      <c r="A496" s="257" t="s">
        <v>1942</v>
      </c>
      <c r="B496" s="257" t="s">
        <v>1943</v>
      </c>
      <c r="C496" s="257"/>
      <c r="D496" s="257" t="s">
        <v>721</v>
      </c>
      <c r="E496" s="257" t="s">
        <v>1940</v>
      </c>
      <c r="F496" s="257" t="s">
        <v>1941</v>
      </c>
      <c r="G496" s="257" t="s">
        <v>1869</v>
      </c>
      <c r="H496" s="257" t="s">
        <v>5740</v>
      </c>
      <c r="I496" s="257" t="s">
        <v>1073</v>
      </c>
    </row>
    <row r="497" spans="1:9" ht="15.95" customHeight="1">
      <c r="A497" s="257" t="s">
        <v>1944</v>
      </c>
      <c r="B497" s="257" t="s">
        <v>1153</v>
      </c>
      <c r="C497" s="257"/>
      <c r="D497" s="257" t="s">
        <v>721</v>
      </c>
      <c r="E497" s="257" t="s">
        <v>1940</v>
      </c>
      <c r="F497" s="257" t="s">
        <v>1941</v>
      </c>
      <c r="G497" s="257" t="s">
        <v>1869</v>
      </c>
      <c r="H497" s="257" t="s">
        <v>5740</v>
      </c>
      <c r="I497" s="257" t="s">
        <v>1073</v>
      </c>
    </row>
    <row r="498" spans="1:9" ht="15.95" customHeight="1">
      <c r="A498" s="257" t="s">
        <v>1945</v>
      </c>
      <c r="B498" s="257" t="s">
        <v>1946</v>
      </c>
      <c r="C498" s="257"/>
      <c r="D498" s="257" t="s">
        <v>721</v>
      </c>
      <c r="E498" s="257" t="s">
        <v>1940</v>
      </c>
      <c r="F498" s="257" t="s">
        <v>1941</v>
      </c>
      <c r="G498" s="257" t="s">
        <v>1869</v>
      </c>
      <c r="H498" s="257" t="s">
        <v>5740</v>
      </c>
      <c r="I498" s="257" t="s">
        <v>1073</v>
      </c>
    </row>
    <row r="499" spans="1:9" ht="15.95" customHeight="1">
      <c r="A499" s="257" t="s">
        <v>1947</v>
      </c>
      <c r="B499" s="257" t="s">
        <v>806</v>
      </c>
      <c r="C499" s="257"/>
      <c r="D499" s="257" t="s">
        <v>721</v>
      </c>
      <c r="E499" s="257" t="s">
        <v>1940</v>
      </c>
      <c r="F499" s="257" t="s">
        <v>1941</v>
      </c>
      <c r="G499" s="257" t="s">
        <v>1869</v>
      </c>
      <c r="H499" s="257" t="s">
        <v>5740</v>
      </c>
      <c r="I499" s="257" t="s">
        <v>1073</v>
      </c>
    </row>
    <row r="500" spans="1:9" ht="15.95" customHeight="1">
      <c r="A500" s="257" t="s">
        <v>1948</v>
      </c>
      <c r="B500" s="257" t="s">
        <v>1949</v>
      </c>
      <c r="C500" s="257"/>
      <c r="D500" s="257" t="s">
        <v>721</v>
      </c>
      <c r="E500" s="257" t="s">
        <v>1940</v>
      </c>
      <c r="F500" s="257" t="s">
        <v>1941</v>
      </c>
      <c r="G500" s="257" t="s">
        <v>1869</v>
      </c>
      <c r="H500" s="257" t="s">
        <v>5740</v>
      </c>
      <c r="I500" s="257" t="s">
        <v>1073</v>
      </c>
    </row>
    <row r="501" spans="1:9" ht="15.95" customHeight="1">
      <c r="A501" s="257" t="s">
        <v>1950</v>
      </c>
      <c r="B501" s="257" t="s">
        <v>1951</v>
      </c>
      <c r="C501" s="257"/>
      <c r="D501" s="257" t="s">
        <v>721</v>
      </c>
      <c r="E501" s="257" t="s">
        <v>1940</v>
      </c>
      <c r="F501" s="257" t="s">
        <v>1941</v>
      </c>
      <c r="G501" s="257" t="s">
        <v>1869</v>
      </c>
      <c r="H501" s="257" t="s">
        <v>5740</v>
      </c>
      <c r="I501" s="257" t="s">
        <v>1073</v>
      </c>
    </row>
    <row r="502" spans="1:9" ht="15.95" customHeight="1">
      <c r="A502" s="257" t="s">
        <v>1952</v>
      </c>
      <c r="B502" s="257" t="s">
        <v>1953</v>
      </c>
      <c r="C502" s="257"/>
      <c r="D502" s="257" t="s">
        <v>721</v>
      </c>
      <c r="E502" s="257" t="s">
        <v>1940</v>
      </c>
      <c r="F502" s="257" t="s">
        <v>1941</v>
      </c>
      <c r="G502" s="257" t="s">
        <v>1869</v>
      </c>
      <c r="H502" s="257" t="s">
        <v>5740</v>
      </c>
      <c r="I502" s="257" t="s">
        <v>1073</v>
      </c>
    </row>
    <row r="503" spans="1:9" ht="15.95" customHeight="1">
      <c r="A503" s="257" t="s">
        <v>1954</v>
      </c>
      <c r="B503" s="257" t="s">
        <v>1955</v>
      </c>
      <c r="C503" s="257"/>
      <c r="D503" s="257" t="s">
        <v>721</v>
      </c>
      <c r="E503" s="257" t="s">
        <v>1940</v>
      </c>
      <c r="F503" s="257" t="s">
        <v>1941</v>
      </c>
      <c r="G503" s="257" t="s">
        <v>1869</v>
      </c>
      <c r="H503" s="257" t="s">
        <v>5740</v>
      </c>
      <c r="I503" s="257" t="s">
        <v>1073</v>
      </c>
    </row>
    <row r="504" spans="1:9" ht="15.95" customHeight="1">
      <c r="A504" s="257" t="s">
        <v>1956</v>
      </c>
      <c r="B504" s="257" t="s">
        <v>1065</v>
      </c>
      <c r="C504" s="257"/>
      <c r="D504" s="257" t="s">
        <v>721</v>
      </c>
      <c r="E504" s="257" t="s">
        <v>1940</v>
      </c>
      <c r="F504" s="257" t="s">
        <v>1941</v>
      </c>
      <c r="G504" s="257" t="s">
        <v>1869</v>
      </c>
      <c r="H504" s="257" t="s">
        <v>5740</v>
      </c>
      <c r="I504" s="257" t="s">
        <v>1073</v>
      </c>
    </row>
    <row r="505" spans="1:9" ht="15.95" customHeight="1">
      <c r="A505" s="257" t="s">
        <v>1957</v>
      </c>
      <c r="B505" s="257" t="s">
        <v>823</v>
      </c>
      <c r="C505" s="257"/>
      <c r="D505" s="257" t="s">
        <v>721</v>
      </c>
      <c r="E505" s="257" t="s">
        <v>1940</v>
      </c>
      <c r="F505" s="257" t="s">
        <v>1941</v>
      </c>
      <c r="G505" s="257" t="s">
        <v>1869</v>
      </c>
      <c r="H505" s="257" t="s">
        <v>5740</v>
      </c>
      <c r="I505" s="257" t="s">
        <v>1073</v>
      </c>
    </row>
    <row r="506" spans="1:9" ht="15.95" customHeight="1">
      <c r="A506" s="257" t="s">
        <v>1958</v>
      </c>
      <c r="B506" s="257" t="s">
        <v>1959</v>
      </c>
      <c r="C506" s="257"/>
      <c r="D506" s="257" t="s">
        <v>721</v>
      </c>
      <c r="E506" s="257" t="s">
        <v>1940</v>
      </c>
      <c r="F506" s="257" t="s">
        <v>1941</v>
      </c>
      <c r="G506" s="257" t="s">
        <v>1869</v>
      </c>
      <c r="H506" s="257" t="s">
        <v>5740</v>
      </c>
      <c r="I506" s="257" t="s">
        <v>1073</v>
      </c>
    </row>
    <row r="507" spans="1:9" ht="15.95" customHeight="1">
      <c r="A507" s="257" t="s">
        <v>1960</v>
      </c>
      <c r="B507" s="257" t="s">
        <v>803</v>
      </c>
      <c r="C507" s="257"/>
      <c r="D507" s="257" t="s">
        <v>721</v>
      </c>
      <c r="E507" s="257" t="s">
        <v>1940</v>
      </c>
      <c r="F507" s="257" t="s">
        <v>1941</v>
      </c>
      <c r="G507" s="257" t="s">
        <v>1869</v>
      </c>
      <c r="H507" s="257" t="s">
        <v>5740</v>
      </c>
      <c r="I507" s="257" t="s">
        <v>1073</v>
      </c>
    </row>
    <row r="508" spans="1:9" ht="15.95" customHeight="1">
      <c r="A508" s="257" t="s">
        <v>1961</v>
      </c>
      <c r="B508" s="257" t="s">
        <v>1962</v>
      </c>
      <c r="C508" s="257"/>
      <c r="D508" s="257" t="s">
        <v>721</v>
      </c>
      <c r="E508" s="257" t="s">
        <v>1940</v>
      </c>
      <c r="F508" s="257" t="s">
        <v>1941</v>
      </c>
      <c r="G508" s="257" t="s">
        <v>1869</v>
      </c>
      <c r="H508" s="257" t="s">
        <v>5740</v>
      </c>
      <c r="I508" s="257" t="s">
        <v>1073</v>
      </c>
    </row>
    <row r="509" spans="1:9" ht="15.95" customHeight="1">
      <c r="A509" s="257" t="s">
        <v>1963</v>
      </c>
      <c r="B509" s="257" t="s">
        <v>1964</v>
      </c>
      <c r="C509" s="257"/>
      <c r="D509" s="257" t="s">
        <v>721</v>
      </c>
      <c r="E509" s="257" t="s">
        <v>1940</v>
      </c>
      <c r="F509" s="257" t="s">
        <v>1941</v>
      </c>
      <c r="G509" s="257" t="s">
        <v>1869</v>
      </c>
      <c r="H509" s="257" t="s">
        <v>5740</v>
      </c>
      <c r="I509" s="257" t="s">
        <v>1073</v>
      </c>
    </row>
    <row r="510" spans="1:9" ht="15.95" customHeight="1">
      <c r="A510" s="257" t="s">
        <v>1965</v>
      </c>
      <c r="B510" s="257" t="s">
        <v>1966</v>
      </c>
      <c r="C510" s="257"/>
      <c r="D510" s="257" t="s">
        <v>719</v>
      </c>
      <c r="E510" s="257" t="s">
        <v>1967</v>
      </c>
      <c r="F510" s="257" t="s">
        <v>1968</v>
      </c>
      <c r="G510" s="257" t="s">
        <v>1869</v>
      </c>
      <c r="H510" s="257" t="s">
        <v>5740</v>
      </c>
      <c r="I510" s="257" t="s">
        <v>1073</v>
      </c>
    </row>
    <row r="511" spans="1:9" ht="15.95" customHeight="1">
      <c r="A511" s="257" t="s">
        <v>1969</v>
      </c>
      <c r="B511" s="257" t="s">
        <v>1970</v>
      </c>
      <c r="C511" s="257"/>
      <c r="D511" s="257" t="s">
        <v>721</v>
      </c>
      <c r="E511" s="257" t="s">
        <v>1967</v>
      </c>
      <c r="F511" s="257" t="s">
        <v>1968</v>
      </c>
      <c r="G511" s="257" t="s">
        <v>1869</v>
      </c>
      <c r="H511" s="257" t="s">
        <v>5740</v>
      </c>
      <c r="I511" s="257" t="s">
        <v>1073</v>
      </c>
    </row>
    <row r="512" spans="1:9" ht="15.95" customHeight="1">
      <c r="A512" s="257" t="s">
        <v>1971</v>
      </c>
      <c r="B512" s="257" t="s">
        <v>1972</v>
      </c>
      <c r="C512" s="257"/>
      <c r="D512" s="257" t="s">
        <v>721</v>
      </c>
      <c r="E512" s="257" t="s">
        <v>1967</v>
      </c>
      <c r="F512" s="257" t="s">
        <v>1968</v>
      </c>
      <c r="G512" s="257" t="s">
        <v>1869</v>
      </c>
      <c r="H512" s="257" t="s">
        <v>5740</v>
      </c>
      <c r="I512" s="257" t="s">
        <v>1073</v>
      </c>
    </row>
    <row r="513" spans="1:9" ht="15.95" customHeight="1">
      <c r="A513" s="257" t="s">
        <v>1973</v>
      </c>
      <c r="B513" s="257" t="s">
        <v>1974</v>
      </c>
      <c r="C513" s="257"/>
      <c r="D513" s="257" t="s">
        <v>721</v>
      </c>
      <c r="E513" s="257" t="s">
        <v>1967</v>
      </c>
      <c r="F513" s="257" t="s">
        <v>1968</v>
      </c>
      <c r="G513" s="257" t="s">
        <v>1869</v>
      </c>
      <c r="H513" s="257" t="s">
        <v>5740</v>
      </c>
      <c r="I513" s="257" t="s">
        <v>1073</v>
      </c>
    </row>
    <row r="514" spans="1:9" ht="15.95" customHeight="1">
      <c r="A514" s="257" t="s">
        <v>1975</v>
      </c>
      <c r="B514" s="257" t="s">
        <v>1976</v>
      </c>
      <c r="C514" s="257"/>
      <c r="D514" s="257" t="s">
        <v>721</v>
      </c>
      <c r="E514" s="257" t="s">
        <v>1967</v>
      </c>
      <c r="F514" s="257" t="s">
        <v>1968</v>
      </c>
      <c r="G514" s="257" t="s">
        <v>1869</v>
      </c>
      <c r="H514" s="257" t="s">
        <v>5740</v>
      </c>
      <c r="I514" s="257" t="s">
        <v>1073</v>
      </c>
    </row>
    <row r="515" spans="1:9" ht="15.95" customHeight="1">
      <c r="A515" s="257" t="s">
        <v>1977</v>
      </c>
      <c r="B515" s="257" t="s">
        <v>1978</v>
      </c>
      <c r="C515" s="257"/>
      <c r="D515" s="257" t="s">
        <v>721</v>
      </c>
      <c r="E515" s="257" t="s">
        <v>1967</v>
      </c>
      <c r="F515" s="257" t="s">
        <v>1968</v>
      </c>
      <c r="G515" s="257" t="s">
        <v>1869</v>
      </c>
      <c r="H515" s="257" t="s">
        <v>5740</v>
      </c>
      <c r="I515" s="257" t="s">
        <v>1073</v>
      </c>
    </row>
    <row r="516" spans="1:9" ht="15.95" customHeight="1">
      <c r="A516" s="257" t="s">
        <v>1979</v>
      </c>
      <c r="B516" s="257" t="s">
        <v>1980</v>
      </c>
      <c r="C516" s="257"/>
      <c r="D516" s="257" t="s">
        <v>721</v>
      </c>
      <c r="E516" s="257" t="s">
        <v>1967</v>
      </c>
      <c r="F516" s="257" t="s">
        <v>1968</v>
      </c>
      <c r="G516" s="257" t="s">
        <v>1869</v>
      </c>
      <c r="H516" s="257" t="s">
        <v>5740</v>
      </c>
      <c r="I516" s="257" t="s">
        <v>1073</v>
      </c>
    </row>
    <row r="517" spans="1:9" ht="15.95" customHeight="1">
      <c r="A517" s="257" t="s">
        <v>1981</v>
      </c>
      <c r="B517" s="257" t="s">
        <v>1982</v>
      </c>
      <c r="C517" s="257"/>
      <c r="D517" s="257" t="s">
        <v>721</v>
      </c>
      <c r="E517" s="257" t="s">
        <v>1967</v>
      </c>
      <c r="F517" s="257" t="s">
        <v>1968</v>
      </c>
      <c r="G517" s="257" t="s">
        <v>1869</v>
      </c>
      <c r="H517" s="257" t="s">
        <v>5740</v>
      </c>
      <c r="I517" s="257" t="s">
        <v>1073</v>
      </c>
    </row>
    <row r="518" spans="1:9" ht="15.95" customHeight="1">
      <c r="A518" s="257" t="s">
        <v>1983</v>
      </c>
      <c r="B518" s="257" t="s">
        <v>1984</v>
      </c>
      <c r="C518" s="257"/>
      <c r="D518" s="257" t="s">
        <v>719</v>
      </c>
      <c r="E518" s="257" t="s">
        <v>1985</v>
      </c>
      <c r="F518" s="257" t="s">
        <v>1986</v>
      </c>
      <c r="G518" s="257" t="s">
        <v>1869</v>
      </c>
      <c r="H518" s="257" t="s">
        <v>5740</v>
      </c>
      <c r="I518" s="257" t="s">
        <v>1073</v>
      </c>
    </row>
    <row r="519" spans="1:9" ht="15.95" customHeight="1">
      <c r="A519" s="257" t="s">
        <v>1987</v>
      </c>
      <c r="B519" s="257" t="s">
        <v>1988</v>
      </c>
      <c r="C519" s="257"/>
      <c r="D519" s="257" t="s">
        <v>721</v>
      </c>
      <c r="E519" s="257" t="s">
        <v>1985</v>
      </c>
      <c r="F519" s="257" t="s">
        <v>1986</v>
      </c>
      <c r="G519" s="257" t="s">
        <v>1869</v>
      </c>
      <c r="H519" s="257" t="s">
        <v>5740</v>
      </c>
      <c r="I519" s="257" t="s">
        <v>1073</v>
      </c>
    </row>
    <row r="520" spans="1:9" ht="15.95" customHeight="1">
      <c r="A520" s="257" t="s">
        <v>1989</v>
      </c>
      <c r="B520" s="257" t="s">
        <v>949</v>
      </c>
      <c r="C520" s="257"/>
      <c r="D520" s="257" t="s">
        <v>721</v>
      </c>
      <c r="E520" s="257" t="s">
        <v>1985</v>
      </c>
      <c r="F520" s="257" t="s">
        <v>1986</v>
      </c>
      <c r="G520" s="257" t="s">
        <v>1869</v>
      </c>
      <c r="H520" s="257" t="s">
        <v>5740</v>
      </c>
      <c r="I520" s="257" t="s">
        <v>1073</v>
      </c>
    </row>
    <row r="521" spans="1:9" ht="15.95" customHeight="1">
      <c r="A521" s="257" t="s">
        <v>1990</v>
      </c>
      <c r="B521" s="257" t="s">
        <v>1535</v>
      </c>
      <c r="C521" s="257"/>
      <c r="D521" s="257" t="s">
        <v>721</v>
      </c>
      <c r="E521" s="257" t="s">
        <v>1985</v>
      </c>
      <c r="F521" s="257" t="s">
        <v>1986</v>
      </c>
      <c r="G521" s="257" t="s">
        <v>1869</v>
      </c>
      <c r="H521" s="257" t="s">
        <v>5740</v>
      </c>
      <c r="I521" s="257" t="s">
        <v>1073</v>
      </c>
    </row>
    <row r="522" spans="1:9" ht="15.95" customHeight="1">
      <c r="A522" s="257" t="s">
        <v>1991</v>
      </c>
      <c r="B522" s="257" t="s">
        <v>1992</v>
      </c>
      <c r="C522" s="257"/>
      <c r="D522" s="257" t="s">
        <v>721</v>
      </c>
      <c r="E522" s="257" t="s">
        <v>1985</v>
      </c>
      <c r="F522" s="257" t="s">
        <v>1986</v>
      </c>
      <c r="G522" s="257" t="s">
        <v>1869</v>
      </c>
      <c r="H522" s="257" t="s">
        <v>5740</v>
      </c>
      <c r="I522" s="257" t="s">
        <v>1073</v>
      </c>
    </row>
    <row r="523" spans="1:9" ht="15.95" customHeight="1">
      <c r="A523" s="257" t="s">
        <v>1993</v>
      </c>
      <c r="B523" s="257" t="s">
        <v>1994</v>
      </c>
      <c r="C523" s="257"/>
      <c r="D523" s="257" t="s">
        <v>721</v>
      </c>
      <c r="E523" s="257" t="s">
        <v>1985</v>
      </c>
      <c r="F523" s="257" t="s">
        <v>1986</v>
      </c>
      <c r="G523" s="257" t="s">
        <v>1869</v>
      </c>
      <c r="H523" s="257" t="s">
        <v>5740</v>
      </c>
      <c r="I523" s="257" t="s">
        <v>1073</v>
      </c>
    </row>
    <row r="524" spans="1:9" ht="15.95" customHeight="1">
      <c r="A524" s="257" t="s">
        <v>1995</v>
      </c>
      <c r="B524" s="257" t="s">
        <v>1996</v>
      </c>
      <c r="C524" s="257"/>
      <c r="D524" s="257" t="s">
        <v>721</v>
      </c>
      <c r="E524" s="257" t="s">
        <v>1985</v>
      </c>
      <c r="F524" s="257" t="s">
        <v>1986</v>
      </c>
      <c r="G524" s="257" t="s">
        <v>1869</v>
      </c>
      <c r="H524" s="257" t="s">
        <v>5740</v>
      </c>
      <c r="I524" s="257" t="s">
        <v>1073</v>
      </c>
    </row>
    <row r="525" spans="1:9" ht="15.95" customHeight="1">
      <c r="A525" s="257" t="s">
        <v>1997</v>
      </c>
      <c r="B525" s="257" t="s">
        <v>1998</v>
      </c>
      <c r="C525" s="257"/>
      <c r="D525" s="257" t="s">
        <v>721</v>
      </c>
      <c r="E525" s="257" t="s">
        <v>1985</v>
      </c>
      <c r="F525" s="257" t="s">
        <v>1986</v>
      </c>
      <c r="G525" s="257" t="s">
        <v>1869</v>
      </c>
      <c r="H525" s="257" t="s">
        <v>5740</v>
      </c>
      <c r="I525" s="257" t="s">
        <v>1073</v>
      </c>
    </row>
    <row r="526" spans="1:9" ht="15.95" customHeight="1">
      <c r="A526" s="257" t="s">
        <v>1999</v>
      </c>
      <c r="B526" s="257" t="s">
        <v>2000</v>
      </c>
      <c r="C526" s="257"/>
      <c r="D526" s="257" t="s">
        <v>721</v>
      </c>
      <c r="E526" s="257" t="s">
        <v>1985</v>
      </c>
      <c r="F526" s="257" t="s">
        <v>1986</v>
      </c>
      <c r="G526" s="257" t="s">
        <v>1869</v>
      </c>
      <c r="H526" s="257" t="s">
        <v>5740</v>
      </c>
      <c r="I526" s="257" t="s">
        <v>1073</v>
      </c>
    </row>
    <row r="527" spans="1:9" ht="15.95" customHeight="1">
      <c r="A527" s="257" t="s">
        <v>2001</v>
      </c>
      <c r="B527" s="257" t="s">
        <v>2002</v>
      </c>
      <c r="C527" s="257"/>
      <c r="D527" s="257" t="s">
        <v>719</v>
      </c>
      <c r="E527" s="257" t="s">
        <v>2003</v>
      </c>
      <c r="F527" s="257" t="s">
        <v>2004</v>
      </c>
      <c r="G527" s="257" t="s">
        <v>1869</v>
      </c>
      <c r="H527" s="257" t="s">
        <v>5740</v>
      </c>
      <c r="I527" s="257" t="s">
        <v>1073</v>
      </c>
    </row>
    <row r="528" spans="1:9" ht="15.95" customHeight="1">
      <c r="A528" s="257" t="s">
        <v>2005</v>
      </c>
      <c r="B528" s="257" t="s">
        <v>2006</v>
      </c>
      <c r="C528" s="257"/>
      <c r="D528" s="257" t="s">
        <v>721</v>
      </c>
      <c r="E528" s="257" t="s">
        <v>2003</v>
      </c>
      <c r="F528" s="257" t="s">
        <v>2004</v>
      </c>
      <c r="G528" s="257" t="s">
        <v>1869</v>
      </c>
      <c r="H528" s="257" t="s">
        <v>5740</v>
      </c>
      <c r="I528" s="257" t="s">
        <v>1073</v>
      </c>
    </row>
    <row r="529" spans="1:9" ht="15.95" customHeight="1">
      <c r="A529" s="257" t="s">
        <v>2007</v>
      </c>
      <c r="B529" s="257" t="s">
        <v>2008</v>
      </c>
      <c r="C529" s="257"/>
      <c r="D529" s="257" t="s">
        <v>721</v>
      </c>
      <c r="E529" s="257" t="s">
        <v>2003</v>
      </c>
      <c r="F529" s="257" t="s">
        <v>2004</v>
      </c>
      <c r="G529" s="257" t="s">
        <v>1869</v>
      </c>
      <c r="H529" s="257" t="s">
        <v>5740</v>
      </c>
      <c r="I529" s="257" t="s">
        <v>1073</v>
      </c>
    </row>
    <row r="530" spans="1:9" ht="15.95" customHeight="1">
      <c r="A530" s="257" t="s">
        <v>2009</v>
      </c>
      <c r="B530" s="257" t="s">
        <v>1690</v>
      </c>
      <c r="C530" s="257"/>
      <c r="D530" s="257" t="s">
        <v>721</v>
      </c>
      <c r="E530" s="257" t="s">
        <v>2003</v>
      </c>
      <c r="F530" s="257" t="s">
        <v>2004</v>
      </c>
      <c r="G530" s="257" t="s">
        <v>1869</v>
      </c>
      <c r="H530" s="257" t="s">
        <v>5740</v>
      </c>
      <c r="I530" s="257" t="s">
        <v>1073</v>
      </c>
    </row>
    <row r="531" spans="1:9" ht="15.95" customHeight="1">
      <c r="A531" s="257" t="s">
        <v>2010</v>
      </c>
      <c r="B531" s="257" t="s">
        <v>2011</v>
      </c>
      <c r="C531" s="257"/>
      <c r="D531" s="257" t="s">
        <v>721</v>
      </c>
      <c r="E531" s="257" t="s">
        <v>2003</v>
      </c>
      <c r="F531" s="257" t="s">
        <v>2004</v>
      </c>
      <c r="G531" s="257" t="s">
        <v>1869</v>
      </c>
      <c r="H531" s="257" t="s">
        <v>5740</v>
      </c>
      <c r="I531" s="257" t="s">
        <v>1073</v>
      </c>
    </row>
    <row r="532" spans="1:9" ht="15.95" customHeight="1">
      <c r="A532" s="257" t="s">
        <v>2012</v>
      </c>
      <c r="B532" s="257" t="s">
        <v>814</v>
      </c>
      <c r="C532" s="257"/>
      <c r="D532" s="257" t="s">
        <v>721</v>
      </c>
      <c r="E532" s="257" t="s">
        <v>2003</v>
      </c>
      <c r="F532" s="257" t="s">
        <v>2004</v>
      </c>
      <c r="G532" s="257" t="s">
        <v>1869</v>
      </c>
      <c r="H532" s="257" t="s">
        <v>5740</v>
      </c>
      <c r="I532" s="257" t="s">
        <v>1073</v>
      </c>
    </row>
    <row r="533" spans="1:9" ht="15.95" customHeight="1">
      <c r="A533" s="257" t="s">
        <v>2013</v>
      </c>
      <c r="B533" s="257" t="s">
        <v>2014</v>
      </c>
      <c r="C533" s="257"/>
      <c r="D533" s="257" t="s">
        <v>721</v>
      </c>
      <c r="E533" s="257" t="s">
        <v>2003</v>
      </c>
      <c r="F533" s="257" t="s">
        <v>2004</v>
      </c>
      <c r="G533" s="257" t="s">
        <v>1869</v>
      </c>
      <c r="H533" s="257" t="s">
        <v>5740</v>
      </c>
      <c r="I533" s="257" t="s">
        <v>1073</v>
      </c>
    </row>
    <row r="534" spans="1:9" ht="15.95" customHeight="1">
      <c r="A534" s="257" t="s">
        <v>2015</v>
      </c>
      <c r="B534" s="257" t="s">
        <v>2016</v>
      </c>
      <c r="C534" s="257"/>
      <c r="D534" s="257" t="s">
        <v>721</v>
      </c>
      <c r="E534" s="257" t="s">
        <v>2003</v>
      </c>
      <c r="F534" s="257" t="s">
        <v>2004</v>
      </c>
      <c r="G534" s="257" t="s">
        <v>1869</v>
      </c>
      <c r="H534" s="257" t="s">
        <v>5740</v>
      </c>
      <c r="I534" s="257" t="s">
        <v>1073</v>
      </c>
    </row>
    <row r="535" spans="1:9" ht="15.95" customHeight="1">
      <c r="A535" s="257" t="s">
        <v>2017</v>
      </c>
      <c r="B535" s="257" t="s">
        <v>2018</v>
      </c>
      <c r="C535" s="257"/>
      <c r="D535" s="257" t="s">
        <v>721</v>
      </c>
      <c r="E535" s="257" t="s">
        <v>2003</v>
      </c>
      <c r="F535" s="257" t="s">
        <v>2004</v>
      </c>
      <c r="G535" s="257" t="s">
        <v>1869</v>
      </c>
      <c r="H535" s="257" t="s">
        <v>5740</v>
      </c>
      <c r="I535" s="257" t="s">
        <v>1073</v>
      </c>
    </row>
    <row r="536" spans="1:9" ht="15.95" customHeight="1">
      <c r="A536" s="257" t="s">
        <v>2019</v>
      </c>
      <c r="B536" s="257" t="s">
        <v>2020</v>
      </c>
      <c r="C536" s="257"/>
      <c r="D536" s="257" t="s">
        <v>719</v>
      </c>
      <c r="E536" s="257" t="s">
        <v>2021</v>
      </c>
      <c r="F536" s="257" t="s">
        <v>2022</v>
      </c>
      <c r="G536" s="257" t="s">
        <v>1869</v>
      </c>
      <c r="H536" s="257" t="s">
        <v>5740</v>
      </c>
      <c r="I536" s="257" t="s">
        <v>1073</v>
      </c>
    </row>
    <row r="537" spans="1:9" ht="15.95" customHeight="1">
      <c r="A537" s="257" t="s">
        <v>2023</v>
      </c>
      <c r="B537" s="257" t="s">
        <v>2024</v>
      </c>
      <c r="C537" s="257"/>
      <c r="D537" s="257" t="s">
        <v>721</v>
      </c>
      <c r="E537" s="257" t="s">
        <v>2021</v>
      </c>
      <c r="F537" s="257" t="s">
        <v>2022</v>
      </c>
      <c r="G537" s="257" t="s">
        <v>1869</v>
      </c>
      <c r="H537" s="257" t="s">
        <v>5740</v>
      </c>
      <c r="I537" s="257" t="s">
        <v>1073</v>
      </c>
    </row>
    <row r="538" spans="1:9" ht="15.95" customHeight="1">
      <c r="A538" s="257" t="s">
        <v>2025</v>
      </c>
      <c r="B538" s="257" t="s">
        <v>2026</v>
      </c>
      <c r="C538" s="257"/>
      <c r="D538" s="257" t="s">
        <v>721</v>
      </c>
      <c r="E538" s="257" t="s">
        <v>2021</v>
      </c>
      <c r="F538" s="257" t="s">
        <v>2022</v>
      </c>
      <c r="G538" s="257" t="s">
        <v>1869</v>
      </c>
      <c r="H538" s="257" t="s">
        <v>5740</v>
      </c>
      <c r="I538" s="257" t="s">
        <v>1073</v>
      </c>
    </row>
    <row r="539" spans="1:9" ht="15.95" customHeight="1">
      <c r="A539" s="257" t="s">
        <v>2027</v>
      </c>
      <c r="B539" s="257" t="s">
        <v>1752</v>
      </c>
      <c r="C539" s="257"/>
      <c r="D539" s="257" t="s">
        <v>721</v>
      </c>
      <c r="E539" s="257" t="s">
        <v>2021</v>
      </c>
      <c r="F539" s="257" t="s">
        <v>2022</v>
      </c>
      <c r="G539" s="257" t="s">
        <v>1869</v>
      </c>
      <c r="H539" s="257" t="s">
        <v>5740</v>
      </c>
      <c r="I539" s="257" t="s">
        <v>1073</v>
      </c>
    </row>
    <row r="540" spans="1:9" ht="15.95" customHeight="1">
      <c r="A540" s="257" t="s">
        <v>2028</v>
      </c>
      <c r="B540" s="257" t="s">
        <v>855</v>
      </c>
      <c r="C540" s="257"/>
      <c r="D540" s="257" t="s">
        <v>721</v>
      </c>
      <c r="E540" s="257" t="s">
        <v>2021</v>
      </c>
      <c r="F540" s="257" t="s">
        <v>2022</v>
      </c>
      <c r="G540" s="257" t="s">
        <v>1869</v>
      </c>
      <c r="H540" s="257" t="s">
        <v>5740</v>
      </c>
      <c r="I540" s="257" t="s">
        <v>1073</v>
      </c>
    </row>
    <row r="541" spans="1:9" ht="15.95" customHeight="1">
      <c r="A541" s="257" t="s">
        <v>2029</v>
      </c>
      <c r="B541" s="257" t="s">
        <v>2030</v>
      </c>
      <c r="C541" s="257"/>
      <c r="D541" s="257" t="s">
        <v>721</v>
      </c>
      <c r="E541" s="257" t="s">
        <v>2021</v>
      </c>
      <c r="F541" s="257" t="s">
        <v>2022</v>
      </c>
      <c r="G541" s="257" t="s">
        <v>1869</v>
      </c>
      <c r="H541" s="257" t="s">
        <v>5740</v>
      </c>
      <c r="I541" s="257" t="s">
        <v>1073</v>
      </c>
    </row>
    <row r="542" spans="1:9" ht="15.95" customHeight="1">
      <c r="A542" s="257" t="s">
        <v>2031</v>
      </c>
      <c r="B542" s="257" t="s">
        <v>2032</v>
      </c>
      <c r="C542" s="257"/>
      <c r="D542" s="257" t="s">
        <v>721</v>
      </c>
      <c r="E542" s="257" t="s">
        <v>2021</v>
      </c>
      <c r="F542" s="257" t="s">
        <v>2022</v>
      </c>
      <c r="G542" s="257" t="s">
        <v>1869</v>
      </c>
      <c r="H542" s="257" t="s">
        <v>5740</v>
      </c>
      <c r="I542" s="257" t="s">
        <v>1073</v>
      </c>
    </row>
    <row r="543" spans="1:9" ht="15.95" customHeight="1">
      <c r="A543" s="257" t="s">
        <v>2033</v>
      </c>
      <c r="B543" s="257" t="s">
        <v>1030</v>
      </c>
      <c r="C543" s="257"/>
      <c r="D543" s="257" t="s">
        <v>721</v>
      </c>
      <c r="E543" s="257" t="s">
        <v>2021</v>
      </c>
      <c r="F543" s="257" t="s">
        <v>2022</v>
      </c>
      <c r="G543" s="257" t="s">
        <v>1869</v>
      </c>
      <c r="H543" s="257" t="s">
        <v>5740</v>
      </c>
      <c r="I543" s="257" t="s">
        <v>1073</v>
      </c>
    </row>
    <row r="544" spans="1:9" ht="15.95" customHeight="1">
      <c r="A544" s="257" t="s">
        <v>2034</v>
      </c>
      <c r="B544" s="257" t="s">
        <v>2035</v>
      </c>
      <c r="C544" s="257"/>
      <c r="D544" s="257" t="s">
        <v>721</v>
      </c>
      <c r="E544" s="257" t="s">
        <v>2021</v>
      </c>
      <c r="F544" s="257" t="s">
        <v>2022</v>
      </c>
      <c r="G544" s="257" t="s">
        <v>1869</v>
      </c>
      <c r="H544" s="257" t="s">
        <v>5740</v>
      </c>
      <c r="I544" s="257" t="s">
        <v>1073</v>
      </c>
    </row>
    <row r="545" spans="1:9" ht="15.95" customHeight="1">
      <c r="A545" s="257" t="s">
        <v>2036</v>
      </c>
      <c r="B545" s="257" t="s">
        <v>884</v>
      </c>
      <c r="C545" s="257"/>
      <c r="D545" s="257" t="s">
        <v>721</v>
      </c>
      <c r="E545" s="257" t="s">
        <v>2021</v>
      </c>
      <c r="F545" s="257" t="s">
        <v>2022</v>
      </c>
      <c r="G545" s="257" t="s">
        <v>1869</v>
      </c>
      <c r="H545" s="257" t="s">
        <v>5740</v>
      </c>
      <c r="I545" s="257" t="s">
        <v>1073</v>
      </c>
    </row>
    <row r="546" spans="1:9" ht="15.95" customHeight="1">
      <c r="A546" s="257" t="s">
        <v>2037</v>
      </c>
      <c r="B546" s="257" t="s">
        <v>2038</v>
      </c>
      <c r="C546" s="257"/>
      <c r="D546" s="257" t="s">
        <v>721</v>
      </c>
      <c r="E546" s="257" t="s">
        <v>2021</v>
      </c>
      <c r="F546" s="257" t="s">
        <v>2022</v>
      </c>
      <c r="G546" s="257" t="s">
        <v>1869</v>
      </c>
      <c r="H546" s="257" t="s">
        <v>5740</v>
      </c>
      <c r="I546" s="257" t="s">
        <v>1073</v>
      </c>
    </row>
    <row r="547" spans="1:9" ht="15.95" customHeight="1">
      <c r="A547" s="257" t="s">
        <v>2039</v>
      </c>
      <c r="B547" s="257" t="s">
        <v>5848</v>
      </c>
      <c r="C547" s="257"/>
      <c r="D547" s="257" t="s">
        <v>5782</v>
      </c>
      <c r="E547" s="257" t="s">
        <v>2040</v>
      </c>
      <c r="F547" s="257" t="s">
        <v>5761</v>
      </c>
      <c r="G547" s="257" t="s">
        <v>2041</v>
      </c>
      <c r="H547" s="257" t="s">
        <v>5735</v>
      </c>
      <c r="I547" s="257" t="s">
        <v>1073</v>
      </c>
    </row>
    <row r="548" spans="1:9" ht="15.95" customHeight="1">
      <c r="A548" s="257" t="s">
        <v>2042</v>
      </c>
      <c r="B548" s="257" t="s">
        <v>5849</v>
      </c>
      <c r="C548" s="257"/>
      <c r="D548" s="257" t="s">
        <v>5782</v>
      </c>
      <c r="E548" s="257" t="s">
        <v>2040</v>
      </c>
      <c r="F548" s="257" t="s">
        <v>5761</v>
      </c>
      <c r="G548" s="257" t="s">
        <v>2041</v>
      </c>
      <c r="H548" s="257" t="s">
        <v>5735</v>
      </c>
      <c r="I548" s="257" t="s">
        <v>1073</v>
      </c>
    </row>
    <row r="549" spans="1:9" ht="15.95" customHeight="1">
      <c r="A549" s="257" t="s">
        <v>2043</v>
      </c>
      <c r="B549" s="257" t="s">
        <v>5850</v>
      </c>
      <c r="C549" s="257"/>
      <c r="D549" s="257" t="s">
        <v>5782</v>
      </c>
      <c r="E549" s="257" t="s">
        <v>2040</v>
      </c>
      <c r="F549" s="257" t="s">
        <v>5761</v>
      </c>
      <c r="G549" s="257" t="s">
        <v>2041</v>
      </c>
      <c r="H549" s="257" t="s">
        <v>5735</v>
      </c>
      <c r="I549" s="257" t="s">
        <v>1073</v>
      </c>
    </row>
    <row r="550" spans="1:9" ht="15.95" customHeight="1">
      <c r="A550" s="257" t="s">
        <v>2044</v>
      </c>
      <c r="B550" s="257" t="s">
        <v>5851</v>
      </c>
      <c r="C550" s="257"/>
      <c r="D550" s="257" t="s">
        <v>5782</v>
      </c>
      <c r="E550" s="257" t="s">
        <v>2040</v>
      </c>
      <c r="F550" s="257" t="s">
        <v>5761</v>
      </c>
      <c r="G550" s="257" t="s">
        <v>2041</v>
      </c>
      <c r="H550" s="257" t="s">
        <v>5735</v>
      </c>
      <c r="I550" s="257" t="s">
        <v>1073</v>
      </c>
    </row>
    <row r="551" spans="1:9" ht="15.95" customHeight="1">
      <c r="A551" s="257" t="s">
        <v>2045</v>
      </c>
      <c r="B551" s="257" t="s">
        <v>5852</v>
      </c>
      <c r="C551" s="257"/>
      <c r="D551" s="257" t="s">
        <v>5782</v>
      </c>
      <c r="E551" s="257" t="s">
        <v>2040</v>
      </c>
      <c r="F551" s="257" t="s">
        <v>5761</v>
      </c>
      <c r="G551" s="257" t="s">
        <v>2041</v>
      </c>
      <c r="H551" s="257" t="s">
        <v>5735</v>
      </c>
      <c r="I551" s="257" t="s">
        <v>1073</v>
      </c>
    </row>
    <row r="552" spans="1:9" ht="15.95" customHeight="1">
      <c r="A552" s="257" t="s">
        <v>2046</v>
      </c>
      <c r="B552" s="257" t="s">
        <v>5853</v>
      </c>
      <c r="C552" s="257"/>
      <c r="D552" s="257" t="s">
        <v>5782</v>
      </c>
      <c r="E552" s="257" t="s">
        <v>2040</v>
      </c>
      <c r="F552" s="257" t="s">
        <v>5761</v>
      </c>
      <c r="G552" s="257" t="s">
        <v>2041</v>
      </c>
      <c r="H552" s="257" t="s">
        <v>5735</v>
      </c>
      <c r="I552" s="257" t="s">
        <v>1073</v>
      </c>
    </row>
    <row r="553" spans="1:9" ht="15.95" customHeight="1">
      <c r="A553" s="257" t="s">
        <v>2047</v>
      </c>
      <c r="B553" s="257" t="s">
        <v>5854</v>
      </c>
      <c r="C553" s="257"/>
      <c r="D553" s="257" t="s">
        <v>5782</v>
      </c>
      <c r="E553" s="257" t="s">
        <v>2040</v>
      </c>
      <c r="F553" s="257" t="s">
        <v>5761</v>
      </c>
      <c r="G553" s="257" t="s">
        <v>2041</v>
      </c>
      <c r="H553" s="257" t="s">
        <v>5735</v>
      </c>
      <c r="I553" s="257" t="s">
        <v>1073</v>
      </c>
    </row>
    <row r="554" spans="1:9" ht="15.95" customHeight="1">
      <c r="A554" s="257" t="s">
        <v>2048</v>
      </c>
      <c r="B554" s="257" t="s">
        <v>5855</v>
      </c>
      <c r="C554" s="257"/>
      <c r="D554" s="257" t="s">
        <v>5782</v>
      </c>
      <c r="E554" s="257" t="s">
        <v>2040</v>
      </c>
      <c r="F554" s="257" t="s">
        <v>5761</v>
      </c>
      <c r="G554" s="257" t="s">
        <v>2041</v>
      </c>
      <c r="H554" s="257" t="s">
        <v>5735</v>
      </c>
      <c r="I554" s="257" t="s">
        <v>1073</v>
      </c>
    </row>
    <row r="555" spans="1:9" ht="15.95" customHeight="1">
      <c r="A555" s="257" t="s">
        <v>2049</v>
      </c>
      <c r="B555" s="257" t="s">
        <v>5856</v>
      </c>
      <c r="C555" s="257"/>
      <c r="D555" s="257" t="s">
        <v>5782</v>
      </c>
      <c r="E555" s="257" t="s">
        <v>2040</v>
      </c>
      <c r="F555" s="257" t="s">
        <v>5761</v>
      </c>
      <c r="G555" s="257" t="s">
        <v>2041</v>
      </c>
      <c r="H555" s="257" t="s">
        <v>5735</v>
      </c>
      <c r="I555" s="257" t="s">
        <v>1073</v>
      </c>
    </row>
    <row r="556" spans="1:9" ht="15.95" customHeight="1">
      <c r="A556" s="257" t="s">
        <v>2050</v>
      </c>
      <c r="B556" s="257" t="s">
        <v>5857</v>
      </c>
      <c r="C556" s="257"/>
      <c r="D556" s="257" t="s">
        <v>5782</v>
      </c>
      <c r="E556" s="257" t="s">
        <v>2040</v>
      </c>
      <c r="F556" s="257" t="s">
        <v>5761</v>
      </c>
      <c r="G556" s="257" t="s">
        <v>2041</v>
      </c>
      <c r="H556" s="257" t="s">
        <v>5735</v>
      </c>
      <c r="I556" s="257" t="s">
        <v>1073</v>
      </c>
    </row>
    <row r="557" spans="1:9" ht="15.95" customHeight="1">
      <c r="A557" s="257" t="s">
        <v>2051</v>
      </c>
      <c r="B557" s="257" t="s">
        <v>5814</v>
      </c>
      <c r="C557" s="257"/>
      <c r="D557" s="257" t="s">
        <v>5782</v>
      </c>
      <c r="E557" s="257" t="s">
        <v>2040</v>
      </c>
      <c r="F557" s="257" t="s">
        <v>5761</v>
      </c>
      <c r="G557" s="257" t="s">
        <v>2041</v>
      </c>
      <c r="H557" s="257" t="s">
        <v>5735</v>
      </c>
      <c r="I557" s="257" t="s">
        <v>1073</v>
      </c>
    </row>
    <row r="558" spans="1:9" ht="15.95" customHeight="1">
      <c r="A558" s="257" t="s">
        <v>2052</v>
      </c>
      <c r="B558" s="257" t="s">
        <v>5858</v>
      </c>
      <c r="C558" s="257"/>
      <c r="D558" s="257" t="s">
        <v>5782</v>
      </c>
      <c r="E558" s="257" t="s">
        <v>2040</v>
      </c>
      <c r="F558" s="257" t="s">
        <v>5761</v>
      </c>
      <c r="G558" s="257" t="s">
        <v>2041</v>
      </c>
      <c r="H558" s="257" t="s">
        <v>5735</v>
      </c>
      <c r="I558" s="257" t="s">
        <v>1073</v>
      </c>
    </row>
    <row r="559" spans="1:9" ht="15.95" customHeight="1">
      <c r="A559" s="257" t="s">
        <v>2053</v>
      </c>
      <c r="B559" s="257" t="s">
        <v>5859</v>
      </c>
      <c r="C559" s="257"/>
      <c r="D559" s="257" t="s">
        <v>5782</v>
      </c>
      <c r="E559" s="257" t="s">
        <v>2040</v>
      </c>
      <c r="F559" s="257" t="s">
        <v>5761</v>
      </c>
      <c r="G559" s="257" t="s">
        <v>2041</v>
      </c>
      <c r="H559" s="257" t="s">
        <v>5735</v>
      </c>
      <c r="I559" s="257" t="s">
        <v>1073</v>
      </c>
    </row>
    <row r="560" spans="1:9" ht="15.95" customHeight="1">
      <c r="A560" s="257" t="s">
        <v>2054</v>
      </c>
      <c r="B560" s="257" t="s">
        <v>5860</v>
      </c>
      <c r="C560" s="257"/>
      <c r="D560" s="257" t="s">
        <v>5782</v>
      </c>
      <c r="E560" s="257" t="s">
        <v>2040</v>
      </c>
      <c r="F560" s="257" t="s">
        <v>5761</v>
      </c>
      <c r="G560" s="257" t="s">
        <v>2041</v>
      </c>
      <c r="H560" s="257" t="s">
        <v>5735</v>
      </c>
      <c r="I560" s="257" t="s">
        <v>1073</v>
      </c>
    </row>
    <row r="561" spans="1:9" ht="15.95" customHeight="1">
      <c r="A561" s="257" t="s">
        <v>2055</v>
      </c>
      <c r="B561" s="257" t="s">
        <v>2056</v>
      </c>
      <c r="C561" s="257"/>
      <c r="D561" s="257" t="s">
        <v>721</v>
      </c>
      <c r="E561" s="257" t="s">
        <v>2057</v>
      </c>
      <c r="F561" s="257" t="s">
        <v>2058</v>
      </c>
      <c r="G561" s="257" t="s">
        <v>2041</v>
      </c>
      <c r="H561" s="257" t="s">
        <v>5735</v>
      </c>
      <c r="I561" s="257" t="s">
        <v>1073</v>
      </c>
    </row>
    <row r="562" spans="1:9" ht="15.95" customHeight="1">
      <c r="A562" s="257" t="s">
        <v>2059</v>
      </c>
      <c r="B562" s="257" t="s">
        <v>2060</v>
      </c>
      <c r="C562" s="257"/>
      <c r="D562" s="257" t="s">
        <v>721</v>
      </c>
      <c r="E562" s="257" t="s">
        <v>2057</v>
      </c>
      <c r="F562" s="257" t="s">
        <v>2058</v>
      </c>
      <c r="G562" s="257" t="s">
        <v>2041</v>
      </c>
      <c r="H562" s="257" t="s">
        <v>5735</v>
      </c>
      <c r="I562" s="257" t="s">
        <v>1073</v>
      </c>
    </row>
    <row r="563" spans="1:9" ht="15.95" customHeight="1">
      <c r="A563" s="257" t="s">
        <v>2061</v>
      </c>
      <c r="B563" s="257" t="s">
        <v>2062</v>
      </c>
      <c r="C563" s="257"/>
      <c r="D563" s="257" t="s">
        <v>721</v>
      </c>
      <c r="E563" s="257" t="s">
        <v>2057</v>
      </c>
      <c r="F563" s="257" t="s">
        <v>2058</v>
      </c>
      <c r="G563" s="257" t="s">
        <v>2041</v>
      </c>
      <c r="H563" s="257" t="s">
        <v>5735</v>
      </c>
      <c r="I563" s="257" t="s">
        <v>1073</v>
      </c>
    </row>
    <row r="564" spans="1:9" ht="15.95" customHeight="1">
      <c r="A564" s="257" t="s">
        <v>2063</v>
      </c>
      <c r="B564" s="257" t="s">
        <v>722</v>
      </c>
      <c r="C564" s="257"/>
      <c r="D564" s="257" t="s">
        <v>721</v>
      </c>
      <c r="E564" s="257" t="s">
        <v>2057</v>
      </c>
      <c r="F564" s="257" t="s">
        <v>2058</v>
      </c>
      <c r="G564" s="257" t="s">
        <v>2041</v>
      </c>
      <c r="H564" s="257" t="s">
        <v>5735</v>
      </c>
      <c r="I564" s="257" t="s">
        <v>1073</v>
      </c>
    </row>
    <row r="565" spans="1:9" ht="15.95" customHeight="1">
      <c r="A565" s="257" t="s">
        <v>2064</v>
      </c>
      <c r="B565" s="257" t="s">
        <v>2065</v>
      </c>
      <c r="C565" s="257"/>
      <c r="D565" s="257" t="s">
        <v>721</v>
      </c>
      <c r="E565" s="257" t="s">
        <v>2057</v>
      </c>
      <c r="F565" s="257" t="s">
        <v>2058</v>
      </c>
      <c r="G565" s="257" t="s">
        <v>2041</v>
      </c>
      <c r="H565" s="257" t="s">
        <v>5735</v>
      </c>
      <c r="I565" s="257" t="s">
        <v>1073</v>
      </c>
    </row>
    <row r="566" spans="1:9" ht="15.95" customHeight="1">
      <c r="A566" s="257" t="s">
        <v>2066</v>
      </c>
      <c r="B566" s="257" t="s">
        <v>971</v>
      </c>
      <c r="C566" s="257"/>
      <c r="D566" s="257" t="s">
        <v>721</v>
      </c>
      <c r="E566" s="257" t="s">
        <v>2057</v>
      </c>
      <c r="F566" s="257" t="s">
        <v>2058</v>
      </c>
      <c r="G566" s="257" t="s">
        <v>2041</v>
      </c>
      <c r="H566" s="257" t="s">
        <v>5735</v>
      </c>
      <c r="I566" s="257" t="s">
        <v>1073</v>
      </c>
    </row>
    <row r="567" spans="1:9" ht="15.95" customHeight="1">
      <c r="A567" s="257" t="s">
        <v>2067</v>
      </c>
      <c r="B567" s="257" t="s">
        <v>2068</v>
      </c>
      <c r="C567" s="257"/>
      <c r="D567" s="257" t="s">
        <v>721</v>
      </c>
      <c r="E567" s="257" t="s">
        <v>2057</v>
      </c>
      <c r="F567" s="257" t="s">
        <v>2058</v>
      </c>
      <c r="G567" s="257" t="s">
        <v>2041</v>
      </c>
      <c r="H567" s="257" t="s">
        <v>5735</v>
      </c>
      <c r="I567" s="257" t="s">
        <v>1073</v>
      </c>
    </row>
    <row r="568" spans="1:9" ht="15.95" customHeight="1">
      <c r="A568" s="257" t="s">
        <v>2069</v>
      </c>
      <c r="B568" s="257" t="s">
        <v>2070</v>
      </c>
      <c r="C568" s="257"/>
      <c r="D568" s="257" t="s">
        <v>719</v>
      </c>
      <c r="E568" s="257" t="s">
        <v>2071</v>
      </c>
      <c r="F568" s="257" t="s">
        <v>2072</v>
      </c>
      <c r="G568" s="257" t="s">
        <v>2041</v>
      </c>
      <c r="H568" s="257" t="s">
        <v>5735</v>
      </c>
      <c r="I568" s="257" t="s">
        <v>1073</v>
      </c>
    </row>
    <row r="569" spans="1:9" ht="15.95" customHeight="1">
      <c r="A569" s="257" t="s">
        <v>2073</v>
      </c>
      <c r="B569" s="257" t="s">
        <v>852</v>
      </c>
      <c r="C569" s="257"/>
      <c r="D569" s="257" t="s">
        <v>721</v>
      </c>
      <c r="E569" s="257" t="s">
        <v>2071</v>
      </c>
      <c r="F569" s="257" t="s">
        <v>2072</v>
      </c>
      <c r="G569" s="257" t="s">
        <v>2041</v>
      </c>
      <c r="H569" s="257" t="s">
        <v>5735</v>
      </c>
      <c r="I569" s="257" t="s">
        <v>1073</v>
      </c>
    </row>
    <row r="570" spans="1:9" ht="15.95" customHeight="1">
      <c r="A570" s="257" t="s">
        <v>2074</v>
      </c>
      <c r="B570" s="257" t="s">
        <v>2075</v>
      </c>
      <c r="C570" s="257"/>
      <c r="D570" s="257" t="s">
        <v>721</v>
      </c>
      <c r="E570" s="257" t="s">
        <v>2071</v>
      </c>
      <c r="F570" s="257" t="s">
        <v>2072</v>
      </c>
      <c r="G570" s="257" t="s">
        <v>2041</v>
      </c>
      <c r="H570" s="257" t="s">
        <v>5735</v>
      </c>
      <c r="I570" s="257" t="s">
        <v>1073</v>
      </c>
    </row>
    <row r="571" spans="1:9" ht="15.95" customHeight="1">
      <c r="A571" s="257" t="s">
        <v>2076</v>
      </c>
      <c r="B571" s="257" t="s">
        <v>761</v>
      </c>
      <c r="C571" s="257"/>
      <c r="D571" s="257" t="s">
        <v>721</v>
      </c>
      <c r="E571" s="257" t="s">
        <v>2071</v>
      </c>
      <c r="F571" s="257" t="s">
        <v>2072</v>
      </c>
      <c r="G571" s="257" t="s">
        <v>2041</v>
      </c>
      <c r="H571" s="257" t="s">
        <v>5735</v>
      </c>
      <c r="I571" s="257" t="s">
        <v>1073</v>
      </c>
    </row>
    <row r="572" spans="1:9" ht="15.95" customHeight="1">
      <c r="A572" s="257" t="s">
        <v>2077</v>
      </c>
      <c r="B572" s="257" t="s">
        <v>2078</v>
      </c>
      <c r="C572" s="257"/>
      <c r="D572" s="257" t="s">
        <v>721</v>
      </c>
      <c r="E572" s="257" t="s">
        <v>2071</v>
      </c>
      <c r="F572" s="257" t="s">
        <v>2072</v>
      </c>
      <c r="G572" s="257" t="s">
        <v>2041</v>
      </c>
      <c r="H572" s="257" t="s">
        <v>5735</v>
      </c>
      <c r="I572" s="257" t="s">
        <v>1073</v>
      </c>
    </row>
    <row r="573" spans="1:9" ht="15.95" customHeight="1">
      <c r="A573" s="257" t="s">
        <v>2079</v>
      </c>
      <c r="B573" s="257" t="s">
        <v>2080</v>
      </c>
      <c r="C573" s="257"/>
      <c r="D573" s="257" t="s">
        <v>721</v>
      </c>
      <c r="E573" s="257" t="s">
        <v>2071</v>
      </c>
      <c r="F573" s="257" t="s">
        <v>2072</v>
      </c>
      <c r="G573" s="257" t="s">
        <v>2041</v>
      </c>
      <c r="H573" s="257" t="s">
        <v>5735</v>
      </c>
      <c r="I573" s="257" t="s">
        <v>1073</v>
      </c>
    </row>
    <row r="574" spans="1:9" ht="15.95" customHeight="1">
      <c r="A574" s="257" t="s">
        <v>2081</v>
      </c>
      <c r="B574" s="257" t="s">
        <v>958</v>
      </c>
      <c r="C574" s="257"/>
      <c r="D574" s="257" t="s">
        <v>721</v>
      </c>
      <c r="E574" s="257" t="s">
        <v>2071</v>
      </c>
      <c r="F574" s="257" t="s">
        <v>2072</v>
      </c>
      <c r="G574" s="257" t="s">
        <v>2041</v>
      </c>
      <c r="H574" s="257" t="s">
        <v>5735</v>
      </c>
      <c r="I574" s="257" t="s">
        <v>1073</v>
      </c>
    </row>
    <row r="575" spans="1:9" ht="15.95" customHeight="1">
      <c r="A575" s="257" t="s">
        <v>2082</v>
      </c>
      <c r="B575" s="257" t="s">
        <v>2083</v>
      </c>
      <c r="C575" s="257"/>
      <c r="D575" s="257" t="s">
        <v>721</v>
      </c>
      <c r="E575" s="257" t="s">
        <v>2071</v>
      </c>
      <c r="F575" s="257" t="s">
        <v>2072</v>
      </c>
      <c r="G575" s="257" t="s">
        <v>2041</v>
      </c>
      <c r="H575" s="257" t="s">
        <v>5735</v>
      </c>
      <c r="I575" s="257" t="s">
        <v>1073</v>
      </c>
    </row>
    <row r="576" spans="1:9" ht="15.95" customHeight="1">
      <c r="A576" s="257" t="s">
        <v>2084</v>
      </c>
      <c r="B576" s="257" t="s">
        <v>871</v>
      </c>
      <c r="C576" s="257"/>
      <c r="D576" s="257" t="s">
        <v>721</v>
      </c>
      <c r="E576" s="257" t="s">
        <v>2071</v>
      </c>
      <c r="F576" s="257" t="s">
        <v>2072</v>
      </c>
      <c r="G576" s="257" t="s">
        <v>2041</v>
      </c>
      <c r="H576" s="257" t="s">
        <v>5735</v>
      </c>
      <c r="I576" s="257" t="s">
        <v>1073</v>
      </c>
    </row>
    <row r="577" spans="1:9" ht="15.95" customHeight="1">
      <c r="A577" s="257" t="s">
        <v>2085</v>
      </c>
      <c r="B577" s="257" t="s">
        <v>1862</v>
      </c>
      <c r="C577" s="257"/>
      <c r="D577" s="257" t="s">
        <v>721</v>
      </c>
      <c r="E577" s="257" t="s">
        <v>2071</v>
      </c>
      <c r="F577" s="257" t="s">
        <v>2072</v>
      </c>
      <c r="G577" s="257" t="s">
        <v>2041</v>
      </c>
      <c r="H577" s="257" t="s">
        <v>5735</v>
      </c>
      <c r="I577" s="257" t="s">
        <v>1073</v>
      </c>
    </row>
    <row r="578" spans="1:9" ht="15.95" customHeight="1">
      <c r="A578" s="257" t="s">
        <v>2086</v>
      </c>
      <c r="B578" s="257" t="s">
        <v>817</v>
      </c>
      <c r="C578" s="257"/>
      <c r="D578" s="257" t="s">
        <v>721</v>
      </c>
      <c r="E578" s="257" t="s">
        <v>2071</v>
      </c>
      <c r="F578" s="257" t="s">
        <v>2072</v>
      </c>
      <c r="G578" s="257" t="s">
        <v>2041</v>
      </c>
      <c r="H578" s="257" t="s">
        <v>5735</v>
      </c>
      <c r="I578" s="257" t="s">
        <v>1073</v>
      </c>
    </row>
    <row r="579" spans="1:9" ht="15.95" customHeight="1">
      <c r="A579" s="257" t="s">
        <v>2087</v>
      </c>
      <c r="B579" s="257" t="s">
        <v>2088</v>
      </c>
      <c r="C579" s="257"/>
      <c r="D579" s="257" t="s">
        <v>721</v>
      </c>
      <c r="E579" s="257" t="s">
        <v>2071</v>
      </c>
      <c r="F579" s="257" t="s">
        <v>2072</v>
      </c>
      <c r="G579" s="257" t="s">
        <v>2041</v>
      </c>
      <c r="H579" s="257" t="s">
        <v>5735</v>
      </c>
      <c r="I579" s="257" t="s">
        <v>1073</v>
      </c>
    </row>
    <row r="580" spans="1:9" ht="15.95" customHeight="1">
      <c r="A580" s="257" t="s">
        <v>2089</v>
      </c>
      <c r="B580" s="257" t="s">
        <v>5861</v>
      </c>
      <c r="C580" s="257"/>
      <c r="D580" s="257" t="s">
        <v>5782</v>
      </c>
      <c r="E580" s="257" t="s">
        <v>2090</v>
      </c>
      <c r="F580" s="257" t="s">
        <v>2091</v>
      </c>
      <c r="G580" s="257" t="s">
        <v>2041</v>
      </c>
      <c r="H580" s="257" t="s">
        <v>5735</v>
      </c>
      <c r="I580" s="257" t="s">
        <v>1073</v>
      </c>
    </row>
    <row r="581" spans="1:9" ht="15.95" customHeight="1">
      <c r="A581" s="257" t="s">
        <v>2092</v>
      </c>
      <c r="B581" s="257" t="s">
        <v>5862</v>
      </c>
      <c r="C581" s="257"/>
      <c r="D581" s="257" t="s">
        <v>5782</v>
      </c>
      <c r="E581" s="257" t="s">
        <v>2090</v>
      </c>
      <c r="F581" s="257" t="s">
        <v>2091</v>
      </c>
      <c r="G581" s="257" t="s">
        <v>2041</v>
      </c>
      <c r="H581" s="257" t="s">
        <v>5735</v>
      </c>
      <c r="I581" s="257" t="s">
        <v>1073</v>
      </c>
    </row>
    <row r="582" spans="1:9" ht="15.95" customHeight="1">
      <c r="A582" s="257" t="s">
        <v>2093</v>
      </c>
      <c r="B582" s="257" t="s">
        <v>2094</v>
      </c>
      <c r="C582" s="257"/>
      <c r="D582" s="257" t="s">
        <v>721</v>
      </c>
      <c r="E582" s="257" t="s">
        <v>2090</v>
      </c>
      <c r="F582" s="257" t="s">
        <v>2091</v>
      </c>
      <c r="G582" s="257" t="s">
        <v>2041</v>
      </c>
      <c r="H582" s="257" t="s">
        <v>5735</v>
      </c>
      <c r="I582" s="257" t="s">
        <v>1073</v>
      </c>
    </row>
    <row r="583" spans="1:9" ht="15.95" customHeight="1">
      <c r="A583" s="257" t="s">
        <v>2095</v>
      </c>
      <c r="B583" s="257" t="s">
        <v>2096</v>
      </c>
      <c r="C583" s="257"/>
      <c r="D583" s="257" t="s">
        <v>721</v>
      </c>
      <c r="E583" s="257" t="s">
        <v>2090</v>
      </c>
      <c r="F583" s="257" t="s">
        <v>2091</v>
      </c>
      <c r="G583" s="257" t="s">
        <v>2041</v>
      </c>
      <c r="H583" s="257" t="s">
        <v>5735</v>
      </c>
      <c r="I583" s="257" t="s">
        <v>1073</v>
      </c>
    </row>
    <row r="584" spans="1:9" ht="15.95" customHeight="1">
      <c r="A584" s="257" t="s">
        <v>2097</v>
      </c>
      <c r="B584" s="257" t="s">
        <v>5863</v>
      </c>
      <c r="C584" s="257"/>
      <c r="D584" s="257" t="s">
        <v>5782</v>
      </c>
      <c r="E584" s="257" t="s">
        <v>2090</v>
      </c>
      <c r="F584" s="257" t="s">
        <v>2091</v>
      </c>
      <c r="G584" s="257" t="s">
        <v>2041</v>
      </c>
      <c r="H584" s="257" t="s">
        <v>5735</v>
      </c>
      <c r="I584" s="257" t="s">
        <v>1073</v>
      </c>
    </row>
    <row r="585" spans="1:9" ht="15.95" customHeight="1">
      <c r="A585" s="257" t="s">
        <v>2098</v>
      </c>
      <c r="B585" s="257" t="s">
        <v>5864</v>
      </c>
      <c r="C585" s="257"/>
      <c r="D585" s="257" t="s">
        <v>5782</v>
      </c>
      <c r="E585" s="257" t="s">
        <v>2090</v>
      </c>
      <c r="F585" s="257" t="s">
        <v>2091</v>
      </c>
      <c r="G585" s="257" t="s">
        <v>2041</v>
      </c>
      <c r="H585" s="257" t="s">
        <v>5735</v>
      </c>
      <c r="I585" s="257" t="s">
        <v>1073</v>
      </c>
    </row>
    <row r="586" spans="1:9" ht="15.95" customHeight="1">
      <c r="A586" s="257" t="s">
        <v>2099</v>
      </c>
      <c r="B586" s="257" t="s">
        <v>5865</v>
      </c>
      <c r="C586" s="257"/>
      <c r="D586" s="257" t="s">
        <v>5782</v>
      </c>
      <c r="E586" s="257" t="s">
        <v>2090</v>
      </c>
      <c r="F586" s="257" t="s">
        <v>2091</v>
      </c>
      <c r="G586" s="257" t="s">
        <v>2041</v>
      </c>
      <c r="H586" s="257" t="s">
        <v>5735</v>
      </c>
      <c r="I586" s="257" t="s">
        <v>1073</v>
      </c>
    </row>
    <row r="587" spans="1:9" ht="15.95" customHeight="1">
      <c r="A587" s="257" t="s">
        <v>2100</v>
      </c>
      <c r="B587" s="257" t="s">
        <v>1010</v>
      </c>
      <c r="C587" s="257"/>
      <c r="D587" s="257" t="s">
        <v>721</v>
      </c>
      <c r="E587" s="257" t="s">
        <v>2090</v>
      </c>
      <c r="F587" s="257" t="s">
        <v>2091</v>
      </c>
      <c r="G587" s="257" t="s">
        <v>2041</v>
      </c>
      <c r="H587" s="257" t="s">
        <v>5735</v>
      </c>
      <c r="I587" s="257" t="s">
        <v>1073</v>
      </c>
    </row>
    <row r="588" spans="1:9" ht="15.95" customHeight="1">
      <c r="A588" s="257" t="s">
        <v>2101</v>
      </c>
      <c r="B588" s="257" t="s">
        <v>2102</v>
      </c>
      <c r="C588" s="257"/>
      <c r="D588" s="257" t="s">
        <v>719</v>
      </c>
      <c r="E588" s="257" t="s">
        <v>2103</v>
      </c>
      <c r="F588" s="257" t="s">
        <v>2104</v>
      </c>
      <c r="G588" s="257" t="s">
        <v>2041</v>
      </c>
      <c r="H588" s="257" t="s">
        <v>5735</v>
      </c>
      <c r="I588" s="257" t="s">
        <v>1073</v>
      </c>
    </row>
    <row r="589" spans="1:9" ht="15.95" customHeight="1">
      <c r="A589" s="257" t="s">
        <v>2105</v>
      </c>
      <c r="B589" s="257" t="s">
        <v>2106</v>
      </c>
      <c r="C589" s="257"/>
      <c r="D589" s="257" t="s">
        <v>721</v>
      </c>
      <c r="E589" s="257" t="s">
        <v>2103</v>
      </c>
      <c r="F589" s="257" t="s">
        <v>2104</v>
      </c>
      <c r="G589" s="257" t="s">
        <v>2041</v>
      </c>
      <c r="H589" s="257" t="s">
        <v>5735</v>
      </c>
      <c r="I589" s="257" t="s">
        <v>1073</v>
      </c>
    </row>
    <row r="590" spans="1:9" ht="15.95" customHeight="1">
      <c r="A590" s="257" t="s">
        <v>2107</v>
      </c>
      <c r="B590" s="257" t="s">
        <v>2108</v>
      </c>
      <c r="C590" s="257"/>
      <c r="D590" s="257" t="s">
        <v>721</v>
      </c>
      <c r="E590" s="257" t="s">
        <v>2103</v>
      </c>
      <c r="F590" s="257" t="s">
        <v>2104</v>
      </c>
      <c r="G590" s="257" t="s">
        <v>2041</v>
      </c>
      <c r="H590" s="257" t="s">
        <v>5735</v>
      </c>
      <c r="I590" s="257" t="s">
        <v>1073</v>
      </c>
    </row>
    <row r="591" spans="1:9" ht="15.95" customHeight="1">
      <c r="A591" s="257" t="s">
        <v>2109</v>
      </c>
      <c r="B591" s="257" t="s">
        <v>907</v>
      </c>
      <c r="C591" s="257" t="s">
        <v>2110</v>
      </c>
      <c r="D591" s="257" t="s">
        <v>721</v>
      </c>
      <c r="E591" s="257" t="s">
        <v>2103</v>
      </c>
      <c r="F591" s="257" t="s">
        <v>2104</v>
      </c>
      <c r="G591" s="257" t="s">
        <v>2041</v>
      </c>
      <c r="H591" s="257" t="s">
        <v>5735</v>
      </c>
      <c r="I591" s="257" t="s">
        <v>1073</v>
      </c>
    </row>
    <row r="592" spans="1:9" ht="15.95" customHeight="1">
      <c r="A592" s="257" t="s">
        <v>2111</v>
      </c>
      <c r="B592" s="257" t="s">
        <v>2112</v>
      </c>
      <c r="C592" s="257"/>
      <c r="D592" s="257" t="s">
        <v>721</v>
      </c>
      <c r="E592" s="257" t="s">
        <v>2103</v>
      </c>
      <c r="F592" s="257" t="s">
        <v>2104</v>
      </c>
      <c r="G592" s="257" t="s">
        <v>2041</v>
      </c>
      <c r="H592" s="257" t="s">
        <v>5735</v>
      </c>
      <c r="I592" s="257" t="s">
        <v>1073</v>
      </c>
    </row>
    <row r="593" spans="1:9" ht="15.95" customHeight="1">
      <c r="A593" s="257" t="s">
        <v>2113</v>
      </c>
      <c r="B593" s="257" t="s">
        <v>823</v>
      </c>
      <c r="C593" s="257"/>
      <c r="D593" s="257" t="s">
        <v>721</v>
      </c>
      <c r="E593" s="257" t="s">
        <v>2103</v>
      </c>
      <c r="F593" s="257" t="s">
        <v>2104</v>
      </c>
      <c r="G593" s="257" t="s">
        <v>2041</v>
      </c>
      <c r="H593" s="257" t="s">
        <v>5735</v>
      </c>
      <c r="I593" s="257" t="s">
        <v>1073</v>
      </c>
    </row>
    <row r="594" spans="1:9" ht="15.95" customHeight="1">
      <c r="A594" s="257" t="s">
        <v>2114</v>
      </c>
      <c r="B594" s="257" t="s">
        <v>863</v>
      </c>
      <c r="C594" s="257"/>
      <c r="D594" s="257" t="s">
        <v>721</v>
      </c>
      <c r="E594" s="257" t="s">
        <v>2103</v>
      </c>
      <c r="F594" s="257" t="s">
        <v>2104</v>
      </c>
      <c r="G594" s="257" t="s">
        <v>2041</v>
      </c>
      <c r="H594" s="257" t="s">
        <v>5735</v>
      </c>
      <c r="I594" s="257" t="s">
        <v>1073</v>
      </c>
    </row>
    <row r="595" spans="1:9" ht="15.95" customHeight="1">
      <c r="A595" s="257" t="s">
        <v>2115</v>
      </c>
      <c r="B595" s="257" t="s">
        <v>2116</v>
      </c>
      <c r="C595" s="257"/>
      <c r="D595" s="257" t="s">
        <v>721</v>
      </c>
      <c r="E595" s="257" t="s">
        <v>2103</v>
      </c>
      <c r="F595" s="257" t="s">
        <v>2104</v>
      </c>
      <c r="G595" s="257" t="s">
        <v>2041</v>
      </c>
      <c r="H595" s="257" t="s">
        <v>5735</v>
      </c>
      <c r="I595" s="257" t="s">
        <v>1073</v>
      </c>
    </row>
    <row r="596" spans="1:9" ht="15.95" customHeight="1">
      <c r="A596" s="257" t="s">
        <v>2117</v>
      </c>
      <c r="B596" s="257" t="s">
        <v>804</v>
      </c>
      <c r="C596" s="257"/>
      <c r="D596" s="257" t="s">
        <v>721</v>
      </c>
      <c r="E596" s="257" t="s">
        <v>2103</v>
      </c>
      <c r="F596" s="257" t="s">
        <v>2104</v>
      </c>
      <c r="G596" s="257" t="s">
        <v>2041</v>
      </c>
      <c r="H596" s="257" t="s">
        <v>5735</v>
      </c>
      <c r="I596" s="257" t="s">
        <v>1073</v>
      </c>
    </row>
    <row r="597" spans="1:9" ht="15.95" customHeight="1">
      <c r="A597" s="257" t="s">
        <v>2118</v>
      </c>
      <c r="B597" s="257" t="s">
        <v>903</v>
      </c>
      <c r="C597" s="257"/>
      <c r="D597" s="257" t="s">
        <v>721</v>
      </c>
      <c r="E597" s="257" t="s">
        <v>2103</v>
      </c>
      <c r="F597" s="257" t="s">
        <v>2104</v>
      </c>
      <c r="G597" s="257" t="s">
        <v>2041</v>
      </c>
      <c r="H597" s="257" t="s">
        <v>5735</v>
      </c>
      <c r="I597" s="257" t="s">
        <v>1073</v>
      </c>
    </row>
    <row r="598" spans="1:9" ht="15.95" customHeight="1">
      <c r="A598" s="257" t="s">
        <v>2119</v>
      </c>
      <c r="B598" s="257" t="s">
        <v>1020</v>
      </c>
      <c r="C598" s="257"/>
      <c r="D598" s="257" t="s">
        <v>721</v>
      </c>
      <c r="E598" s="257" t="s">
        <v>2103</v>
      </c>
      <c r="F598" s="257" t="s">
        <v>2104</v>
      </c>
      <c r="G598" s="257" t="s">
        <v>2041</v>
      </c>
      <c r="H598" s="257" t="s">
        <v>5735</v>
      </c>
      <c r="I598" s="257" t="s">
        <v>1073</v>
      </c>
    </row>
    <row r="599" spans="1:9" ht="15.95" customHeight="1">
      <c r="A599" s="257" t="s">
        <v>2120</v>
      </c>
      <c r="B599" s="257" t="s">
        <v>5866</v>
      </c>
      <c r="C599" s="257"/>
      <c r="D599" s="257" t="s">
        <v>5782</v>
      </c>
      <c r="E599" s="257" t="s">
        <v>2121</v>
      </c>
      <c r="F599" s="257" t="s">
        <v>2122</v>
      </c>
      <c r="G599" s="257" t="s">
        <v>2041</v>
      </c>
      <c r="H599" s="257" t="s">
        <v>5735</v>
      </c>
      <c r="I599" s="257" t="s">
        <v>1073</v>
      </c>
    </row>
    <row r="600" spans="1:9" ht="15.95" customHeight="1">
      <c r="A600" s="257" t="s">
        <v>2123</v>
      </c>
      <c r="B600" s="257" t="s">
        <v>5867</v>
      </c>
      <c r="C600" s="257"/>
      <c r="D600" s="257" t="s">
        <v>5782</v>
      </c>
      <c r="E600" s="257" t="s">
        <v>2121</v>
      </c>
      <c r="F600" s="257" t="s">
        <v>2122</v>
      </c>
      <c r="G600" s="257" t="s">
        <v>2041</v>
      </c>
      <c r="H600" s="257" t="s">
        <v>5735</v>
      </c>
      <c r="I600" s="257" t="s">
        <v>1073</v>
      </c>
    </row>
    <row r="601" spans="1:9" ht="15.95" customHeight="1">
      <c r="A601" s="257" t="s">
        <v>2124</v>
      </c>
      <c r="B601" s="257" t="s">
        <v>956</v>
      </c>
      <c r="C601" s="257"/>
      <c r="D601" s="257" t="s">
        <v>721</v>
      </c>
      <c r="E601" s="257" t="s">
        <v>2121</v>
      </c>
      <c r="F601" s="257" t="s">
        <v>2122</v>
      </c>
      <c r="G601" s="257" t="s">
        <v>2041</v>
      </c>
      <c r="H601" s="257" t="s">
        <v>5735</v>
      </c>
      <c r="I601" s="257" t="s">
        <v>1073</v>
      </c>
    </row>
    <row r="602" spans="1:9" ht="15.95" customHeight="1">
      <c r="A602" s="257" t="s">
        <v>2125</v>
      </c>
      <c r="B602" s="257" t="s">
        <v>2126</v>
      </c>
      <c r="C602" s="257"/>
      <c r="D602" s="257" t="s">
        <v>721</v>
      </c>
      <c r="E602" s="257" t="s">
        <v>2121</v>
      </c>
      <c r="F602" s="257" t="s">
        <v>2122</v>
      </c>
      <c r="G602" s="257" t="s">
        <v>2041</v>
      </c>
      <c r="H602" s="257" t="s">
        <v>5735</v>
      </c>
      <c r="I602" s="257" t="s">
        <v>1073</v>
      </c>
    </row>
    <row r="603" spans="1:9" ht="15.95" customHeight="1">
      <c r="A603" s="257" t="s">
        <v>2127</v>
      </c>
      <c r="B603" s="257" t="s">
        <v>5868</v>
      </c>
      <c r="C603" s="257" t="s">
        <v>2128</v>
      </c>
      <c r="D603" s="257" t="s">
        <v>5782</v>
      </c>
      <c r="E603" s="257" t="s">
        <v>2121</v>
      </c>
      <c r="F603" s="257" t="s">
        <v>2122</v>
      </c>
      <c r="G603" s="257" t="s">
        <v>2041</v>
      </c>
      <c r="H603" s="257" t="s">
        <v>5735</v>
      </c>
      <c r="I603" s="257" t="s">
        <v>1073</v>
      </c>
    </row>
    <row r="604" spans="1:9" ht="15.95" customHeight="1">
      <c r="A604" s="257" t="s">
        <v>2129</v>
      </c>
      <c r="B604" s="257" t="s">
        <v>5869</v>
      </c>
      <c r="C604" s="257"/>
      <c r="D604" s="257" t="s">
        <v>5782</v>
      </c>
      <c r="E604" s="257" t="s">
        <v>2121</v>
      </c>
      <c r="F604" s="257" t="s">
        <v>2122</v>
      </c>
      <c r="G604" s="257" t="s">
        <v>2041</v>
      </c>
      <c r="H604" s="257" t="s">
        <v>5735</v>
      </c>
      <c r="I604" s="257" t="s">
        <v>1073</v>
      </c>
    </row>
    <row r="605" spans="1:9" ht="15.95" customHeight="1">
      <c r="A605" s="257" t="s">
        <v>2130</v>
      </c>
      <c r="B605" s="257" t="s">
        <v>2131</v>
      </c>
      <c r="C605" s="257"/>
      <c r="D605" s="257" t="s">
        <v>721</v>
      </c>
      <c r="E605" s="257" t="s">
        <v>2121</v>
      </c>
      <c r="F605" s="257" t="s">
        <v>2122</v>
      </c>
      <c r="G605" s="257" t="s">
        <v>2041</v>
      </c>
      <c r="H605" s="257" t="s">
        <v>5735</v>
      </c>
      <c r="I605" s="257" t="s">
        <v>1073</v>
      </c>
    </row>
    <row r="606" spans="1:9" ht="15.95" customHeight="1">
      <c r="A606" s="257" t="s">
        <v>2132</v>
      </c>
      <c r="B606" s="257" t="s">
        <v>789</v>
      </c>
      <c r="C606" s="257"/>
      <c r="D606" s="257" t="s">
        <v>721</v>
      </c>
      <c r="E606" s="257" t="s">
        <v>2121</v>
      </c>
      <c r="F606" s="257" t="s">
        <v>2122</v>
      </c>
      <c r="G606" s="257" t="s">
        <v>2041</v>
      </c>
      <c r="H606" s="257" t="s">
        <v>5735</v>
      </c>
      <c r="I606" s="257" t="s">
        <v>1073</v>
      </c>
    </row>
    <row r="607" spans="1:9" ht="15.95" customHeight="1">
      <c r="A607" s="257" t="s">
        <v>2133</v>
      </c>
      <c r="B607" s="257" t="s">
        <v>2134</v>
      </c>
      <c r="C607" s="257"/>
      <c r="D607" s="257" t="s">
        <v>721</v>
      </c>
      <c r="E607" s="257" t="s">
        <v>2121</v>
      </c>
      <c r="F607" s="257" t="s">
        <v>2122</v>
      </c>
      <c r="G607" s="257" t="s">
        <v>2041</v>
      </c>
      <c r="H607" s="257" t="s">
        <v>5735</v>
      </c>
      <c r="I607" s="257" t="s">
        <v>1073</v>
      </c>
    </row>
    <row r="608" spans="1:9" ht="15.95" customHeight="1">
      <c r="A608" s="257" t="s">
        <v>2135</v>
      </c>
      <c r="B608" s="257" t="s">
        <v>5870</v>
      </c>
      <c r="C608" s="257"/>
      <c r="D608" s="257" t="s">
        <v>5782</v>
      </c>
      <c r="E608" s="257" t="s">
        <v>2121</v>
      </c>
      <c r="F608" s="257" t="s">
        <v>2122</v>
      </c>
      <c r="G608" s="257" t="s">
        <v>2041</v>
      </c>
      <c r="H608" s="257" t="s">
        <v>5735</v>
      </c>
      <c r="I608" s="257" t="s">
        <v>1073</v>
      </c>
    </row>
    <row r="609" spans="1:9" ht="15.95" customHeight="1">
      <c r="A609" s="257" t="s">
        <v>2136</v>
      </c>
      <c r="B609" s="257" t="s">
        <v>2137</v>
      </c>
      <c r="C609" s="257" t="s">
        <v>2138</v>
      </c>
      <c r="D609" s="257" t="s">
        <v>721</v>
      </c>
      <c r="E609" s="257" t="s">
        <v>2121</v>
      </c>
      <c r="F609" s="257" t="s">
        <v>2122</v>
      </c>
      <c r="G609" s="257" t="s">
        <v>2041</v>
      </c>
      <c r="H609" s="257" t="s">
        <v>5735</v>
      </c>
      <c r="I609" s="257" t="s">
        <v>1073</v>
      </c>
    </row>
    <row r="610" spans="1:9" ht="15.95" customHeight="1">
      <c r="A610" s="257" t="s">
        <v>2139</v>
      </c>
      <c r="B610" s="257" t="s">
        <v>5871</v>
      </c>
      <c r="C610" s="257"/>
      <c r="D610" s="257" t="s">
        <v>5782</v>
      </c>
      <c r="E610" s="257" t="s">
        <v>2121</v>
      </c>
      <c r="F610" s="257" t="s">
        <v>2122</v>
      </c>
      <c r="G610" s="257" t="s">
        <v>2041</v>
      </c>
      <c r="H610" s="257" t="s">
        <v>5735</v>
      </c>
      <c r="I610" s="257" t="s">
        <v>1073</v>
      </c>
    </row>
    <row r="611" spans="1:9" ht="15.95" customHeight="1">
      <c r="A611" s="257" t="s">
        <v>2140</v>
      </c>
      <c r="B611" s="257" t="s">
        <v>5872</v>
      </c>
      <c r="C611" s="257"/>
      <c r="D611" s="257" t="s">
        <v>5782</v>
      </c>
      <c r="E611" s="257" t="s">
        <v>2141</v>
      </c>
      <c r="F611" s="257" t="s">
        <v>2142</v>
      </c>
      <c r="G611" s="257" t="s">
        <v>2041</v>
      </c>
      <c r="H611" s="257" t="s">
        <v>5735</v>
      </c>
      <c r="I611" s="257" t="s">
        <v>1073</v>
      </c>
    </row>
    <row r="612" spans="1:9" ht="15.95" customHeight="1">
      <c r="A612" s="257" t="s">
        <v>2143</v>
      </c>
      <c r="B612" s="257" t="s">
        <v>5839</v>
      </c>
      <c r="C612" s="257"/>
      <c r="D612" s="257" t="s">
        <v>5782</v>
      </c>
      <c r="E612" s="257" t="s">
        <v>2141</v>
      </c>
      <c r="F612" s="257" t="s">
        <v>2142</v>
      </c>
      <c r="G612" s="257" t="s">
        <v>2041</v>
      </c>
      <c r="H612" s="257" t="s">
        <v>5735</v>
      </c>
      <c r="I612" s="257" t="s">
        <v>1073</v>
      </c>
    </row>
    <row r="613" spans="1:9" ht="15.95" customHeight="1">
      <c r="A613" s="257" t="s">
        <v>2144</v>
      </c>
      <c r="B613" s="257" t="s">
        <v>5873</v>
      </c>
      <c r="C613" s="257"/>
      <c r="D613" s="257" t="s">
        <v>5782</v>
      </c>
      <c r="E613" s="257" t="s">
        <v>2141</v>
      </c>
      <c r="F613" s="257" t="s">
        <v>2142</v>
      </c>
      <c r="G613" s="257" t="s">
        <v>2041</v>
      </c>
      <c r="H613" s="257" t="s">
        <v>5735</v>
      </c>
      <c r="I613" s="257" t="s">
        <v>1073</v>
      </c>
    </row>
    <row r="614" spans="1:9" ht="15.95" customHeight="1">
      <c r="A614" s="257" t="s">
        <v>2145</v>
      </c>
      <c r="B614" s="257" t="s">
        <v>5874</v>
      </c>
      <c r="C614" s="257"/>
      <c r="D614" s="257" t="s">
        <v>5782</v>
      </c>
      <c r="E614" s="257" t="s">
        <v>2141</v>
      </c>
      <c r="F614" s="257" t="s">
        <v>2142</v>
      </c>
      <c r="G614" s="257" t="s">
        <v>2041</v>
      </c>
      <c r="H614" s="257" t="s">
        <v>5735</v>
      </c>
      <c r="I614" s="257" t="s">
        <v>1073</v>
      </c>
    </row>
    <row r="615" spans="1:9" ht="15.95" customHeight="1">
      <c r="A615" s="257" t="s">
        <v>2146</v>
      </c>
      <c r="B615" s="257" t="s">
        <v>5875</v>
      </c>
      <c r="C615" s="257"/>
      <c r="D615" s="257" t="s">
        <v>5782</v>
      </c>
      <c r="E615" s="257" t="s">
        <v>2141</v>
      </c>
      <c r="F615" s="257" t="s">
        <v>2142</v>
      </c>
      <c r="G615" s="257" t="s">
        <v>2041</v>
      </c>
      <c r="H615" s="257" t="s">
        <v>5735</v>
      </c>
      <c r="I615" s="257" t="s">
        <v>1073</v>
      </c>
    </row>
    <row r="616" spans="1:9" ht="15.95" customHeight="1">
      <c r="A616" s="257" t="s">
        <v>2147</v>
      </c>
      <c r="B616" s="257" t="s">
        <v>5876</v>
      </c>
      <c r="C616" s="257"/>
      <c r="D616" s="257" t="s">
        <v>5782</v>
      </c>
      <c r="E616" s="257" t="s">
        <v>2141</v>
      </c>
      <c r="F616" s="257" t="s">
        <v>2142</v>
      </c>
      <c r="G616" s="257" t="s">
        <v>2041</v>
      </c>
      <c r="H616" s="257" t="s">
        <v>5735</v>
      </c>
      <c r="I616" s="257" t="s">
        <v>1073</v>
      </c>
    </row>
    <row r="617" spans="1:9" ht="15.95" customHeight="1">
      <c r="A617" s="257" t="s">
        <v>2148</v>
      </c>
      <c r="B617" s="257" t="s">
        <v>5877</v>
      </c>
      <c r="C617" s="257"/>
      <c r="D617" s="257" t="s">
        <v>5782</v>
      </c>
      <c r="E617" s="257" t="s">
        <v>2141</v>
      </c>
      <c r="F617" s="257" t="s">
        <v>2142</v>
      </c>
      <c r="G617" s="257" t="s">
        <v>2041</v>
      </c>
      <c r="H617" s="257" t="s">
        <v>5735</v>
      </c>
      <c r="I617" s="257" t="s">
        <v>1073</v>
      </c>
    </row>
    <row r="618" spans="1:9" ht="15.95" customHeight="1">
      <c r="A618" s="257" t="s">
        <v>2149</v>
      </c>
      <c r="B618" s="257" t="s">
        <v>5878</v>
      </c>
      <c r="C618" s="257"/>
      <c r="D618" s="257" t="s">
        <v>5782</v>
      </c>
      <c r="E618" s="257" t="s">
        <v>2150</v>
      </c>
      <c r="F618" s="257" t="s">
        <v>2151</v>
      </c>
      <c r="G618" s="257" t="s">
        <v>2041</v>
      </c>
      <c r="H618" s="257" t="s">
        <v>5735</v>
      </c>
      <c r="I618" s="257" t="s">
        <v>1073</v>
      </c>
    </row>
    <row r="619" spans="1:9" ht="15.95" customHeight="1">
      <c r="A619" s="257" t="s">
        <v>2152</v>
      </c>
      <c r="B619" s="257" t="s">
        <v>5879</v>
      </c>
      <c r="C619" s="257"/>
      <c r="D619" s="257" t="s">
        <v>5782</v>
      </c>
      <c r="E619" s="257" t="s">
        <v>2150</v>
      </c>
      <c r="F619" s="257" t="s">
        <v>2151</v>
      </c>
      <c r="G619" s="257" t="s">
        <v>2041</v>
      </c>
      <c r="H619" s="257" t="s">
        <v>5735</v>
      </c>
      <c r="I619" s="257" t="s">
        <v>1073</v>
      </c>
    </row>
    <row r="620" spans="1:9" ht="15.95" customHeight="1">
      <c r="A620" s="257" t="s">
        <v>2153</v>
      </c>
      <c r="B620" s="257" t="s">
        <v>5880</v>
      </c>
      <c r="C620" s="257"/>
      <c r="D620" s="257" t="s">
        <v>5782</v>
      </c>
      <c r="E620" s="257" t="s">
        <v>2150</v>
      </c>
      <c r="F620" s="257" t="s">
        <v>2151</v>
      </c>
      <c r="G620" s="257" t="s">
        <v>2041</v>
      </c>
      <c r="H620" s="257" t="s">
        <v>5735</v>
      </c>
      <c r="I620" s="257" t="s">
        <v>1073</v>
      </c>
    </row>
    <row r="621" spans="1:9" ht="15.95" customHeight="1">
      <c r="A621" s="257" t="s">
        <v>2154</v>
      </c>
      <c r="B621" s="257" t="s">
        <v>5881</v>
      </c>
      <c r="C621" s="257"/>
      <c r="D621" s="257" t="s">
        <v>5782</v>
      </c>
      <c r="E621" s="257" t="s">
        <v>2150</v>
      </c>
      <c r="F621" s="257" t="s">
        <v>2151</v>
      </c>
      <c r="G621" s="257" t="s">
        <v>2041</v>
      </c>
      <c r="H621" s="257" t="s">
        <v>5735</v>
      </c>
      <c r="I621" s="257" t="s">
        <v>1073</v>
      </c>
    </row>
    <row r="622" spans="1:9" ht="15.95" customHeight="1">
      <c r="A622" s="257" t="s">
        <v>2155</v>
      </c>
      <c r="B622" s="257" t="s">
        <v>5882</v>
      </c>
      <c r="C622" s="257"/>
      <c r="D622" s="257" t="s">
        <v>5782</v>
      </c>
      <c r="E622" s="257" t="s">
        <v>2150</v>
      </c>
      <c r="F622" s="257" t="s">
        <v>2151</v>
      </c>
      <c r="G622" s="257" t="s">
        <v>2041</v>
      </c>
      <c r="H622" s="257" t="s">
        <v>5735</v>
      </c>
      <c r="I622" s="257" t="s">
        <v>1073</v>
      </c>
    </row>
    <row r="623" spans="1:9" ht="15.95" customHeight="1">
      <c r="A623" s="257" t="s">
        <v>2156</v>
      </c>
      <c r="B623" s="257" t="s">
        <v>5883</v>
      </c>
      <c r="C623" s="257"/>
      <c r="D623" s="257" t="s">
        <v>5782</v>
      </c>
      <c r="E623" s="257" t="s">
        <v>2150</v>
      </c>
      <c r="F623" s="257" t="s">
        <v>2151</v>
      </c>
      <c r="G623" s="257" t="s">
        <v>2041</v>
      </c>
      <c r="H623" s="257" t="s">
        <v>5735</v>
      </c>
      <c r="I623" s="257" t="s">
        <v>1073</v>
      </c>
    </row>
    <row r="624" spans="1:9" ht="15.95" customHeight="1">
      <c r="A624" s="257" t="s">
        <v>2157</v>
      </c>
      <c r="B624" s="257" t="s">
        <v>894</v>
      </c>
      <c r="C624" s="257"/>
      <c r="D624" s="257" t="s">
        <v>721</v>
      </c>
      <c r="E624" s="257" t="s">
        <v>2150</v>
      </c>
      <c r="F624" s="257" t="s">
        <v>2151</v>
      </c>
      <c r="G624" s="257" t="s">
        <v>2041</v>
      </c>
      <c r="H624" s="257" t="s">
        <v>5735</v>
      </c>
      <c r="I624" s="257" t="s">
        <v>1073</v>
      </c>
    </row>
    <row r="625" spans="1:9" ht="15.95" customHeight="1">
      <c r="A625" s="257" t="s">
        <v>2158</v>
      </c>
      <c r="B625" s="257" t="s">
        <v>5884</v>
      </c>
      <c r="C625" s="257"/>
      <c r="D625" s="257" t="s">
        <v>5782</v>
      </c>
      <c r="E625" s="257" t="s">
        <v>2150</v>
      </c>
      <c r="F625" s="257" t="s">
        <v>2151</v>
      </c>
      <c r="G625" s="257" t="s">
        <v>2041</v>
      </c>
      <c r="H625" s="257" t="s">
        <v>5735</v>
      </c>
      <c r="I625" s="257" t="s">
        <v>1073</v>
      </c>
    </row>
    <row r="626" spans="1:9" ht="15.95" customHeight="1">
      <c r="A626" s="257" t="s">
        <v>2159</v>
      </c>
      <c r="B626" s="257" t="s">
        <v>5885</v>
      </c>
      <c r="C626" s="257"/>
      <c r="D626" s="257" t="s">
        <v>5782</v>
      </c>
      <c r="E626" s="257" t="s">
        <v>2150</v>
      </c>
      <c r="F626" s="257" t="s">
        <v>2151</v>
      </c>
      <c r="G626" s="257" t="s">
        <v>2041</v>
      </c>
      <c r="H626" s="257" t="s">
        <v>5735</v>
      </c>
      <c r="I626" s="257" t="s">
        <v>1073</v>
      </c>
    </row>
    <row r="627" spans="1:9" ht="15.95" customHeight="1">
      <c r="A627" s="257" t="s">
        <v>2160</v>
      </c>
      <c r="B627" s="257" t="s">
        <v>5886</v>
      </c>
      <c r="C627" s="257"/>
      <c r="D627" s="257" t="s">
        <v>5782</v>
      </c>
      <c r="E627" s="257" t="s">
        <v>2150</v>
      </c>
      <c r="F627" s="257" t="s">
        <v>2151</v>
      </c>
      <c r="G627" s="257" t="s">
        <v>2041</v>
      </c>
      <c r="H627" s="257" t="s">
        <v>5735</v>
      </c>
      <c r="I627" s="257" t="s">
        <v>1073</v>
      </c>
    </row>
    <row r="628" spans="1:9" ht="15.95" customHeight="1">
      <c r="A628" s="257" t="s">
        <v>2161</v>
      </c>
      <c r="B628" s="257" t="s">
        <v>2162</v>
      </c>
      <c r="C628" s="257"/>
      <c r="D628" s="257" t="s">
        <v>721</v>
      </c>
      <c r="E628" s="257" t="s">
        <v>2163</v>
      </c>
      <c r="F628" s="257" t="s">
        <v>2164</v>
      </c>
      <c r="G628" s="257" t="s">
        <v>2041</v>
      </c>
      <c r="H628" s="257" t="s">
        <v>5735</v>
      </c>
      <c r="I628" s="257" t="s">
        <v>1073</v>
      </c>
    </row>
    <row r="629" spans="1:9" ht="15.95" customHeight="1">
      <c r="A629" s="257" t="s">
        <v>2165</v>
      </c>
      <c r="B629" s="257" t="s">
        <v>1035</v>
      </c>
      <c r="C629" s="257"/>
      <c r="D629" s="257" t="s">
        <v>721</v>
      </c>
      <c r="E629" s="257" t="s">
        <v>2163</v>
      </c>
      <c r="F629" s="257" t="s">
        <v>2164</v>
      </c>
      <c r="G629" s="257" t="s">
        <v>2041</v>
      </c>
      <c r="H629" s="257" t="s">
        <v>5735</v>
      </c>
      <c r="I629" s="257" t="s">
        <v>1073</v>
      </c>
    </row>
    <row r="630" spans="1:9" ht="15.95" customHeight="1">
      <c r="A630" s="257" t="s">
        <v>2166</v>
      </c>
      <c r="B630" s="257" t="s">
        <v>858</v>
      </c>
      <c r="C630" s="257"/>
      <c r="D630" s="257" t="s">
        <v>721</v>
      </c>
      <c r="E630" s="257" t="s">
        <v>2163</v>
      </c>
      <c r="F630" s="257" t="s">
        <v>2164</v>
      </c>
      <c r="G630" s="257" t="s">
        <v>2041</v>
      </c>
      <c r="H630" s="257" t="s">
        <v>5735</v>
      </c>
      <c r="I630" s="257" t="s">
        <v>1073</v>
      </c>
    </row>
    <row r="631" spans="1:9" ht="15.95" customHeight="1">
      <c r="A631" s="257" t="s">
        <v>2167</v>
      </c>
      <c r="B631" s="257" t="s">
        <v>738</v>
      </c>
      <c r="C631" s="257"/>
      <c r="D631" s="257" t="s">
        <v>721</v>
      </c>
      <c r="E631" s="257" t="s">
        <v>2163</v>
      </c>
      <c r="F631" s="257" t="s">
        <v>2164</v>
      </c>
      <c r="G631" s="257" t="s">
        <v>2041</v>
      </c>
      <c r="H631" s="257" t="s">
        <v>5735</v>
      </c>
      <c r="I631" s="257" t="s">
        <v>1073</v>
      </c>
    </row>
    <row r="632" spans="1:9" ht="15.95" customHeight="1">
      <c r="A632" s="257" t="s">
        <v>2168</v>
      </c>
      <c r="B632" s="257" t="s">
        <v>776</v>
      </c>
      <c r="C632" s="257"/>
      <c r="D632" s="257" t="s">
        <v>721</v>
      </c>
      <c r="E632" s="257" t="s">
        <v>2163</v>
      </c>
      <c r="F632" s="257" t="s">
        <v>2164</v>
      </c>
      <c r="G632" s="257" t="s">
        <v>2041</v>
      </c>
      <c r="H632" s="257" t="s">
        <v>5735</v>
      </c>
      <c r="I632" s="257" t="s">
        <v>1073</v>
      </c>
    </row>
    <row r="633" spans="1:9" ht="15.95" customHeight="1">
      <c r="A633" s="257" t="s">
        <v>2169</v>
      </c>
      <c r="B633" s="257" t="s">
        <v>2170</v>
      </c>
      <c r="C633" s="257" t="s">
        <v>2171</v>
      </c>
      <c r="D633" s="257" t="s">
        <v>721</v>
      </c>
      <c r="E633" s="257" t="s">
        <v>2163</v>
      </c>
      <c r="F633" s="257" t="s">
        <v>2164</v>
      </c>
      <c r="G633" s="257" t="s">
        <v>2041</v>
      </c>
      <c r="H633" s="257" t="s">
        <v>5735</v>
      </c>
      <c r="I633" s="257" t="s">
        <v>1073</v>
      </c>
    </row>
    <row r="634" spans="1:9" ht="15.95" customHeight="1">
      <c r="A634" s="257" t="s">
        <v>2172</v>
      </c>
      <c r="B634" s="257" t="s">
        <v>2173</v>
      </c>
      <c r="C634" s="257" t="s">
        <v>2174</v>
      </c>
      <c r="D634" s="257" t="s">
        <v>721</v>
      </c>
      <c r="E634" s="257" t="s">
        <v>2163</v>
      </c>
      <c r="F634" s="257" t="s">
        <v>2164</v>
      </c>
      <c r="G634" s="257" t="s">
        <v>2041</v>
      </c>
      <c r="H634" s="257" t="s">
        <v>5735</v>
      </c>
      <c r="I634" s="257" t="s">
        <v>1073</v>
      </c>
    </row>
    <row r="635" spans="1:9" ht="15.95" customHeight="1">
      <c r="A635" s="257" t="s">
        <v>2175</v>
      </c>
      <c r="B635" s="257" t="s">
        <v>2176</v>
      </c>
      <c r="C635" s="257"/>
      <c r="D635" s="257" t="s">
        <v>721</v>
      </c>
      <c r="E635" s="257" t="s">
        <v>2163</v>
      </c>
      <c r="F635" s="257" t="s">
        <v>2164</v>
      </c>
      <c r="G635" s="257" t="s">
        <v>2041</v>
      </c>
      <c r="H635" s="257" t="s">
        <v>5735</v>
      </c>
      <c r="I635" s="257" t="s">
        <v>1073</v>
      </c>
    </row>
    <row r="636" spans="1:9" ht="15.95" customHeight="1">
      <c r="A636" s="257" t="s">
        <v>2177</v>
      </c>
      <c r="B636" s="257" t="s">
        <v>799</v>
      </c>
      <c r="C636" s="257"/>
      <c r="D636" s="257" t="s">
        <v>721</v>
      </c>
      <c r="E636" s="257" t="s">
        <v>2163</v>
      </c>
      <c r="F636" s="257" t="s">
        <v>2164</v>
      </c>
      <c r="G636" s="257" t="s">
        <v>2041</v>
      </c>
      <c r="H636" s="257" t="s">
        <v>5735</v>
      </c>
      <c r="I636" s="257" t="s">
        <v>1073</v>
      </c>
    </row>
    <row r="637" spans="1:9" ht="15.95" customHeight="1">
      <c r="A637" s="257" t="s">
        <v>2178</v>
      </c>
      <c r="B637" s="257" t="s">
        <v>2179</v>
      </c>
      <c r="C637" s="257"/>
      <c r="D637" s="257" t="s">
        <v>721</v>
      </c>
      <c r="E637" s="257" t="s">
        <v>2163</v>
      </c>
      <c r="F637" s="257" t="s">
        <v>2164</v>
      </c>
      <c r="G637" s="257" t="s">
        <v>2041</v>
      </c>
      <c r="H637" s="257" t="s">
        <v>5735</v>
      </c>
      <c r="I637" s="257" t="s">
        <v>1073</v>
      </c>
    </row>
    <row r="638" spans="1:9" ht="15.95" customHeight="1">
      <c r="A638" s="257" t="s">
        <v>2180</v>
      </c>
      <c r="B638" s="257" t="s">
        <v>5887</v>
      </c>
      <c r="C638" s="257"/>
      <c r="D638" s="257" t="s">
        <v>5782</v>
      </c>
      <c r="E638" s="257" t="s">
        <v>2181</v>
      </c>
      <c r="F638" s="257" t="s">
        <v>5762</v>
      </c>
      <c r="G638" s="257" t="s">
        <v>2182</v>
      </c>
      <c r="H638" s="257" t="s">
        <v>5741</v>
      </c>
      <c r="I638" s="257" t="s">
        <v>1073</v>
      </c>
    </row>
    <row r="639" spans="1:9" ht="15.95" customHeight="1">
      <c r="A639" s="257" t="s">
        <v>2183</v>
      </c>
      <c r="B639" s="257" t="s">
        <v>5888</v>
      </c>
      <c r="C639" s="257"/>
      <c r="D639" s="257" t="s">
        <v>5782</v>
      </c>
      <c r="E639" s="257" t="s">
        <v>2181</v>
      </c>
      <c r="F639" s="257" t="s">
        <v>5762</v>
      </c>
      <c r="G639" s="257" t="s">
        <v>2182</v>
      </c>
      <c r="H639" s="257" t="s">
        <v>5741</v>
      </c>
      <c r="I639" s="257" t="s">
        <v>1073</v>
      </c>
    </row>
    <row r="640" spans="1:9" ht="15.95" customHeight="1">
      <c r="A640" s="257" t="s">
        <v>2184</v>
      </c>
      <c r="B640" s="257" t="s">
        <v>5889</v>
      </c>
      <c r="C640" s="257"/>
      <c r="D640" s="257" t="s">
        <v>5782</v>
      </c>
      <c r="E640" s="257" t="s">
        <v>2181</v>
      </c>
      <c r="F640" s="257" t="s">
        <v>5762</v>
      </c>
      <c r="G640" s="257" t="s">
        <v>2182</v>
      </c>
      <c r="H640" s="257" t="s">
        <v>5741</v>
      </c>
      <c r="I640" s="257" t="s">
        <v>1073</v>
      </c>
    </row>
    <row r="641" spans="1:9" ht="15.95" customHeight="1">
      <c r="A641" s="257" t="s">
        <v>2185</v>
      </c>
      <c r="B641" s="257" t="s">
        <v>5890</v>
      </c>
      <c r="C641" s="257"/>
      <c r="D641" s="257" t="s">
        <v>5782</v>
      </c>
      <c r="E641" s="257" t="s">
        <v>2181</v>
      </c>
      <c r="F641" s="257" t="s">
        <v>5762</v>
      </c>
      <c r="G641" s="257" t="s">
        <v>2182</v>
      </c>
      <c r="H641" s="257" t="s">
        <v>5741</v>
      </c>
      <c r="I641" s="257" t="s">
        <v>1073</v>
      </c>
    </row>
    <row r="642" spans="1:9" ht="15.95" customHeight="1">
      <c r="A642" s="257" t="s">
        <v>2186</v>
      </c>
      <c r="B642" s="257" t="s">
        <v>5891</v>
      </c>
      <c r="C642" s="257"/>
      <c r="D642" s="257" t="s">
        <v>5782</v>
      </c>
      <c r="E642" s="257" t="s">
        <v>2181</v>
      </c>
      <c r="F642" s="257" t="s">
        <v>5762</v>
      </c>
      <c r="G642" s="257" t="s">
        <v>2182</v>
      </c>
      <c r="H642" s="257" t="s">
        <v>5741</v>
      </c>
      <c r="I642" s="257" t="s">
        <v>1073</v>
      </c>
    </row>
    <row r="643" spans="1:9" ht="15.95" customHeight="1">
      <c r="A643" s="257" t="s">
        <v>2187</v>
      </c>
      <c r="B643" s="257" t="s">
        <v>5868</v>
      </c>
      <c r="C643" s="257"/>
      <c r="D643" s="257" t="s">
        <v>5782</v>
      </c>
      <c r="E643" s="257" t="s">
        <v>2181</v>
      </c>
      <c r="F643" s="257" t="s">
        <v>5762</v>
      </c>
      <c r="G643" s="257" t="s">
        <v>2182</v>
      </c>
      <c r="H643" s="257" t="s">
        <v>5741</v>
      </c>
      <c r="I643" s="257" t="s">
        <v>1073</v>
      </c>
    </row>
    <row r="644" spans="1:9" ht="15.95" customHeight="1">
      <c r="A644" s="257" t="s">
        <v>2188</v>
      </c>
      <c r="B644" s="257" t="s">
        <v>5892</v>
      </c>
      <c r="C644" s="257"/>
      <c r="D644" s="257" t="s">
        <v>5782</v>
      </c>
      <c r="E644" s="257" t="s">
        <v>2181</v>
      </c>
      <c r="F644" s="257" t="s">
        <v>5762</v>
      </c>
      <c r="G644" s="257" t="s">
        <v>2182</v>
      </c>
      <c r="H644" s="257" t="s">
        <v>5741</v>
      </c>
      <c r="I644" s="257" t="s">
        <v>1073</v>
      </c>
    </row>
    <row r="645" spans="1:9" ht="15.95" customHeight="1">
      <c r="A645" s="257" t="s">
        <v>2189</v>
      </c>
      <c r="B645" s="257" t="s">
        <v>5893</v>
      </c>
      <c r="C645" s="257"/>
      <c r="D645" s="257" t="s">
        <v>5782</v>
      </c>
      <c r="E645" s="257" t="s">
        <v>2181</v>
      </c>
      <c r="F645" s="257" t="s">
        <v>5762</v>
      </c>
      <c r="G645" s="257" t="s">
        <v>2182</v>
      </c>
      <c r="H645" s="257" t="s">
        <v>5741</v>
      </c>
      <c r="I645" s="257" t="s">
        <v>1073</v>
      </c>
    </row>
    <row r="646" spans="1:9" ht="15.95" customHeight="1">
      <c r="A646" s="257" t="s">
        <v>2190</v>
      </c>
      <c r="B646" s="257" t="s">
        <v>5894</v>
      </c>
      <c r="C646" s="257"/>
      <c r="D646" s="257" t="s">
        <v>5782</v>
      </c>
      <c r="E646" s="257" t="s">
        <v>2181</v>
      </c>
      <c r="F646" s="257" t="s">
        <v>5762</v>
      </c>
      <c r="G646" s="257" t="s">
        <v>2182</v>
      </c>
      <c r="H646" s="257" t="s">
        <v>5741</v>
      </c>
      <c r="I646" s="257" t="s">
        <v>1073</v>
      </c>
    </row>
    <row r="647" spans="1:9" ht="15.95" customHeight="1">
      <c r="A647" s="257" t="s">
        <v>2191</v>
      </c>
      <c r="B647" s="257" t="s">
        <v>5895</v>
      </c>
      <c r="C647" s="257"/>
      <c r="D647" s="257" t="s">
        <v>5782</v>
      </c>
      <c r="E647" s="257" t="s">
        <v>2181</v>
      </c>
      <c r="F647" s="257" t="s">
        <v>5762</v>
      </c>
      <c r="G647" s="257" t="s">
        <v>2182</v>
      </c>
      <c r="H647" s="257" t="s">
        <v>5741</v>
      </c>
      <c r="I647" s="257" t="s">
        <v>1073</v>
      </c>
    </row>
    <row r="648" spans="1:9" ht="15.95" customHeight="1">
      <c r="A648" s="257" t="s">
        <v>2192</v>
      </c>
      <c r="B648" s="257" t="s">
        <v>5896</v>
      </c>
      <c r="C648" s="257"/>
      <c r="D648" s="257" t="s">
        <v>5782</v>
      </c>
      <c r="E648" s="257" t="s">
        <v>2181</v>
      </c>
      <c r="F648" s="257" t="s">
        <v>5762</v>
      </c>
      <c r="G648" s="257" t="s">
        <v>2182</v>
      </c>
      <c r="H648" s="257" t="s">
        <v>5741</v>
      </c>
      <c r="I648" s="257" t="s">
        <v>1073</v>
      </c>
    </row>
    <row r="649" spans="1:9" ht="15.95" customHeight="1">
      <c r="A649" s="257" t="s">
        <v>2193</v>
      </c>
      <c r="B649" s="257" t="s">
        <v>5897</v>
      </c>
      <c r="C649" s="257"/>
      <c r="D649" s="257" t="s">
        <v>5782</v>
      </c>
      <c r="E649" s="257" t="s">
        <v>2181</v>
      </c>
      <c r="F649" s="257" t="s">
        <v>5762</v>
      </c>
      <c r="G649" s="257" t="s">
        <v>2182</v>
      </c>
      <c r="H649" s="257" t="s">
        <v>5741</v>
      </c>
      <c r="I649" s="257" t="s">
        <v>1073</v>
      </c>
    </row>
    <row r="650" spans="1:9" ht="15.95" customHeight="1">
      <c r="A650" s="257" t="s">
        <v>2194</v>
      </c>
      <c r="B650" s="257" t="s">
        <v>5898</v>
      </c>
      <c r="C650" s="257"/>
      <c r="D650" s="257" t="s">
        <v>5782</v>
      </c>
      <c r="E650" s="257" t="s">
        <v>2181</v>
      </c>
      <c r="F650" s="257" t="s">
        <v>5762</v>
      </c>
      <c r="G650" s="257" t="s">
        <v>2182</v>
      </c>
      <c r="H650" s="257" t="s">
        <v>5741</v>
      </c>
      <c r="I650" s="257" t="s">
        <v>1073</v>
      </c>
    </row>
    <row r="651" spans="1:9" ht="15.95" customHeight="1">
      <c r="A651" s="257" t="s">
        <v>2195</v>
      </c>
      <c r="B651" s="257" t="s">
        <v>5899</v>
      </c>
      <c r="C651" s="257"/>
      <c r="D651" s="257" t="s">
        <v>5782</v>
      </c>
      <c r="E651" s="257" t="s">
        <v>2181</v>
      </c>
      <c r="F651" s="257" t="s">
        <v>5762</v>
      </c>
      <c r="G651" s="257" t="s">
        <v>2182</v>
      </c>
      <c r="H651" s="257" t="s">
        <v>5741</v>
      </c>
      <c r="I651" s="257" t="s">
        <v>1073</v>
      </c>
    </row>
    <row r="652" spans="1:9" ht="15.95" customHeight="1">
      <c r="A652" s="257" t="s">
        <v>2196</v>
      </c>
      <c r="B652" s="257" t="s">
        <v>5900</v>
      </c>
      <c r="C652" s="257"/>
      <c r="D652" s="257" t="s">
        <v>5782</v>
      </c>
      <c r="E652" s="257" t="s">
        <v>2181</v>
      </c>
      <c r="F652" s="257" t="s">
        <v>5762</v>
      </c>
      <c r="G652" s="257" t="s">
        <v>2182</v>
      </c>
      <c r="H652" s="257" t="s">
        <v>5741</v>
      </c>
      <c r="I652" s="257" t="s">
        <v>1073</v>
      </c>
    </row>
    <row r="653" spans="1:9" ht="15.95" customHeight="1">
      <c r="A653" s="257" t="s">
        <v>2197</v>
      </c>
      <c r="B653" s="257" t="s">
        <v>5901</v>
      </c>
      <c r="C653" s="257"/>
      <c r="D653" s="257" t="s">
        <v>5782</v>
      </c>
      <c r="E653" s="257" t="s">
        <v>2181</v>
      </c>
      <c r="F653" s="257" t="s">
        <v>5762</v>
      </c>
      <c r="G653" s="257" t="s">
        <v>2182</v>
      </c>
      <c r="H653" s="257" t="s">
        <v>5741</v>
      </c>
      <c r="I653" s="257" t="s">
        <v>1073</v>
      </c>
    </row>
    <row r="654" spans="1:9" ht="15.95" customHeight="1">
      <c r="A654" s="257" t="s">
        <v>2198</v>
      </c>
      <c r="B654" s="257" t="s">
        <v>5902</v>
      </c>
      <c r="C654" s="257"/>
      <c r="D654" s="257" t="s">
        <v>5782</v>
      </c>
      <c r="E654" s="257" t="s">
        <v>2181</v>
      </c>
      <c r="F654" s="257" t="s">
        <v>5762</v>
      </c>
      <c r="G654" s="257" t="s">
        <v>2182</v>
      </c>
      <c r="H654" s="257" t="s">
        <v>5741</v>
      </c>
      <c r="I654" s="257" t="s">
        <v>1073</v>
      </c>
    </row>
    <row r="655" spans="1:9" ht="15.95" customHeight="1">
      <c r="A655" s="257" t="s">
        <v>2199</v>
      </c>
      <c r="B655" s="257" t="s">
        <v>5903</v>
      </c>
      <c r="C655" s="257"/>
      <c r="D655" s="257" t="s">
        <v>5782</v>
      </c>
      <c r="E655" s="257" t="s">
        <v>2181</v>
      </c>
      <c r="F655" s="257" t="s">
        <v>5762</v>
      </c>
      <c r="G655" s="257" t="s">
        <v>2182</v>
      </c>
      <c r="H655" s="257" t="s">
        <v>5741</v>
      </c>
      <c r="I655" s="257" t="s">
        <v>1073</v>
      </c>
    </row>
    <row r="656" spans="1:9" ht="15.95" customHeight="1">
      <c r="A656" s="257" t="s">
        <v>2200</v>
      </c>
      <c r="B656" s="257" t="s">
        <v>5904</v>
      </c>
      <c r="C656" s="257"/>
      <c r="D656" s="257" t="s">
        <v>5782</v>
      </c>
      <c r="E656" s="257" t="s">
        <v>2181</v>
      </c>
      <c r="F656" s="257" t="s">
        <v>5762</v>
      </c>
      <c r="G656" s="257" t="s">
        <v>2182</v>
      </c>
      <c r="H656" s="257" t="s">
        <v>5741</v>
      </c>
      <c r="I656" s="257" t="s">
        <v>1073</v>
      </c>
    </row>
    <row r="657" spans="1:9" ht="15.95" customHeight="1">
      <c r="A657" s="257" t="s">
        <v>2201</v>
      </c>
      <c r="B657" s="257" t="s">
        <v>5877</v>
      </c>
      <c r="C657" s="257"/>
      <c r="D657" s="257" t="s">
        <v>5782</v>
      </c>
      <c r="E657" s="257" t="s">
        <v>2181</v>
      </c>
      <c r="F657" s="257" t="s">
        <v>5762</v>
      </c>
      <c r="G657" s="257" t="s">
        <v>2182</v>
      </c>
      <c r="H657" s="257" t="s">
        <v>5741</v>
      </c>
      <c r="I657" s="257" t="s">
        <v>1073</v>
      </c>
    </row>
    <row r="658" spans="1:9" ht="15.95" customHeight="1">
      <c r="A658" s="257" t="s">
        <v>2202</v>
      </c>
      <c r="B658" s="257" t="s">
        <v>5905</v>
      </c>
      <c r="C658" s="257"/>
      <c r="D658" s="257" t="s">
        <v>5782</v>
      </c>
      <c r="E658" s="257" t="s">
        <v>2181</v>
      </c>
      <c r="F658" s="257" t="s">
        <v>5762</v>
      </c>
      <c r="G658" s="257" t="s">
        <v>2182</v>
      </c>
      <c r="H658" s="257" t="s">
        <v>5741</v>
      </c>
      <c r="I658" s="257" t="s">
        <v>1073</v>
      </c>
    </row>
    <row r="659" spans="1:9" ht="15.95" customHeight="1">
      <c r="A659" s="257" t="s">
        <v>2203</v>
      </c>
      <c r="B659" s="257" t="s">
        <v>5906</v>
      </c>
      <c r="C659" s="257"/>
      <c r="D659" s="257" t="s">
        <v>5782</v>
      </c>
      <c r="E659" s="257" t="s">
        <v>2181</v>
      </c>
      <c r="F659" s="257" t="s">
        <v>5762</v>
      </c>
      <c r="G659" s="257" t="s">
        <v>2182</v>
      </c>
      <c r="H659" s="257" t="s">
        <v>5741</v>
      </c>
      <c r="I659" s="257" t="s">
        <v>1073</v>
      </c>
    </row>
    <row r="660" spans="1:9" ht="15.95" customHeight="1">
      <c r="A660" s="257" t="s">
        <v>2204</v>
      </c>
      <c r="B660" s="257" t="s">
        <v>5907</v>
      </c>
      <c r="C660" s="257"/>
      <c r="D660" s="257" t="s">
        <v>5782</v>
      </c>
      <c r="E660" s="257" t="s">
        <v>2181</v>
      </c>
      <c r="F660" s="257" t="s">
        <v>5762</v>
      </c>
      <c r="G660" s="257" t="s">
        <v>2182</v>
      </c>
      <c r="H660" s="257" t="s">
        <v>5741</v>
      </c>
      <c r="I660" s="257" t="s">
        <v>1073</v>
      </c>
    </row>
    <row r="661" spans="1:9" ht="15.95" customHeight="1">
      <c r="A661" s="257" t="s">
        <v>2205</v>
      </c>
      <c r="B661" s="257" t="s">
        <v>2206</v>
      </c>
      <c r="C661" s="257"/>
      <c r="D661" s="257" t="s">
        <v>721</v>
      </c>
      <c r="E661" s="257" t="s">
        <v>2181</v>
      </c>
      <c r="F661" s="257" t="s">
        <v>5762</v>
      </c>
      <c r="G661" s="257" t="s">
        <v>2182</v>
      </c>
      <c r="H661" s="257" t="s">
        <v>5741</v>
      </c>
      <c r="I661" s="257" t="s">
        <v>1073</v>
      </c>
    </row>
    <row r="662" spans="1:9" ht="15.95" customHeight="1">
      <c r="A662" s="257" t="s">
        <v>2207</v>
      </c>
      <c r="B662" s="257" t="s">
        <v>862</v>
      </c>
      <c r="C662" s="257"/>
      <c r="D662" s="257" t="s">
        <v>721</v>
      </c>
      <c r="E662" s="257" t="s">
        <v>2181</v>
      </c>
      <c r="F662" s="257" t="s">
        <v>5762</v>
      </c>
      <c r="G662" s="257" t="s">
        <v>2182</v>
      </c>
      <c r="H662" s="257" t="s">
        <v>5741</v>
      </c>
      <c r="I662" s="257" t="s">
        <v>1073</v>
      </c>
    </row>
    <row r="663" spans="1:9" ht="15.95" customHeight="1">
      <c r="A663" s="257" t="s">
        <v>2208</v>
      </c>
      <c r="B663" s="257" t="s">
        <v>2209</v>
      </c>
      <c r="C663" s="257"/>
      <c r="D663" s="257" t="s">
        <v>721</v>
      </c>
      <c r="E663" s="257" t="s">
        <v>2181</v>
      </c>
      <c r="F663" s="257" t="s">
        <v>5762</v>
      </c>
      <c r="G663" s="257" t="s">
        <v>2182</v>
      </c>
      <c r="H663" s="257" t="s">
        <v>5741</v>
      </c>
      <c r="I663" s="257" t="s">
        <v>1073</v>
      </c>
    </row>
    <row r="664" spans="1:9" ht="15.95" customHeight="1">
      <c r="A664" s="257" t="s">
        <v>2210</v>
      </c>
      <c r="B664" s="257" t="s">
        <v>884</v>
      </c>
      <c r="C664" s="257"/>
      <c r="D664" s="257" t="s">
        <v>721</v>
      </c>
      <c r="E664" s="257" t="s">
        <v>2181</v>
      </c>
      <c r="F664" s="257" t="s">
        <v>5762</v>
      </c>
      <c r="G664" s="257" t="s">
        <v>2182</v>
      </c>
      <c r="H664" s="257" t="s">
        <v>5741</v>
      </c>
      <c r="I664" s="257" t="s">
        <v>1073</v>
      </c>
    </row>
    <row r="665" spans="1:9" ht="15.95" customHeight="1">
      <c r="A665" s="257" t="s">
        <v>2211</v>
      </c>
      <c r="B665" s="257" t="s">
        <v>1028</v>
      </c>
      <c r="C665" s="257"/>
      <c r="D665" s="257" t="s">
        <v>721</v>
      </c>
      <c r="E665" s="257" t="s">
        <v>2181</v>
      </c>
      <c r="F665" s="257" t="s">
        <v>5762</v>
      </c>
      <c r="G665" s="257" t="s">
        <v>2182</v>
      </c>
      <c r="H665" s="257" t="s">
        <v>5741</v>
      </c>
      <c r="I665" s="257" t="s">
        <v>1073</v>
      </c>
    </row>
    <row r="666" spans="1:9" ht="15.95" customHeight="1">
      <c r="A666" s="257" t="s">
        <v>2212</v>
      </c>
      <c r="B666" s="257" t="s">
        <v>1063</v>
      </c>
      <c r="C666" s="257"/>
      <c r="D666" s="257" t="s">
        <v>721</v>
      </c>
      <c r="E666" s="257" t="s">
        <v>2181</v>
      </c>
      <c r="F666" s="257" t="s">
        <v>5762</v>
      </c>
      <c r="G666" s="257" t="s">
        <v>2182</v>
      </c>
      <c r="H666" s="257" t="s">
        <v>5741</v>
      </c>
      <c r="I666" s="257" t="s">
        <v>1073</v>
      </c>
    </row>
    <row r="667" spans="1:9" ht="15.95" customHeight="1">
      <c r="A667" s="257" t="s">
        <v>2213</v>
      </c>
      <c r="B667" s="257" t="s">
        <v>909</v>
      </c>
      <c r="C667" s="257"/>
      <c r="D667" s="257" t="s">
        <v>721</v>
      </c>
      <c r="E667" s="257" t="s">
        <v>2181</v>
      </c>
      <c r="F667" s="257" t="s">
        <v>5762</v>
      </c>
      <c r="G667" s="257" t="s">
        <v>2182</v>
      </c>
      <c r="H667" s="257" t="s">
        <v>5741</v>
      </c>
      <c r="I667" s="257" t="s">
        <v>1073</v>
      </c>
    </row>
    <row r="668" spans="1:9" ht="15.95" customHeight="1">
      <c r="A668" s="257" t="s">
        <v>2214</v>
      </c>
      <c r="B668" s="257" t="s">
        <v>5908</v>
      </c>
      <c r="C668" s="257"/>
      <c r="D668" s="257" t="s">
        <v>5782</v>
      </c>
      <c r="E668" s="257" t="s">
        <v>2215</v>
      </c>
      <c r="F668" s="257" t="s">
        <v>2216</v>
      </c>
      <c r="G668" s="257" t="s">
        <v>2182</v>
      </c>
      <c r="H668" s="257" t="s">
        <v>5741</v>
      </c>
      <c r="I668" s="257" t="s">
        <v>1073</v>
      </c>
    </row>
    <row r="669" spans="1:9" ht="15.95" customHeight="1">
      <c r="A669" s="257" t="s">
        <v>2217</v>
      </c>
      <c r="B669" s="257" t="s">
        <v>5909</v>
      </c>
      <c r="C669" s="257"/>
      <c r="D669" s="257" t="s">
        <v>5782</v>
      </c>
      <c r="E669" s="257" t="s">
        <v>2215</v>
      </c>
      <c r="F669" s="257" t="s">
        <v>2216</v>
      </c>
      <c r="G669" s="257" t="s">
        <v>2182</v>
      </c>
      <c r="H669" s="257" t="s">
        <v>5741</v>
      </c>
      <c r="I669" s="257" t="s">
        <v>1073</v>
      </c>
    </row>
    <row r="670" spans="1:9" ht="15.95" customHeight="1">
      <c r="A670" s="257" t="s">
        <v>2218</v>
      </c>
      <c r="B670" s="257" t="s">
        <v>5910</v>
      </c>
      <c r="C670" s="257"/>
      <c r="D670" s="257" t="s">
        <v>5782</v>
      </c>
      <c r="E670" s="257" t="s">
        <v>2215</v>
      </c>
      <c r="F670" s="257" t="s">
        <v>2216</v>
      </c>
      <c r="G670" s="257" t="s">
        <v>2182</v>
      </c>
      <c r="H670" s="257" t="s">
        <v>5741</v>
      </c>
      <c r="I670" s="257" t="s">
        <v>1073</v>
      </c>
    </row>
    <row r="671" spans="1:9" ht="15.95" customHeight="1">
      <c r="A671" s="257" t="s">
        <v>2219</v>
      </c>
      <c r="B671" s="257" t="s">
        <v>5803</v>
      </c>
      <c r="C671" s="257"/>
      <c r="D671" s="257" t="s">
        <v>5782</v>
      </c>
      <c r="E671" s="257" t="s">
        <v>2215</v>
      </c>
      <c r="F671" s="257" t="s">
        <v>2216</v>
      </c>
      <c r="G671" s="257" t="s">
        <v>2182</v>
      </c>
      <c r="H671" s="257" t="s">
        <v>5741</v>
      </c>
      <c r="I671" s="257" t="s">
        <v>1073</v>
      </c>
    </row>
    <row r="672" spans="1:9" ht="15.95" customHeight="1">
      <c r="A672" s="257" t="s">
        <v>2220</v>
      </c>
      <c r="B672" s="257" t="s">
        <v>5911</v>
      </c>
      <c r="C672" s="257"/>
      <c r="D672" s="257" t="s">
        <v>5782</v>
      </c>
      <c r="E672" s="257" t="s">
        <v>2215</v>
      </c>
      <c r="F672" s="257" t="s">
        <v>2216</v>
      </c>
      <c r="G672" s="257" t="s">
        <v>2182</v>
      </c>
      <c r="H672" s="257" t="s">
        <v>5741</v>
      </c>
      <c r="I672" s="257" t="s">
        <v>1073</v>
      </c>
    </row>
    <row r="673" spans="1:9" ht="15.95" customHeight="1">
      <c r="A673" s="257" t="s">
        <v>2221</v>
      </c>
      <c r="B673" s="257" t="s">
        <v>5912</v>
      </c>
      <c r="C673" s="257"/>
      <c r="D673" s="257" t="s">
        <v>5782</v>
      </c>
      <c r="E673" s="257" t="s">
        <v>2215</v>
      </c>
      <c r="F673" s="257" t="s">
        <v>2216</v>
      </c>
      <c r="G673" s="257" t="s">
        <v>2182</v>
      </c>
      <c r="H673" s="257" t="s">
        <v>5741</v>
      </c>
      <c r="I673" s="257" t="s">
        <v>1073</v>
      </c>
    </row>
    <row r="674" spans="1:9" ht="15.95" customHeight="1">
      <c r="A674" s="257" t="s">
        <v>2222</v>
      </c>
      <c r="B674" s="257" t="s">
        <v>994</v>
      </c>
      <c r="C674" s="257"/>
      <c r="D674" s="257" t="s">
        <v>721</v>
      </c>
      <c r="E674" s="257" t="s">
        <v>2215</v>
      </c>
      <c r="F674" s="257" t="s">
        <v>2216</v>
      </c>
      <c r="G674" s="257" t="s">
        <v>2182</v>
      </c>
      <c r="H674" s="257" t="s">
        <v>5741</v>
      </c>
      <c r="I674" s="257" t="s">
        <v>1073</v>
      </c>
    </row>
    <row r="675" spans="1:9" ht="15.95" customHeight="1">
      <c r="A675" s="257" t="s">
        <v>2223</v>
      </c>
      <c r="B675" s="257" t="s">
        <v>2224</v>
      </c>
      <c r="C675" s="257"/>
      <c r="D675" s="257" t="s">
        <v>721</v>
      </c>
      <c r="E675" s="257" t="s">
        <v>2215</v>
      </c>
      <c r="F675" s="257" t="s">
        <v>2216</v>
      </c>
      <c r="G675" s="257" t="s">
        <v>2182</v>
      </c>
      <c r="H675" s="257" t="s">
        <v>5741</v>
      </c>
      <c r="I675" s="257" t="s">
        <v>1073</v>
      </c>
    </row>
    <row r="676" spans="1:9" ht="15.95" customHeight="1">
      <c r="A676" s="257" t="s">
        <v>2225</v>
      </c>
      <c r="B676" s="257" t="s">
        <v>2226</v>
      </c>
      <c r="C676" s="257"/>
      <c r="D676" s="257" t="s">
        <v>721</v>
      </c>
      <c r="E676" s="257" t="s">
        <v>2215</v>
      </c>
      <c r="F676" s="257" t="s">
        <v>2216</v>
      </c>
      <c r="G676" s="257" t="s">
        <v>2182</v>
      </c>
      <c r="H676" s="257" t="s">
        <v>5741</v>
      </c>
      <c r="I676" s="257" t="s">
        <v>1073</v>
      </c>
    </row>
    <row r="677" spans="1:9" ht="15.95" customHeight="1">
      <c r="A677" s="257" t="s">
        <v>2227</v>
      </c>
      <c r="B677" s="257" t="s">
        <v>2228</v>
      </c>
      <c r="C677" s="257"/>
      <c r="D677" s="257" t="s">
        <v>721</v>
      </c>
      <c r="E677" s="257" t="s">
        <v>2215</v>
      </c>
      <c r="F677" s="257" t="s">
        <v>2216</v>
      </c>
      <c r="G677" s="257" t="s">
        <v>2182</v>
      </c>
      <c r="H677" s="257" t="s">
        <v>5741</v>
      </c>
      <c r="I677" s="257" t="s">
        <v>1073</v>
      </c>
    </row>
    <row r="678" spans="1:9" ht="15.95" customHeight="1">
      <c r="A678" s="257" t="s">
        <v>2229</v>
      </c>
      <c r="B678" s="257" t="s">
        <v>796</v>
      </c>
      <c r="C678" s="257"/>
      <c r="D678" s="257" t="s">
        <v>721</v>
      </c>
      <c r="E678" s="257" t="s">
        <v>2215</v>
      </c>
      <c r="F678" s="257" t="s">
        <v>2216</v>
      </c>
      <c r="G678" s="257" t="s">
        <v>2182</v>
      </c>
      <c r="H678" s="257" t="s">
        <v>5741</v>
      </c>
      <c r="I678" s="257" t="s">
        <v>1073</v>
      </c>
    </row>
    <row r="679" spans="1:9" ht="15.95" customHeight="1">
      <c r="A679" s="257" t="s">
        <v>2230</v>
      </c>
      <c r="B679" s="257" t="s">
        <v>2231</v>
      </c>
      <c r="C679" s="257"/>
      <c r="D679" s="257" t="s">
        <v>721</v>
      </c>
      <c r="E679" s="257" t="s">
        <v>2215</v>
      </c>
      <c r="F679" s="257" t="s">
        <v>2216</v>
      </c>
      <c r="G679" s="257" t="s">
        <v>2182</v>
      </c>
      <c r="H679" s="257" t="s">
        <v>5741</v>
      </c>
      <c r="I679" s="257" t="s">
        <v>1073</v>
      </c>
    </row>
    <row r="680" spans="1:9" ht="15.95" customHeight="1">
      <c r="A680" s="257" t="s">
        <v>2232</v>
      </c>
      <c r="B680" s="257" t="s">
        <v>2233</v>
      </c>
      <c r="C680" s="257"/>
      <c r="D680" s="257" t="s">
        <v>721</v>
      </c>
      <c r="E680" s="257" t="s">
        <v>2215</v>
      </c>
      <c r="F680" s="257" t="s">
        <v>2216</v>
      </c>
      <c r="G680" s="257" t="s">
        <v>2182</v>
      </c>
      <c r="H680" s="257" t="s">
        <v>5741</v>
      </c>
      <c r="I680" s="257" t="s">
        <v>1073</v>
      </c>
    </row>
    <row r="681" spans="1:9" ht="15.95" customHeight="1">
      <c r="A681" s="257" t="s">
        <v>2234</v>
      </c>
      <c r="B681" s="257" t="s">
        <v>936</v>
      </c>
      <c r="C681" s="257"/>
      <c r="D681" s="257" t="s">
        <v>721</v>
      </c>
      <c r="E681" s="257" t="s">
        <v>2215</v>
      </c>
      <c r="F681" s="257" t="s">
        <v>2216</v>
      </c>
      <c r="G681" s="257" t="s">
        <v>2182</v>
      </c>
      <c r="H681" s="257" t="s">
        <v>5741</v>
      </c>
      <c r="I681" s="257" t="s">
        <v>1073</v>
      </c>
    </row>
    <row r="682" spans="1:9" ht="15.95" customHeight="1">
      <c r="A682" s="257" t="s">
        <v>2235</v>
      </c>
      <c r="B682" s="257" t="s">
        <v>2236</v>
      </c>
      <c r="C682" s="257"/>
      <c r="D682" s="257" t="s">
        <v>721</v>
      </c>
      <c r="E682" s="257" t="s">
        <v>2215</v>
      </c>
      <c r="F682" s="257" t="s">
        <v>2216</v>
      </c>
      <c r="G682" s="257" t="s">
        <v>2182</v>
      </c>
      <c r="H682" s="257" t="s">
        <v>5741</v>
      </c>
      <c r="I682" s="257" t="s">
        <v>1073</v>
      </c>
    </row>
    <row r="683" spans="1:9" ht="15.95" customHeight="1">
      <c r="A683" s="257" t="s">
        <v>2237</v>
      </c>
      <c r="B683" s="257" t="s">
        <v>1793</v>
      </c>
      <c r="C683" s="257"/>
      <c r="D683" s="257" t="s">
        <v>719</v>
      </c>
      <c r="E683" s="257" t="s">
        <v>2238</v>
      </c>
      <c r="F683" s="257" t="s">
        <v>2239</v>
      </c>
      <c r="G683" s="257" t="s">
        <v>2182</v>
      </c>
      <c r="H683" s="257" t="s">
        <v>5741</v>
      </c>
      <c r="I683" s="257" t="s">
        <v>1073</v>
      </c>
    </row>
    <row r="684" spans="1:9" ht="15.95" customHeight="1">
      <c r="A684" s="257" t="s">
        <v>2240</v>
      </c>
      <c r="B684" s="257" t="s">
        <v>2241</v>
      </c>
      <c r="C684" s="257"/>
      <c r="D684" s="257" t="s">
        <v>721</v>
      </c>
      <c r="E684" s="257" t="s">
        <v>2238</v>
      </c>
      <c r="F684" s="257" t="s">
        <v>2239</v>
      </c>
      <c r="G684" s="257" t="s">
        <v>2182</v>
      </c>
      <c r="H684" s="257" t="s">
        <v>5741</v>
      </c>
      <c r="I684" s="257" t="s">
        <v>1073</v>
      </c>
    </row>
    <row r="685" spans="1:9" ht="15.95" customHeight="1">
      <c r="A685" s="257" t="s">
        <v>2242</v>
      </c>
      <c r="B685" s="257" t="s">
        <v>2243</v>
      </c>
      <c r="C685" s="257"/>
      <c r="D685" s="257" t="s">
        <v>721</v>
      </c>
      <c r="E685" s="257" t="s">
        <v>2238</v>
      </c>
      <c r="F685" s="257" t="s">
        <v>2239</v>
      </c>
      <c r="G685" s="257" t="s">
        <v>2182</v>
      </c>
      <c r="H685" s="257" t="s">
        <v>5741</v>
      </c>
      <c r="I685" s="257" t="s">
        <v>1073</v>
      </c>
    </row>
    <row r="686" spans="1:9" ht="15.95" customHeight="1">
      <c r="A686" s="257" t="s">
        <v>2244</v>
      </c>
      <c r="B686" s="257" t="s">
        <v>1010</v>
      </c>
      <c r="C686" s="257"/>
      <c r="D686" s="257" t="s">
        <v>721</v>
      </c>
      <c r="E686" s="257" t="s">
        <v>2238</v>
      </c>
      <c r="F686" s="257" t="s">
        <v>2239</v>
      </c>
      <c r="G686" s="257" t="s">
        <v>2182</v>
      </c>
      <c r="H686" s="257" t="s">
        <v>5741</v>
      </c>
      <c r="I686" s="257" t="s">
        <v>1073</v>
      </c>
    </row>
    <row r="687" spans="1:9" ht="15.95" customHeight="1">
      <c r="A687" s="257" t="s">
        <v>2245</v>
      </c>
      <c r="B687" s="257" t="s">
        <v>2246</v>
      </c>
      <c r="C687" s="257"/>
      <c r="D687" s="257" t="s">
        <v>721</v>
      </c>
      <c r="E687" s="257" t="s">
        <v>2238</v>
      </c>
      <c r="F687" s="257" t="s">
        <v>2239</v>
      </c>
      <c r="G687" s="257" t="s">
        <v>2182</v>
      </c>
      <c r="H687" s="257" t="s">
        <v>5741</v>
      </c>
      <c r="I687" s="257" t="s">
        <v>1073</v>
      </c>
    </row>
    <row r="688" spans="1:9" ht="15.95" customHeight="1">
      <c r="A688" s="257" t="s">
        <v>2247</v>
      </c>
      <c r="B688" s="257" t="s">
        <v>2248</v>
      </c>
      <c r="C688" s="257"/>
      <c r="D688" s="257" t="s">
        <v>721</v>
      </c>
      <c r="E688" s="257" t="s">
        <v>2238</v>
      </c>
      <c r="F688" s="257" t="s">
        <v>2239</v>
      </c>
      <c r="G688" s="257" t="s">
        <v>2182</v>
      </c>
      <c r="H688" s="257" t="s">
        <v>5741</v>
      </c>
      <c r="I688" s="257" t="s">
        <v>1073</v>
      </c>
    </row>
    <row r="689" spans="1:9" ht="15.95" customHeight="1">
      <c r="A689" s="257" t="s">
        <v>2249</v>
      </c>
      <c r="B689" s="257" t="s">
        <v>2250</v>
      </c>
      <c r="C689" s="257"/>
      <c r="D689" s="257" t="s">
        <v>721</v>
      </c>
      <c r="E689" s="257" t="s">
        <v>2238</v>
      </c>
      <c r="F689" s="257" t="s">
        <v>2239</v>
      </c>
      <c r="G689" s="257" t="s">
        <v>2182</v>
      </c>
      <c r="H689" s="257" t="s">
        <v>5741</v>
      </c>
      <c r="I689" s="257" t="s">
        <v>1073</v>
      </c>
    </row>
    <row r="690" spans="1:9" ht="15.95" customHeight="1">
      <c r="A690" s="257" t="s">
        <v>2251</v>
      </c>
      <c r="B690" s="257" t="s">
        <v>734</v>
      </c>
      <c r="C690" s="257"/>
      <c r="D690" s="257" t="s">
        <v>721</v>
      </c>
      <c r="E690" s="257" t="s">
        <v>2238</v>
      </c>
      <c r="F690" s="257" t="s">
        <v>2239</v>
      </c>
      <c r="G690" s="257" t="s">
        <v>2182</v>
      </c>
      <c r="H690" s="257" t="s">
        <v>5741</v>
      </c>
      <c r="I690" s="257" t="s">
        <v>1073</v>
      </c>
    </row>
    <row r="691" spans="1:9" ht="15.95" customHeight="1">
      <c r="A691" s="257" t="s">
        <v>2252</v>
      </c>
      <c r="B691" s="257" t="s">
        <v>805</v>
      </c>
      <c r="C691" s="257"/>
      <c r="D691" s="257" t="s">
        <v>721</v>
      </c>
      <c r="E691" s="257" t="s">
        <v>2238</v>
      </c>
      <c r="F691" s="257" t="s">
        <v>2239</v>
      </c>
      <c r="G691" s="257" t="s">
        <v>2182</v>
      </c>
      <c r="H691" s="257" t="s">
        <v>5741</v>
      </c>
      <c r="I691" s="257" t="s">
        <v>1073</v>
      </c>
    </row>
    <row r="692" spans="1:9" ht="15.95" customHeight="1">
      <c r="A692" s="257" t="s">
        <v>2253</v>
      </c>
      <c r="B692" s="257" t="s">
        <v>850</v>
      </c>
      <c r="C692" s="257"/>
      <c r="D692" s="257" t="s">
        <v>721</v>
      </c>
      <c r="E692" s="257" t="s">
        <v>2238</v>
      </c>
      <c r="F692" s="257" t="s">
        <v>2239</v>
      </c>
      <c r="G692" s="257" t="s">
        <v>2182</v>
      </c>
      <c r="H692" s="257" t="s">
        <v>5741</v>
      </c>
      <c r="I692" s="257" t="s">
        <v>1073</v>
      </c>
    </row>
    <row r="693" spans="1:9" ht="15.95" customHeight="1">
      <c r="A693" s="257" t="s">
        <v>2254</v>
      </c>
      <c r="B693" s="257" t="s">
        <v>1864</v>
      </c>
      <c r="C693" s="257"/>
      <c r="D693" s="257" t="s">
        <v>721</v>
      </c>
      <c r="E693" s="257" t="s">
        <v>2238</v>
      </c>
      <c r="F693" s="257" t="s">
        <v>2239</v>
      </c>
      <c r="G693" s="257" t="s">
        <v>2182</v>
      </c>
      <c r="H693" s="257" t="s">
        <v>5741</v>
      </c>
      <c r="I693" s="257" t="s">
        <v>1073</v>
      </c>
    </row>
    <row r="694" spans="1:9" ht="15.95" customHeight="1">
      <c r="A694" s="257" t="s">
        <v>2255</v>
      </c>
      <c r="B694" s="257" t="s">
        <v>885</v>
      </c>
      <c r="C694" s="257"/>
      <c r="D694" s="257" t="s">
        <v>721</v>
      </c>
      <c r="E694" s="257" t="s">
        <v>2238</v>
      </c>
      <c r="F694" s="257" t="s">
        <v>2239</v>
      </c>
      <c r="G694" s="257" t="s">
        <v>2182</v>
      </c>
      <c r="H694" s="257" t="s">
        <v>5741</v>
      </c>
      <c r="I694" s="257" t="s">
        <v>1073</v>
      </c>
    </row>
    <row r="695" spans="1:9" ht="15.95" customHeight="1">
      <c r="A695" s="257" t="s">
        <v>2256</v>
      </c>
      <c r="B695" s="257" t="s">
        <v>874</v>
      </c>
      <c r="C695" s="257"/>
      <c r="D695" s="257" t="s">
        <v>721</v>
      </c>
      <c r="E695" s="257" t="s">
        <v>2238</v>
      </c>
      <c r="F695" s="257" t="s">
        <v>2239</v>
      </c>
      <c r="G695" s="257" t="s">
        <v>2182</v>
      </c>
      <c r="H695" s="257" t="s">
        <v>5741</v>
      </c>
      <c r="I695" s="257" t="s">
        <v>1073</v>
      </c>
    </row>
    <row r="696" spans="1:9" ht="15.95" customHeight="1">
      <c r="A696" s="257" t="s">
        <v>2257</v>
      </c>
      <c r="B696" s="257" t="s">
        <v>807</v>
      </c>
      <c r="C696" s="257"/>
      <c r="D696" s="257" t="s">
        <v>721</v>
      </c>
      <c r="E696" s="257" t="s">
        <v>2238</v>
      </c>
      <c r="F696" s="257" t="s">
        <v>2239</v>
      </c>
      <c r="G696" s="257" t="s">
        <v>2182</v>
      </c>
      <c r="H696" s="257" t="s">
        <v>5741</v>
      </c>
      <c r="I696" s="257" t="s">
        <v>1073</v>
      </c>
    </row>
    <row r="697" spans="1:9" ht="15.95" customHeight="1">
      <c r="A697" s="257" t="s">
        <v>2258</v>
      </c>
      <c r="B697" s="257" t="s">
        <v>801</v>
      </c>
      <c r="C697" s="257"/>
      <c r="D697" s="257" t="s">
        <v>721</v>
      </c>
      <c r="E697" s="257" t="s">
        <v>2238</v>
      </c>
      <c r="F697" s="257" t="s">
        <v>2239</v>
      </c>
      <c r="G697" s="257" t="s">
        <v>2182</v>
      </c>
      <c r="H697" s="257" t="s">
        <v>5741</v>
      </c>
      <c r="I697" s="257" t="s">
        <v>1073</v>
      </c>
    </row>
    <row r="698" spans="1:9" ht="15.95" customHeight="1">
      <c r="A698" s="257" t="s">
        <v>2259</v>
      </c>
      <c r="B698" s="257" t="s">
        <v>947</v>
      </c>
      <c r="C698" s="257"/>
      <c r="D698" s="257" t="s">
        <v>721</v>
      </c>
      <c r="E698" s="257" t="s">
        <v>2238</v>
      </c>
      <c r="F698" s="257" t="s">
        <v>2239</v>
      </c>
      <c r="G698" s="257" t="s">
        <v>2182</v>
      </c>
      <c r="H698" s="257" t="s">
        <v>5741</v>
      </c>
      <c r="I698" s="257" t="s">
        <v>1073</v>
      </c>
    </row>
    <row r="699" spans="1:9" ht="15.95" customHeight="1">
      <c r="A699" s="257" t="s">
        <v>2260</v>
      </c>
      <c r="B699" s="257" t="s">
        <v>2261</v>
      </c>
      <c r="C699" s="257"/>
      <c r="D699" s="257" t="s">
        <v>721</v>
      </c>
      <c r="E699" s="257" t="s">
        <v>2238</v>
      </c>
      <c r="F699" s="257" t="s">
        <v>2239</v>
      </c>
      <c r="G699" s="257" t="s">
        <v>2182</v>
      </c>
      <c r="H699" s="257" t="s">
        <v>5741</v>
      </c>
      <c r="I699" s="257" t="s">
        <v>1073</v>
      </c>
    </row>
    <row r="700" spans="1:9" ht="15.95" customHeight="1">
      <c r="A700" s="257" t="s">
        <v>2262</v>
      </c>
      <c r="B700" s="257" t="s">
        <v>895</v>
      </c>
      <c r="C700" s="257"/>
      <c r="D700" s="257" t="s">
        <v>721</v>
      </c>
      <c r="E700" s="257" t="s">
        <v>2238</v>
      </c>
      <c r="F700" s="257" t="s">
        <v>2239</v>
      </c>
      <c r="G700" s="257" t="s">
        <v>2182</v>
      </c>
      <c r="H700" s="257" t="s">
        <v>5741</v>
      </c>
      <c r="I700" s="257" t="s">
        <v>1073</v>
      </c>
    </row>
    <row r="701" spans="1:9" ht="15.95" customHeight="1">
      <c r="A701" s="257" t="s">
        <v>2263</v>
      </c>
      <c r="B701" s="257" t="s">
        <v>2264</v>
      </c>
      <c r="C701" s="257"/>
      <c r="D701" s="257" t="s">
        <v>719</v>
      </c>
      <c r="E701" s="257" t="s">
        <v>2265</v>
      </c>
      <c r="F701" s="257" t="s">
        <v>2266</v>
      </c>
      <c r="G701" s="257" t="s">
        <v>2182</v>
      </c>
      <c r="H701" s="257" t="s">
        <v>5741</v>
      </c>
      <c r="I701" s="257" t="s">
        <v>1073</v>
      </c>
    </row>
    <row r="702" spans="1:9" ht="15.95" customHeight="1">
      <c r="A702" s="257" t="s">
        <v>2267</v>
      </c>
      <c r="B702" s="257" t="s">
        <v>2268</v>
      </c>
      <c r="C702" s="257"/>
      <c r="D702" s="257" t="s">
        <v>721</v>
      </c>
      <c r="E702" s="257" t="s">
        <v>2265</v>
      </c>
      <c r="F702" s="257" t="s">
        <v>2266</v>
      </c>
      <c r="G702" s="257" t="s">
        <v>2182</v>
      </c>
      <c r="H702" s="257" t="s">
        <v>5741</v>
      </c>
      <c r="I702" s="257" t="s">
        <v>1073</v>
      </c>
    </row>
    <row r="703" spans="1:9" ht="15.95" customHeight="1">
      <c r="A703" s="257" t="s">
        <v>2269</v>
      </c>
      <c r="B703" s="257" t="s">
        <v>2270</v>
      </c>
      <c r="C703" s="257"/>
      <c r="D703" s="257" t="s">
        <v>721</v>
      </c>
      <c r="E703" s="257" t="s">
        <v>2265</v>
      </c>
      <c r="F703" s="257" t="s">
        <v>2266</v>
      </c>
      <c r="G703" s="257" t="s">
        <v>2182</v>
      </c>
      <c r="H703" s="257" t="s">
        <v>5741</v>
      </c>
      <c r="I703" s="257" t="s">
        <v>1073</v>
      </c>
    </row>
    <row r="704" spans="1:9" ht="15.95" customHeight="1">
      <c r="A704" s="257" t="s">
        <v>2271</v>
      </c>
      <c r="B704" s="257" t="s">
        <v>800</v>
      </c>
      <c r="C704" s="257"/>
      <c r="D704" s="257" t="s">
        <v>721</v>
      </c>
      <c r="E704" s="257" t="s">
        <v>2265</v>
      </c>
      <c r="F704" s="257" t="s">
        <v>2266</v>
      </c>
      <c r="G704" s="257" t="s">
        <v>2182</v>
      </c>
      <c r="H704" s="257" t="s">
        <v>5741</v>
      </c>
      <c r="I704" s="257" t="s">
        <v>1073</v>
      </c>
    </row>
    <row r="705" spans="1:9" ht="15.95" customHeight="1">
      <c r="A705" s="257" t="s">
        <v>2272</v>
      </c>
      <c r="B705" s="257" t="s">
        <v>956</v>
      </c>
      <c r="C705" s="257"/>
      <c r="D705" s="257" t="s">
        <v>721</v>
      </c>
      <c r="E705" s="257" t="s">
        <v>2265</v>
      </c>
      <c r="F705" s="257" t="s">
        <v>2266</v>
      </c>
      <c r="G705" s="257" t="s">
        <v>2182</v>
      </c>
      <c r="H705" s="257" t="s">
        <v>5741</v>
      </c>
      <c r="I705" s="257" t="s">
        <v>1073</v>
      </c>
    </row>
    <row r="706" spans="1:9" ht="15.95" customHeight="1">
      <c r="A706" s="257" t="s">
        <v>2273</v>
      </c>
      <c r="B706" s="257" t="s">
        <v>2274</v>
      </c>
      <c r="C706" s="257"/>
      <c r="D706" s="257" t="s">
        <v>721</v>
      </c>
      <c r="E706" s="257" t="s">
        <v>2265</v>
      </c>
      <c r="F706" s="257" t="s">
        <v>2266</v>
      </c>
      <c r="G706" s="257" t="s">
        <v>2182</v>
      </c>
      <c r="H706" s="257" t="s">
        <v>5741</v>
      </c>
      <c r="I706" s="257" t="s">
        <v>1073</v>
      </c>
    </row>
    <row r="707" spans="1:9" ht="15.95" customHeight="1">
      <c r="A707" s="257" t="s">
        <v>2275</v>
      </c>
      <c r="B707" s="257" t="s">
        <v>2276</v>
      </c>
      <c r="C707" s="257"/>
      <c r="D707" s="257" t="s">
        <v>721</v>
      </c>
      <c r="E707" s="257" t="s">
        <v>2265</v>
      </c>
      <c r="F707" s="257" t="s">
        <v>2266</v>
      </c>
      <c r="G707" s="257" t="s">
        <v>2182</v>
      </c>
      <c r="H707" s="257" t="s">
        <v>5741</v>
      </c>
      <c r="I707" s="257" t="s">
        <v>1073</v>
      </c>
    </row>
    <row r="708" spans="1:9" ht="15.95" customHeight="1">
      <c r="A708" s="257" t="s">
        <v>2277</v>
      </c>
      <c r="B708" s="257" t="s">
        <v>2278</v>
      </c>
      <c r="C708" s="257"/>
      <c r="D708" s="257" t="s">
        <v>721</v>
      </c>
      <c r="E708" s="257" t="s">
        <v>2265</v>
      </c>
      <c r="F708" s="257" t="s">
        <v>2266</v>
      </c>
      <c r="G708" s="257" t="s">
        <v>2182</v>
      </c>
      <c r="H708" s="257" t="s">
        <v>5741</v>
      </c>
      <c r="I708" s="257" t="s">
        <v>1073</v>
      </c>
    </row>
    <row r="709" spans="1:9" ht="15.95" customHeight="1">
      <c r="A709" s="257" t="s">
        <v>2279</v>
      </c>
      <c r="B709" s="257" t="s">
        <v>858</v>
      </c>
      <c r="C709" s="257"/>
      <c r="D709" s="257" t="s">
        <v>721</v>
      </c>
      <c r="E709" s="257" t="s">
        <v>2265</v>
      </c>
      <c r="F709" s="257" t="s">
        <v>2266</v>
      </c>
      <c r="G709" s="257" t="s">
        <v>2182</v>
      </c>
      <c r="H709" s="257" t="s">
        <v>5741</v>
      </c>
      <c r="I709" s="257" t="s">
        <v>1073</v>
      </c>
    </row>
    <row r="710" spans="1:9" ht="15.95" customHeight="1">
      <c r="A710" s="257" t="s">
        <v>2280</v>
      </c>
      <c r="B710" s="257" t="s">
        <v>938</v>
      </c>
      <c r="C710" s="257"/>
      <c r="D710" s="257" t="s">
        <v>721</v>
      </c>
      <c r="E710" s="257" t="s">
        <v>2265</v>
      </c>
      <c r="F710" s="257" t="s">
        <v>2266</v>
      </c>
      <c r="G710" s="257" t="s">
        <v>2182</v>
      </c>
      <c r="H710" s="257" t="s">
        <v>5741</v>
      </c>
      <c r="I710" s="257" t="s">
        <v>1073</v>
      </c>
    </row>
    <row r="711" spans="1:9" ht="15.95" customHeight="1">
      <c r="A711" s="257" t="s">
        <v>2281</v>
      </c>
      <c r="B711" s="257" t="s">
        <v>2282</v>
      </c>
      <c r="C711" s="257"/>
      <c r="D711" s="257" t="s">
        <v>721</v>
      </c>
      <c r="E711" s="257" t="s">
        <v>2265</v>
      </c>
      <c r="F711" s="257" t="s">
        <v>2266</v>
      </c>
      <c r="G711" s="257" t="s">
        <v>2182</v>
      </c>
      <c r="H711" s="257" t="s">
        <v>5741</v>
      </c>
      <c r="I711" s="257" t="s">
        <v>1073</v>
      </c>
    </row>
    <row r="712" spans="1:9" ht="15.95" customHeight="1">
      <c r="A712" s="257" t="s">
        <v>2283</v>
      </c>
      <c r="B712" s="257" t="s">
        <v>2173</v>
      </c>
      <c r="C712" s="257"/>
      <c r="D712" s="257" t="s">
        <v>721</v>
      </c>
      <c r="E712" s="257" t="s">
        <v>2265</v>
      </c>
      <c r="F712" s="257" t="s">
        <v>2266</v>
      </c>
      <c r="G712" s="257" t="s">
        <v>2182</v>
      </c>
      <c r="H712" s="257" t="s">
        <v>5741</v>
      </c>
      <c r="I712" s="257" t="s">
        <v>1073</v>
      </c>
    </row>
    <row r="713" spans="1:9" ht="15.95" customHeight="1">
      <c r="A713" s="257" t="s">
        <v>2284</v>
      </c>
      <c r="B713" s="257" t="s">
        <v>2285</v>
      </c>
      <c r="C713" s="257"/>
      <c r="D713" s="257" t="s">
        <v>719</v>
      </c>
      <c r="E713" s="257" t="s">
        <v>2286</v>
      </c>
      <c r="F713" s="257" t="s">
        <v>2287</v>
      </c>
      <c r="G713" s="257" t="s">
        <v>2182</v>
      </c>
      <c r="H713" s="257" t="s">
        <v>5741</v>
      </c>
      <c r="I713" s="257" t="s">
        <v>1073</v>
      </c>
    </row>
    <row r="714" spans="1:9" ht="15.95" customHeight="1">
      <c r="A714" s="257" t="s">
        <v>2288</v>
      </c>
      <c r="B714" s="257" t="s">
        <v>850</v>
      </c>
      <c r="C714" s="257"/>
      <c r="D714" s="257" t="s">
        <v>721</v>
      </c>
      <c r="E714" s="257" t="s">
        <v>2286</v>
      </c>
      <c r="F714" s="257" t="s">
        <v>2287</v>
      </c>
      <c r="G714" s="257" t="s">
        <v>2182</v>
      </c>
      <c r="H714" s="257" t="s">
        <v>5741</v>
      </c>
      <c r="I714" s="257" t="s">
        <v>1073</v>
      </c>
    </row>
    <row r="715" spans="1:9" ht="15.95" customHeight="1">
      <c r="A715" s="257" t="s">
        <v>2289</v>
      </c>
      <c r="B715" s="257" t="s">
        <v>2290</v>
      </c>
      <c r="C715" s="257"/>
      <c r="D715" s="257" t="s">
        <v>721</v>
      </c>
      <c r="E715" s="257" t="s">
        <v>2286</v>
      </c>
      <c r="F715" s="257" t="s">
        <v>2287</v>
      </c>
      <c r="G715" s="257" t="s">
        <v>2182</v>
      </c>
      <c r="H715" s="257" t="s">
        <v>5741</v>
      </c>
      <c r="I715" s="257" t="s">
        <v>1073</v>
      </c>
    </row>
    <row r="716" spans="1:9" ht="15.95" customHeight="1">
      <c r="A716" s="257" t="s">
        <v>2291</v>
      </c>
      <c r="B716" s="257" t="s">
        <v>832</v>
      </c>
      <c r="C716" s="257"/>
      <c r="D716" s="257" t="s">
        <v>721</v>
      </c>
      <c r="E716" s="257" t="s">
        <v>2286</v>
      </c>
      <c r="F716" s="257" t="s">
        <v>2287</v>
      </c>
      <c r="G716" s="257" t="s">
        <v>2182</v>
      </c>
      <c r="H716" s="257" t="s">
        <v>5741</v>
      </c>
      <c r="I716" s="257" t="s">
        <v>1073</v>
      </c>
    </row>
    <row r="717" spans="1:9" ht="15.95" customHeight="1">
      <c r="A717" s="257" t="s">
        <v>2292</v>
      </c>
      <c r="B717" s="257" t="s">
        <v>2293</v>
      </c>
      <c r="C717" s="257"/>
      <c r="D717" s="257" t="s">
        <v>721</v>
      </c>
      <c r="E717" s="257" t="s">
        <v>2286</v>
      </c>
      <c r="F717" s="257" t="s">
        <v>2287</v>
      </c>
      <c r="G717" s="257" t="s">
        <v>2182</v>
      </c>
      <c r="H717" s="257" t="s">
        <v>5741</v>
      </c>
      <c r="I717" s="257" t="s">
        <v>1073</v>
      </c>
    </row>
    <row r="718" spans="1:9" ht="15.95" customHeight="1">
      <c r="A718" s="257" t="s">
        <v>2294</v>
      </c>
      <c r="B718" s="257" t="s">
        <v>891</v>
      </c>
      <c r="C718" s="257"/>
      <c r="D718" s="257" t="s">
        <v>721</v>
      </c>
      <c r="E718" s="257" t="s">
        <v>2286</v>
      </c>
      <c r="F718" s="257" t="s">
        <v>2287</v>
      </c>
      <c r="G718" s="257" t="s">
        <v>2182</v>
      </c>
      <c r="H718" s="257" t="s">
        <v>5741</v>
      </c>
      <c r="I718" s="257" t="s">
        <v>1073</v>
      </c>
    </row>
    <row r="719" spans="1:9" ht="15.95" customHeight="1">
      <c r="A719" s="257" t="s">
        <v>2295</v>
      </c>
      <c r="B719" s="257" t="s">
        <v>2296</v>
      </c>
      <c r="C719" s="257"/>
      <c r="D719" s="257" t="s">
        <v>721</v>
      </c>
      <c r="E719" s="257" t="s">
        <v>2286</v>
      </c>
      <c r="F719" s="257" t="s">
        <v>2287</v>
      </c>
      <c r="G719" s="257" t="s">
        <v>2182</v>
      </c>
      <c r="H719" s="257" t="s">
        <v>5741</v>
      </c>
      <c r="I719" s="257" t="s">
        <v>1073</v>
      </c>
    </row>
    <row r="720" spans="1:9" ht="15.95" customHeight="1">
      <c r="A720" s="257" t="s">
        <v>2297</v>
      </c>
      <c r="B720" s="257" t="s">
        <v>2298</v>
      </c>
      <c r="C720" s="257"/>
      <c r="D720" s="257" t="s">
        <v>721</v>
      </c>
      <c r="E720" s="257" t="s">
        <v>2286</v>
      </c>
      <c r="F720" s="257" t="s">
        <v>2287</v>
      </c>
      <c r="G720" s="257" t="s">
        <v>2182</v>
      </c>
      <c r="H720" s="257" t="s">
        <v>5741</v>
      </c>
      <c r="I720" s="257" t="s">
        <v>1073</v>
      </c>
    </row>
    <row r="721" spans="1:9" ht="15.95" customHeight="1">
      <c r="A721" s="257" t="s">
        <v>2299</v>
      </c>
      <c r="B721" s="257" t="s">
        <v>2300</v>
      </c>
      <c r="C721" s="257"/>
      <c r="D721" s="257" t="s">
        <v>721</v>
      </c>
      <c r="E721" s="257" t="s">
        <v>2286</v>
      </c>
      <c r="F721" s="257" t="s">
        <v>2287</v>
      </c>
      <c r="G721" s="257" t="s">
        <v>2182</v>
      </c>
      <c r="H721" s="257" t="s">
        <v>5741</v>
      </c>
      <c r="I721" s="257" t="s">
        <v>1073</v>
      </c>
    </row>
    <row r="722" spans="1:9" ht="15.95" customHeight="1">
      <c r="A722" s="257" t="s">
        <v>2301</v>
      </c>
      <c r="B722" s="257" t="s">
        <v>2302</v>
      </c>
      <c r="C722" s="257"/>
      <c r="D722" s="257" t="s">
        <v>721</v>
      </c>
      <c r="E722" s="257" t="s">
        <v>2286</v>
      </c>
      <c r="F722" s="257" t="s">
        <v>2287</v>
      </c>
      <c r="G722" s="257" t="s">
        <v>2182</v>
      </c>
      <c r="H722" s="257" t="s">
        <v>5741</v>
      </c>
      <c r="I722" s="257" t="s">
        <v>1073</v>
      </c>
    </row>
    <row r="723" spans="1:9" ht="15.95" customHeight="1">
      <c r="A723" s="257" t="s">
        <v>2303</v>
      </c>
      <c r="B723" s="257" t="s">
        <v>724</v>
      </c>
      <c r="C723" s="257"/>
      <c r="D723" s="257" t="s">
        <v>721</v>
      </c>
      <c r="E723" s="257" t="s">
        <v>2286</v>
      </c>
      <c r="F723" s="257" t="s">
        <v>2287</v>
      </c>
      <c r="G723" s="257" t="s">
        <v>2182</v>
      </c>
      <c r="H723" s="257" t="s">
        <v>5741</v>
      </c>
      <c r="I723" s="257" t="s">
        <v>1073</v>
      </c>
    </row>
    <row r="724" spans="1:9" ht="15.95" customHeight="1">
      <c r="A724" s="257" t="s">
        <v>2304</v>
      </c>
      <c r="B724" s="257" t="s">
        <v>2305</v>
      </c>
      <c r="C724" s="257"/>
      <c r="D724" s="257" t="s">
        <v>721</v>
      </c>
      <c r="E724" s="257" t="s">
        <v>2286</v>
      </c>
      <c r="F724" s="257" t="s">
        <v>2287</v>
      </c>
      <c r="G724" s="257" t="s">
        <v>2182</v>
      </c>
      <c r="H724" s="257" t="s">
        <v>5741</v>
      </c>
      <c r="I724" s="257" t="s">
        <v>1073</v>
      </c>
    </row>
    <row r="725" spans="1:9" ht="15.95" customHeight="1">
      <c r="A725" s="257" t="s">
        <v>2306</v>
      </c>
      <c r="B725" s="257" t="s">
        <v>758</v>
      </c>
      <c r="C725" s="257"/>
      <c r="D725" s="257" t="s">
        <v>721</v>
      </c>
      <c r="E725" s="257" t="s">
        <v>2286</v>
      </c>
      <c r="F725" s="257" t="s">
        <v>2287</v>
      </c>
      <c r="G725" s="257" t="s">
        <v>2182</v>
      </c>
      <c r="H725" s="257" t="s">
        <v>5741</v>
      </c>
      <c r="I725" s="257" t="s">
        <v>1073</v>
      </c>
    </row>
    <row r="726" spans="1:9" ht="15.95" customHeight="1">
      <c r="A726" s="257" t="s">
        <v>2307</v>
      </c>
      <c r="B726" s="257" t="s">
        <v>2308</v>
      </c>
      <c r="C726" s="257"/>
      <c r="D726" s="257" t="s">
        <v>721</v>
      </c>
      <c r="E726" s="257" t="s">
        <v>2286</v>
      </c>
      <c r="F726" s="257" t="s">
        <v>2287</v>
      </c>
      <c r="G726" s="257" t="s">
        <v>2182</v>
      </c>
      <c r="H726" s="257" t="s">
        <v>5741</v>
      </c>
      <c r="I726" s="257" t="s">
        <v>1073</v>
      </c>
    </row>
    <row r="727" spans="1:9" ht="15.95" customHeight="1">
      <c r="A727" s="257" t="s">
        <v>2309</v>
      </c>
      <c r="B727" s="257" t="s">
        <v>2310</v>
      </c>
      <c r="C727" s="257"/>
      <c r="D727" s="257" t="s">
        <v>719</v>
      </c>
      <c r="E727" s="257" t="s">
        <v>2311</v>
      </c>
      <c r="F727" s="257" t="s">
        <v>2312</v>
      </c>
      <c r="G727" s="257" t="s">
        <v>2182</v>
      </c>
      <c r="H727" s="257" t="s">
        <v>5741</v>
      </c>
      <c r="I727" s="257" t="s">
        <v>1073</v>
      </c>
    </row>
    <row r="728" spans="1:9" ht="15.95" customHeight="1">
      <c r="A728" s="257" t="s">
        <v>2313</v>
      </c>
      <c r="B728" s="257" t="s">
        <v>748</v>
      </c>
      <c r="C728" s="257"/>
      <c r="D728" s="257" t="s">
        <v>721</v>
      </c>
      <c r="E728" s="257" t="s">
        <v>2311</v>
      </c>
      <c r="F728" s="257" t="s">
        <v>2312</v>
      </c>
      <c r="G728" s="257" t="s">
        <v>2182</v>
      </c>
      <c r="H728" s="257" t="s">
        <v>5741</v>
      </c>
      <c r="I728" s="257" t="s">
        <v>1073</v>
      </c>
    </row>
    <row r="729" spans="1:9" ht="15.95" customHeight="1">
      <c r="A729" s="257" t="s">
        <v>2314</v>
      </c>
      <c r="B729" s="257" t="s">
        <v>2315</v>
      </c>
      <c r="C729" s="257"/>
      <c r="D729" s="257" t="s">
        <v>721</v>
      </c>
      <c r="E729" s="257" t="s">
        <v>2311</v>
      </c>
      <c r="F729" s="257" t="s">
        <v>2312</v>
      </c>
      <c r="G729" s="257" t="s">
        <v>2182</v>
      </c>
      <c r="H729" s="257" t="s">
        <v>5741</v>
      </c>
      <c r="I729" s="257" t="s">
        <v>1073</v>
      </c>
    </row>
    <row r="730" spans="1:9" ht="15.95" customHeight="1">
      <c r="A730" s="257" t="s">
        <v>2316</v>
      </c>
      <c r="B730" s="257" t="s">
        <v>2317</v>
      </c>
      <c r="C730" s="257"/>
      <c r="D730" s="257" t="s">
        <v>721</v>
      </c>
      <c r="E730" s="257" t="s">
        <v>2311</v>
      </c>
      <c r="F730" s="257" t="s">
        <v>2312</v>
      </c>
      <c r="G730" s="257" t="s">
        <v>2182</v>
      </c>
      <c r="H730" s="257" t="s">
        <v>5741</v>
      </c>
      <c r="I730" s="257" t="s">
        <v>1073</v>
      </c>
    </row>
    <row r="731" spans="1:9" ht="15.95" customHeight="1">
      <c r="A731" s="257" t="s">
        <v>2318</v>
      </c>
      <c r="B731" s="257" t="s">
        <v>2319</v>
      </c>
      <c r="C731" s="257"/>
      <c r="D731" s="257" t="s">
        <v>721</v>
      </c>
      <c r="E731" s="257" t="s">
        <v>2311</v>
      </c>
      <c r="F731" s="257" t="s">
        <v>2312</v>
      </c>
      <c r="G731" s="257" t="s">
        <v>2182</v>
      </c>
      <c r="H731" s="257" t="s">
        <v>5741</v>
      </c>
      <c r="I731" s="257" t="s">
        <v>1073</v>
      </c>
    </row>
    <row r="732" spans="1:9" ht="15.95" customHeight="1">
      <c r="A732" s="257" t="s">
        <v>2320</v>
      </c>
      <c r="B732" s="257" t="s">
        <v>2321</v>
      </c>
      <c r="C732" s="257"/>
      <c r="D732" s="257" t="s">
        <v>721</v>
      </c>
      <c r="E732" s="257" t="s">
        <v>2311</v>
      </c>
      <c r="F732" s="257" t="s">
        <v>2312</v>
      </c>
      <c r="G732" s="257" t="s">
        <v>2182</v>
      </c>
      <c r="H732" s="257" t="s">
        <v>5741</v>
      </c>
      <c r="I732" s="257" t="s">
        <v>1073</v>
      </c>
    </row>
    <row r="733" spans="1:9" ht="15.95" customHeight="1">
      <c r="A733" s="257" t="s">
        <v>2322</v>
      </c>
      <c r="B733" s="257" t="s">
        <v>914</v>
      </c>
      <c r="C733" s="257"/>
      <c r="D733" s="257" t="s">
        <v>721</v>
      </c>
      <c r="E733" s="257" t="s">
        <v>2311</v>
      </c>
      <c r="F733" s="257" t="s">
        <v>2312</v>
      </c>
      <c r="G733" s="257" t="s">
        <v>2182</v>
      </c>
      <c r="H733" s="257" t="s">
        <v>5741</v>
      </c>
      <c r="I733" s="257" t="s">
        <v>1073</v>
      </c>
    </row>
    <row r="734" spans="1:9" ht="15.95" customHeight="1">
      <c r="A734" s="257" t="s">
        <v>2323</v>
      </c>
      <c r="B734" s="257" t="s">
        <v>720</v>
      </c>
      <c r="C734" s="257"/>
      <c r="D734" s="257" t="s">
        <v>721</v>
      </c>
      <c r="E734" s="257" t="s">
        <v>2311</v>
      </c>
      <c r="F734" s="257" t="s">
        <v>2312</v>
      </c>
      <c r="G734" s="257" t="s">
        <v>2182</v>
      </c>
      <c r="H734" s="257" t="s">
        <v>5741</v>
      </c>
      <c r="I734" s="257" t="s">
        <v>1073</v>
      </c>
    </row>
    <row r="735" spans="1:9" ht="15.95" customHeight="1">
      <c r="A735" s="257" t="s">
        <v>2324</v>
      </c>
      <c r="B735" s="257" t="s">
        <v>2325</v>
      </c>
      <c r="C735" s="257"/>
      <c r="D735" s="257" t="s">
        <v>721</v>
      </c>
      <c r="E735" s="257" t="s">
        <v>2311</v>
      </c>
      <c r="F735" s="257" t="s">
        <v>2312</v>
      </c>
      <c r="G735" s="257" t="s">
        <v>2182</v>
      </c>
      <c r="H735" s="257" t="s">
        <v>5741</v>
      </c>
      <c r="I735" s="257" t="s">
        <v>1073</v>
      </c>
    </row>
    <row r="736" spans="1:9" ht="15.95" customHeight="1">
      <c r="A736" s="257" t="s">
        <v>2326</v>
      </c>
      <c r="B736" s="257" t="s">
        <v>2327</v>
      </c>
      <c r="C736" s="257"/>
      <c r="D736" s="257" t="s">
        <v>721</v>
      </c>
      <c r="E736" s="257" t="s">
        <v>2311</v>
      </c>
      <c r="F736" s="257" t="s">
        <v>2312</v>
      </c>
      <c r="G736" s="257" t="s">
        <v>2182</v>
      </c>
      <c r="H736" s="257" t="s">
        <v>5741</v>
      </c>
      <c r="I736" s="257" t="s">
        <v>1073</v>
      </c>
    </row>
    <row r="737" spans="1:9" ht="15.95" customHeight="1">
      <c r="A737" s="257" t="s">
        <v>2328</v>
      </c>
      <c r="B737" s="257" t="s">
        <v>755</v>
      </c>
      <c r="C737" s="257"/>
      <c r="D737" s="257" t="s">
        <v>721</v>
      </c>
      <c r="E737" s="257" t="s">
        <v>2311</v>
      </c>
      <c r="F737" s="257" t="s">
        <v>2312</v>
      </c>
      <c r="G737" s="257" t="s">
        <v>2182</v>
      </c>
      <c r="H737" s="257" t="s">
        <v>5741</v>
      </c>
      <c r="I737" s="257" t="s">
        <v>1073</v>
      </c>
    </row>
    <row r="738" spans="1:9" ht="15.95" customHeight="1">
      <c r="A738" s="257" t="s">
        <v>2329</v>
      </c>
      <c r="B738" s="257" t="s">
        <v>749</v>
      </c>
      <c r="C738" s="257"/>
      <c r="D738" s="257" t="s">
        <v>721</v>
      </c>
      <c r="E738" s="257" t="s">
        <v>2311</v>
      </c>
      <c r="F738" s="257" t="s">
        <v>2312</v>
      </c>
      <c r="G738" s="257" t="s">
        <v>2182</v>
      </c>
      <c r="H738" s="257" t="s">
        <v>5741</v>
      </c>
      <c r="I738" s="257" t="s">
        <v>1073</v>
      </c>
    </row>
    <row r="739" spans="1:9" ht="15.95" customHeight="1">
      <c r="A739" s="257" t="s">
        <v>2330</v>
      </c>
      <c r="B739" s="257" t="s">
        <v>2331</v>
      </c>
      <c r="C739" s="257"/>
      <c r="D739" s="257" t="s">
        <v>721</v>
      </c>
      <c r="E739" s="257" t="s">
        <v>2311</v>
      </c>
      <c r="F739" s="257" t="s">
        <v>2312</v>
      </c>
      <c r="G739" s="257" t="s">
        <v>2182</v>
      </c>
      <c r="H739" s="257" t="s">
        <v>5741</v>
      </c>
      <c r="I739" s="257" t="s">
        <v>1073</v>
      </c>
    </row>
    <row r="740" spans="1:9" ht="15.95" customHeight="1">
      <c r="A740" s="257" t="s">
        <v>2332</v>
      </c>
      <c r="B740" s="257" t="s">
        <v>785</v>
      </c>
      <c r="C740" s="257"/>
      <c r="D740" s="257" t="s">
        <v>721</v>
      </c>
      <c r="E740" s="257" t="s">
        <v>2311</v>
      </c>
      <c r="F740" s="257" t="s">
        <v>2312</v>
      </c>
      <c r="G740" s="257" t="s">
        <v>2182</v>
      </c>
      <c r="H740" s="257" t="s">
        <v>5741</v>
      </c>
      <c r="I740" s="257" t="s">
        <v>1073</v>
      </c>
    </row>
    <row r="741" spans="1:9" ht="15.95" customHeight="1">
      <c r="A741" s="257" t="s">
        <v>2333</v>
      </c>
      <c r="B741" s="257" t="s">
        <v>996</v>
      </c>
      <c r="C741" s="257"/>
      <c r="D741" s="257" t="s">
        <v>721</v>
      </c>
      <c r="E741" s="257" t="s">
        <v>2311</v>
      </c>
      <c r="F741" s="257" t="s">
        <v>2312</v>
      </c>
      <c r="G741" s="257" t="s">
        <v>2182</v>
      </c>
      <c r="H741" s="257" t="s">
        <v>5741</v>
      </c>
      <c r="I741" s="257" t="s">
        <v>1073</v>
      </c>
    </row>
    <row r="742" spans="1:9" ht="15.95" customHeight="1">
      <c r="A742" s="257" t="s">
        <v>2334</v>
      </c>
      <c r="B742" s="257" t="s">
        <v>2335</v>
      </c>
      <c r="C742" s="257"/>
      <c r="D742" s="257" t="s">
        <v>721</v>
      </c>
      <c r="E742" s="257" t="s">
        <v>2311</v>
      </c>
      <c r="F742" s="257" t="s">
        <v>2312</v>
      </c>
      <c r="G742" s="257" t="s">
        <v>2182</v>
      </c>
      <c r="H742" s="257" t="s">
        <v>5741</v>
      </c>
      <c r="I742" s="257" t="s">
        <v>1073</v>
      </c>
    </row>
    <row r="743" spans="1:9" ht="15.95" customHeight="1">
      <c r="A743" s="257" t="s">
        <v>2336</v>
      </c>
      <c r="B743" s="257" t="s">
        <v>2337</v>
      </c>
      <c r="C743" s="257"/>
      <c r="D743" s="257" t="s">
        <v>721</v>
      </c>
      <c r="E743" s="257" t="s">
        <v>2311</v>
      </c>
      <c r="F743" s="257" t="s">
        <v>2312</v>
      </c>
      <c r="G743" s="257" t="s">
        <v>2182</v>
      </c>
      <c r="H743" s="257" t="s">
        <v>5741</v>
      </c>
      <c r="I743" s="257" t="s">
        <v>1073</v>
      </c>
    </row>
    <row r="744" spans="1:9" ht="15.95" customHeight="1">
      <c r="A744" s="257" t="s">
        <v>2338</v>
      </c>
      <c r="B744" s="257" t="s">
        <v>2339</v>
      </c>
      <c r="C744" s="257"/>
      <c r="D744" s="257" t="s">
        <v>721</v>
      </c>
      <c r="E744" s="257" t="s">
        <v>2340</v>
      </c>
      <c r="F744" s="257" t="s">
        <v>2341</v>
      </c>
      <c r="G744" s="257" t="s">
        <v>2182</v>
      </c>
      <c r="H744" s="257" t="s">
        <v>5741</v>
      </c>
      <c r="I744" s="257" t="s">
        <v>1073</v>
      </c>
    </row>
    <row r="745" spans="1:9" ht="15.95" customHeight="1">
      <c r="A745" s="257" t="s">
        <v>2342</v>
      </c>
      <c r="B745" s="257" t="s">
        <v>2343</v>
      </c>
      <c r="C745" s="257"/>
      <c r="D745" s="257" t="s">
        <v>721</v>
      </c>
      <c r="E745" s="257" t="s">
        <v>2340</v>
      </c>
      <c r="F745" s="257" t="s">
        <v>2341</v>
      </c>
      <c r="G745" s="257" t="s">
        <v>2182</v>
      </c>
      <c r="H745" s="257" t="s">
        <v>5741</v>
      </c>
      <c r="I745" s="257" t="s">
        <v>1073</v>
      </c>
    </row>
    <row r="746" spans="1:9" ht="15.95" customHeight="1">
      <c r="A746" s="257" t="s">
        <v>2344</v>
      </c>
      <c r="B746" s="257" t="s">
        <v>2345</v>
      </c>
      <c r="C746" s="257"/>
      <c r="D746" s="257" t="s">
        <v>721</v>
      </c>
      <c r="E746" s="257" t="s">
        <v>2340</v>
      </c>
      <c r="F746" s="257" t="s">
        <v>2341</v>
      </c>
      <c r="G746" s="257" t="s">
        <v>2182</v>
      </c>
      <c r="H746" s="257" t="s">
        <v>5741</v>
      </c>
      <c r="I746" s="257" t="s">
        <v>1073</v>
      </c>
    </row>
    <row r="747" spans="1:9" ht="15.95" customHeight="1">
      <c r="A747" s="257" t="s">
        <v>2346</v>
      </c>
      <c r="B747" s="257" t="s">
        <v>2347</v>
      </c>
      <c r="C747" s="257"/>
      <c r="D747" s="257" t="s">
        <v>721</v>
      </c>
      <c r="E747" s="257" t="s">
        <v>2340</v>
      </c>
      <c r="F747" s="257" t="s">
        <v>2341</v>
      </c>
      <c r="G747" s="257" t="s">
        <v>2182</v>
      </c>
      <c r="H747" s="257" t="s">
        <v>5741</v>
      </c>
      <c r="I747" s="257" t="s">
        <v>1073</v>
      </c>
    </row>
    <row r="748" spans="1:9" ht="15.95" customHeight="1">
      <c r="A748" s="257" t="s">
        <v>2348</v>
      </c>
      <c r="B748" s="257" t="s">
        <v>760</v>
      </c>
      <c r="C748" s="257"/>
      <c r="D748" s="257" t="s">
        <v>721</v>
      </c>
      <c r="E748" s="257" t="s">
        <v>2340</v>
      </c>
      <c r="F748" s="257" t="s">
        <v>2341</v>
      </c>
      <c r="G748" s="257" t="s">
        <v>2182</v>
      </c>
      <c r="H748" s="257" t="s">
        <v>5741</v>
      </c>
      <c r="I748" s="257" t="s">
        <v>1073</v>
      </c>
    </row>
    <row r="749" spans="1:9" ht="15.95" customHeight="1">
      <c r="A749" s="257" t="s">
        <v>2349</v>
      </c>
      <c r="B749" s="257" t="s">
        <v>2350</v>
      </c>
      <c r="C749" s="257"/>
      <c r="D749" s="257" t="s">
        <v>721</v>
      </c>
      <c r="E749" s="257" t="s">
        <v>2340</v>
      </c>
      <c r="F749" s="257" t="s">
        <v>2341</v>
      </c>
      <c r="G749" s="257" t="s">
        <v>2182</v>
      </c>
      <c r="H749" s="257" t="s">
        <v>5741</v>
      </c>
      <c r="I749" s="257" t="s">
        <v>1073</v>
      </c>
    </row>
    <row r="750" spans="1:9" ht="15.95" customHeight="1">
      <c r="A750" s="257" t="s">
        <v>2351</v>
      </c>
      <c r="B750" s="257" t="s">
        <v>968</v>
      </c>
      <c r="C750" s="257"/>
      <c r="D750" s="257" t="s">
        <v>721</v>
      </c>
      <c r="E750" s="257" t="s">
        <v>2340</v>
      </c>
      <c r="F750" s="257" t="s">
        <v>2341</v>
      </c>
      <c r="G750" s="257" t="s">
        <v>2182</v>
      </c>
      <c r="H750" s="257" t="s">
        <v>5741</v>
      </c>
      <c r="I750" s="257" t="s">
        <v>1073</v>
      </c>
    </row>
    <row r="751" spans="1:9" ht="15.95" customHeight="1">
      <c r="A751" s="257" t="s">
        <v>2352</v>
      </c>
      <c r="B751" s="257" t="s">
        <v>2353</v>
      </c>
      <c r="C751" s="257"/>
      <c r="D751" s="257" t="s">
        <v>721</v>
      </c>
      <c r="E751" s="257" t="s">
        <v>2340</v>
      </c>
      <c r="F751" s="257" t="s">
        <v>2341</v>
      </c>
      <c r="G751" s="257" t="s">
        <v>2182</v>
      </c>
      <c r="H751" s="257" t="s">
        <v>5741</v>
      </c>
      <c r="I751" s="257" t="s">
        <v>1073</v>
      </c>
    </row>
    <row r="752" spans="1:9" ht="15.95" customHeight="1">
      <c r="A752" s="257" t="s">
        <v>2354</v>
      </c>
      <c r="B752" s="257" t="s">
        <v>946</v>
      </c>
      <c r="C752" s="257"/>
      <c r="D752" s="257" t="s">
        <v>721</v>
      </c>
      <c r="E752" s="257" t="s">
        <v>2340</v>
      </c>
      <c r="F752" s="257" t="s">
        <v>2341</v>
      </c>
      <c r="G752" s="257" t="s">
        <v>2182</v>
      </c>
      <c r="H752" s="257" t="s">
        <v>5741</v>
      </c>
      <c r="I752" s="257" t="s">
        <v>1073</v>
      </c>
    </row>
    <row r="753" spans="1:9" ht="15.95" customHeight="1">
      <c r="A753" s="257" t="s">
        <v>2355</v>
      </c>
      <c r="B753" s="257" t="s">
        <v>2356</v>
      </c>
      <c r="C753" s="257"/>
      <c r="D753" s="257" t="s">
        <v>721</v>
      </c>
      <c r="E753" s="257" t="s">
        <v>2340</v>
      </c>
      <c r="F753" s="257" t="s">
        <v>2341</v>
      </c>
      <c r="G753" s="257" t="s">
        <v>2182</v>
      </c>
      <c r="H753" s="257" t="s">
        <v>5741</v>
      </c>
      <c r="I753" s="257" t="s">
        <v>1073</v>
      </c>
    </row>
    <row r="754" spans="1:9" ht="15.95" customHeight="1">
      <c r="A754" s="257" t="s">
        <v>2357</v>
      </c>
      <c r="B754" s="257" t="s">
        <v>2358</v>
      </c>
      <c r="C754" s="257"/>
      <c r="D754" s="257" t="s">
        <v>721</v>
      </c>
      <c r="E754" s="257" t="s">
        <v>2359</v>
      </c>
      <c r="F754" s="257" t="s">
        <v>2360</v>
      </c>
      <c r="G754" s="257" t="s">
        <v>2182</v>
      </c>
      <c r="H754" s="257" t="s">
        <v>5741</v>
      </c>
      <c r="I754" s="257" t="s">
        <v>1073</v>
      </c>
    </row>
    <row r="755" spans="1:9" ht="15.95" customHeight="1">
      <c r="A755" s="257" t="s">
        <v>2361</v>
      </c>
      <c r="B755" s="257" t="s">
        <v>2362</v>
      </c>
      <c r="C755" s="257"/>
      <c r="D755" s="257" t="s">
        <v>721</v>
      </c>
      <c r="E755" s="257" t="s">
        <v>2359</v>
      </c>
      <c r="F755" s="257" t="s">
        <v>2360</v>
      </c>
      <c r="G755" s="257" t="s">
        <v>2182</v>
      </c>
      <c r="H755" s="257" t="s">
        <v>5741</v>
      </c>
      <c r="I755" s="257" t="s">
        <v>1073</v>
      </c>
    </row>
    <row r="756" spans="1:9" ht="15.95" customHeight="1">
      <c r="A756" s="257" t="s">
        <v>2363</v>
      </c>
      <c r="B756" s="257" t="s">
        <v>835</v>
      </c>
      <c r="C756" s="257"/>
      <c r="D756" s="257" t="s">
        <v>721</v>
      </c>
      <c r="E756" s="257" t="s">
        <v>2359</v>
      </c>
      <c r="F756" s="257" t="s">
        <v>2360</v>
      </c>
      <c r="G756" s="257" t="s">
        <v>2182</v>
      </c>
      <c r="H756" s="257" t="s">
        <v>5741</v>
      </c>
      <c r="I756" s="257" t="s">
        <v>1073</v>
      </c>
    </row>
    <row r="757" spans="1:9" ht="15.95" customHeight="1">
      <c r="A757" s="257" t="s">
        <v>2364</v>
      </c>
      <c r="B757" s="257" t="s">
        <v>2365</v>
      </c>
      <c r="C757" s="257"/>
      <c r="D757" s="257" t="s">
        <v>721</v>
      </c>
      <c r="E757" s="257" t="s">
        <v>2359</v>
      </c>
      <c r="F757" s="257" t="s">
        <v>2360</v>
      </c>
      <c r="G757" s="257" t="s">
        <v>2182</v>
      </c>
      <c r="H757" s="257" t="s">
        <v>5741</v>
      </c>
      <c r="I757" s="257" t="s">
        <v>1073</v>
      </c>
    </row>
    <row r="758" spans="1:9" ht="15.95" customHeight="1">
      <c r="A758" s="257" t="s">
        <v>2366</v>
      </c>
      <c r="B758" s="257" t="s">
        <v>2367</v>
      </c>
      <c r="C758" s="257"/>
      <c r="D758" s="257" t="s">
        <v>721</v>
      </c>
      <c r="E758" s="257" t="s">
        <v>2359</v>
      </c>
      <c r="F758" s="257" t="s">
        <v>2360</v>
      </c>
      <c r="G758" s="257" t="s">
        <v>2182</v>
      </c>
      <c r="H758" s="257" t="s">
        <v>5741</v>
      </c>
      <c r="I758" s="257" t="s">
        <v>1073</v>
      </c>
    </row>
    <row r="759" spans="1:9" ht="15.95" customHeight="1">
      <c r="A759" s="257" t="s">
        <v>2368</v>
      </c>
      <c r="B759" s="257" t="s">
        <v>988</v>
      </c>
      <c r="C759" s="257"/>
      <c r="D759" s="257" t="s">
        <v>721</v>
      </c>
      <c r="E759" s="257" t="s">
        <v>2359</v>
      </c>
      <c r="F759" s="257" t="s">
        <v>2360</v>
      </c>
      <c r="G759" s="257" t="s">
        <v>2182</v>
      </c>
      <c r="H759" s="257" t="s">
        <v>5741</v>
      </c>
      <c r="I759" s="257" t="s">
        <v>1073</v>
      </c>
    </row>
    <row r="760" spans="1:9" ht="15.95" customHeight="1">
      <c r="A760" s="257" t="s">
        <v>2369</v>
      </c>
      <c r="B760" s="257" t="s">
        <v>2370</v>
      </c>
      <c r="C760" s="257"/>
      <c r="D760" s="257" t="s">
        <v>721</v>
      </c>
      <c r="E760" s="257" t="s">
        <v>2359</v>
      </c>
      <c r="F760" s="257" t="s">
        <v>2360</v>
      </c>
      <c r="G760" s="257" t="s">
        <v>2182</v>
      </c>
      <c r="H760" s="257" t="s">
        <v>5741</v>
      </c>
      <c r="I760" s="257" t="s">
        <v>1073</v>
      </c>
    </row>
    <row r="761" spans="1:9" ht="15.95" customHeight="1">
      <c r="A761" s="257" t="s">
        <v>2371</v>
      </c>
      <c r="B761" s="257" t="s">
        <v>2372</v>
      </c>
      <c r="C761" s="257"/>
      <c r="D761" s="257" t="s">
        <v>721</v>
      </c>
      <c r="E761" s="257" t="s">
        <v>2359</v>
      </c>
      <c r="F761" s="257" t="s">
        <v>2360</v>
      </c>
      <c r="G761" s="257" t="s">
        <v>2182</v>
      </c>
      <c r="H761" s="257" t="s">
        <v>5741</v>
      </c>
      <c r="I761" s="257" t="s">
        <v>1073</v>
      </c>
    </row>
    <row r="762" spans="1:9" ht="15.95" customHeight="1">
      <c r="A762" s="257" t="s">
        <v>2373</v>
      </c>
      <c r="B762" s="257" t="s">
        <v>2374</v>
      </c>
      <c r="C762" s="257"/>
      <c r="D762" s="257" t="s">
        <v>721</v>
      </c>
      <c r="E762" s="257" t="s">
        <v>2359</v>
      </c>
      <c r="F762" s="257" t="s">
        <v>2360</v>
      </c>
      <c r="G762" s="257" t="s">
        <v>2182</v>
      </c>
      <c r="H762" s="257" t="s">
        <v>5741</v>
      </c>
      <c r="I762" s="257" t="s">
        <v>1073</v>
      </c>
    </row>
    <row r="763" spans="1:9" ht="15.95" customHeight="1">
      <c r="A763" s="257" t="s">
        <v>2375</v>
      </c>
      <c r="B763" s="257" t="s">
        <v>2376</v>
      </c>
      <c r="C763" s="257"/>
      <c r="D763" s="257" t="s">
        <v>721</v>
      </c>
      <c r="E763" s="257" t="s">
        <v>2359</v>
      </c>
      <c r="F763" s="257" t="s">
        <v>2360</v>
      </c>
      <c r="G763" s="257" t="s">
        <v>2182</v>
      </c>
      <c r="H763" s="257" t="s">
        <v>5741</v>
      </c>
      <c r="I763" s="257" t="s">
        <v>1073</v>
      </c>
    </row>
    <row r="764" spans="1:9" ht="15.95" customHeight="1">
      <c r="A764" s="257" t="s">
        <v>2377</v>
      </c>
      <c r="B764" s="257" t="s">
        <v>2378</v>
      </c>
      <c r="C764" s="257"/>
      <c r="D764" s="257" t="s">
        <v>721</v>
      </c>
      <c r="E764" s="257" t="s">
        <v>2359</v>
      </c>
      <c r="F764" s="257" t="s">
        <v>2360</v>
      </c>
      <c r="G764" s="257" t="s">
        <v>2182</v>
      </c>
      <c r="H764" s="257" t="s">
        <v>5741</v>
      </c>
      <c r="I764" s="257" t="s">
        <v>1073</v>
      </c>
    </row>
    <row r="765" spans="1:9" ht="15.95" customHeight="1">
      <c r="A765" s="257" t="s">
        <v>2379</v>
      </c>
      <c r="B765" s="257" t="s">
        <v>2380</v>
      </c>
      <c r="C765" s="257"/>
      <c r="D765" s="257" t="s">
        <v>721</v>
      </c>
      <c r="E765" s="257" t="s">
        <v>2359</v>
      </c>
      <c r="F765" s="257" t="s">
        <v>2360</v>
      </c>
      <c r="G765" s="257" t="s">
        <v>2182</v>
      </c>
      <c r="H765" s="257" t="s">
        <v>5741</v>
      </c>
      <c r="I765" s="257" t="s">
        <v>1073</v>
      </c>
    </row>
    <row r="766" spans="1:9" ht="15.95" customHeight="1">
      <c r="A766" s="257" t="s">
        <v>2381</v>
      </c>
      <c r="B766" s="257" t="s">
        <v>2382</v>
      </c>
      <c r="C766" s="257"/>
      <c r="D766" s="257" t="s">
        <v>721</v>
      </c>
      <c r="E766" s="257" t="s">
        <v>2359</v>
      </c>
      <c r="F766" s="257" t="s">
        <v>2360</v>
      </c>
      <c r="G766" s="257" t="s">
        <v>2182</v>
      </c>
      <c r="H766" s="257" t="s">
        <v>5741</v>
      </c>
      <c r="I766" s="257" t="s">
        <v>1073</v>
      </c>
    </row>
    <row r="767" spans="1:9" ht="15.95" customHeight="1">
      <c r="A767" s="257" t="s">
        <v>2383</v>
      </c>
      <c r="B767" s="257" t="s">
        <v>2384</v>
      </c>
      <c r="C767" s="257"/>
      <c r="D767" s="257" t="s">
        <v>719</v>
      </c>
      <c r="E767" s="257" t="s">
        <v>2385</v>
      </c>
      <c r="F767" s="257" t="s">
        <v>2386</v>
      </c>
      <c r="G767" s="257" t="s">
        <v>2182</v>
      </c>
      <c r="H767" s="257" t="s">
        <v>5741</v>
      </c>
      <c r="I767" s="257" t="s">
        <v>1073</v>
      </c>
    </row>
    <row r="768" spans="1:9" ht="15.95" customHeight="1">
      <c r="A768" s="257" t="s">
        <v>2387</v>
      </c>
      <c r="B768" s="257" t="s">
        <v>2388</v>
      </c>
      <c r="C768" s="257"/>
      <c r="D768" s="257" t="s">
        <v>721</v>
      </c>
      <c r="E768" s="257" t="s">
        <v>2385</v>
      </c>
      <c r="F768" s="257" t="s">
        <v>2386</v>
      </c>
      <c r="G768" s="257" t="s">
        <v>2182</v>
      </c>
      <c r="H768" s="257" t="s">
        <v>5741</v>
      </c>
      <c r="I768" s="257" t="s">
        <v>1073</v>
      </c>
    </row>
    <row r="769" spans="1:9" ht="15.95" customHeight="1">
      <c r="A769" s="257" t="s">
        <v>2389</v>
      </c>
      <c r="B769" s="257" t="s">
        <v>797</v>
      </c>
      <c r="C769" s="257"/>
      <c r="D769" s="257" t="s">
        <v>721</v>
      </c>
      <c r="E769" s="257" t="s">
        <v>2385</v>
      </c>
      <c r="F769" s="257" t="s">
        <v>2386</v>
      </c>
      <c r="G769" s="257" t="s">
        <v>2182</v>
      </c>
      <c r="H769" s="257" t="s">
        <v>5741</v>
      </c>
      <c r="I769" s="257" t="s">
        <v>1073</v>
      </c>
    </row>
    <row r="770" spans="1:9" ht="15.95" customHeight="1">
      <c r="A770" s="257" t="s">
        <v>2390</v>
      </c>
      <c r="B770" s="257" t="s">
        <v>2391</v>
      </c>
      <c r="C770" s="257"/>
      <c r="D770" s="257" t="s">
        <v>721</v>
      </c>
      <c r="E770" s="257" t="s">
        <v>2385</v>
      </c>
      <c r="F770" s="257" t="s">
        <v>2386</v>
      </c>
      <c r="G770" s="257" t="s">
        <v>2182</v>
      </c>
      <c r="H770" s="257" t="s">
        <v>5741</v>
      </c>
      <c r="I770" s="257" t="s">
        <v>1073</v>
      </c>
    </row>
    <row r="771" spans="1:9" ht="15.95" customHeight="1">
      <c r="A771" s="257" t="s">
        <v>2392</v>
      </c>
      <c r="B771" s="257" t="s">
        <v>927</v>
      </c>
      <c r="C771" s="257"/>
      <c r="D771" s="257" t="s">
        <v>721</v>
      </c>
      <c r="E771" s="257" t="s">
        <v>2385</v>
      </c>
      <c r="F771" s="257" t="s">
        <v>2386</v>
      </c>
      <c r="G771" s="257" t="s">
        <v>2182</v>
      </c>
      <c r="H771" s="257" t="s">
        <v>5741</v>
      </c>
      <c r="I771" s="257" t="s">
        <v>1073</v>
      </c>
    </row>
    <row r="772" spans="1:9" ht="15.95" customHeight="1">
      <c r="A772" s="257" t="s">
        <v>2393</v>
      </c>
      <c r="B772" s="257" t="s">
        <v>831</v>
      </c>
      <c r="C772" s="257"/>
      <c r="D772" s="257" t="s">
        <v>721</v>
      </c>
      <c r="E772" s="257" t="s">
        <v>2385</v>
      </c>
      <c r="F772" s="257" t="s">
        <v>2386</v>
      </c>
      <c r="G772" s="257" t="s">
        <v>2182</v>
      </c>
      <c r="H772" s="257" t="s">
        <v>5741</v>
      </c>
      <c r="I772" s="257" t="s">
        <v>1073</v>
      </c>
    </row>
    <row r="773" spans="1:9" ht="15.95" customHeight="1">
      <c r="A773" s="257" t="s">
        <v>2394</v>
      </c>
      <c r="B773" s="257" t="s">
        <v>1027</v>
      </c>
      <c r="C773" s="257"/>
      <c r="D773" s="257" t="s">
        <v>721</v>
      </c>
      <c r="E773" s="257" t="s">
        <v>2385</v>
      </c>
      <c r="F773" s="257" t="s">
        <v>2386</v>
      </c>
      <c r="G773" s="257" t="s">
        <v>2182</v>
      </c>
      <c r="H773" s="257" t="s">
        <v>5741</v>
      </c>
      <c r="I773" s="257" t="s">
        <v>1073</v>
      </c>
    </row>
    <row r="774" spans="1:9" ht="15.95" customHeight="1">
      <c r="A774" s="257" t="s">
        <v>2395</v>
      </c>
      <c r="B774" s="257" t="s">
        <v>2396</v>
      </c>
      <c r="C774" s="257"/>
      <c r="D774" s="257" t="s">
        <v>721</v>
      </c>
      <c r="E774" s="257" t="s">
        <v>2385</v>
      </c>
      <c r="F774" s="257" t="s">
        <v>2386</v>
      </c>
      <c r="G774" s="257" t="s">
        <v>2182</v>
      </c>
      <c r="H774" s="257" t="s">
        <v>5741</v>
      </c>
      <c r="I774" s="257" t="s">
        <v>1073</v>
      </c>
    </row>
    <row r="775" spans="1:9" ht="15.95" customHeight="1">
      <c r="A775" s="257" t="s">
        <v>2397</v>
      </c>
      <c r="B775" s="257" t="s">
        <v>2398</v>
      </c>
      <c r="C775" s="257"/>
      <c r="D775" s="257" t="s">
        <v>721</v>
      </c>
      <c r="E775" s="257" t="s">
        <v>2385</v>
      </c>
      <c r="F775" s="257" t="s">
        <v>2386</v>
      </c>
      <c r="G775" s="257" t="s">
        <v>2182</v>
      </c>
      <c r="H775" s="257" t="s">
        <v>5741</v>
      </c>
      <c r="I775" s="257" t="s">
        <v>1073</v>
      </c>
    </row>
    <row r="776" spans="1:9" ht="15.95" customHeight="1">
      <c r="A776" s="257" t="s">
        <v>2399</v>
      </c>
      <c r="B776" s="257" t="s">
        <v>2400</v>
      </c>
      <c r="C776" s="257"/>
      <c r="D776" s="257" t="s">
        <v>721</v>
      </c>
      <c r="E776" s="257" t="s">
        <v>2385</v>
      </c>
      <c r="F776" s="257" t="s">
        <v>2386</v>
      </c>
      <c r="G776" s="257" t="s">
        <v>2182</v>
      </c>
      <c r="H776" s="257" t="s">
        <v>5741</v>
      </c>
      <c r="I776" s="257" t="s">
        <v>1073</v>
      </c>
    </row>
    <row r="777" spans="1:9" ht="15.95" customHeight="1">
      <c r="A777" s="257" t="s">
        <v>2401</v>
      </c>
      <c r="B777" s="257" t="s">
        <v>1404</v>
      </c>
      <c r="C777" s="257"/>
      <c r="D777" s="257" t="s">
        <v>721</v>
      </c>
      <c r="E777" s="257" t="s">
        <v>2385</v>
      </c>
      <c r="F777" s="257" t="s">
        <v>2386</v>
      </c>
      <c r="G777" s="257" t="s">
        <v>2182</v>
      </c>
      <c r="H777" s="257" t="s">
        <v>5741</v>
      </c>
      <c r="I777" s="257" t="s">
        <v>1073</v>
      </c>
    </row>
    <row r="778" spans="1:9" ht="15.95" customHeight="1">
      <c r="A778" s="257" t="s">
        <v>2402</v>
      </c>
      <c r="B778" s="257" t="s">
        <v>2008</v>
      </c>
      <c r="C778" s="257"/>
      <c r="D778" s="257" t="s">
        <v>721</v>
      </c>
      <c r="E778" s="257" t="s">
        <v>2385</v>
      </c>
      <c r="F778" s="257" t="s">
        <v>2386</v>
      </c>
      <c r="G778" s="257" t="s">
        <v>2182</v>
      </c>
      <c r="H778" s="257" t="s">
        <v>5741</v>
      </c>
      <c r="I778" s="257" t="s">
        <v>1073</v>
      </c>
    </row>
    <row r="779" spans="1:9" ht="15.95" customHeight="1">
      <c r="A779" s="257" t="s">
        <v>2403</v>
      </c>
      <c r="B779" s="257" t="s">
        <v>1091</v>
      </c>
      <c r="C779" s="257"/>
      <c r="D779" s="257" t="s">
        <v>721</v>
      </c>
      <c r="E779" s="257" t="s">
        <v>2385</v>
      </c>
      <c r="F779" s="257" t="s">
        <v>2386</v>
      </c>
      <c r="G779" s="257" t="s">
        <v>2182</v>
      </c>
      <c r="H779" s="257" t="s">
        <v>5741</v>
      </c>
      <c r="I779" s="257" t="s">
        <v>1073</v>
      </c>
    </row>
    <row r="780" spans="1:9" ht="15.95" customHeight="1">
      <c r="A780" s="257" t="s">
        <v>2404</v>
      </c>
      <c r="B780" s="257" t="s">
        <v>863</v>
      </c>
      <c r="C780" s="257"/>
      <c r="D780" s="257" t="s">
        <v>721</v>
      </c>
      <c r="E780" s="257" t="s">
        <v>2385</v>
      </c>
      <c r="F780" s="257" t="s">
        <v>2386</v>
      </c>
      <c r="G780" s="257" t="s">
        <v>2182</v>
      </c>
      <c r="H780" s="257" t="s">
        <v>5741</v>
      </c>
      <c r="I780" s="257" t="s">
        <v>1073</v>
      </c>
    </row>
    <row r="781" spans="1:9" ht="15.95" customHeight="1">
      <c r="A781" s="257" t="s">
        <v>2405</v>
      </c>
      <c r="B781" s="257" t="s">
        <v>1143</v>
      </c>
      <c r="C781" s="257"/>
      <c r="D781" s="257" t="s">
        <v>721</v>
      </c>
      <c r="E781" s="257" t="s">
        <v>2385</v>
      </c>
      <c r="F781" s="257" t="s">
        <v>2386</v>
      </c>
      <c r="G781" s="257" t="s">
        <v>2182</v>
      </c>
      <c r="H781" s="257" t="s">
        <v>5741</v>
      </c>
      <c r="I781" s="257" t="s">
        <v>1073</v>
      </c>
    </row>
    <row r="782" spans="1:9" ht="15.95" customHeight="1">
      <c r="A782" s="257" t="s">
        <v>2406</v>
      </c>
      <c r="B782" s="257" t="s">
        <v>2407</v>
      </c>
      <c r="C782" s="257"/>
      <c r="D782" s="257" t="s">
        <v>719</v>
      </c>
      <c r="E782" s="257" t="s">
        <v>2408</v>
      </c>
      <c r="F782" s="257" t="s">
        <v>2409</v>
      </c>
      <c r="G782" s="257" t="s">
        <v>2182</v>
      </c>
      <c r="H782" s="257" t="s">
        <v>5741</v>
      </c>
      <c r="I782" s="257" t="s">
        <v>1073</v>
      </c>
    </row>
    <row r="783" spans="1:9" ht="15.95" customHeight="1">
      <c r="A783" s="257" t="s">
        <v>2410</v>
      </c>
      <c r="B783" s="257" t="s">
        <v>937</v>
      </c>
      <c r="C783" s="257"/>
      <c r="D783" s="257" t="s">
        <v>721</v>
      </c>
      <c r="E783" s="257" t="s">
        <v>2408</v>
      </c>
      <c r="F783" s="257" t="s">
        <v>2409</v>
      </c>
      <c r="G783" s="257" t="s">
        <v>2182</v>
      </c>
      <c r="H783" s="257" t="s">
        <v>5741</v>
      </c>
      <c r="I783" s="257" t="s">
        <v>1073</v>
      </c>
    </row>
    <row r="784" spans="1:9" ht="15.95" customHeight="1">
      <c r="A784" s="257" t="s">
        <v>2411</v>
      </c>
      <c r="B784" s="257" t="s">
        <v>2412</v>
      </c>
      <c r="C784" s="257"/>
      <c r="D784" s="257" t="s">
        <v>721</v>
      </c>
      <c r="E784" s="257" t="s">
        <v>2408</v>
      </c>
      <c r="F784" s="257" t="s">
        <v>2409</v>
      </c>
      <c r="G784" s="257" t="s">
        <v>2182</v>
      </c>
      <c r="H784" s="257" t="s">
        <v>5741</v>
      </c>
      <c r="I784" s="257" t="s">
        <v>1073</v>
      </c>
    </row>
    <row r="785" spans="1:9" ht="15.95" customHeight="1">
      <c r="A785" s="257" t="s">
        <v>2413</v>
      </c>
      <c r="B785" s="257" t="s">
        <v>935</v>
      </c>
      <c r="C785" s="257"/>
      <c r="D785" s="257" t="s">
        <v>721</v>
      </c>
      <c r="E785" s="257" t="s">
        <v>2408</v>
      </c>
      <c r="F785" s="257" t="s">
        <v>2409</v>
      </c>
      <c r="G785" s="257" t="s">
        <v>2182</v>
      </c>
      <c r="H785" s="257" t="s">
        <v>5741</v>
      </c>
      <c r="I785" s="257" t="s">
        <v>1073</v>
      </c>
    </row>
    <row r="786" spans="1:9" ht="15.95" customHeight="1">
      <c r="A786" s="257" t="s">
        <v>2414</v>
      </c>
      <c r="B786" s="257" t="s">
        <v>965</v>
      </c>
      <c r="C786" s="257"/>
      <c r="D786" s="257" t="s">
        <v>721</v>
      </c>
      <c r="E786" s="257" t="s">
        <v>2408</v>
      </c>
      <c r="F786" s="257" t="s">
        <v>2409</v>
      </c>
      <c r="G786" s="257" t="s">
        <v>2182</v>
      </c>
      <c r="H786" s="257" t="s">
        <v>5741</v>
      </c>
      <c r="I786" s="257" t="s">
        <v>1073</v>
      </c>
    </row>
    <row r="787" spans="1:9" ht="15.95" customHeight="1">
      <c r="A787" s="257" t="s">
        <v>2415</v>
      </c>
      <c r="B787" s="257" t="s">
        <v>783</v>
      </c>
      <c r="C787" s="257"/>
      <c r="D787" s="257" t="s">
        <v>721</v>
      </c>
      <c r="E787" s="257" t="s">
        <v>2408</v>
      </c>
      <c r="F787" s="257" t="s">
        <v>2409</v>
      </c>
      <c r="G787" s="257" t="s">
        <v>2182</v>
      </c>
      <c r="H787" s="257" t="s">
        <v>5741</v>
      </c>
      <c r="I787" s="257" t="s">
        <v>1073</v>
      </c>
    </row>
    <row r="788" spans="1:9" ht="15.95" customHeight="1">
      <c r="A788" s="257" t="s">
        <v>2416</v>
      </c>
      <c r="B788" s="257" t="s">
        <v>811</v>
      </c>
      <c r="C788" s="257"/>
      <c r="D788" s="257" t="s">
        <v>721</v>
      </c>
      <c r="E788" s="257" t="s">
        <v>2408</v>
      </c>
      <c r="F788" s="257" t="s">
        <v>2409</v>
      </c>
      <c r="G788" s="257" t="s">
        <v>2182</v>
      </c>
      <c r="H788" s="257" t="s">
        <v>5741</v>
      </c>
      <c r="I788" s="257" t="s">
        <v>1073</v>
      </c>
    </row>
    <row r="789" spans="1:9" ht="15.95" customHeight="1">
      <c r="A789" s="257" t="s">
        <v>2417</v>
      </c>
      <c r="B789" s="257" t="s">
        <v>960</v>
      </c>
      <c r="C789" s="257"/>
      <c r="D789" s="257" t="s">
        <v>721</v>
      </c>
      <c r="E789" s="257" t="s">
        <v>2408</v>
      </c>
      <c r="F789" s="257" t="s">
        <v>2409</v>
      </c>
      <c r="G789" s="257" t="s">
        <v>2182</v>
      </c>
      <c r="H789" s="257" t="s">
        <v>5741</v>
      </c>
      <c r="I789" s="257" t="s">
        <v>1073</v>
      </c>
    </row>
    <row r="790" spans="1:9" ht="15.95" customHeight="1">
      <c r="A790" s="257" t="s">
        <v>2418</v>
      </c>
      <c r="B790" s="257" t="s">
        <v>2419</v>
      </c>
      <c r="C790" s="257"/>
      <c r="D790" s="257" t="s">
        <v>721</v>
      </c>
      <c r="E790" s="257" t="s">
        <v>2408</v>
      </c>
      <c r="F790" s="257" t="s">
        <v>2409</v>
      </c>
      <c r="G790" s="257" t="s">
        <v>2182</v>
      </c>
      <c r="H790" s="257" t="s">
        <v>5741</v>
      </c>
      <c r="I790" s="257" t="s">
        <v>1073</v>
      </c>
    </row>
    <row r="791" spans="1:9" ht="15.95" customHeight="1">
      <c r="A791" s="257" t="s">
        <v>2420</v>
      </c>
      <c r="B791" s="257" t="s">
        <v>1068</v>
      </c>
      <c r="C791" s="257"/>
      <c r="D791" s="257" t="s">
        <v>721</v>
      </c>
      <c r="E791" s="257" t="s">
        <v>2408</v>
      </c>
      <c r="F791" s="257" t="s">
        <v>2409</v>
      </c>
      <c r="G791" s="257" t="s">
        <v>2182</v>
      </c>
      <c r="H791" s="257" t="s">
        <v>5741</v>
      </c>
      <c r="I791" s="257" t="s">
        <v>1073</v>
      </c>
    </row>
    <row r="792" spans="1:9" ht="15.95" customHeight="1">
      <c r="A792" s="257" t="s">
        <v>2421</v>
      </c>
      <c r="B792" s="257" t="s">
        <v>2422</v>
      </c>
      <c r="C792" s="257"/>
      <c r="D792" s="257" t="s">
        <v>721</v>
      </c>
      <c r="E792" s="257" t="s">
        <v>2408</v>
      </c>
      <c r="F792" s="257" t="s">
        <v>2409</v>
      </c>
      <c r="G792" s="257" t="s">
        <v>2182</v>
      </c>
      <c r="H792" s="257" t="s">
        <v>5741</v>
      </c>
      <c r="I792" s="257" t="s">
        <v>1073</v>
      </c>
    </row>
    <row r="793" spans="1:9" ht="15.95" customHeight="1">
      <c r="A793" s="257" t="s">
        <v>2423</v>
      </c>
      <c r="B793" s="257" t="s">
        <v>735</v>
      </c>
      <c r="C793" s="257"/>
      <c r="D793" s="257" t="s">
        <v>721</v>
      </c>
      <c r="E793" s="257" t="s">
        <v>2408</v>
      </c>
      <c r="F793" s="257" t="s">
        <v>2409</v>
      </c>
      <c r="G793" s="257" t="s">
        <v>2182</v>
      </c>
      <c r="H793" s="257" t="s">
        <v>5741</v>
      </c>
      <c r="I793" s="257" t="s">
        <v>1073</v>
      </c>
    </row>
    <row r="794" spans="1:9" ht="15.95" customHeight="1">
      <c r="A794" s="257" t="s">
        <v>2424</v>
      </c>
      <c r="B794" s="257" t="s">
        <v>2425</v>
      </c>
      <c r="C794" s="257"/>
      <c r="D794" s="257" t="s">
        <v>721</v>
      </c>
      <c r="E794" s="257" t="s">
        <v>2408</v>
      </c>
      <c r="F794" s="257" t="s">
        <v>2409</v>
      </c>
      <c r="G794" s="257" t="s">
        <v>2182</v>
      </c>
      <c r="H794" s="257" t="s">
        <v>5741</v>
      </c>
      <c r="I794" s="257" t="s">
        <v>1073</v>
      </c>
    </row>
    <row r="795" spans="1:9" ht="15.95" customHeight="1">
      <c r="A795" s="257" t="s">
        <v>2426</v>
      </c>
      <c r="B795" s="257" t="s">
        <v>2427</v>
      </c>
      <c r="C795" s="257"/>
      <c r="D795" s="257" t="s">
        <v>721</v>
      </c>
      <c r="E795" s="257" t="s">
        <v>2408</v>
      </c>
      <c r="F795" s="257" t="s">
        <v>2409</v>
      </c>
      <c r="G795" s="257" t="s">
        <v>2182</v>
      </c>
      <c r="H795" s="257" t="s">
        <v>5741</v>
      </c>
      <c r="I795" s="257" t="s">
        <v>1073</v>
      </c>
    </row>
    <row r="796" spans="1:9" ht="15.95" customHeight="1">
      <c r="A796" s="257" t="s">
        <v>2428</v>
      </c>
      <c r="B796" s="257" t="s">
        <v>2429</v>
      </c>
      <c r="C796" s="257"/>
      <c r="D796" s="257" t="s">
        <v>721</v>
      </c>
      <c r="E796" s="257" t="s">
        <v>2408</v>
      </c>
      <c r="F796" s="257" t="s">
        <v>2409</v>
      </c>
      <c r="G796" s="257" t="s">
        <v>2182</v>
      </c>
      <c r="H796" s="257" t="s">
        <v>5741</v>
      </c>
      <c r="I796" s="257" t="s">
        <v>1073</v>
      </c>
    </row>
    <row r="797" spans="1:9" ht="15.95" customHeight="1">
      <c r="A797" s="257" t="s">
        <v>2430</v>
      </c>
      <c r="B797" s="257" t="s">
        <v>2431</v>
      </c>
      <c r="C797" s="257"/>
      <c r="D797" s="257" t="s">
        <v>721</v>
      </c>
      <c r="E797" s="257" t="s">
        <v>2432</v>
      </c>
      <c r="F797" s="257" t="s">
        <v>2433</v>
      </c>
      <c r="G797" s="257" t="s">
        <v>2182</v>
      </c>
      <c r="H797" s="257" t="s">
        <v>5741</v>
      </c>
      <c r="I797" s="257" t="s">
        <v>1073</v>
      </c>
    </row>
    <row r="798" spans="1:9" ht="15.95" customHeight="1">
      <c r="A798" s="257" t="s">
        <v>2434</v>
      </c>
      <c r="B798" s="257" t="s">
        <v>1862</v>
      </c>
      <c r="C798" s="257"/>
      <c r="D798" s="257" t="s">
        <v>721</v>
      </c>
      <c r="E798" s="257" t="s">
        <v>2432</v>
      </c>
      <c r="F798" s="257" t="s">
        <v>2433</v>
      </c>
      <c r="G798" s="257" t="s">
        <v>2182</v>
      </c>
      <c r="H798" s="257" t="s">
        <v>5741</v>
      </c>
      <c r="I798" s="257" t="s">
        <v>1073</v>
      </c>
    </row>
    <row r="799" spans="1:9" ht="15.95" customHeight="1">
      <c r="A799" s="257" t="s">
        <v>2435</v>
      </c>
      <c r="B799" s="257" t="s">
        <v>2436</v>
      </c>
      <c r="C799" s="257"/>
      <c r="D799" s="257" t="s">
        <v>721</v>
      </c>
      <c r="E799" s="257" t="s">
        <v>2432</v>
      </c>
      <c r="F799" s="257" t="s">
        <v>2433</v>
      </c>
      <c r="G799" s="257" t="s">
        <v>2182</v>
      </c>
      <c r="H799" s="257" t="s">
        <v>5741</v>
      </c>
      <c r="I799" s="257" t="s">
        <v>1073</v>
      </c>
    </row>
    <row r="800" spans="1:9" ht="15.95" customHeight="1">
      <c r="A800" s="257" t="s">
        <v>2437</v>
      </c>
      <c r="B800" s="257" t="s">
        <v>2438</v>
      </c>
      <c r="C800" s="257"/>
      <c r="D800" s="257" t="s">
        <v>721</v>
      </c>
      <c r="E800" s="257" t="s">
        <v>2432</v>
      </c>
      <c r="F800" s="257" t="s">
        <v>2433</v>
      </c>
      <c r="G800" s="257" t="s">
        <v>2182</v>
      </c>
      <c r="H800" s="257" t="s">
        <v>5741</v>
      </c>
      <c r="I800" s="257" t="s">
        <v>1073</v>
      </c>
    </row>
    <row r="801" spans="1:9" ht="15.95" customHeight="1">
      <c r="A801" s="257" t="s">
        <v>2439</v>
      </c>
      <c r="B801" s="257" t="s">
        <v>2440</v>
      </c>
      <c r="C801" s="257"/>
      <c r="D801" s="257" t="s">
        <v>721</v>
      </c>
      <c r="E801" s="257" t="s">
        <v>2432</v>
      </c>
      <c r="F801" s="257" t="s">
        <v>2433</v>
      </c>
      <c r="G801" s="257" t="s">
        <v>2182</v>
      </c>
      <c r="H801" s="257" t="s">
        <v>5741</v>
      </c>
      <c r="I801" s="257" t="s">
        <v>1073</v>
      </c>
    </row>
    <row r="802" spans="1:9" ht="15.95" customHeight="1">
      <c r="A802" s="257" t="s">
        <v>2441</v>
      </c>
      <c r="B802" s="257" t="s">
        <v>1542</v>
      </c>
      <c r="C802" s="257"/>
      <c r="D802" s="257" t="s">
        <v>721</v>
      </c>
      <c r="E802" s="257" t="s">
        <v>2432</v>
      </c>
      <c r="F802" s="257" t="s">
        <v>2433</v>
      </c>
      <c r="G802" s="257" t="s">
        <v>2182</v>
      </c>
      <c r="H802" s="257" t="s">
        <v>5741</v>
      </c>
      <c r="I802" s="257" t="s">
        <v>1073</v>
      </c>
    </row>
    <row r="803" spans="1:9" ht="15.95" customHeight="1">
      <c r="A803" s="257" t="s">
        <v>2442</v>
      </c>
      <c r="B803" s="257" t="s">
        <v>2443</v>
      </c>
      <c r="C803" s="257"/>
      <c r="D803" s="257" t="s">
        <v>721</v>
      </c>
      <c r="E803" s="257" t="s">
        <v>2432</v>
      </c>
      <c r="F803" s="257" t="s">
        <v>2433</v>
      </c>
      <c r="G803" s="257" t="s">
        <v>2182</v>
      </c>
      <c r="H803" s="257" t="s">
        <v>5741</v>
      </c>
      <c r="I803" s="257" t="s">
        <v>1073</v>
      </c>
    </row>
    <row r="804" spans="1:9" ht="15.95" customHeight="1">
      <c r="A804" s="257" t="s">
        <v>2444</v>
      </c>
      <c r="B804" s="257" t="s">
        <v>733</v>
      </c>
      <c r="C804" s="257"/>
      <c r="D804" s="257" t="s">
        <v>721</v>
      </c>
      <c r="E804" s="257" t="s">
        <v>2432</v>
      </c>
      <c r="F804" s="257" t="s">
        <v>2433</v>
      </c>
      <c r="G804" s="257" t="s">
        <v>2182</v>
      </c>
      <c r="H804" s="257" t="s">
        <v>5741</v>
      </c>
      <c r="I804" s="257" t="s">
        <v>1073</v>
      </c>
    </row>
    <row r="805" spans="1:9" ht="15.95" customHeight="1">
      <c r="A805" s="257" t="s">
        <v>2445</v>
      </c>
      <c r="B805" s="257" t="s">
        <v>2446</v>
      </c>
      <c r="C805" s="257"/>
      <c r="D805" s="257" t="s">
        <v>721</v>
      </c>
      <c r="E805" s="257" t="s">
        <v>2432</v>
      </c>
      <c r="F805" s="257" t="s">
        <v>2433</v>
      </c>
      <c r="G805" s="257" t="s">
        <v>2182</v>
      </c>
      <c r="H805" s="257" t="s">
        <v>5741</v>
      </c>
      <c r="I805" s="257" t="s">
        <v>1073</v>
      </c>
    </row>
    <row r="806" spans="1:9" ht="15.95" customHeight="1">
      <c r="A806" s="257" t="s">
        <v>2447</v>
      </c>
      <c r="B806" s="257" t="s">
        <v>2448</v>
      </c>
      <c r="C806" s="257"/>
      <c r="D806" s="257" t="s">
        <v>721</v>
      </c>
      <c r="E806" s="257" t="s">
        <v>2432</v>
      </c>
      <c r="F806" s="257" t="s">
        <v>2433</v>
      </c>
      <c r="G806" s="257" t="s">
        <v>2182</v>
      </c>
      <c r="H806" s="257" t="s">
        <v>5741</v>
      </c>
      <c r="I806" s="257" t="s">
        <v>1073</v>
      </c>
    </row>
    <row r="807" spans="1:9" ht="15.95" customHeight="1">
      <c r="A807" s="257" t="s">
        <v>2449</v>
      </c>
      <c r="B807" s="257" t="s">
        <v>2450</v>
      </c>
      <c r="C807" s="257"/>
      <c r="D807" s="257" t="s">
        <v>721</v>
      </c>
      <c r="E807" s="257" t="s">
        <v>2432</v>
      </c>
      <c r="F807" s="257" t="s">
        <v>2433</v>
      </c>
      <c r="G807" s="257" t="s">
        <v>2182</v>
      </c>
      <c r="H807" s="257" t="s">
        <v>5741</v>
      </c>
      <c r="I807" s="257" t="s">
        <v>1073</v>
      </c>
    </row>
    <row r="808" spans="1:9" ht="15.95" customHeight="1">
      <c r="A808" s="257" t="s">
        <v>2451</v>
      </c>
      <c r="B808" s="257" t="s">
        <v>1058</v>
      </c>
      <c r="C808" s="257"/>
      <c r="D808" s="257" t="s">
        <v>721</v>
      </c>
      <c r="E808" s="257" t="s">
        <v>2432</v>
      </c>
      <c r="F808" s="257" t="s">
        <v>2433</v>
      </c>
      <c r="G808" s="257" t="s">
        <v>2182</v>
      </c>
      <c r="H808" s="257" t="s">
        <v>5741</v>
      </c>
      <c r="I808" s="257" t="s">
        <v>1073</v>
      </c>
    </row>
    <row r="809" spans="1:9" ht="15.95" customHeight="1">
      <c r="A809" s="257" t="s">
        <v>2452</v>
      </c>
      <c r="B809" s="257" t="s">
        <v>5821</v>
      </c>
      <c r="C809" s="257"/>
      <c r="D809" s="257" t="s">
        <v>5782</v>
      </c>
      <c r="E809" s="257" t="s">
        <v>2453</v>
      </c>
      <c r="F809" s="257" t="s">
        <v>5763</v>
      </c>
      <c r="G809" s="257" t="s">
        <v>2454</v>
      </c>
      <c r="H809" s="257" t="s">
        <v>5742</v>
      </c>
      <c r="I809" s="257" t="s">
        <v>1073</v>
      </c>
    </row>
    <row r="810" spans="1:9" ht="15.95" customHeight="1">
      <c r="A810" s="257" t="s">
        <v>2455</v>
      </c>
      <c r="B810" s="257" t="s">
        <v>5913</v>
      </c>
      <c r="C810" s="257" t="s">
        <v>2456</v>
      </c>
      <c r="D810" s="257" t="s">
        <v>5782</v>
      </c>
      <c r="E810" s="257" t="s">
        <v>2453</v>
      </c>
      <c r="F810" s="257" t="s">
        <v>5763</v>
      </c>
      <c r="G810" s="257" t="s">
        <v>2454</v>
      </c>
      <c r="H810" s="257" t="s">
        <v>5742</v>
      </c>
      <c r="I810" s="257" t="s">
        <v>1073</v>
      </c>
    </row>
    <row r="811" spans="1:9" ht="15.95" customHeight="1">
      <c r="A811" s="257" t="s">
        <v>2457</v>
      </c>
      <c r="B811" s="257" t="s">
        <v>5820</v>
      </c>
      <c r="C811" s="257"/>
      <c r="D811" s="257" t="s">
        <v>5782</v>
      </c>
      <c r="E811" s="257" t="s">
        <v>2453</v>
      </c>
      <c r="F811" s="257" t="s">
        <v>5763</v>
      </c>
      <c r="G811" s="257" t="s">
        <v>2454</v>
      </c>
      <c r="H811" s="257" t="s">
        <v>5742</v>
      </c>
      <c r="I811" s="257" t="s">
        <v>1073</v>
      </c>
    </row>
    <row r="812" spans="1:9" ht="15.95" customHeight="1">
      <c r="A812" s="257" t="s">
        <v>2458</v>
      </c>
      <c r="B812" s="257" t="s">
        <v>5827</v>
      </c>
      <c r="C812" s="257"/>
      <c r="D812" s="257" t="s">
        <v>5782</v>
      </c>
      <c r="E812" s="257" t="s">
        <v>2453</v>
      </c>
      <c r="F812" s="257" t="s">
        <v>5763</v>
      </c>
      <c r="G812" s="257" t="s">
        <v>2454</v>
      </c>
      <c r="H812" s="257" t="s">
        <v>5742</v>
      </c>
      <c r="I812" s="257" t="s">
        <v>1073</v>
      </c>
    </row>
    <row r="813" spans="1:9" ht="15.95" customHeight="1">
      <c r="A813" s="257" t="s">
        <v>2459</v>
      </c>
      <c r="B813" s="257" t="s">
        <v>5824</v>
      </c>
      <c r="C813" s="257"/>
      <c r="D813" s="257" t="s">
        <v>5782</v>
      </c>
      <c r="E813" s="257" t="s">
        <v>2453</v>
      </c>
      <c r="F813" s="257" t="s">
        <v>5763</v>
      </c>
      <c r="G813" s="257" t="s">
        <v>2454</v>
      </c>
      <c r="H813" s="257" t="s">
        <v>5742</v>
      </c>
      <c r="I813" s="257" t="s">
        <v>1073</v>
      </c>
    </row>
    <row r="814" spans="1:9" ht="15.95" customHeight="1">
      <c r="A814" s="257" t="s">
        <v>2460</v>
      </c>
      <c r="B814" s="257" t="s">
        <v>5823</v>
      </c>
      <c r="C814" s="257"/>
      <c r="D814" s="257" t="s">
        <v>5782</v>
      </c>
      <c r="E814" s="257" t="s">
        <v>2453</v>
      </c>
      <c r="F814" s="257" t="s">
        <v>5763</v>
      </c>
      <c r="G814" s="257" t="s">
        <v>2454</v>
      </c>
      <c r="H814" s="257" t="s">
        <v>5742</v>
      </c>
      <c r="I814" s="257" t="s">
        <v>1073</v>
      </c>
    </row>
    <row r="815" spans="1:9" ht="15.95" customHeight="1">
      <c r="A815" s="257" t="s">
        <v>2461</v>
      </c>
      <c r="B815" s="257" t="s">
        <v>5914</v>
      </c>
      <c r="C815" s="257"/>
      <c r="D815" s="257" t="s">
        <v>5782</v>
      </c>
      <c r="E815" s="257" t="s">
        <v>2453</v>
      </c>
      <c r="F815" s="257" t="s">
        <v>5763</v>
      </c>
      <c r="G815" s="257" t="s">
        <v>2454</v>
      </c>
      <c r="H815" s="257" t="s">
        <v>5742</v>
      </c>
      <c r="I815" s="257" t="s">
        <v>1073</v>
      </c>
    </row>
    <row r="816" spans="1:9" ht="15.95" customHeight="1">
      <c r="A816" s="257" t="s">
        <v>2462</v>
      </c>
      <c r="B816" s="257" t="s">
        <v>5816</v>
      </c>
      <c r="C816" s="257"/>
      <c r="D816" s="257" t="s">
        <v>5782</v>
      </c>
      <c r="E816" s="257" t="s">
        <v>2453</v>
      </c>
      <c r="F816" s="257" t="s">
        <v>5763</v>
      </c>
      <c r="G816" s="257" t="s">
        <v>2454</v>
      </c>
      <c r="H816" s="257" t="s">
        <v>5742</v>
      </c>
      <c r="I816" s="257" t="s">
        <v>1073</v>
      </c>
    </row>
    <row r="817" spans="1:9" ht="15.95" customHeight="1">
      <c r="A817" s="257" t="s">
        <v>2463</v>
      </c>
      <c r="B817" s="257" t="s">
        <v>5915</v>
      </c>
      <c r="C817" s="257" t="s">
        <v>2464</v>
      </c>
      <c r="D817" s="257" t="s">
        <v>5782</v>
      </c>
      <c r="E817" s="257" t="s">
        <v>2453</v>
      </c>
      <c r="F817" s="257" t="s">
        <v>5763</v>
      </c>
      <c r="G817" s="257" t="s">
        <v>2454</v>
      </c>
      <c r="H817" s="257" t="s">
        <v>5742</v>
      </c>
      <c r="I817" s="257" t="s">
        <v>1073</v>
      </c>
    </row>
    <row r="818" spans="1:9" ht="15.95" customHeight="1">
      <c r="A818" s="257" t="s">
        <v>2465</v>
      </c>
      <c r="B818" s="257" t="s">
        <v>5817</v>
      </c>
      <c r="C818" s="257"/>
      <c r="D818" s="257" t="s">
        <v>5782</v>
      </c>
      <c r="E818" s="257" t="s">
        <v>2453</v>
      </c>
      <c r="F818" s="257" t="s">
        <v>5763</v>
      </c>
      <c r="G818" s="257" t="s">
        <v>2454</v>
      </c>
      <c r="H818" s="257" t="s">
        <v>5742</v>
      </c>
      <c r="I818" s="257" t="s">
        <v>1073</v>
      </c>
    </row>
    <row r="819" spans="1:9" ht="15.95" customHeight="1">
      <c r="A819" s="257" t="s">
        <v>2466</v>
      </c>
      <c r="B819" s="257" t="s">
        <v>5819</v>
      </c>
      <c r="C819" s="257"/>
      <c r="D819" s="257" t="s">
        <v>5782</v>
      </c>
      <c r="E819" s="257" t="s">
        <v>2453</v>
      </c>
      <c r="F819" s="257" t="s">
        <v>5763</v>
      </c>
      <c r="G819" s="257" t="s">
        <v>2454</v>
      </c>
      <c r="H819" s="257" t="s">
        <v>5742</v>
      </c>
      <c r="I819" s="257" t="s">
        <v>1073</v>
      </c>
    </row>
    <row r="820" spans="1:9" ht="15.95" customHeight="1">
      <c r="A820" s="257" t="s">
        <v>2467</v>
      </c>
      <c r="B820" s="257" t="s">
        <v>5916</v>
      </c>
      <c r="C820" s="257"/>
      <c r="D820" s="257" t="s">
        <v>5782</v>
      </c>
      <c r="E820" s="257" t="s">
        <v>2453</v>
      </c>
      <c r="F820" s="257" t="s">
        <v>5763</v>
      </c>
      <c r="G820" s="257" t="s">
        <v>2454</v>
      </c>
      <c r="H820" s="257" t="s">
        <v>5742</v>
      </c>
      <c r="I820" s="257" t="s">
        <v>1073</v>
      </c>
    </row>
    <row r="821" spans="1:9" ht="15.95" customHeight="1">
      <c r="A821" s="257" t="s">
        <v>2468</v>
      </c>
      <c r="B821" s="257" t="s">
        <v>5917</v>
      </c>
      <c r="C821" s="257" t="s">
        <v>2469</v>
      </c>
      <c r="D821" s="257" t="s">
        <v>5782</v>
      </c>
      <c r="E821" s="257" t="s">
        <v>2453</v>
      </c>
      <c r="F821" s="257" t="s">
        <v>5763</v>
      </c>
      <c r="G821" s="257" t="s">
        <v>2454</v>
      </c>
      <c r="H821" s="257" t="s">
        <v>5742</v>
      </c>
      <c r="I821" s="257" t="s">
        <v>1073</v>
      </c>
    </row>
    <row r="822" spans="1:9" ht="15.95" customHeight="1">
      <c r="A822" s="257" t="s">
        <v>2470</v>
      </c>
      <c r="B822" s="257" t="s">
        <v>5825</v>
      </c>
      <c r="C822" s="257"/>
      <c r="D822" s="257" t="s">
        <v>5782</v>
      </c>
      <c r="E822" s="257" t="s">
        <v>2453</v>
      </c>
      <c r="F822" s="257" t="s">
        <v>5763</v>
      </c>
      <c r="G822" s="257" t="s">
        <v>2454</v>
      </c>
      <c r="H822" s="257" t="s">
        <v>5742</v>
      </c>
      <c r="I822" s="257" t="s">
        <v>1073</v>
      </c>
    </row>
    <row r="823" spans="1:9" ht="15.95" customHeight="1">
      <c r="A823" s="257" t="s">
        <v>2471</v>
      </c>
      <c r="B823" s="257" t="s">
        <v>5826</v>
      </c>
      <c r="C823" s="257"/>
      <c r="D823" s="257" t="s">
        <v>5782</v>
      </c>
      <c r="E823" s="257" t="s">
        <v>2453</v>
      </c>
      <c r="F823" s="257" t="s">
        <v>5763</v>
      </c>
      <c r="G823" s="257" t="s">
        <v>2454</v>
      </c>
      <c r="H823" s="257" t="s">
        <v>5742</v>
      </c>
      <c r="I823" s="257" t="s">
        <v>1073</v>
      </c>
    </row>
    <row r="824" spans="1:9" ht="15.95" customHeight="1">
      <c r="A824" s="257" t="s">
        <v>2472</v>
      </c>
      <c r="B824" s="257" t="s">
        <v>5818</v>
      </c>
      <c r="C824" s="257"/>
      <c r="D824" s="257" t="s">
        <v>5782</v>
      </c>
      <c r="E824" s="257" t="s">
        <v>2453</v>
      </c>
      <c r="F824" s="257" t="s">
        <v>5763</v>
      </c>
      <c r="G824" s="257" t="s">
        <v>2454</v>
      </c>
      <c r="H824" s="257" t="s">
        <v>5742</v>
      </c>
      <c r="I824" s="257" t="s">
        <v>1073</v>
      </c>
    </row>
    <row r="825" spans="1:9" ht="15.95" customHeight="1">
      <c r="A825" s="257" t="s">
        <v>2473</v>
      </c>
      <c r="B825" s="257" t="s">
        <v>830</v>
      </c>
      <c r="C825" s="257"/>
      <c r="D825" s="257" t="s">
        <v>721</v>
      </c>
      <c r="E825" s="257" t="s">
        <v>2453</v>
      </c>
      <c r="F825" s="257" t="s">
        <v>5763</v>
      </c>
      <c r="G825" s="257" t="s">
        <v>2454</v>
      </c>
      <c r="H825" s="257" t="s">
        <v>5742</v>
      </c>
      <c r="I825" s="257" t="s">
        <v>1073</v>
      </c>
    </row>
    <row r="826" spans="1:9" ht="15.95" customHeight="1">
      <c r="A826" s="257" t="s">
        <v>2474</v>
      </c>
      <c r="B826" s="257" t="s">
        <v>5918</v>
      </c>
      <c r="C826" s="257"/>
      <c r="D826" s="257" t="s">
        <v>5782</v>
      </c>
      <c r="E826" s="257" t="s">
        <v>2475</v>
      </c>
      <c r="F826" s="257" t="s">
        <v>5764</v>
      </c>
      <c r="G826" s="257" t="s">
        <v>2454</v>
      </c>
      <c r="H826" s="257" t="s">
        <v>5742</v>
      </c>
      <c r="I826" s="257" t="s">
        <v>1073</v>
      </c>
    </row>
    <row r="827" spans="1:9" ht="15.95" customHeight="1">
      <c r="A827" s="257" t="s">
        <v>2476</v>
      </c>
      <c r="B827" s="257" t="s">
        <v>5919</v>
      </c>
      <c r="C827" s="257"/>
      <c r="D827" s="257" t="s">
        <v>5782</v>
      </c>
      <c r="E827" s="257" t="s">
        <v>2475</v>
      </c>
      <c r="F827" s="257" t="s">
        <v>5764</v>
      </c>
      <c r="G827" s="257" t="s">
        <v>2454</v>
      </c>
      <c r="H827" s="257" t="s">
        <v>5742</v>
      </c>
      <c r="I827" s="257" t="s">
        <v>1073</v>
      </c>
    </row>
    <row r="828" spans="1:9" ht="15.95" customHeight="1">
      <c r="A828" s="257" t="s">
        <v>2477</v>
      </c>
      <c r="B828" s="257" t="s">
        <v>5920</v>
      </c>
      <c r="C828" s="257"/>
      <c r="D828" s="257" t="s">
        <v>5782</v>
      </c>
      <c r="E828" s="257" t="s">
        <v>2475</v>
      </c>
      <c r="F828" s="257" t="s">
        <v>5764</v>
      </c>
      <c r="G828" s="257" t="s">
        <v>2454</v>
      </c>
      <c r="H828" s="257" t="s">
        <v>5742</v>
      </c>
      <c r="I828" s="257" t="s">
        <v>1073</v>
      </c>
    </row>
    <row r="829" spans="1:9" ht="15.95" customHeight="1">
      <c r="A829" s="257" t="s">
        <v>2478</v>
      </c>
      <c r="B829" s="257" t="s">
        <v>5921</v>
      </c>
      <c r="C829" s="257"/>
      <c r="D829" s="257" t="s">
        <v>5782</v>
      </c>
      <c r="E829" s="257" t="s">
        <v>2475</v>
      </c>
      <c r="F829" s="257" t="s">
        <v>5764</v>
      </c>
      <c r="G829" s="257" t="s">
        <v>2454</v>
      </c>
      <c r="H829" s="257" t="s">
        <v>5742</v>
      </c>
      <c r="I829" s="257" t="s">
        <v>1073</v>
      </c>
    </row>
    <row r="830" spans="1:9" ht="15.95" customHeight="1">
      <c r="A830" s="257" t="s">
        <v>2479</v>
      </c>
      <c r="B830" s="257" t="s">
        <v>5922</v>
      </c>
      <c r="C830" s="257" t="s">
        <v>2480</v>
      </c>
      <c r="D830" s="257" t="s">
        <v>5782</v>
      </c>
      <c r="E830" s="257" t="s">
        <v>2475</v>
      </c>
      <c r="F830" s="257" t="s">
        <v>5764</v>
      </c>
      <c r="G830" s="257" t="s">
        <v>2454</v>
      </c>
      <c r="H830" s="257" t="s">
        <v>5742</v>
      </c>
      <c r="I830" s="257" t="s">
        <v>1073</v>
      </c>
    </row>
    <row r="831" spans="1:9" ht="15.95" customHeight="1">
      <c r="A831" s="257" t="s">
        <v>2481</v>
      </c>
      <c r="B831" s="257" t="s">
        <v>5923</v>
      </c>
      <c r="C831" s="257"/>
      <c r="D831" s="257" t="s">
        <v>5782</v>
      </c>
      <c r="E831" s="257" t="s">
        <v>2475</v>
      </c>
      <c r="F831" s="257" t="s">
        <v>5764</v>
      </c>
      <c r="G831" s="257" t="s">
        <v>2454</v>
      </c>
      <c r="H831" s="257" t="s">
        <v>5742</v>
      </c>
      <c r="I831" s="257" t="s">
        <v>1073</v>
      </c>
    </row>
    <row r="832" spans="1:9" ht="15.95" customHeight="1">
      <c r="A832" s="257" t="s">
        <v>2482</v>
      </c>
      <c r="B832" s="257" t="s">
        <v>5924</v>
      </c>
      <c r="C832" s="257"/>
      <c r="D832" s="257" t="s">
        <v>5782</v>
      </c>
      <c r="E832" s="257" t="s">
        <v>2475</v>
      </c>
      <c r="F832" s="257" t="s">
        <v>5764</v>
      </c>
      <c r="G832" s="257" t="s">
        <v>2454</v>
      </c>
      <c r="H832" s="257" t="s">
        <v>5742</v>
      </c>
      <c r="I832" s="257" t="s">
        <v>1073</v>
      </c>
    </row>
    <row r="833" spans="1:9" ht="15.95" customHeight="1">
      <c r="A833" s="257" t="s">
        <v>2483</v>
      </c>
      <c r="B833" s="257" t="s">
        <v>5925</v>
      </c>
      <c r="C833" s="257"/>
      <c r="D833" s="257" t="s">
        <v>5782</v>
      </c>
      <c r="E833" s="257" t="s">
        <v>2475</v>
      </c>
      <c r="F833" s="257" t="s">
        <v>5764</v>
      </c>
      <c r="G833" s="257" t="s">
        <v>2454</v>
      </c>
      <c r="H833" s="257" t="s">
        <v>5742</v>
      </c>
      <c r="I833" s="257" t="s">
        <v>1073</v>
      </c>
    </row>
    <row r="834" spans="1:9" ht="15.95" customHeight="1">
      <c r="A834" s="257" t="s">
        <v>2484</v>
      </c>
      <c r="B834" s="257" t="s">
        <v>722</v>
      </c>
      <c r="C834" s="257" t="s">
        <v>2485</v>
      </c>
      <c r="D834" s="257" t="s">
        <v>721</v>
      </c>
      <c r="E834" s="257" t="s">
        <v>2475</v>
      </c>
      <c r="F834" s="257" t="s">
        <v>5764</v>
      </c>
      <c r="G834" s="257" t="s">
        <v>2454</v>
      </c>
      <c r="H834" s="257" t="s">
        <v>5742</v>
      </c>
      <c r="I834" s="257" t="s">
        <v>1073</v>
      </c>
    </row>
    <row r="835" spans="1:9" ht="15.95" customHeight="1">
      <c r="A835" s="257" t="s">
        <v>2486</v>
      </c>
      <c r="B835" s="257" t="s">
        <v>2008</v>
      </c>
      <c r="C835" s="257"/>
      <c r="D835" s="257" t="s">
        <v>721</v>
      </c>
      <c r="E835" s="257" t="s">
        <v>2475</v>
      </c>
      <c r="F835" s="257" t="s">
        <v>5764</v>
      </c>
      <c r="G835" s="257" t="s">
        <v>2454</v>
      </c>
      <c r="H835" s="257" t="s">
        <v>5742</v>
      </c>
      <c r="I835" s="257" t="s">
        <v>1073</v>
      </c>
    </row>
    <row r="836" spans="1:9" ht="15.95" customHeight="1">
      <c r="A836" s="257" t="s">
        <v>2487</v>
      </c>
      <c r="B836" s="257" t="s">
        <v>887</v>
      </c>
      <c r="C836" s="257"/>
      <c r="D836" s="257" t="s">
        <v>721</v>
      </c>
      <c r="E836" s="257" t="s">
        <v>2475</v>
      </c>
      <c r="F836" s="257" t="s">
        <v>5764</v>
      </c>
      <c r="G836" s="257" t="s">
        <v>2454</v>
      </c>
      <c r="H836" s="257" t="s">
        <v>5742</v>
      </c>
      <c r="I836" s="257" t="s">
        <v>1073</v>
      </c>
    </row>
    <row r="837" spans="1:9" ht="15.95" customHeight="1">
      <c r="A837" s="257" t="s">
        <v>2488</v>
      </c>
      <c r="B837" s="257" t="s">
        <v>2489</v>
      </c>
      <c r="C837" s="257" t="s">
        <v>2490</v>
      </c>
      <c r="D837" s="257" t="s">
        <v>721</v>
      </c>
      <c r="E837" s="257" t="s">
        <v>2491</v>
      </c>
      <c r="F837" s="257" t="s">
        <v>2492</v>
      </c>
      <c r="G837" s="257" t="s">
        <v>2454</v>
      </c>
      <c r="H837" s="257" t="s">
        <v>5742</v>
      </c>
      <c r="I837" s="257" t="s">
        <v>1073</v>
      </c>
    </row>
    <row r="838" spans="1:9" ht="15.95" customHeight="1">
      <c r="A838" s="257" t="s">
        <v>2493</v>
      </c>
      <c r="B838" s="257" t="s">
        <v>2494</v>
      </c>
      <c r="C838" s="257"/>
      <c r="D838" s="257" t="s">
        <v>719</v>
      </c>
      <c r="E838" s="257" t="s">
        <v>2491</v>
      </c>
      <c r="F838" s="257" t="s">
        <v>2492</v>
      </c>
      <c r="G838" s="257" t="s">
        <v>2454</v>
      </c>
      <c r="H838" s="257" t="s">
        <v>5742</v>
      </c>
      <c r="I838" s="257" t="s">
        <v>1073</v>
      </c>
    </row>
    <row r="839" spans="1:9" ht="15.95" customHeight="1">
      <c r="A839" s="257" t="s">
        <v>2495</v>
      </c>
      <c r="B839" s="257" t="s">
        <v>2496</v>
      </c>
      <c r="C839" s="257"/>
      <c r="D839" s="257" t="s">
        <v>721</v>
      </c>
      <c r="E839" s="257" t="s">
        <v>2491</v>
      </c>
      <c r="F839" s="257" t="s">
        <v>2492</v>
      </c>
      <c r="G839" s="257" t="s">
        <v>2454</v>
      </c>
      <c r="H839" s="257" t="s">
        <v>5742</v>
      </c>
      <c r="I839" s="257" t="s">
        <v>1073</v>
      </c>
    </row>
    <row r="840" spans="1:9" ht="15.95" customHeight="1">
      <c r="A840" s="257" t="s">
        <v>2497</v>
      </c>
      <c r="B840" s="257" t="s">
        <v>2498</v>
      </c>
      <c r="C840" s="257"/>
      <c r="D840" s="257" t="s">
        <v>721</v>
      </c>
      <c r="E840" s="257" t="s">
        <v>2491</v>
      </c>
      <c r="F840" s="257" t="s">
        <v>2492</v>
      </c>
      <c r="G840" s="257" t="s">
        <v>2454</v>
      </c>
      <c r="H840" s="257" t="s">
        <v>5742</v>
      </c>
      <c r="I840" s="257" t="s">
        <v>1073</v>
      </c>
    </row>
    <row r="841" spans="1:9" ht="15.95" customHeight="1">
      <c r="A841" s="257" t="s">
        <v>2499</v>
      </c>
      <c r="B841" s="257" t="s">
        <v>730</v>
      </c>
      <c r="C841" s="257"/>
      <c r="D841" s="257" t="s">
        <v>721</v>
      </c>
      <c r="E841" s="257" t="s">
        <v>2491</v>
      </c>
      <c r="F841" s="257" t="s">
        <v>2492</v>
      </c>
      <c r="G841" s="257" t="s">
        <v>2454</v>
      </c>
      <c r="H841" s="257" t="s">
        <v>5742</v>
      </c>
      <c r="I841" s="257" t="s">
        <v>1073</v>
      </c>
    </row>
    <row r="842" spans="1:9" ht="15.95" customHeight="1">
      <c r="A842" s="257" t="s">
        <v>2500</v>
      </c>
      <c r="B842" s="257" t="s">
        <v>818</v>
      </c>
      <c r="C842" s="257"/>
      <c r="D842" s="257" t="s">
        <v>721</v>
      </c>
      <c r="E842" s="257" t="s">
        <v>2491</v>
      </c>
      <c r="F842" s="257" t="s">
        <v>2492</v>
      </c>
      <c r="G842" s="257" t="s">
        <v>2454</v>
      </c>
      <c r="H842" s="257" t="s">
        <v>5742</v>
      </c>
      <c r="I842" s="257" t="s">
        <v>1073</v>
      </c>
    </row>
    <row r="843" spans="1:9" ht="15.95" customHeight="1">
      <c r="A843" s="257" t="s">
        <v>2501</v>
      </c>
      <c r="B843" s="257" t="s">
        <v>2502</v>
      </c>
      <c r="C843" s="257"/>
      <c r="D843" s="257" t="s">
        <v>721</v>
      </c>
      <c r="E843" s="257" t="s">
        <v>2491</v>
      </c>
      <c r="F843" s="257" t="s">
        <v>2492</v>
      </c>
      <c r="G843" s="257" t="s">
        <v>2454</v>
      </c>
      <c r="H843" s="257" t="s">
        <v>5742</v>
      </c>
      <c r="I843" s="257" t="s">
        <v>1073</v>
      </c>
    </row>
    <row r="844" spans="1:9" ht="15.95" customHeight="1">
      <c r="A844" s="257" t="s">
        <v>2503</v>
      </c>
      <c r="B844" s="257" t="s">
        <v>792</v>
      </c>
      <c r="C844" s="257"/>
      <c r="D844" s="257" t="s">
        <v>721</v>
      </c>
      <c r="E844" s="257" t="s">
        <v>2491</v>
      </c>
      <c r="F844" s="257" t="s">
        <v>2492</v>
      </c>
      <c r="G844" s="257" t="s">
        <v>2454</v>
      </c>
      <c r="H844" s="257" t="s">
        <v>5742</v>
      </c>
      <c r="I844" s="257" t="s">
        <v>1073</v>
      </c>
    </row>
    <row r="845" spans="1:9" ht="15.95" customHeight="1">
      <c r="A845" s="257" t="s">
        <v>2504</v>
      </c>
      <c r="B845" s="257" t="s">
        <v>2505</v>
      </c>
      <c r="C845" s="257"/>
      <c r="D845" s="257" t="s">
        <v>721</v>
      </c>
      <c r="E845" s="257" t="s">
        <v>2491</v>
      </c>
      <c r="F845" s="257" t="s">
        <v>2492</v>
      </c>
      <c r="G845" s="257" t="s">
        <v>2454</v>
      </c>
      <c r="H845" s="257" t="s">
        <v>5742</v>
      </c>
      <c r="I845" s="257" t="s">
        <v>1073</v>
      </c>
    </row>
    <row r="846" spans="1:9" ht="15.95" customHeight="1">
      <c r="A846" s="257" t="s">
        <v>2506</v>
      </c>
      <c r="B846" s="257" t="s">
        <v>2507</v>
      </c>
      <c r="C846" s="257"/>
      <c r="D846" s="257" t="s">
        <v>721</v>
      </c>
      <c r="E846" s="257" t="s">
        <v>2491</v>
      </c>
      <c r="F846" s="257" t="s">
        <v>2492</v>
      </c>
      <c r="G846" s="257" t="s">
        <v>2454</v>
      </c>
      <c r="H846" s="257" t="s">
        <v>5742</v>
      </c>
      <c r="I846" s="257" t="s">
        <v>1073</v>
      </c>
    </row>
    <row r="847" spans="1:9" ht="15.95" customHeight="1">
      <c r="A847" s="257" t="s">
        <v>2508</v>
      </c>
      <c r="B847" s="257" t="s">
        <v>2509</v>
      </c>
      <c r="C847" s="257"/>
      <c r="D847" s="257" t="s">
        <v>721</v>
      </c>
      <c r="E847" s="257" t="s">
        <v>2491</v>
      </c>
      <c r="F847" s="257" t="s">
        <v>2492</v>
      </c>
      <c r="G847" s="257" t="s">
        <v>2454</v>
      </c>
      <c r="H847" s="257" t="s">
        <v>5742</v>
      </c>
      <c r="I847" s="257" t="s">
        <v>1073</v>
      </c>
    </row>
    <row r="848" spans="1:9" ht="15.95" customHeight="1">
      <c r="A848" s="257" t="s">
        <v>2510</v>
      </c>
      <c r="B848" s="257" t="s">
        <v>860</v>
      </c>
      <c r="C848" s="257"/>
      <c r="D848" s="257" t="s">
        <v>721</v>
      </c>
      <c r="E848" s="257" t="s">
        <v>2491</v>
      </c>
      <c r="F848" s="257" t="s">
        <v>2492</v>
      </c>
      <c r="G848" s="257" t="s">
        <v>2454</v>
      </c>
      <c r="H848" s="257" t="s">
        <v>5742</v>
      </c>
      <c r="I848" s="257" t="s">
        <v>1073</v>
      </c>
    </row>
    <row r="849" spans="1:9" ht="15.95" customHeight="1">
      <c r="A849" s="257" t="s">
        <v>2511</v>
      </c>
      <c r="B849" s="257" t="s">
        <v>883</v>
      </c>
      <c r="C849" s="257"/>
      <c r="D849" s="257" t="s">
        <v>721</v>
      </c>
      <c r="E849" s="257" t="s">
        <v>2491</v>
      </c>
      <c r="F849" s="257" t="s">
        <v>2492</v>
      </c>
      <c r="G849" s="257" t="s">
        <v>2454</v>
      </c>
      <c r="H849" s="257" t="s">
        <v>5742</v>
      </c>
      <c r="I849" s="257" t="s">
        <v>1073</v>
      </c>
    </row>
    <row r="850" spans="1:9" ht="15.95" customHeight="1">
      <c r="A850" s="257" t="s">
        <v>2512</v>
      </c>
      <c r="B850" s="257" t="s">
        <v>2513</v>
      </c>
      <c r="C850" s="257"/>
      <c r="D850" s="257" t="s">
        <v>721</v>
      </c>
      <c r="E850" s="257" t="s">
        <v>2491</v>
      </c>
      <c r="F850" s="257" t="s">
        <v>2492</v>
      </c>
      <c r="G850" s="257" t="s">
        <v>2454</v>
      </c>
      <c r="H850" s="257" t="s">
        <v>5742</v>
      </c>
      <c r="I850" s="257" t="s">
        <v>1073</v>
      </c>
    </row>
    <row r="851" spans="1:9" ht="15.95" customHeight="1">
      <c r="A851" s="257" t="s">
        <v>2514</v>
      </c>
      <c r="B851" s="257" t="s">
        <v>2515</v>
      </c>
      <c r="C851" s="257"/>
      <c r="D851" s="257" t="s">
        <v>721</v>
      </c>
      <c r="E851" s="257" t="s">
        <v>2491</v>
      </c>
      <c r="F851" s="257" t="s">
        <v>2492</v>
      </c>
      <c r="G851" s="257" t="s">
        <v>2454</v>
      </c>
      <c r="H851" s="257" t="s">
        <v>5742</v>
      </c>
      <c r="I851" s="257" t="s">
        <v>1073</v>
      </c>
    </row>
    <row r="852" spans="1:9" ht="15.95" customHeight="1">
      <c r="A852" s="257" t="s">
        <v>2516</v>
      </c>
      <c r="B852" s="257" t="s">
        <v>933</v>
      </c>
      <c r="C852" s="257"/>
      <c r="D852" s="257" t="s">
        <v>721</v>
      </c>
      <c r="E852" s="257" t="s">
        <v>2491</v>
      </c>
      <c r="F852" s="257" t="s">
        <v>2492</v>
      </c>
      <c r="G852" s="257" t="s">
        <v>2454</v>
      </c>
      <c r="H852" s="257" t="s">
        <v>5742</v>
      </c>
      <c r="I852" s="257" t="s">
        <v>1073</v>
      </c>
    </row>
    <row r="853" spans="1:9" ht="15.95" customHeight="1">
      <c r="A853" s="257" t="s">
        <v>2517</v>
      </c>
      <c r="B853" s="257" t="s">
        <v>2518</v>
      </c>
      <c r="C853" s="257"/>
      <c r="D853" s="257" t="s">
        <v>719</v>
      </c>
      <c r="E853" s="257" t="s">
        <v>2519</v>
      </c>
      <c r="F853" s="257" t="s">
        <v>2520</v>
      </c>
      <c r="G853" s="257" t="s">
        <v>2454</v>
      </c>
      <c r="H853" s="257" t="s">
        <v>5742</v>
      </c>
      <c r="I853" s="257" t="s">
        <v>1073</v>
      </c>
    </row>
    <row r="854" spans="1:9" ht="15.95" customHeight="1">
      <c r="A854" s="257" t="s">
        <v>2521</v>
      </c>
      <c r="B854" s="257" t="s">
        <v>1057</v>
      </c>
      <c r="C854" s="257"/>
      <c r="D854" s="257" t="s">
        <v>721</v>
      </c>
      <c r="E854" s="257" t="s">
        <v>2519</v>
      </c>
      <c r="F854" s="257" t="s">
        <v>2520</v>
      </c>
      <c r="G854" s="257" t="s">
        <v>2454</v>
      </c>
      <c r="H854" s="257" t="s">
        <v>5742</v>
      </c>
      <c r="I854" s="257" t="s">
        <v>1073</v>
      </c>
    </row>
    <row r="855" spans="1:9" ht="15.95" customHeight="1">
      <c r="A855" s="257" t="s">
        <v>2522</v>
      </c>
      <c r="B855" s="257" t="s">
        <v>1063</v>
      </c>
      <c r="C855" s="257"/>
      <c r="D855" s="257" t="s">
        <v>721</v>
      </c>
      <c r="E855" s="257" t="s">
        <v>2519</v>
      </c>
      <c r="F855" s="257" t="s">
        <v>2520</v>
      </c>
      <c r="G855" s="257" t="s">
        <v>2454</v>
      </c>
      <c r="H855" s="257" t="s">
        <v>5742</v>
      </c>
      <c r="I855" s="257" t="s">
        <v>1073</v>
      </c>
    </row>
    <row r="856" spans="1:9" ht="15.95" customHeight="1">
      <c r="A856" s="257" t="s">
        <v>2523</v>
      </c>
      <c r="B856" s="257" t="s">
        <v>2524</v>
      </c>
      <c r="C856" s="257"/>
      <c r="D856" s="257" t="s">
        <v>721</v>
      </c>
      <c r="E856" s="257" t="s">
        <v>2519</v>
      </c>
      <c r="F856" s="257" t="s">
        <v>2520</v>
      </c>
      <c r="G856" s="257" t="s">
        <v>2454</v>
      </c>
      <c r="H856" s="257" t="s">
        <v>5742</v>
      </c>
      <c r="I856" s="257" t="s">
        <v>1073</v>
      </c>
    </row>
    <row r="857" spans="1:9" ht="15.95" customHeight="1">
      <c r="A857" s="257" t="s">
        <v>2525</v>
      </c>
      <c r="B857" s="257" t="s">
        <v>2526</v>
      </c>
      <c r="C857" s="257"/>
      <c r="D857" s="257" t="s">
        <v>721</v>
      </c>
      <c r="E857" s="257" t="s">
        <v>2519</v>
      </c>
      <c r="F857" s="257" t="s">
        <v>2520</v>
      </c>
      <c r="G857" s="257" t="s">
        <v>2454</v>
      </c>
      <c r="H857" s="257" t="s">
        <v>5742</v>
      </c>
      <c r="I857" s="257" t="s">
        <v>1073</v>
      </c>
    </row>
    <row r="858" spans="1:9" ht="15.95" customHeight="1">
      <c r="A858" s="257" t="s">
        <v>2527</v>
      </c>
      <c r="B858" s="257" t="s">
        <v>1563</v>
      </c>
      <c r="C858" s="257"/>
      <c r="D858" s="257" t="s">
        <v>721</v>
      </c>
      <c r="E858" s="257" t="s">
        <v>2519</v>
      </c>
      <c r="F858" s="257" t="s">
        <v>2520</v>
      </c>
      <c r="G858" s="257" t="s">
        <v>2454</v>
      </c>
      <c r="H858" s="257" t="s">
        <v>5742</v>
      </c>
      <c r="I858" s="257" t="s">
        <v>1073</v>
      </c>
    </row>
    <row r="859" spans="1:9" ht="15.95" customHeight="1">
      <c r="A859" s="257" t="s">
        <v>2528</v>
      </c>
      <c r="B859" s="257" t="s">
        <v>2529</v>
      </c>
      <c r="C859" s="257"/>
      <c r="D859" s="257" t="s">
        <v>721</v>
      </c>
      <c r="E859" s="257" t="s">
        <v>2519</v>
      </c>
      <c r="F859" s="257" t="s">
        <v>2520</v>
      </c>
      <c r="G859" s="257" t="s">
        <v>2454</v>
      </c>
      <c r="H859" s="257" t="s">
        <v>5742</v>
      </c>
      <c r="I859" s="257" t="s">
        <v>1073</v>
      </c>
    </row>
    <row r="860" spans="1:9" ht="15.95" customHeight="1">
      <c r="A860" s="257" t="s">
        <v>2530</v>
      </c>
      <c r="B860" s="257" t="s">
        <v>756</v>
      </c>
      <c r="C860" s="257"/>
      <c r="D860" s="257" t="s">
        <v>721</v>
      </c>
      <c r="E860" s="257" t="s">
        <v>2519</v>
      </c>
      <c r="F860" s="257" t="s">
        <v>2520</v>
      </c>
      <c r="G860" s="257" t="s">
        <v>2454</v>
      </c>
      <c r="H860" s="257" t="s">
        <v>5742</v>
      </c>
      <c r="I860" s="257" t="s">
        <v>1073</v>
      </c>
    </row>
    <row r="861" spans="1:9" ht="15.95" customHeight="1">
      <c r="A861" s="257" t="s">
        <v>2531</v>
      </c>
      <c r="B861" s="257" t="s">
        <v>2532</v>
      </c>
      <c r="C861" s="257"/>
      <c r="D861" s="257" t="s">
        <v>721</v>
      </c>
      <c r="E861" s="257" t="s">
        <v>2519</v>
      </c>
      <c r="F861" s="257" t="s">
        <v>2520</v>
      </c>
      <c r="G861" s="257" t="s">
        <v>2454</v>
      </c>
      <c r="H861" s="257" t="s">
        <v>5742</v>
      </c>
      <c r="I861" s="257" t="s">
        <v>1073</v>
      </c>
    </row>
    <row r="862" spans="1:9" ht="15.95" customHeight="1">
      <c r="A862" s="257" t="s">
        <v>2533</v>
      </c>
      <c r="B862" s="257" t="s">
        <v>1410</v>
      </c>
      <c r="C862" s="257"/>
      <c r="D862" s="257" t="s">
        <v>721</v>
      </c>
      <c r="E862" s="257" t="s">
        <v>2519</v>
      </c>
      <c r="F862" s="257" t="s">
        <v>2520</v>
      </c>
      <c r="G862" s="257" t="s">
        <v>2454</v>
      </c>
      <c r="H862" s="257" t="s">
        <v>5742</v>
      </c>
      <c r="I862" s="257" t="s">
        <v>1073</v>
      </c>
    </row>
    <row r="863" spans="1:9" ht="15.95" customHeight="1">
      <c r="A863" s="257" t="s">
        <v>2534</v>
      </c>
      <c r="B863" s="257" t="s">
        <v>1065</v>
      </c>
      <c r="C863" s="257"/>
      <c r="D863" s="257" t="s">
        <v>721</v>
      </c>
      <c r="E863" s="257" t="s">
        <v>2519</v>
      </c>
      <c r="F863" s="257" t="s">
        <v>2520</v>
      </c>
      <c r="G863" s="257" t="s">
        <v>2454</v>
      </c>
      <c r="H863" s="257" t="s">
        <v>5742</v>
      </c>
      <c r="I863" s="257" t="s">
        <v>1073</v>
      </c>
    </row>
    <row r="864" spans="1:9" ht="15.95" customHeight="1">
      <c r="A864" s="257" t="s">
        <v>2535</v>
      </c>
      <c r="B864" s="257" t="s">
        <v>2536</v>
      </c>
      <c r="C864" s="257"/>
      <c r="D864" s="257" t="s">
        <v>721</v>
      </c>
      <c r="E864" s="257" t="s">
        <v>2519</v>
      </c>
      <c r="F864" s="257" t="s">
        <v>2520</v>
      </c>
      <c r="G864" s="257" t="s">
        <v>2454</v>
      </c>
      <c r="H864" s="257" t="s">
        <v>5742</v>
      </c>
      <c r="I864" s="257" t="s">
        <v>1073</v>
      </c>
    </row>
    <row r="865" spans="1:9" ht="15.95" customHeight="1">
      <c r="A865" s="257" t="s">
        <v>2537</v>
      </c>
      <c r="B865" s="257" t="s">
        <v>1037</v>
      </c>
      <c r="C865" s="257"/>
      <c r="D865" s="257" t="s">
        <v>721</v>
      </c>
      <c r="E865" s="257" t="s">
        <v>2519</v>
      </c>
      <c r="F865" s="257" t="s">
        <v>2520</v>
      </c>
      <c r="G865" s="257" t="s">
        <v>2454</v>
      </c>
      <c r="H865" s="257" t="s">
        <v>5742</v>
      </c>
      <c r="I865" s="257" t="s">
        <v>1073</v>
      </c>
    </row>
    <row r="866" spans="1:9" ht="15.95" customHeight="1">
      <c r="A866" s="257" t="s">
        <v>2538</v>
      </c>
      <c r="B866" s="257" t="s">
        <v>2539</v>
      </c>
      <c r="C866" s="257"/>
      <c r="D866" s="257" t="s">
        <v>719</v>
      </c>
      <c r="E866" s="257" t="s">
        <v>2540</v>
      </c>
      <c r="F866" s="257" t="s">
        <v>2541</v>
      </c>
      <c r="G866" s="257" t="s">
        <v>2454</v>
      </c>
      <c r="H866" s="257" t="s">
        <v>5742</v>
      </c>
      <c r="I866" s="257" t="s">
        <v>1073</v>
      </c>
    </row>
    <row r="867" spans="1:9" ht="15.95" customHeight="1">
      <c r="A867" s="257" t="s">
        <v>2542</v>
      </c>
      <c r="B867" s="257" t="s">
        <v>2543</v>
      </c>
      <c r="C867" s="257"/>
      <c r="D867" s="257" t="s">
        <v>719</v>
      </c>
      <c r="E867" s="257" t="s">
        <v>2540</v>
      </c>
      <c r="F867" s="257" t="s">
        <v>2541</v>
      </c>
      <c r="G867" s="257" t="s">
        <v>2454</v>
      </c>
      <c r="H867" s="257" t="s">
        <v>5742</v>
      </c>
      <c r="I867" s="257" t="s">
        <v>1073</v>
      </c>
    </row>
    <row r="868" spans="1:9" ht="15.95" customHeight="1">
      <c r="A868" s="257" t="s">
        <v>2544</v>
      </c>
      <c r="B868" s="257" t="s">
        <v>2545</v>
      </c>
      <c r="C868" s="257"/>
      <c r="D868" s="257" t="s">
        <v>721</v>
      </c>
      <c r="E868" s="257" t="s">
        <v>2540</v>
      </c>
      <c r="F868" s="257" t="s">
        <v>2541</v>
      </c>
      <c r="G868" s="257" t="s">
        <v>2454</v>
      </c>
      <c r="H868" s="257" t="s">
        <v>5742</v>
      </c>
      <c r="I868" s="257" t="s">
        <v>1073</v>
      </c>
    </row>
    <row r="869" spans="1:9" ht="15.95" customHeight="1">
      <c r="A869" s="257" t="s">
        <v>2546</v>
      </c>
      <c r="B869" s="257" t="s">
        <v>1028</v>
      </c>
      <c r="C869" s="257"/>
      <c r="D869" s="257" t="s">
        <v>721</v>
      </c>
      <c r="E869" s="257" t="s">
        <v>2540</v>
      </c>
      <c r="F869" s="257" t="s">
        <v>2541</v>
      </c>
      <c r="G869" s="257" t="s">
        <v>2454</v>
      </c>
      <c r="H869" s="257" t="s">
        <v>5742</v>
      </c>
      <c r="I869" s="257" t="s">
        <v>1073</v>
      </c>
    </row>
    <row r="870" spans="1:9" ht="15.95" customHeight="1">
      <c r="A870" s="257" t="s">
        <v>2547</v>
      </c>
      <c r="B870" s="257" t="s">
        <v>2548</v>
      </c>
      <c r="C870" s="257"/>
      <c r="D870" s="257" t="s">
        <v>721</v>
      </c>
      <c r="E870" s="257" t="s">
        <v>2540</v>
      </c>
      <c r="F870" s="257" t="s">
        <v>2541</v>
      </c>
      <c r="G870" s="257" t="s">
        <v>2454</v>
      </c>
      <c r="H870" s="257" t="s">
        <v>5742</v>
      </c>
      <c r="I870" s="257" t="s">
        <v>1073</v>
      </c>
    </row>
    <row r="871" spans="1:9" ht="15.95" customHeight="1">
      <c r="A871" s="257" t="s">
        <v>2549</v>
      </c>
      <c r="B871" s="257" t="s">
        <v>5743</v>
      </c>
      <c r="C871" s="257"/>
      <c r="D871" s="257" t="s">
        <v>721</v>
      </c>
      <c r="E871" s="257" t="s">
        <v>2540</v>
      </c>
      <c r="F871" s="257" t="s">
        <v>2541</v>
      </c>
      <c r="G871" s="257" t="s">
        <v>2454</v>
      </c>
      <c r="H871" s="257" t="s">
        <v>5742</v>
      </c>
      <c r="I871" s="257" t="s">
        <v>1073</v>
      </c>
    </row>
    <row r="872" spans="1:9" ht="15.95" customHeight="1">
      <c r="A872" s="257" t="s">
        <v>2550</v>
      </c>
      <c r="B872" s="257" t="s">
        <v>1055</v>
      </c>
      <c r="C872" s="257"/>
      <c r="D872" s="257" t="s">
        <v>721</v>
      </c>
      <c r="E872" s="257" t="s">
        <v>2540</v>
      </c>
      <c r="F872" s="257" t="s">
        <v>2541</v>
      </c>
      <c r="G872" s="257" t="s">
        <v>2454</v>
      </c>
      <c r="H872" s="257" t="s">
        <v>5742</v>
      </c>
      <c r="I872" s="257" t="s">
        <v>1073</v>
      </c>
    </row>
    <row r="873" spans="1:9" ht="15.95" customHeight="1">
      <c r="A873" s="257" t="s">
        <v>2551</v>
      </c>
      <c r="B873" s="257" t="s">
        <v>2552</v>
      </c>
      <c r="C873" s="257"/>
      <c r="D873" s="257" t="s">
        <v>719</v>
      </c>
      <c r="E873" s="257" t="s">
        <v>2553</v>
      </c>
      <c r="F873" s="257" t="s">
        <v>2554</v>
      </c>
      <c r="G873" s="257" t="s">
        <v>2454</v>
      </c>
      <c r="H873" s="257" t="s">
        <v>5742</v>
      </c>
      <c r="I873" s="257" t="s">
        <v>1073</v>
      </c>
    </row>
    <row r="874" spans="1:9" ht="15.95" customHeight="1">
      <c r="A874" s="257" t="s">
        <v>2555</v>
      </c>
      <c r="B874" s="257" t="s">
        <v>2556</v>
      </c>
      <c r="C874" s="257"/>
      <c r="D874" s="257" t="s">
        <v>721</v>
      </c>
      <c r="E874" s="257" t="s">
        <v>2553</v>
      </c>
      <c r="F874" s="257" t="s">
        <v>2554</v>
      </c>
      <c r="G874" s="257" t="s">
        <v>2454</v>
      </c>
      <c r="H874" s="257" t="s">
        <v>5742</v>
      </c>
      <c r="I874" s="257" t="s">
        <v>1073</v>
      </c>
    </row>
    <row r="875" spans="1:9" ht="15.95" customHeight="1">
      <c r="A875" s="257" t="s">
        <v>2557</v>
      </c>
      <c r="B875" s="257" t="s">
        <v>2558</v>
      </c>
      <c r="C875" s="257"/>
      <c r="D875" s="257" t="s">
        <v>721</v>
      </c>
      <c r="E875" s="257" t="s">
        <v>2553</v>
      </c>
      <c r="F875" s="257" t="s">
        <v>2554</v>
      </c>
      <c r="G875" s="257" t="s">
        <v>2454</v>
      </c>
      <c r="H875" s="257" t="s">
        <v>5742</v>
      </c>
      <c r="I875" s="257" t="s">
        <v>1073</v>
      </c>
    </row>
    <row r="876" spans="1:9" ht="15.95" customHeight="1">
      <c r="A876" s="257" t="s">
        <v>2559</v>
      </c>
      <c r="B876" s="257" t="s">
        <v>2560</v>
      </c>
      <c r="C876" s="257"/>
      <c r="D876" s="257" t="s">
        <v>721</v>
      </c>
      <c r="E876" s="257" t="s">
        <v>2553</v>
      </c>
      <c r="F876" s="257" t="s">
        <v>2554</v>
      </c>
      <c r="G876" s="257" t="s">
        <v>2454</v>
      </c>
      <c r="H876" s="257" t="s">
        <v>5742</v>
      </c>
      <c r="I876" s="257" t="s">
        <v>1073</v>
      </c>
    </row>
    <row r="877" spans="1:9" ht="15.95" customHeight="1">
      <c r="A877" s="257" t="s">
        <v>2561</v>
      </c>
      <c r="B877" s="257" t="s">
        <v>2562</v>
      </c>
      <c r="C877" s="257"/>
      <c r="D877" s="257" t="s">
        <v>719</v>
      </c>
      <c r="E877" s="257" t="s">
        <v>2553</v>
      </c>
      <c r="F877" s="257" t="s">
        <v>2554</v>
      </c>
      <c r="G877" s="257" t="s">
        <v>2454</v>
      </c>
      <c r="H877" s="257" t="s">
        <v>5742</v>
      </c>
      <c r="I877" s="257" t="s">
        <v>1073</v>
      </c>
    </row>
    <row r="878" spans="1:9" ht="15.95" customHeight="1">
      <c r="A878" s="257" t="s">
        <v>2563</v>
      </c>
      <c r="B878" s="257" t="s">
        <v>1862</v>
      </c>
      <c r="C878" s="257"/>
      <c r="D878" s="257" t="s">
        <v>721</v>
      </c>
      <c r="E878" s="257" t="s">
        <v>2553</v>
      </c>
      <c r="F878" s="257" t="s">
        <v>2554</v>
      </c>
      <c r="G878" s="257" t="s">
        <v>2454</v>
      </c>
      <c r="H878" s="257" t="s">
        <v>5742</v>
      </c>
      <c r="I878" s="257" t="s">
        <v>1073</v>
      </c>
    </row>
    <row r="879" spans="1:9" ht="15.95" customHeight="1">
      <c r="A879" s="257" t="s">
        <v>2564</v>
      </c>
      <c r="B879" s="257" t="s">
        <v>2565</v>
      </c>
      <c r="C879" s="257"/>
      <c r="D879" s="257" t="s">
        <v>721</v>
      </c>
      <c r="E879" s="257" t="s">
        <v>2553</v>
      </c>
      <c r="F879" s="257" t="s">
        <v>2554</v>
      </c>
      <c r="G879" s="257" t="s">
        <v>2454</v>
      </c>
      <c r="H879" s="257" t="s">
        <v>5742</v>
      </c>
      <c r="I879" s="257" t="s">
        <v>1073</v>
      </c>
    </row>
    <row r="880" spans="1:9" ht="15.95" customHeight="1">
      <c r="A880" s="257" t="s">
        <v>2566</v>
      </c>
      <c r="B880" s="257" t="s">
        <v>927</v>
      </c>
      <c r="C880" s="257"/>
      <c r="D880" s="257" t="s">
        <v>721</v>
      </c>
      <c r="E880" s="257" t="s">
        <v>2553</v>
      </c>
      <c r="F880" s="257" t="s">
        <v>2554</v>
      </c>
      <c r="G880" s="257" t="s">
        <v>2454</v>
      </c>
      <c r="H880" s="257" t="s">
        <v>5742</v>
      </c>
      <c r="I880" s="257" t="s">
        <v>1073</v>
      </c>
    </row>
    <row r="881" spans="1:9" ht="15.95" customHeight="1">
      <c r="A881" s="257" t="s">
        <v>2567</v>
      </c>
      <c r="B881" s="257" t="s">
        <v>2568</v>
      </c>
      <c r="C881" s="257"/>
      <c r="D881" s="257" t="s">
        <v>719</v>
      </c>
      <c r="E881" s="257" t="s">
        <v>2569</v>
      </c>
      <c r="F881" s="257" t="s">
        <v>2570</v>
      </c>
      <c r="G881" s="257" t="s">
        <v>2454</v>
      </c>
      <c r="H881" s="257" t="s">
        <v>5742</v>
      </c>
      <c r="I881" s="257" t="s">
        <v>1073</v>
      </c>
    </row>
    <row r="882" spans="1:9" ht="15.95" customHeight="1">
      <c r="A882" s="257" t="s">
        <v>2571</v>
      </c>
      <c r="B882" s="257" t="s">
        <v>743</v>
      </c>
      <c r="C882" s="257"/>
      <c r="D882" s="257" t="s">
        <v>721</v>
      </c>
      <c r="E882" s="257" t="s">
        <v>2569</v>
      </c>
      <c r="F882" s="257" t="s">
        <v>2570</v>
      </c>
      <c r="G882" s="257" t="s">
        <v>2454</v>
      </c>
      <c r="H882" s="257" t="s">
        <v>5742</v>
      </c>
      <c r="I882" s="257" t="s">
        <v>1073</v>
      </c>
    </row>
    <row r="883" spans="1:9" ht="15.95" customHeight="1">
      <c r="A883" s="257" t="s">
        <v>2572</v>
      </c>
      <c r="B883" s="257" t="s">
        <v>1128</v>
      </c>
      <c r="C883" s="257"/>
      <c r="D883" s="257" t="s">
        <v>721</v>
      </c>
      <c r="E883" s="257" t="s">
        <v>2569</v>
      </c>
      <c r="F883" s="257" t="s">
        <v>2570</v>
      </c>
      <c r="G883" s="257" t="s">
        <v>2454</v>
      </c>
      <c r="H883" s="257" t="s">
        <v>5742</v>
      </c>
      <c r="I883" s="257" t="s">
        <v>1073</v>
      </c>
    </row>
    <row r="884" spans="1:9" ht="15.95" customHeight="1">
      <c r="A884" s="257" t="s">
        <v>2573</v>
      </c>
      <c r="B884" s="257" t="s">
        <v>1020</v>
      </c>
      <c r="C884" s="257"/>
      <c r="D884" s="257" t="s">
        <v>721</v>
      </c>
      <c r="E884" s="257" t="s">
        <v>2569</v>
      </c>
      <c r="F884" s="257" t="s">
        <v>2570</v>
      </c>
      <c r="G884" s="257" t="s">
        <v>2454</v>
      </c>
      <c r="H884" s="257" t="s">
        <v>5742</v>
      </c>
      <c r="I884" s="257" t="s">
        <v>1073</v>
      </c>
    </row>
    <row r="885" spans="1:9" ht="15.95" customHeight="1">
      <c r="A885" s="257" t="s">
        <v>2574</v>
      </c>
      <c r="B885" s="257" t="s">
        <v>1220</v>
      </c>
      <c r="C885" s="257"/>
      <c r="D885" s="257" t="s">
        <v>721</v>
      </c>
      <c r="E885" s="257" t="s">
        <v>2569</v>
      </c>
      <c r="F885" s="257" t="s">
        <v>2570</v>
      </c>
      <c r="G885" s="257" t="s">
        <v>2454</v>
      </c>
      <c r="H885" s="257" t="s">
        <v>5742</v>
      </c>
      <c r="I885" s="257" t="s">
        <v>1073</v>
      </c>
    </row>
    <row r="886" spans="1:9" ht="15.95" customHeight="1">
      <c r="A886" s="257" t="s">
        <v>2575</v>
      </c>
      <c r="B886" s="257" t="s">
        <v>2576</v>
      </c>
      <c r="C886" s="257"/>
      <c r="D886" s="257" t="s">
        <v>721</v>
      </c>
      <c r="E886" s="257" t="s">
        <v>2569</v>
      </c>
      <c r="F886" s="257" t="s">
        <v>2570</v>
      </c>
      <c r="G886" s="257" t="s">
        <v>2454</v>
      </c>
      <c r="H886" s="257" t="s">
        <v>5742</v>
      </c>
      <c r="I886" s="257" t="s">
        <v>1073</v>
      </c>
    </row>
    <row r="887" spans="1:9" ht="15.95" customHeight="1">
      <c r="A887" s="257" t="s">
        <v>2577</v>
      </c>
      <c r="B887" s="257" t="s">
        <v>2578</v>
      </c>
      <c r="C887" s="257"/>
      <c r="D887" s="257" t="s">
        <v>721</v>
      </c>
      <c r="E887" s="257" t="s">
        <v>2569</v>
      </c>
      <c r="F887" s="257" t="s">
        <v>2570</v>
      </c>
      <c r="G887" s="257" t="s">
        <v>2454</v>
      </c>
      <c r="H887" s="257" t="s">
        <v>5742</v>
      </c>
      <c r="I887" s="257" t="s">
        <v>1073</v>
      </c>
    </row>
    <row r="888" spans="1:9" ht="15.95" customHeight="1">
      <c r="A888" s="257" t="s">
        <v>2579</v>
      </c>
      <c r="B888" s="257" t="s">
        <v>2580</v>
      </c>
      <c r="C888" s="257"/>
      <c r="D888" s="257" t="s">
        <v>721</v>
      </c>
      <c r="E888" s="257" t="s">
        <v>2569</v>
      </c>
      <c r="F888" s="257" t="s">
        <v>2570</v>
      </c>
      <c r="G888" s="257" t="s">
        <v>2454</v>
      </c>
      <c r="H888" s="257" t="s">
        <v>5742</v>
      </c>
      <c r="I888" s="257" t="s">
        <v>1073</v>
      </c>
    </row>
    <row r="889" spans="1:9" ht="15.95" customHeight="1">
      <c r="A889" s="257" t="s">
        <v>2581</v>
      </c>
      <c r="B889" s="257" t="s">
        <v>2582</v>
      </c>
      <c r="C889" s="257"/>
      <c r="D889" s="257" t="s">
        <v>721</v>
      </c>
      <c r="E889" s="257" t="s">
        <v>2569</v>
      </c>
      <c r="F889" s="257" t="s">
        <v>2570</v>
      </c>
      <c r="G889" s="257" t="s">
        <v>2454</v>
      </c>
      <c r="H889" s="257" t="s">
        <v>5742</v>
      </c>
      <c r="I889" s="257" t="s">
        <v>1073</v>
      </c>
    </row>
    <row r="890" spans="1:9" ht="15.95" customHeight="1">
      <c r="A890" s="257" t="s">
        <v>2583</v>
      </c>
      <c r="B890" s="257" t="s">
        <v>2584</v>
      </c>
      <c r="C890" s="257"/>
      <c r="D890" s="257" t="s">
        <v>721</v>
      </c>
      <c r="E890" s="257" t="s">
        <v>2569</v>
      </c>
      <c r="F890" s="257" t="s">
        <v>2570</v>
      </c>
      <c r="G890" s="257" t="s">
        <v>2454</v>
      </c>
      <c r="H890" s="257" t="s">
        <v>5742</v>
      </c>
      <c r="I890" s="257" t="s">
        <v>1073</v>
      </c>
    </row>
    <row r="891" spans="1:9" ht="15.95" customHeight="1">
      <c r="A891" s="257" t="s">
        <v>2585</v>
      </c>
      <c r="B891" s="257" t="s">
        <v>5865</v>
      </c>
      <c r="C891" s="257"/>
      <c r="D891" s="257" t="s">
        <v>5782</v>
      </c>
      <c r="E891" s="257" t="s">
        <v>2586</v>
      </c>
      <c r="F891" s="257" t="s">
        <v>2587</v>
      </c>
      <c r="G891" s="257" t="s">
        <v>2588</v>
      </c>
      <c r="H891" s="257" t="s">
        <v>5765</v>
      </c>
      <c r="I891" s="257" t="s">
        <v>1073</v>
      </c>
    </row>
    <row r="892" spans="1:9" ht="15.95" customHeight="1">
      <c r="A892" s="257" t="s">
        <v>2589</v>
      </c>
      <c r="B892" s="257" t="s">
        <v>5926</v>
      </c>
      <c r="C892" s="257"/>
      <c r="D892" s="257" t="s">
        <v>5782</v>
      </c>
      <c r="E892" s="257" t="s">
        <v>2586</v>
      </c>
      <c r="F892" s="257" t="s">
        <v>2587</v>
      </c>
      <c r="G892" s="257" t="s">
        <v>2588</v>
      </c>
      <c r="H892" s="257" t="s">
        <v>5765</v>
      </c>
      <c r="I892" s="257" t="s">
        <v>1073</v>
      </c>
    </row>
    <row r="893" spans="1:9" ht="15.95" customHeight="1">
      <c r="A893" s="257" t="s">
        <v>2590</v>
      </c>
      <c r="B893" s="257" t="s">
        <v>5927</v>
      </c>
      <c r="C893" s="257"/>
      <c r="D893" s="257" t="s">
        <v>5782</v>
      </c>
      <c r="E893" s="257" t="s">
        <v>2586</v>
      </c>
      <c r="F893" s="257" t="s">
        <v>2587</v>
      </c>
      <c r="G893" s="257" t="s">
        <v>2588</v>
      </c>
      <c r="H893" s="257" t="s">
        <v>5765</v>
      </c>
      <c r="I893" s="257" t="s">
        <v>1073</v>
      </c>
    </row>
    <row r="894" spans="1:9" ht="15.95" customHeight="1">
      <c r="A894" s="257" t="s">
        <v>2591</v>
      </c>
      <c r="B894" s="257" t="s">
        <v>5928</v>
      </c>
      <c r="C894" s="257"/>
      <c r="D894" s="257" t="s">
        <v>5782</v>
      </c>
      <c r="E894" s="257" t="s">
        <v>2586</v>
      </c>
      <c r="F894" s="257" t="s">
        <v>2587</v>
      </c>
      <c r="G894" s="257" t="s">
        <v>2588</v>
      </c>
      <c r="H894" s="257" t="s">
        <v>5765</v>
      </c>
      <c r="I894" s="257" t="s">
        <v>1073</v>
      </c>
    </row>
    <row r="895" spans="1:9" ht="15.95" customHeight="1">
      <c r="A895" s="257" t="s">
        <v>2592</v>
      </c>
      <c r="B895" s="257" t="s">
        <v>5929</v>
      </c>
      <c r="C895" s="257"/>
      <c r="D895" s="257" t="s">
        <v>5782</v>
      </c>
      <c r="E895" s="257" t="s">
        <v>2586</v>
      </c>
      <c r="F895" s="257" t="s">
        <v>2587</v>
      </c>
      <c r="G895" s="257" t="s">
        <v>2588</v>
      </c>
      <c r="H895" s="257" t="s">
        <v>5765</v>
      </c>
      <c r="I895" s="257" t="s">
        <v>1073</v>
      </c>
    </row>
    <row r="896" spans="1:9" ht="15.95" customHeight="1">
      <c r="A896" s="257" t="s">
        <v>2593</v>
      </c>
      <c r="B896" s="257" t="s">
        <v>5930</v>
      </c>
      <c r="C896" s="257"/>
      <c r="D896" s="257" t="s">
        <v>5782</v>
      </c>
      <c r="E896" s="257" t="s">
        <v>2586</v>
      </c>
      <c r="F896" s="257" t="s">
        <v>2587</v>
      </c>
      <c r="G896" s="257" t="s">
        <v>2588</v>
      </c>
      <c r="H896" s="257" t="s">
        <v>5765</v>
      </c>
      <c r="I896" s="257" t="s">
        <v>1073</v>
      </c>
    </row>
    <row r="897" spans="1:9" ht="15.95" customHeight="1">
      <c r="A897" s="257" t="s">
        <v>2594</v>
      </c>
      <c r="B897" s="257" t="s">
        <v>5931</v>
      </c>
      <c r="C897" s="257"/>
      <c r="D897" s="257" t="s">
        <v>5782</v>
      </c>
      <c r="E897" s="257" t="s">
        <v>2586</v>
      </c>
      <c r="F897" s="257" t="s">
        <v>2587</v>
      </c>
      <c r="G897" s="257" t="s">
        <v>2588</v>
      </c>
      <c r="H897" s="257" t="s">
        <v>5765</v>
      </c>
      <c r="I897" s="257" t="s">
        <v>1073</v>
      </c>
    </row>
    <row r="898" spans="1:9" ht="15.95" customHeight="1">
      <c r="A898" s="257" t="s">
        <v>2595</v>
      </c>
      <c r="B898" s="257" t="s">
        <v>5932</v>
      </c>
      <c r="C898" s="257"/>
      <c r="D898" s="257" t="s">
        <v>5782</v>
      </c>
      <c r="E898" s="257" t="s">
        <v>2586</v>
      </c>
      <c r="F898" s="257" t="s">
        <v>2587</v>
      </c>
      <c r="G898" s="257" t="s">
        <v>2588</v>
      </c>
      <c r="H898" s="257" t="s">
        <v>5765</v>
      </c>
      <c r="I898" s="257" t="s">
        <v>1073</v>
      </c>
    </row>
    <row r="899" spans="1:9" ht="15.95" customHeight="1">
      <c r="A899" s="257" t="s">
        <v>2596</v>
      </c>
      <c r="B899" s="257" t="s">
        <v>5933</v>
      </c>
      <c r="C899" s="257"/>
      <c r="D899" s="257" t="s">
        <v>5782</v>
      </c>
      <c r="E899" s="257" t="s">
        <v>2586</v>
      </c>
      <c r="F899" s="257" t="s">
        <v>2587</v>
      </c>
      <c r="G899" s="257" t="s">
        <v>2588</v>
      </c>
      <c r="H899" s="257" t="s">
        <v>5765</v>
      </c>
      <c r="I899" s="257" t="s">
        <v>1073</v>
      </c>
    </row>
    <row r="900" spans="1:9" ht="15.95" customHeight="1">
      <c r="A900" s="257" t="s">
        <v>2597</v>
      </c>
      <c r="B900" s="257" t="s">
        <v>5934</v>
      </c>
      <c r="C900" s="257"/>
      <c r="D900" s="257" t="s">
        <v>5782</v>
      </c>
      <c r="E900" s="257" t="s">
        <v>2586</v>
      </c>
      <c r="F900" s="257" t="s">
        <v>2587</v>
      </c>
      <c r="G900" s="257" t="s">
        <v>2588</v>
      </c>
      <c r="H900" s="257" t="s">
        <v>5765</v>
      </c>
      <c r="I900" s="257" t="s">
        <v>1073</v>
      </c>
    </row>
    <row r="901" spans="1:9" ht="15.95" customHeight="1">
      <c r="A901" s="257" t="s">
        <v>2598</v>
      </c>
      <c r="B901" s="257" t="s">
        <v>5935</v>
      </c>
      <c r="C901" s="257"/>
      <c r="D901" s="257" t="s">
        <v>5782</v>
      </c>
      <c r="E901" s="257" t="s">
        <v>2599</v>
      </c>
      <c r="F901" s="257" t="s">
        <v>2600</v>
      </c>
      <c r="G901" s="257" t="s">
        <v>2588</v>
      </c>
      <c r="H901" s="257" t="s">
        <v>5765</v>
      </c>
      <c r="I901" s="257" t="s">
        <v>1073</v>
      </c>
    </row>
    <row r="902" spans="1:9" ht="15.95" customHeight="1">
      <c r="A902" s="257" t="s">
        <v>2601</v>
      </c>
      <c r="B902" s="257" t="s">
        <v>5936</v>
      </c>
      <c r="C902" s="257"/>
      <c r="D902" s="257" t="s">
        <v>5782</v>
      </c>
      <c r="E902" s="257" t="s">
        <v>2599</v>
      </c>
      <c r="F902" s="257" t="s">
        <v>2600</v>
      </c>
      <c r="G902" s="257" t="s">
        <v>2588</v>
      </c>
      <c r="H902" s="257" t="s">
        <v>5765</v>
      </c>
      <c r="I902" s="257" t="s">
        <v>1073</v>
      </c>
    </row>
    <row r="903" spans="1:9" ht="15.95" customHeight="1">
      <c r="A903" s="257" t="s">
        <v>2602</v>
      </c>
      <c r="B903" s="257" t="s">
        <v>5848</v>
      </c>
      <c r="C903" s="257"/>
      <c r="D903" s="257" t="s">
        <v>5782</v>
      </c>
      <c r="E903" s="257" t="s">
        <v>2599</v>
      </c>
      <c r="F903" s="257" t="s">
        <v>2600</v>
      </c>
      <c r="G903" s="257" t="s">
        <v>2588</v>
      </c>
      <c r="H903" s="257" t="s">
        <v>5765</v>
      </c>
      <c r="I903" s="257" t="s">
        <v>1073</v>
      </c>
    </row>
    <row r="904" spans="1:9" ht="15.95" customHeight="1">
      <c r="A904" s="257" t="s">
        <v>2603</v>
      </c>
      <c r="B904" s="257" t="s">
        <v>5937</v>
      </c>
      <c r="C904" s="257"/>
      <c r="D904" s="257" t="s">
        <v>5782</v>
      </c>
      <c r="E904" s="257" t="s">
        <v>2599</v>
      </c>
      <c r="F904" s="257" t="s">
        <v>2600</v>
      </c>
      <c r="G904" s="257" t="s">
        <v>2588</v>
      </c>
      <c r="H904" s="257" t="s">
        <v>5765</v>
      </c>
      <c r="I904" s="257" t="s">
        <v>1073</v>
      </c>
    </row>
    <row r="905" spans="1:9" ht="15.95" customHeight="1">
      <c r="A905" s="257" t="s">
        <v>2604</v>
      </c>
      <c r="B905" s="257" t="s">
        <v>5938</v>
      </c>
      <c r="C905" s="257"/>
      <c r="D905" s="257" t="s">
        <v>5782</v>
      </c>
      <c r="E905" s="257" t="s">
        <v>2599</v>
      </c>
      <c r="F905" s="257" t="s">
        <v>2600</v>
      </c>
      <c r="G905" s="257" t="s">
        <v>2588</v>
      </c>
      <c r="H905" s="257" t="s">
        <v>5765</v>
      </c>
      <c r="I905" s="257" t="s">
        <v>1073</v>
      </c>
    </row>
    <row r="906" spans="1:9" ht="15.95" customHeight="1">
      <c r="A906" s="257" t="s">
        <v>2605</v>
      </c>
      <c r="B906" s="257" t="s">
        <v>5939</v>
      </c>
      <c r="C906" s="257"/>
      <c r="D906" s="257" t="s">
        <v>5782</v>
      </c>
      <c r="E906" s="257" t="s">
        <v>2599</v>
      </c>
      <c r="F906" s="257" t="s">
        <v>2600</v>
      </c>
      <c r="G906" s="257" t="s">
        <v>2588</v>
      </c>
      <c r="H906" s="257" t="s">
        <v>5765</v>
      </c>
      <c r="I906" s="257" t="s">
        <v>1073</v>
      </c>
    </row>
    <row r="907" spans="1:9" ht="15.95" customHeight="1">
      <c r="A907" s="257" t="s">
        <v>2606</v>
      </c>
      <c r="B907" s="257" t="s">
        <v>5940</v>
      </c>
      <c r="C907" s="257"/>
      <c r="D907" s="257" t="s">
        <v>5782</v>
      </c>
      <c r="E907" s="257" t="s">
        <v>2599</v>
      </c>
      <c r="F907" s="257" t="s">
        <v>2600</v>
      </c>
      <c r="G907" s="257" t="s">
        <v>2588</v>
      </c>
      <c r="H907" s="257" t="s">
        <v>5765</v>
      </c>
      <c r="I907" s="257" t="s">
        <v>1073</v>
      </c>
    </row>
    <row r="908" spans="1:9" ht="15.95" customHeight="1">
      <c r="A908" s="257" t="s">
        <v>2607</v>
      </c>
      <c r="B908" s="257" t="s">
        <v>5941</v>
      </c>
      <c r="C908" s="257"/>
      <c r="D908" s="257" t="s">
        <v>5782</v>
      </c>
      <c r="E908" s="257" t="s">
        <v>2599</v>
      </c>
      <c r="F908" s="257" t="s">
        <v>2600</v>
      </c>
      <c r="G908" s="257" t="s">
        <v>2588</v>
      </c>
      <c r="H908" s="257" t="s">
        <v>5765</v>
      </c>
      <c r="I908" s="257" t="s">
        <v>1073</v>
      </c>
    </row>
    <row r="909" spans="1:9" ht="15.95" customHeight="1">
      <c r="A909" s="257" t="s">
        <v>2608</v>
      </c>
      <c r="B909" s="257" t="s">
        <v>5942</v>
      </c>
      <c r="C909" s="257"/>
      <c r="D909" s="257" t="s">
        <v>5782</v>
      </c>
      <c r="E909" s="257" t="s">
        <v>2599</v>
      </c>
      <c r="F909" s="257" t="s">
        <v>2600</v>
      </c>
      <c r="G909" s="257" t="s">
        <v>2588</v>
      </c>
      <c r="H909" s="257" t="s">
        <v>5765</v>
      </c>
      <c r="I909" s="257" t="s">
        <v>1073</v>
      </c>
    </row>
    <row r="910" spans="1:9" ht="15.95" customHeight="1">
      <c r="A910" s="257" t="s">
        <v>2609</v>
      </c>
      <c r="B910" s="257" t="s">
        <v>5943</v>
      </c>
      <c r="C910" s="257"/>
      <c r="D910" s="257" t="s">
        <v>5782</v>
      </c>
      <c r="E910" s="257" t="s">
        <v>2599</v>
      </c>
      <c r="F910" s="257" t="s">
        <v>2600</v>
      </c>
      <c r="G910" s="257" t="s">
        <v>2588</v>
      </c>
      <c r="H910" s="257" t="s">
        <v>5765</v>
      </c>
      <c r="I910" s="257" t="s">
        <v>1073</v>
      </c>
    </row>
    <row r="911" spans="1:9" ht="15.95" customHeight="1">
      <c r="A911" s="257" t="s">
        <v>2610</v>
      </c>
      <c r="B911" s="257" t="s">
        <v>5944</v>
      </c>
      <c r="C911" s="257"/>
      <c r="D911" s="257" t="s">
        <v>5782</v>
      </c>
      <c r="E911" s="257" t="s">
        <v>2599</v>
      </c>
      <c r="F911" s="257" t="s">
        <v>2600</v>
      </c>
      <c r="G911" s="257" t="s">
        <v>2588</v>
      </c>
      <c r="H911" s="257" t="s">
        <v>5765</v>
      </c>
      <c r="I911" s="257" t="s">
        <v>1073</v>
      </c>
    </row>
    <row r="912" spans="1:9" ht="15.95" customHeight="1">
      <c r="A912" s="257" t="s">
        <v>2611</v>
      </c>
      <c r="B912" s="257" t="s">
        <v>5945</v>
      </c>
      <c r="C912" s="257"/>
      <c r="D912" s="257" t="s">
        <v>5782</v>
      </c>
      <c r="E912" s="257" t="s">
        <v>2612</v>
      </c>
      <c r="F912" s="257" t="s">
        <v>2613</v>
      </c>
      <c r="G912" s="257" t="s">
        <v>2588</v>
      </c>
      <c r="H912" s="257" t="s">
        <v>5765</v>
      </c>
      <c r="I912" s="257" t="s">
        <v>1073</v>
      </c>
    </row>
    <row r="913" spans="1:9" ht="15.95" customHeight="1">
      <c r="A913" s="257" t="s">
        <v>2614</v>
      </c>
      <c r="B913" s="257" t="s">
        <v>5946</v>
      </c>
      <c r="C913" s="257"/>
      <c r="D913" s="257" t="s">
        <v>5782</v>
      </c>
      <c r="E913" s="257" t="s">
        <v>2612</v>
      </c>
      <c r="F913" s="257" t="s">
        <v>2613</v>
      </c>
      <c r="G913" s="257" t="s">
        <v>2588</v>
      </c>
      <c r="H913" s="257" t="s">
        <v>5765</v>
      </c>
      <c r="I913" s="257" t="s">
        <v>1073</v>
      </c>
    </row>
    <row r="914" spans="1:9" ht="15.95" customHeight="1">
      <c r="A914" s="257" t="s">
        <v>2615</v>
      </c>
      <c r="B914" s="257" t="s">
        <v>5947</v>
      </c>
      <c r="C914" s="257"/>
      <c r="D914" s="257" t="s">
        <v>5782</v>
      </c>
      <c r="E914" s="257" t="s">
        <v>2612</v>
      </c>
      <c r="F914" s="257" t="s">
        <v>2613</v>
      </c>
      <c r="G914" s="257" t="s">
        <v>2588</v>
      </c>
      <c r="H914" s="257" t="s">
        <v>5765</v>
      </c>
      <c r="I914" s="257" t="s">
        <v>1073</v>
      </c>
    </row>
    <row r="915" spans="1:9" ht="15.95" customHeight="1">
      <c r="A915" s="257" t="s">
        <v>2616</v>
      </c>
      <c r="B915" s="257" t="s">
        <v>5948</v>
      </c>
      <c r="C915" s="257"/>
      <c r="D915" s="257" t="s">
        <v>5782</v>
      </c>
      <c r="E915" s="257" t="s">
        <v>2612</v>
      </c>
      <c r="F915" s="257" t="s">
        <v>2613</v>
      </c>
      <c r="G915" s="257" t="s">
        <v>2588</v>
      </c>
      <c r="H915" s="257" t="s">
        <v>5765</v>
      </c>
      <c r="I915" s="257" t="s">
        <v>1073</v>
      </c>
    </row>
    <row r="916" spans="1:9" ht="15.95" customHeight="1">
      <c r="A916" s="257" t="s">
        <v>2617</v>
      </c>
      <c r="B916" s="257" t="s">
        <v>5949</v>
      </c>
      <c r="C916" s="257"/>
      <c r="D916" s="257" t="s">
        <v>5782</v>
      </c>
      <c r="E916" s="257" t="s">
        <v>2612</v>
      </c>
      <c r="F916" s="257" t="s">
        <v>2613</v>
      </c>
      <c r="G916" s="257" t="s">
        <v>2588</v>
      </c>
      <c r="H916" s="257" t="s">
        <v>5765</v>
      </c>
      <c r="I916" s="257" t="s">
        <v>1073</v>
      </c>
    </row>
    <row r="917" spans="1:9" ht="15.95" customHeight="1">
      <c r="A917" s="257" t="s">
        <v>2618</v>
      </c>
      <c r="B917" s="257" t="s">
        <v>5950</v>
      </c>
      <c r="C917" s="257"/>
      <c r="D917" s="257" t="s">
        <v>5782</v>
      </c>
      <c r="E917" s="257" t="s">
        <v>2612</v>
      </c>
      <c r="F917" s="257" t="s">
        <v>2613</v>
      </c>
      <c r="G917" s="257" t="s">
        <v>2588</v>
      </c>
      <c r="H917" s="257" t="s">
        <v>5765</v>
      </c>
      <c r="I917" s="257" t="s">
        <v>1073</v>
      </c>
    </row>
    <row r="918" spans="1:9" ht="15.95" customHeight="1">
      <c r="A918" s="257" t="s">
        <v>2619</v>
      </c>
      <c r="B918" s="257" t="s">
        <v>5951</v>
      </c>
      <c r="C918" s="257"/>
      <c r="D918" s="257" t="s">
        <v>5782</v>
      </c>
      <c r="E918" s="257" t="s">
        <v>2612</v>
      </c>
      <c r="F918" s="257" t="s">
        <v>2613</v>
      </c>
      <c r="G918" s="257" t="s">
        <v>2588</v>
      </c>
      <c r="H918" s="257" t="s">
        <v>5765</v>
      </c>
      <c r="I918" s="257" t="s">
        <v>1073</v>
      </c>
    </row>
    <row r="919" spans="1:9" ht="15.95" customHeight="1">
      <c r="A919" s="257" t="s">
        <v>2620</v>
      </c>
      <c r="B919" s="257" t="s">
        <v>5952</v>
      </c>
      <c r="C919" s="257"/>
      <c r="D919" s="257" t="s">
        <v>5782</v>
      </c>
      <c r="E919" s="257" t="s">
        <v>2612</v>
      </c>
      <c r="F919" s="257" t="s">
        <v>2613</v>
      </c>
      <c r="G919" s="257" t="s">
        <v>2588</v>
      </c>
      <c r="H919" s="257" t="s">
        <v>5765</v>
      </c>
      <c r="I919" s="257" t="s">
        <v>1073</v>
      </c>
    </row>
    <row r="920" spans="1:9" ht="15.95" customHeight="1">
      <c r="A920" s="257" t="s">
        <v>2621</v>
      </c>
      <c r="B920" s="257" t="s">
        <v>5953</v>
      </c>
      <c r="C920" s="257"/>
      <c r="D920" s="257" t="s">
        <v>5782</v>
      </c>
      <c r="E920" s="257" t="s">
        <v>2612</v>
      </c>
      <c r="F920" s="257" t="s">
        <v>2613</v>
      </c>
      <c r="G920" s="257" t="s">
        <v>2588</v>
      </c>
      <c r="H920" s="257" t="s">
        <v>5765</v>
      </c>
      <c r="I920" s="257" t="s">
        <v>1073</v>
      </c>
    </row>
    <row r="921" spans="1:9" ht="15.95" customHeight="1">
      <c r="A921" s="257" t="s">
        <v>2622</v>
      </c>
      <c r="B921" s="257" t="s">
        <v>5954</v>
      </c>
      <c r="C921" s="257"/>
      <c r="D921" s="257" t="s">
        <v>5782</v>
      </c>
      <c r="E921" s="257" t="s">
        <v>2612</v>
      </c>
      <c r="F921" s="257" t="s">
        <v>2613</v>
      </c>
      <c r="G921" s="257" t="s">
        <v>2588</v>
      </c>
      <c r="H921" s="257" t="s">
        <v>5765</v>
      </c>
      <c r="I921" s="257" t="s">
        <v>1073</v>
      </c>
    </row>
    <row r="922" spans="1:9" ht="15.95" customHeight="1">
      <c r="A922" s="257" t="s">
        <v>2623</v>
      </c>
      <c r="B922" s="257" t="s">
        <v>5955</v>
      </c>
      <c r="C922" s="257"/>
      <c r="D922" s="257" t="s">
        <v>5782</v>
      </c>
      <c r="E922" s="257" t="s">
        <v>2612</v>
      </c>
      <c r="F922" s="257" t="s">
        <v>2613</v>
      </c>
      <c r="G922" s="257" t="s">
        <v>2588</v>
      </c>
      <c r="H922" s="257" t="s">
        <v>5765</v>
      </c>
      <c r="I922" s="257" t="s">
        <v>1073</v>
      </c>
    </row>
    <row r="923" spans="1:9" ht="15.95" customHeight="1">
      <c r="A923" s="257" t="s">
        <v>2624</v>
      </c>
      <c r="B923" s="257" t="s">
        <v>5956</v>
      </c>
      <c r="C923" s="257"/>
      <c r="D923" s="257" t="s">
        <v>5782</v>
      </c>
      <c r="E923" s="257" t="s">
        <v>2612</v>
      </c>
      <c r="F923" s="257" t="s">
        <v>2613</v>
      </c>
      <c r="G923" s="257" t="s">
        <v>2588</v>
      </c>
      <c r="H923" s="257" t="s">
        <v>5765</v>
      </c>
      <c r="I923" s="257" t="s">
        <v>1073</v>
      </c>
    </row>
    <row r="924" spans="1:9" ht="15.95" customHeight="1">
      <c r="A924" s="257" t="s">
        <v>2625</v>
      </c>
      <c r="B924" s="257" t="s">
        <v>5895</v>
      </c>
      <c r="C924" s="257"/>
      <c r="D924" s="257" t="s">
        <v>5782</v>
      </c>
      <c r="E924" s="257" t="s">
        <v>2626</v>
      </c>
      <c r="F924" s="257" t="s">
        <v>2627</v>
      </c>
      <c r="G924" s="257" t="s">
        <v>2588</v>
      </c>
      <c r="H924" s="257" t="s">
        <v>5765</v>
      </c>
      <c r="I924" s="257" t="s">
        <v>1073</v>
      </c>
    </row>
    <row r="925" spans="1:9" ht="15.95" customHeight="1">
      <c r="A925" s="257" t="s">
        <v>2628</v>
      </c>
      <c r="B925" s="257" t="s">
        <v>5957</v>
      </c>
      <c r="C925" s="257"/>
      <c r="D925" s="257" t="s">
        <v>5782</v>
      </c>
      <c r="E925" s="257" t="s">
        <v>2626</v>
      </c>
      <c r="F925" s="257" t="s">
        <v>2627</v>
      </c>
      <c r="G925" s="257" t="s">
        <v>2588</v>
      </c>
      <c r="H925" s="257" t="s">
        <v>5765</v>
      </c>
      <c r="I925" s="257" t="s">
        <v>1073</v>
      </c>
    </row>
    <row r="926" spans="1:9" ht="15.95" customHeight="1">
      <c r="A926" s="257" t="s">
        <v>2629</v>
      </c>
      <c r="B926" s="257" t="s">
        <v>5837</v>
      </c>
      <c r="C926" s="257"/>
      <c r="D926" s="257" t="s">
        <v>5782</v>
      </c>
      <c r="E926" s="257" t="s">
        <v>2626</v>
      </c>
      <c r="F926" s="257" t="s">
        <v>2627</v>
      </c>
      <c r="G926" s="257" t="s">
        <v>2588</v>
      </c>
      <c r="H926" s="257" t="s">
        <v>5765</v>
      </c>
      <c r="I926" s="257" t="s">
        <v>1073</v>
      </c>
    </row>
    <row r="927" spans="1:9" ht="15.95" customHeight="1">
      <c r="A927" s="257" t="s">
        <v>2630</v>
      </c>
      <c r="B927" s="257" t="s">
        <v>5958</v>
      </c>
      <c r="C927" s="257"/>
      <c r="D927" s="257" t="s">
        <v>5782</v>
      </c>
      <c r="E927" s="257" t="s">
        <v>2626</v>
      </c>
      <c r="F927" s="257" t="s">
        <v>2627</v>
      </c>
      <c r="G927" s="257" t="s">
        <v>2588</v>
      </c>
      <c r="H927" s="257" t="s">
        <v>5765</v>
      </c>
      <c r="I927" s="257" t="s">
        <v>1073</v>
      </c>
    </row>
    <row r="928" spans="1:9" ht="15.95" customHeight="1">
      <c r="A928" s="257" t="s">
        <v>2631</v>
      </c>
      <c r="B928" s="257" t="s">
        <v>5959</v>
      </c>
      <c r="C928" s="257"/>
      <c r="D928" s="257" t="s">
        <v>5782</v>
      </c>
      <c r="E928" s="257" t="s">
        <v>2626</v>
      </c>
      <c r="F928" s="257" t="s">
        <v>2627</v>
      </c>
      <c r="G928" s="257" t="s">
        <v>2588</v>
      </c>
      <c r="H928" s="257" t="s">
        <v>5765</v>
      </c>
      <c r="I928" s="257" t="s">
        <v>1073</v>
      </c>
    </row>
    <row r="929" spans="1:9" ht="15.95" customHeight="1">
      <c r="A929" s="257" t="s">
        <v>2632</v>
      </c>
      <c r="B929" s="257" t="s">
        <v>5960</v>
      </c>
      <c r="C929" s="257"/>
      <c r="D929" s="257" t="s">
        <v>5782</v>
      </c>
      <c r="E929" s="257" t="s">
        <v>2626</v>
      </c>
      <c r="F929" s="257" t="s">
        <v>2627</v>
      </c>
      <c r="G929" s="257" t="s">
        <v>2588</v>
      </c>
      <c r="H929" s="257" t="s">
        <v>5765</v>
      </c>
      <c r="I929" s="257" t="s">
        <v>1073</v>
      </c>
    </row>
    <row r="930" spans="1:9" ht="15.95" customHeight="1">
      <c r="A930" s="257" t="s">
        <v>2633</v>
      </c>
      <c r="B930" s="257" t="s">
        <v>5961</v>
      </c>
      <c r="C930" s="257"/>
      <c r="D930" s="257" t="s">
        <v>5782</v>
      </c>
      <c r="E930" s="257" t="s">
        <v>2626</v>
      </c>
      <c r="F930" s="257" t="s">
        <v>2627</v>
      </c>
      <c r="G930" s="257" t="s">
        <v>2588</v>
      </c>
      <c r="H930" s="257" t="s">
        <v>5765</v>
      </c>
      <c r="I930" s="257" t="s">
        <v>1073</v>
      </c>
    </row>
    <row r="931" spans="1:9" ht="15.95" customHeight="1">
      <c r="A931" s="257" t="s">
        <v>2634</v>
      </c>
      <c r="B931" s="257" t="s">
        <v>5962</v>
      </c>
      <c r="C931" s="257"/>
      <c r="D931" s="257" t="s">
        <v>5782</v>
      </c>
      <c r="E931" s="257" t="s">
        <v>2626</v>
      </c>
      <c r="F931" s="257" t="s">
        <v>2627</v>
      </c>
      <c r="G931" s="257" t="s">
        <v>2588</v>
      </c>
      <c r="H931" s="257" t="s">
        <v>5765</v>
      </c>
      <c r="I931" s="257" t="s">
        <v>1073</v>
      </c>
    </row>
    <row r="932" spans="1:9" ht="15.95" customHeight="1">
      <c r="A932" s="257" t="s">
        <v>2635</v>
      </c>
      <c r="B932" s="257" t="s">
        <v>5963</v>
      </c>
      <c r="C932" s="257"/>
      <c r="D932" s="257" t="s">
        <v>5782</v>
      </c>
      <c r="E932" s="257" t="s">
        <v>2626</v>
      </c>
      <c r="F932" s="257" t="s">
        <v>2627</v>
      </c>
      <c r="G932" s="257" t="s">
        <v>2588</v>
      </c>
      <c r="H932" s="257" t="s">
        <v>5765</v>
      </c>
      <c r="I932" s="257" t="s">
        <v>1073</v>
      </c>
    </row>
    <row r="933" spans="1:9" ht="15.95" customHeight="1">
      <c r="A933" s="257" t="s">
        <v>2636</v>
      </c>
      <c r="B933" s="257" t="s">
        <v>5835</v>
      </c>
      <c r="C933" s="257"/>
      <c r="D933" s="257" t="s">
        <v>5782</v>
      </c>
      <c r="E933" s="257" t="s">
        <v>2626</v>
      </c>
      <c r="F933" s="257" t="s">
        <v>2627</v>
      </c>
      <c r="G933" s="257" t="s">
        <v>2588</v>
      </c>
      <c r="H933" s="257" t="s">
        <v>5765</v>
      </c>
      <c r="I933" s="257" t="s">
        <v>1073</v>
      </c>
    </row>
    <row r="934" spans="1:9" ht="15.95" customHeight="1">
      <c r="A934" s="257" t="s">
        <v>2637</v>
      </c>
      <c r="B934" s="257" t="s">
        <v>5964</v>
      </c>
      <c r="C934" s="257"/>
      <c r="D934" s="257" t="s">
        <v>5782</v>
      </c>
      <c r="E934" s="257" t="s">
        <v>2626</v>
      </c>
      <c r="F934" s="257" t="s">
        <v>2627</v>
      </c>
      <c r="G934" s="257" t="s">
        <v>2588</v>
      </c>
      <c r="H934" s="257" t="s">
        <v>5765</v>
      </c>
      <c r="I934" s="257" t="s">
        <v>1073</v>
      </c>
    </row>
    <row r="935" spans="1:9" ht="15.95" customHeight="1">
      <c r="A935" s="257" t="s">
        <v>2638</v>
      </c>
      <c r="B935" s="257" t="s">
        <v>5834</v>
      </c>
      <c r="C935" s="257"/>
      <c r="D935" s="257" t="s">
        <v>5782</v>
      </c>
      <c r="E935" s="257" t="s">
        <v>2626</v>
      </c>
      <c r="F935" s="257" t="s">
        <v>2627</v>
      </c>
      <c r="G935" s="257" t="s">
        <v>2588</v>
      </c>
      <c r="H935" s="257" t="s">
        <v>5765</v>
      </c>
      <c r="I935" s="257" t="s">
        <v>1073</v>
      </c>
    </row>
    <row r="936" spans="1:9" ht="15.95" customHeight="1">
      <c r="A936" s="257" t="s">
        <v>2639</v>
      </c>
      <c r="B936" s="257" t="s">
        <v>5965</v>
      </c>
      <c r="C936" s="257"/>
      <c r="D936" s="257" t="s">
        <v>5782</v>
      </c>
      <c r="E936" s="257" t="s">
        <v>2626</v>
      </c>
      <c r="F936" s="257" t="s">
        <v>2627</v>
      </c>
      <c r="G936" s="257" t="s">
        <v>2588</v>
      </c>
      <c r="H936" s="257" t="s">
        <v>5765</v>
      </c>
      <c r="I936" s="257" t="s">
        <v>1073</v>
      </c>
    </row>
    <row r="937" spans="1:9" ht="15.95" customHeight="1">
      <c r="A937" s="257" t="s">
        <v>2640</v>
      </c>
      <c r="B937" s="257" t="s">
        <v>5966</v>
      </c>
      <c r="C937" s="257"/>
      <c r="D937" s="257" t="s">
        <v>5782</v>
      </c>
      <c r="E937" s="257" t="s">
        <v>2641</v>
      </c>
      <c r="F937" s="257" t="s">
        <v>2642</v>
      </c>
      <c r="G937" s="257" t="s">
        <v>2588</v>
      </c>
      <c r="H937" s="257" t="s">
        <v>5765</v>
      </c>
      <c r="I937" s="257" t="s">
        <v>1073</v>
      </c>
    </row>
    <row r="938" spans="1:9" ht="15.95" customHeight="1">
      <c r="A938" s="257" t="s">
        <v>2643</v>
      </c>
      <c r="B938" s="257" t="s">
        <v>5967</v>
      </c>
      <c r="C938" s="257"/>
      <c r="D938" s="257" t="s">
        <v>5782</v>
      </c>
      <c r="E938" s="257" t="s">
        <v>2641</v>
      </c>
      <c r="F938" s="257" t="s">
        <v>2642</v>
      </c>
      <c r="G938" s="257" t="s">
        <v>2588</v>
      </c>
      <c r="H938" s="257" t="s">
        <v>5765</v>
      </c>
      <c r="I938" s="257" t="s">
        <v>1073</v>
      </c>
    </row>
    <row r="939" spans="1:9" ht="15.95" customHeight="1">
      <c r="A939" s="257" t="s">
        <v>2644</v>
      </c>
      <c r="B939" s="257" t="s">
        <v>5968</v>
      </c>
      <c r="C939" s="257"/>
      <c r="D939" s="257" t="s">
        <v>5782</v>
      </c>
      <c r="E939" s="257" t="s">
        <v>2641</v>
      </c>
      <c r="F939" s="257" t="s">
        <v>2642</v>
      </c>
      <c r="G939" s="257" t="s">
        <v>2588</v>
      </c>
      <c r="H939" s="257" t="s">
        <v>5765</v>
      </c>
      <c r="I939" s="257" t="s">
        <v>1073</v>
      </c>
    </row>
    <row r="940" spans="1:9" ht="15.95" customHeight="1">
      <c r="A940" s="257" t="s">
        <v>2645</v>
      </c>
      <c r="B940" s="257" t="s">
        <v>5822</v>
      </c>
      <c r="C940" s="257"/>
      <c r="D940" s="257" t="s">
        <v>5782</v>
      </c>
      <c r="E940" s="257" t="s">
        <v>2641</v>
      </c>
      <c r="F940" s="257" t="s">
        <v>2642</v>
      </c>
      <c r="G940" s="257" t="s">
        <v>2588</v>
      </c>
      <c r="H940" s="257" t="s">
        <v>5765</v>
      </c>
      <c r="I940" s="257" t="s">
        <v>1073</v>
      </c>
    </row>
    <row r="941" spans="1:9" ht="15.95" customHeight="1">
      <c r="A941" s="257" t="s">
        <v>2646</v>
      </c>
      <c r="B941" s="257" t="s">
        <v>5969</v>
      </c>
      <c r="C941" s="257"/>
      <c r="D941" s="257" t="s">
        <v>5782</v>
      </c>
      <c r="E941" s="257" t="s">
        <v>2641</v>
      </c>
      <c r="F941" s="257" t="s">
        <v>2642</v>
      </c>
      <c r="G941" s="257" t="s">
        <v>2588</v>
      </c>
      <c r="H941" s="257" t="s">
        <v>5765</v>
      </c>
      <c r="I941" s="257" t="s">
        <v>1073</v>
      </c>
    </row>
    <row r="942" spans="1:9" ht="15.95" customHeight="1">
      <c r="A942" s="257" t="s">
        <v>2647</v>
      </c>
      <c r="B942" s="257" t="s">
        <v>5818</v>
      </c>
      <c r="C942" s="257"/>
      <c r="D942" s="257" t="s">
        <v>5782</v>
      </c>
      <c r="E942" s="257" t="s">
        <v>2641</v>
      </c>
      <c r="F942" s="257" t="s">
        <v>2642</v>
      </c>
      <c r="G942" s="257" t="s">
        <v>2588</v>
      </c>
      <c r="H942" s="257" t="s">
        <v>5765</v>
      </c>
      <c r="I942" s="257" t="s">
        <v>1073</v>
      </c>
    </row>
    <row r="943" spans="1:9" ht="15.95" customHeight="1">
      <c r="A943" s="257" t="s">
        <v>2648</v>
      </c>
      <c r="B943" s="257" t="s">
        <v>5970</v>
      </c>
      <c r="C943" s="257"/>
      <c r="D943" s="257" t="s">
        <v>5782</v>
      </c>
      <c r="E943" s="257" t="s">
        <v>2641</v>
      </c>
      <c r="F943" s="257" t="s">
        <v>2642</v>
      </c>
      <c r="G943" s="257" t="s">
        <v>2588</v>
      </c>
      <c r="H943" s="257" t="s">
        <v>5765</v>
      </c>
      <c r="I943" s="257" t="s">
        <v>1073</v>
      </c>
    </row>
    <row r="944" spans="1:9" ht="15.95" customHeight="1">
      <c r="A944" s="257" t="s">
        <v>2649</v>
      </c>
      <c r="B944" s="257" t="s">
        <v>5825</v>
      </c>
      <c r="C944" s="257"/>
      <c r="D944" s="257" t="s">
        <v>5782</v>
      </c>
      <c r="E944" s="257" t="s">
        <v>2641</v>
      </c>
      <c r="F944" s="257" t="s">
        <v>2642</v>
      </c>
      <c r="G944" s="257" t="s">
        <v>2588</v>
      </c>
      <c r="H944" s="257" t="s">
        <v>5765</v>
      </c>
      <c r="I944" s="257" t="s">
        <v>1073</v>
      </c>
    </row>
    <row r="945" spans="1:9" ht="15.95" customHeight="1">
      <c r="A945" s="257" t="s">
        <v>2650</v>
      </c>
      <c r="B945" s="257" t="s">
        <v>5971</v>
      </c>
      <c r="C945" s="257"/>
      <c r="D945" s="257" t="s">
        <v>5782</v>
      </c>
      <c r="E945" s="257" t="s">
        <v>2641</v>
      </c>
      <c r="F945" s="257" t="s">
        <v>2642</v>
      </c>
      <c r="G945" s="257" t="s">
        <v>2588</v>
      </c>
      <c r="H945" s="257" t="s">
        <v>5765</v>
      </c>
      <c r="I945" s="257" t="s">
        <v>1073</v>
      </c>
    </row>
    <row r="946" spans="1:9" ht="15.95" customHeight="1">
      <c r="A946" s="257" t="s">
        <v>2651</v>
      </c>
      <c r="B946" s="257" t="s">
        <v>5972</v>
      </c>
      <c r="C946" s="257"/>
      <c r="D946" s="257" t="s">
        <v>5782</v>
      </c>
      <c r="E946" s="257" t="s">
        <v>2641</v>
      </c>
      <c r="F946" s="257" t="s">
        <v>2642</v>
      </c>
      <c r="G946" s="257" t="s">
        <v>2588</v>
      </c>
      <c r="H946" s="257" t="s">
        <v>5765</v>
      </c>
      <c r="I946" s="257" t="s">
        <v>1073</v>
      </c>
    </row>
    <row r="947" spans="1:9" ht="15.95" customHeight="1">
      <c r="A947" s="257" t="s">
        <v>2652</v>
      </c>
      <c r="B947" s="257" t="s">
        <v>5973</v>
      </c>
      <c r="C947" s="257"/>
      <c r="D947" s="257" t="s">
        <v>5782</v>
      </c>
      <c r="E947" s="257" t="s">
        <v>2641</v>
      </c>
      <c r="F947" s="257" t="s">
        <v>2642</v>
      </c>
      <c r="G947" s="257" t="s">
        <v>2588</v>
      </c>
      <c r="H947" s="257" t="s">
        <v>5765</v>
      </c>
      <c r="I947" s="257" t="s">
        <v>1073</v>
      </c>
    </row>
    <row r="948" spans="1:9" ht="15.95" customHeight="1">
      <c r="A948" s="257" t="s">
        <v>2653</v>
      </c>
      <c r="B948" s="257" t="s">
        <v>5974</v>
      </c>
      <c r="C948" s="257"/>
      <c r="D948" s="257" t="s">
        <v>5782</v>
      </c>
      <c r="E948" s="257" t="s">
        <v>2641</v>
      </c>
      <c r="F948" s="257" t="s">
        <v>2642</v>
      </c>
      <c r="G948" s="257" t="s">
        <v>2588</v>
      </c>
      <c r="H948" s="257" t="s">
        <v>5765</v>
      </c>
      <c r="I948" s="257" t="s">
        <v>1073</v>
      </c>
    </row>
    <row r="949" spans="1:9" ht="15.95" customHeight="1">
      <c r="A949" s="257" t="s">
        <v>2654</v>
      </c>
      <c r="B949" s="257" t="s">
        <v>5819</v>
      </c>
      <c r="C949" s="257"/>
      <c r="D949" s="257" t="s">
        <v>5782</v>
      </c>
      <c r="E949" s="257" t="s">
        <v>2641</v>
      </c>
      <c r="F949" s="257" t="s">
        <v>2642</v>
      </c>
      <c r="G949" s="257" t="s">
        <v>2588</v>
      </c>
      <c r="H949" s="257" t="s">
        <v>5765</v>
      </c>
      <c r="I949" s="257" t="s">
        <v>1073</v>
      </c>
    </row>
    <row r="950" spans="1:9" ht="15.95" customHeight="1">
      <c r="A950" s="257" t="s">
        <v>2655</v>
      </c>
      <c r="B950" s="257" t="s">
        <v>5817</v>
      </c>
      <c r="C950" s="257"/>
      <c r="D950" s="257" t="s">
        <v>5782</v>
      </c>
      <c r="E950" s="257" t="s">
        <v>2641</v>
      </c>
      <c r="F950" s="257" t="s">
        <v>2642</v>
      </c>
      <c r="G950" s="257" t="s">
        <v>2588</v>
      </c>
      <c r="H950" s="257" t="s">
        <v>5765</v>
      </c>
      <c r="I950" s="257" t="s">
        <v>1073</v>
      </c>
    </row>
    <row r="951" spans="1:9" ht="15.95" customHeight="1">
      <c r="A951" s="257" t="s">
        <v>2656</v>
      </c>
      <c r="B951" s="257" t="s">
        <v>5826</v>
      </c>
      <c r="C951" s="257"/>
      <c r="D951" s="257" t="s">
        <v>5782</v>
      </c>
      <c r="E951" s="257" t="s">
        <v>2641</v>
      </c>
      <c r="F951" s="257" t="s">
        <v>2642</v>
      </c>
      <c r="G951" s="257" t="s">
        <v>2588</v>
      </c>
      <c r="H951" s="257" t="s">
        <v>5765</v>
      </c>
      <c r="I951" s="257" t="s">
        <v>1073</v>
      </c>
    </row>
    <row r="952" spans="1:9" ht="15.95" customHeight="1">
      <c r="A952" s="257" t="s">
        <v>2657</v>
      </c>
      <c r="B952" s="257" t="s">
        <v>5975</v>
      </c>
      <c r="C952" s="257"/>
      <c r="D952" s="257" t="s">
        <v>5782</v>
      </c>
      <c r="E952" s="257" t="s">
        <v>2641</v>
      </c>
      <c r="F952" s="257" t="s">
        <v>2642</v>
      </c>
      <c r="G952" s="257" t="s">
        <v>2588</v>
      </c>
      <c r="H952" s="257" t="s">
        <v>5765</v>
      </c>
      <c r="I952" s="257" t="s">
        <v>1073</v>
      </c>
    </row>
    <row r="953" spans="1:9" ht="15.95" customHeight="1">
      <c r="A953" s="257" t="s">
        <v>2658</v>
      </c>
      <c r="B953" s="257" t="s">
        <v>5967</v>
      </c>
      <c r="C953" s="257"/>
      <c r="D953" s="257" t="s">
        <v>5782</v>
      </c>
      <c r="E953" s="257" t="s">
        <v>2659</v>
      </c>
      <c r="F953" s="257" t="s">
        <v>2660</v>
      </c>
      <c r="G953" s="257" t="s">
        <v>2588</v>
      </c>
      <c r="H953" s="257" t="s">
        <v>5765</v>
      </c>
      <c r="I953" s="257" t="s">
        <v>1073</v>
      </c>
    </row>
    <row r="954" spans="1:9" ht="15.95" customHeight="1">
      <c r="A954" s="257" t="s">
        <v>2661</v>
      </c>
      <c r="B954" s="257" t="s">
        <v>5826</v>
      </c>
      <c r="C954" s="257"/>
      <c r="D954" s="257" t="s">
        <v>5782</v>
      </c>
      <c r="E954" s="257" t="s">
        <v>2659</v>
      </c>
      <c r="F954" s="257" t="s">
        <v>2660</v>
      </c>
      <c r="G954" s="257" t="s">
        <v>2588</v>
      </c>
      <c r="H954" s="257" t="s">
        <v>5765</v>
      </c>
      <c r="I954" s="257" t="s">
        <v>1073</v>
      </c>
    </row>
    <row r="955" spans="1:9" ht="15.95" customHeight="1">
      <c r="A955" s="257" t="s">
        <v>2662</v>
      </c>
      <c r="B955" s="257" t="s">
        <v>5976</v>
      </c>
      <c r="C955" s="257"/>
      <c r="D955" s="257" t="s">
        <v>5782</v>
      </c>
      <c r="E955" s="257" t="s">
        <v>2659</v>
      </c>
      <c r="F955" s="257" t="s">
        <v>2660</v>
      </c>
      <c r="G955" s="257" t="s">
        <v>2588</v>
      </c>
      <c r="H955" s="257" t="s">
        <v>5765</v>
      </c>
      <c r="I955" s="257" t="s">
        <v>1073</v>
      </c>
    </row>
    <row r="956" spans="1:9" ht="15.95" customHeight="1">
      <c r="A956" s="257" t="s">
        <v>2663</v>
      </c>
      <c r="B956" s="257" t="s">
        <v>5977</v>
      </c>
      <c r="C956" s="257"/>
      <c r="D956" s="257" t="s">
        <v>5782</v>
      </c>
      <c r="E956" s="257" t="s">
        <v>2659</v>
      </c>
      <c r="F956" s="257" t="s">
        <v>2660</v>
      </c>
      <c r="G956" s="257" t="s">
        <v>2588</v>
      </c>
      <c r="H956" s="257" t="s">
        <v>5765</v>
      </c>
      <c r="I956" s="257" t="s">
        <v>1073</v>
      </c>
    </row>
    <row r="957" spans="1:9" ht="15.95" customHeight="1">
      <c r="A957" s="257" t="s">
        <v>2664</v>
      </c>
      <c r="B957" s="257" t="s">
        <v>5818</v>
      </c>
      <c r="C957" s="257"/>
      <c r="D957" s="257" t="s">
        <v>5782</v>
      </c>
      <c r="E957" s="257" t="s">
        <v>2659</v>
      </c>
      <c r="F957" s="257" t="s">
        <v>2660</v>
      </c>
      <c r="G957" s="257" t="s">
        <v>2588</v>
      </c>
      <c r="H957" s="257" t="s">
        <v>5765</v>
      </c>
      <c r="I957" s="257" t="s">
        <v>1073</v>
      </c>
    </row>
    <row r="958" spans="1:9" ht="15.95" customHeight="1">
      <c r="A958" s="257" t="s">
        <v>2665</v>
      </c>
      <c r="B958" s="257" t="s">
        <v>5978</v>
      </c>
      <c r="C958" s="257"/>
      <c r="D958" s="257" t="s">
        <v>5782</v>
      </c>
      <c r="E958" s="257" t="s">
        <v>2659</v>
      </c>
      <c r="F958" s="257" t="s">
        <v>2660</v>
      </c>
      <c r="G958" s="257" t="s">
        <v>2588</v>
      </c>
      <c r="H958" s="257" t="s">
        <v>5765</v>
      </c>
      <c r="I958" s="257" t="s">
        <v>1073</v>
      </c>
    </row>
    <row r="959" spans="1:9" ht="15.95" customHeight="1">
      <c r="A959" s="257" t="s">
        <v>2666</v>
      </c>
      <c r="B959" s="257" t="s">
        <v>5971</v>
      </c>
      <c r="C959" s="257"/>
      <c r="D959" s="257" t="s">
        <v>5782</v>
      </c>
      <c r="E959" s="257" t="s">
        <v>2659</v>
      </c>
      <c r="F959" s="257" t="s">
        <v>2660</v>
      </c>
      <c r="G959" s="257" t="s">
        <v>2588</v>
      </c>
      <c r="H959" s="257" t="s">
        <v>5765</v>
      </c>
      <c r="I959" s="257" t="s">
        <v>1073</v>
      </c>
    </row>
    <row r="960" spans="1:9" ht="15.95" customHeight="1">
      <c r="A960" s="257" t="s">
        <v>2667</v>
      </c>
      <c r="B960" s="257" t="s">
        <v>5972</v>
      </c>
      <c r="C960" s="257"/>
      <c r="D960" s="257" t="s">
        <v>5782</v>
      </c>
      <c r="E960" s="257" t="s">
        <v>2659</v>
      </c>
      <c r="F960" s="257" t="s">
        <v>2660</v>
      </c>
      <c r="G960" s="257" t="s">
        <v>2588</v>
      </c>
      <c r="H960" s="257" t="s">
        <v>5765</v>
      </c>
      <c r="I960" s="257" t="s">
        <v>1073</v>
      </c>
    </row>
    <row r="961" spans="1:9" ht="15.95" customHeight="1">
      <c r="A961" s="257" t="s">
        <v>2668</v>
      </c>
      <c r="B961" s="257" t="s">
        <v>5979</v>
      </c>
      <c r="C961" s="257"/>
      <c r="D961" s="257" t="s">
        <v>5782</v>
      </c>
      <c r="E961" s="257" t="s">
        <v>2659</v>
      </c>
      <c r="F961" s="257" t="s">
        <v>2660</v>
      </c>
      <c r="G961" s="257" t="s">
        <v>2588</v>
      </c>
      <c r="H961" s="257" t="s">
        <v>5765</v>
      </c>
      <c r="I961" s="257" t="s">
        <v>1073</v>
      </c>
    </row>
    <row r="962" spans="1:9" ht="15.95" customHeight="1">
      <c r="A962" s="257" t="s">
        <v>2669</v>
      </c>
      <c r="B962" s="257" t="s">
        <v>5980</v>
      </c>
      <c r="C962" s="257"/>
      <c r="D962" s="257" t="s">
        <v>5782</v>
      </c>
      <c r="E962" s="257" t="s">
        <v>2659</v>
      </c>
      <c r="F962" s="257" t="s">
        <v>2660</v>
      </c>
      <c r="G962" s="257" t="s">
        <v>2588</v>
      </c>
      <c r="H962" s="257" t="s">
        <v>5765</v>
      </c>
      <c r="I962" s="257" t="s">
        <v>1073</v>
      </c>
    </row>
    <row r="963" spans="1:9" ht="15.95" customHeight="1">
      <c r="A963" s="257" t="s">
        <v>2670</v>
      </c>
      <c r="B963" s="257" t="s">
        <v>5970</v>
      </c>
      <c r="C963" s="257"/>
      <c r="D963" s="257" t="s">
        <v>5782</v>
      </c>
      <c r="E963" s="257" t="s">
        <v>2659</v>
      </c>
      <c r="F963" s="257" t="s">
        <v>2660</v>
      </c>
      <c r="G963" s="257" t="s">
        <v>2588</v>
      </c>
      <c r="H963" s="257" t="s">
        <v>5765</v>
      </c>
      <c r="I963" s="257" t="s">
        <v>1073</v>
      </c>
    </row>
    <row r="964" spans="1:9" ht="15.95" customHeight="1">
      <c r="A964" s="257" t="s">
        <v>2671</v>
      </c>
      <c r="B964" s="257" t="s">
        <v>5966</v>
      </c>
      <c r="C964" s="257"/>
      <c r="D964" s="257" t="s">
        <v>5782</v>
      </c>
      <c r="E964" s="257" t="s">
        <v>2659</v>
      </c>
      <c r="F964" s="257" t="s">
        <v>2660</v>
      </c>
      <c r="G964" s="257" t="s">
        <v>2588</v>
      </c>
      <c r="H964" s="257" t="s">
        <v>5765</v>
      </c>
      <c r="I964" s="257" t="s">
        <v>1073</v>
      </c>
    </row>
    <row r="965" spans="1:9" ht="15.95" customHeight="1">
      <c r="A965" s="257" t="s">
        <v>2672</v>
      </c>
      <c r="B965" s="257" t="s">
        <v>5981</v>
      </c>
      <c r="C965" s="257"/>
      <c r="D965" s="257" t="s">
        <v>5782</v>
      </c>
      <c r="E965" s="257" t="s">
        <v>2659</v>
      </c>
      <c r="F965" s="257" t="s">
        <v>2660</v>
      </c>
      <c r="G965" s="257" t="s">
        <v>2588</v>
      </c>
      <c r="H965" s="257" t="s">
        <v>5765</v>
      </c>
      <c r="I965" s="257" t="s">
        <v>1073</v>
      </c>
    </row>
    <row r="966" spans="1:9" ht="15.95" customHeight="1">
      <c r="A966" s="257" t="s">
        <v>2673</v>
      </c>
      <c r="B966" s="257" t="s">
        <v>5974</v>
      </c>
      <c r="C966" s="257"/>
      <c r="D966" s="257" t="s">
        <v>5782</v>
      </c>
      <c r="E966" s="257" t="s">
        <v>2659</v>
      </c>
      <c r="F966" s="257" t="s">
        <v>2660</v>
      </c>
      <c r="G966" s="257" t="s">
        <v>2588</v>
      </c>
      <c r="H966" s="257" t="s">
        <v>5765</v>
      </c>
      <c r="I966" s="257" t="s">
        <v>1073</v>
      </c>
    </row>
    <row r="967" spans="1:9" ht="15.95" customHeight="1">
      <c r="A967" s="257" t="s">
        <v>2674</v>
      </c>
      <c r="B967" s="257" t="s">
        <v>5975</v>
      </c>
      <c r="C967" s="257"/>
      <c r="D967" s="257" t="s">
        <v>5782</v>
      </c>
      <c r="E967" s="257" t="s">
        <v>2659</v>
      </c>
      <c r="F967" s="257" t="s">
        <v>2660</v>
      </c>
      <c r="G967" s="257" t="s">
        <v>2588</v>
      </c>
      <c r="H967" s="257" t="s">
        <v>5765</v>
      </c>
      <c r="I967" s="257" t="s">
        <v>1073</v>
      </c>
    </row>
    <row r="968" spans="1:9" ht="15.95" customHeight="1">
      <c r="A968" s="257" t="s">
        <v>2675</v>
      </c>
      <c r="B968" s="257" t="s">
        <v>5968</v>
      </c>
      <c r="C968" s="257"/>
      <c r="D968" s="257" t="s">
        <v>5782</v>
      </c>
      <c r="E968" s="257" t="s">
        <v>2659</v>
      </c>
      <c r="F968" s="257" t="s">
        <v>2660</v>
      </c>
      <c r="G968" s="257" t="s">
        <v>2588</v>
      </c>
      <c r="H968" s="257" t="s">
        <v>5765</v>
      </c>
      <c r="I968" s="257" t="s">
        <v>1073</v>
      </c>
    </row>
    <row r="969" spans="1:9" ht="15.95" customHeight="1">
      <c r="A969" s="257" t="s">
        <v>2676</v>
      </c>
      <c r="B969" s="257" t="s">
        <v>5982</v>
      </c>
      <c r="C969" s="257"/>
      <c r="D969" s="257" t="s">
        <v>5782</v>
      </c>
      <c r="E969" s="257" t="s">
        <v>2659</v>
      </c>
      <c r="F969" s="257" t="s">
        <v>2660</v>
      </c>
      <c r="G969" s="257" t="s">
        <v>2588</v>
      </c>
      <c r="H969" s="257" t="s">
        <v>5765</v>
      </c>
      <c r="I969" s="257" t="s">
        <v>1073</v>
      </c>
    </row>
    <row r="970" spans="1:9" ht="15.95" customHeight="1">
      <c r="A970" s="257" t="s">
        <v>2677</v>
      </c>
      <c r="B970" s="257" t="s">
        <v>5983</v>
      </c>
      <c r="C970" s="257"/>
      <c r="D970" s="257" t="s">
        <v>5782</v>
      </c>
      <c r="E970" s="257" t="s">
        <v>2659</v>
      </c>
      <c r="F970" s="257" t="s">
        <v>2660</v>
      </c>
      <c r="G970" s="257" t="s">
        <v>2588</v>
      </c>
      <c r="H970" s="257" t="s">
        <v>5765</v>
      </c>
      <c r="I970" s="257" t="s">
        <v>1073</v>
      </c>
    </row>
    <row r="971" spans="1:9" ht="15.95" customHeight="1">
      <c r="A971" s="257" t="s">
        <v>2678</v>
      </c>
      <c r="B971" s="257" t="s">
        <v>5984</v>
      </c>
      <c r="C971" s="257"/>
      <c r="D971" s="257" t="s">
        <v>5782</v>
      </c>
      <c r="E971" s="257" t="s">
        <v>2659</v>
      </c>
      <c r="F971" s="257" t="s">
        <v>2660</v>
      </c>
      <c r="G971" s="257" t="s">
        <v>2588</v>
      </c>
      <c r="H971" s="257" t="s">
        <v>5765</v>
      </c>
      <c r="I971" s="257" t="s">
        <v>1073</v>
      </c>
    </row>
    <row r="972" spans="1:9" ht="15.95" customHeight="1">
      <c r="A972" s="257" t="s">
        <v>2679</v>
      </c>
      <c r="B972" s="257" t="s">
        <v>5985</v>
      </c>
      <c r="C972" s="257"/>
      <c r="D972" s="257" t="s">
        <v>5782</v>
      </c>
      <c r="E972" s="257" t="s">
        <v>2659</v>
      </c>
      <c r="F972" s="257" t="s">
        <v>2660</v>
      </c>
      <c r="G972" s="257" t="s">
        <v>2588</v>
      </c>
      <c r="H972" s="257" t="s">
        <v>5765</v>
      </c>
      <c r="I972" s="257" t="s">
        <v>1073</v>
      </c>
    </row>
    <row r="973" spans="1:9" ht="15.95" customHeight="1">
      <c r="A973" s="257" t="s">
        <v>2680</v>
      </c>
      <c r="B973" s="257" t="s">
        <v>5981</v>
      </c>
      <c r="C973" s="257"/>
      <c r="D973" s="257" t="s">
        <v>5782</v>
      </c>
      <c r="E973" s="257" t="s">
        <v>2681</v>
      </c>
      <c r="F973" s="257" t="s">
        <v>2682</v>
      </c>
      <c r="G973" s="257" t="s">
        <v>2588</v>
      </c>
      <c r="H973" s="257" t="s">
        <v>5765</v>
      </c>
      <c r="I973" s="257" t="s">
        <v>1073</v>
      </c>
    </row>
    <row r="974" spans="1:9" ht="15.95" customHeight="1">
      <c r="A974" s="257" t="s">
        <v>2683</v>
      </c>
      <c r="B974" s="257" t="s">
        <v>5973</v>
      </c>
      <c r="C974" s="257"/>
      <c r="D974" s="257" t="s">
        <v>5782</v>
      </c>
      <c r="E974" s="257" t="s">
        <v>2681</v>
      </c>
      <c r="F974" s="257" t="s">
        <v>2682</v>
      </c>
      <c r="G974" s="257" t="s">
        <v>2588</v>
      </c>
      <c r="H974" s="257" t="s">
        <v>5765</v>
      </c>
      <c r="I974" s="257" t="s">
        <v>1073</v>
      </c>
    </row>
    <row r="975" spans="1:9" ht="15.95" customHeight="1">
      <c r="A975" s="257" t="s">
        <v>2684</v>
      </c>
      <c r="B975" s="257" t="s">
        <v>5818</v>
      </c>
      <c r="C975" s="257"/>
      <c r="D975" s="257" t="s">
        <v>5782</v>
      </c>
      <c r="E975" s="257" t="s">
        <v>2681</v>
      </c>
      <c r="F975" s="257" t="s">
        <v>2682</v>
      </c>
      <c r="G975" s="257" t="s">
        <v>2588</v>
      </c>
      <c r="H975" s="257" t="s">
        <v>5765</v>
      </c>
      <c r="I975" s="257" t="s">
        <v>1073</v>
      </c>
    </row>
    <row r="976" spans="1:9" ht="15.95" customHeight="1">
      <c r="A976" s="257" t="s">
        <v>2685</v>
      </c>
      <c r="B976" s="257" t="s">
        <v>5967</v>
      </c>
      <c r="C976" s="257"/>
      <c r="D976" s="257" t="s">
        <v>5782</v>
      </c>
      <c r="E976" s="257" t="s">
        <v>2681</v>
      </c>
      <c r="F976" s="257" t="s">
        <v>2682</v>
      </c>
      <c r="G976" s="257" t="s">
        <v>2588</v>
      </c>
      <c r="H976" s="257" t="s">
        <v>5765</v>
      </c>
      <c r="I976" s="257" t="s">
        <v>1073</v>
      </c>
    </row>
    <row r="977" spans="1:9" ht="15.95" customHeight="1">
      <c r="A977" s="257" t="s">
        <v>2686</v>
      </c>
      <c r="B977" s="257" t="s">
        <v>5974</v>
      </c>
      <c r="C977" s="257"/>
      <c r="D977" s="257" t="s">
        <v>5782</v>
      </c>
      <c r="E977" s="257" t="s">
        <v>2681</v>
      </c>
      <c r="F977" s="257" t="s">
        <v>2682</v>
      </c>
      <c r="G977" s="257" t="s">
        <v>2588</v>
      </c>
      <c r="H977" s="257" t="s">
        <v>5765</v>
      </c>
      <c r="I977" s="257" t="s">
        <v>1073</v>
      </c>
    </row>
    <row r="978" spans="1:9" ht="15.95" customHeight="1">
      <c r="A978" s="257" t="s">
        <v>2687</v>
      </c>
      <c r="B978" s="257" t="s">
        <v>5975</v>
      </c>
      <c r="C978" s="257"/>
      <c r="D978" s="257" t="s">
        <v>5782</v>
      </c>
      <c r="E978" s="257" t="s">
        <v>2681</v>
      </c>
      <c r="F978" s="257" t="s">
        <v>2682</v>
      </c>
      <c r="G978" s="257" t="s">
        <v>2588</v>
      </c>
      <c r="H978" s="257" t="s">
        <v>5765</v>
      </c>
      <c r="I978" s="257" t="s">
        <v>1073</v>
      </c>
    </row>
    <row r="979" spans="1:9" ht="15.95" customHeight="1">
      <c r="A979" s="257" t="s">
        <v>2688</v>
      </c>
      <c r="B979" s="257" t="s">
        <v>5826</v>
      </c>
      <c r="C979" s="257"/>
      <c r="D979" s="257" t="s">
        <v>5782</v>
      </c>
      <c r="E979" s="257" t="s">
        <v>2681</v>
      </c>
      <c r="F979" s="257" t="s">
        <v>2682</v>
      </c>
      <c r="G979" s="257" t="s">
        <v>2588</v>
      </c>
      <c r="H979" s="257" t="s">
        <v>5765</v>
      </c>
      <c r="I979" s="257" t="s">
        <v>1073</v>
      </c>
    </row>
    <row r="980" spans="1:9" ht="15.95" customHeight="1">
      <c r="A980" s="257" t="s">
        <v>2689</v>
      </c>
      <c r="B980" s="257" t="s">
        <v>5972</v>
      </c>
      <c r="C980" s="257"/>
      <c r="D980" s="257" t="s">
        <v>5782</v>
      </c>
      <c r="E980" s="257" t="s">
        <v>2681</v>
      </c>
      <c r="F980" s="257" t="s">
        <v>2682</v>
      </c>
      <c r="G980" s="257" t="s">
        <v>2588</v>
      </c>
      <c r="H980" s="257" t="s">
        <v>5765</v>
      </c>
      <c r="I980" s="257" t="s">
        <v>1073</v>
      </c>
    </row>
    <row r="981" spans="1:9" ht="15.95" customHeight="1">
      <c r="A981" s="257" t="s">
        <v>2690</v>
      </c>
      <c r="B981" s="257" t="s">
        <v>5971</v>
      </c>
      <c r="C981" s="257"/>
      <c r="D981" s="257" t="s">
        <v>5782</v>
      </c>
      <c r="E981" s="257" t="s">
        <v>2681</v>
      </c>
      <c r="F981" s="257" t="s">
        <v>2682</v>
      </c>
      <c r="G981" s="257" t="s">
        <v>2588</v>
      </c>
      <c r="H981" s="257" t="s">
        <v>5765</v>
      </c>
      <c r="I981" s="257" t="s">
        <v>1073</v>
      </c>
    </row>
    <row r="982" spans="1:9" ht="15.95" customHeight="1">
      <c r="A982" s="257" t="s">
        <v>2691</v>
      </c>
      <c r="B982" s="257" t="s">
        <v>5825</v>
      </c>
      <c r="C982" s="257"/>
      <c r="D982" s="257" t="s">
        <v>5782</v>
      </c>
      <c r="E982" s="257" t="s">
        <v>2681</v>
      </c>
      <c r="F982" s="257" t="s">
        <v>2682</v>
      </c>
      <c r="G982" s="257" t="s">
        <v>2588</v>
      </c>
      <c r="H982" s="257" t="s">
        <v>5765</v>
      </c>
      <c r="I982" s="257" t="s">
        <v>1073</v>
      </c>
    </row>
    <row r="983" spans="1:9" ht="15.95" customHeight="1">
      <c r="A983" s="257" t="s">
        <v>2692</v>
      </c>
      <c r="B983" s="257" t="s">
        <v>5980</v>
      </c>
      <c r="C983" s="257"/>
      <c r="D983" s="257" t="s">
        <v>5782</v>
      </c>
      <c r="E983" s="257" t="s">
        <v>2681</v>
      </c>
      <c r="F983" s="257" t="s">
        <v>2682</v>
      </c>
      <c r="G983" s="257" t="s">
        <v>2588</v>
      </c>
      <c r="H983" s="257" t="s">
        <v>5765</v>
      </c>
      <c r="I983" s="257" t="s">
        <v>1073</v>
      </c>
    </row>
    <row r="984" spans="1:9" ht="15.95" customHeight="1">
      <c r="A984" s="257" t="s">
        <v>2693</v>
      </c>
      <c r="B984" s="257" t="s">
        <v>5986</v>
      </c>
      <c r="C984" s="257"/>
      <c r="D984" s="257" t="s">
        <v>5782</v>
      </c>
      <c r="E984" s="257" t="s">
        <v>2681</v>
      </c>
      <c r="F984" s="257" t="s">
        <v>2682</v>
      </c>
      <c r="G984" s="257" t="s">
        <v>2588</v>
      </c>
      <c r="H984" s="257" t="s">
        <v>5765</v>
      </c>
      <c r="I984" s="257" t="s">
        <v>1073</v>
      </c>
    </row>
    <row r="985" spans="1:9" ht="15.95" customHeight="1">
      <c r="A985" s="257" t="s">
        <v>2694</v>
      </c>
      <c r="B985" s="257" t="s">
        <v>5987</v>
      </c>
      <c r="C985" s="257"/>
      <c r="D985" s="257" t="s">
        <v>5782</v>
      </c>
      <c r="E985" s="257" t="s">
        <v>2681</v>
      </c>
      <c r="F985" s="257" t="s">
        <v>2682</v>
      </c>
      <c r="G985" s="257" t="s">
        <v>2588</v>
      </c>
      <c r="H985" s="257" t="s">
        <v>5765</v>
      </c>
      <c r="I985" s="257" t="s">
        <v>1073</v>
      </c>
    </row>
    <row r="986" spans="1:9" ht="15.95" customHeight="1">
      <c r="A986" s="257" t="s">
        <v>2695</v>
      </c>
      <c r="B986" s="257" t="s">
        <v>5970</v>
      </c>
      <c r="C986" s="257"/>
      <c r="D986" s="257" t="s">
        <v>5782</v>
      </c>
      <c r="E986" s="257" t="s">
        <v>2681</v>
      </c>
      <c r="F986" s="257" t="s">
        <v>2682</v>
      </c>
      <c r="G986" s="257" t="s">
        <v>2588</v>
      </c>
      <c r="H986" s="257" t="s">
        <v>5765</v>
      </c>
      <c r="I986" s="257" t="s">
        <v>1073</v>
      </c>
    </row>
    <row r="987" spans="1:9" ht="15.95" customHeight="1">
      <c r="A987" s="257" t="s">
        <v>2696</v>
      </c>
      <c r="B987" s="257" t="s">
        <v>5966</v>
      </c>
      <c r="C987" s="257"/>
      <c r="D987" s="257" t="s">
        <v>5782</v>
      </c>
      <c r="E987" s="257" t="s">
        <v>2681</v>
      </c>
      <c r="F987" s="257" t="s">
        <v>2682</v>
      </c>
      <c r="G987" s="257" t="s">
        <v>2588</v>
      </c>
      <c r="H987" s="257" t="s">
        <v>5765</v>
      </c>
      <c r="I987" s="257" t="s">
        <v>1073</v>
      </c>
    </row>
    <row r="988" spans="1:9" ht="15.95" customHeight="1">
      <c r="A988" s="257" t="s">
        <v>2697</v>
      </c>
      <c r="B988" s="257" t="s">
        <v>5988</v>
      </c>
      <c r="C988" s="257"/>
      <c r="D988" s="257" t="s">
        <v>5782</v>
      </c>
      <c r="E988" s="257" t="s">
        <v>2698</v>
      </c>
      <c r="F988" s="257" t="s">
        <v>2699</v>
      </c>
      <c r="G988" s="257" t="s">
        <v>2588</v>
      </c>
      <c r="H988" s="257" t="s">
        <v>5765</v>
      </c>
      <c r="I988" s="257" t="s">
        <v>1073</v>
      </c>
    </row>
    <row r="989" spans="1:9" ht="15.95" customHeight="1">
      <c r="A989" s="257" t="s">
        <v>2700</v>
      </c>
      <c r="B989" s="257" t="s">
        <v>5989</v>
      </c>
      <c r="C989" s="257"/>
      <c r="D989" s="257" t="s">
        <v>5782</v>
      </c>
      <c r="E989" s="257" t="s">
        <v>2698</v>
      </c>
      <c r="F989" s="257" t="s">
        <v>2699</v>
      </c>
      <c r="G989" s="257" t="s">
        <v>2588</v>
      </c>
      <c r="H989" s="257" t="s">
        <v>5765</v>
      </c>
      <c r="I989" s="257" t="s">
        <v>1073</v>
      </c>
    </row>
    <row r="990" spans="1:9" ht="15.95" customHeight="1">
      <c r="A990" s="257" t="s">
        <v>2701</v>
      </c>
      <c r="B990" s="257" t="s">
        <v>5990</v>
      </c>
      <c r="C990" s="257"/>
      <c r="D990" s="257" t="s">
        <v>5782</v>
      </c>
      <c r="E990" s="257" t="s">
        <v>2698</v>
      </c>
      <c r="F990" s="257" t="s">
        <v>2699</v>
      </c>
      <c r="G990" s="257" t="s">
        <v>2588</v>
      </c>
      <c r="H990" s="257" t="s">
        <v>5765</v>
      </c>
      <c r="I990" s="257" t="s">
        <v>1073</v>
      </c>
    </row>
    <row r="991" spans="1:9" ht="15.95" customHeight="1">
      <c r="A991" s="257" t="s">
        <v>2702</v>
      </c>
      <c r="B991" s="257" t="s">
        <v>5991</v>
      </c>
      <c r="C991" s="257"/>
      <c r="D991" s="257" t="s">
        <v>5782</v>
      </c>
      <c r="E991" s="257" t="s">
        <v>2698</v>
      </c>
      <c r="F991" s="257" t="s">
        <v>2699</v>
      </c>
      <c r="G991" s="257" t="s">
        <v>2588</v>
      </c>
      <c r="H991" s="257" t="s">
        <v>5765</v>
      </c>
      <c r="I991" s="257" t="s">
        <v>1073</v>
      </c>
    </row>
    <row r="992" spans="1:9" ht="15.95" customHeight="1">
      <c r="A992" s="257" t="s">
        <v>2703</v>
      </c>
      <c r="B992" s="257" t="s">
        <v>5992</v>
      </c>
      <c r="C992" s="257"/>
      <c r="D992" s="257" t="s">
        <v>5782</v>
      </c>
      <c r="E992" s="257" t="s">
        <v>2698</v>
      </c>
      <c r="F992" s="257" t="s">
        <v>2699</v>
      </c>
      <c r="G992" s="257" t="s">
        <v>2588</v>
      </c>
      <c r="H992" s="257" t="s">
        <v>5765</v>
      </c>
      <c r="I992" s="257" t="s">
        <v>1073</v>
      </c>
    </row>
    <row r="993" spans="1:9" ht="15.95" customHeight="1">
      <c r="A993" s="257" t="s">
        <v>2704</v>
      </c>
      <c r="B993" s="257" t="s">
        <v>5993</v>
      </c>
      <c r="C993" s="257"/>
      <c r="D993" s="257" t="s">
        <v>5782</v>
      </c>
      <c r="E993" s="257" t="s">
        <v>2698</v>
      </c>
      <c r="F993" s="257" t="s">
        <v>2699</v>
      </c>
      <c r="G993" s="257" t="s">
        <v>2588</v>
      </c>
      <c r="H993" s="257" t="s">
        <v>5765</v>
      </c>
      <c r="I993" s="257" t="s">
        <v>1073</v>
      </c>
    </row>
    <row r="994" spans="1:9" ht="15.95" customHeight="1">
      <c r="A994" s="257" t="s">
        <v>2705</v>
      </c>
      <c r="B994" s="257" t="s">
        <v>5994</v>
      </c>
      <c r="C994" s="257"/>
      <c r="D994" s="257" t="s">
        <v>5782</v>
      </c>
      <c r="E994" s="257" t="s">
        <v>2698</v>
      </c>
      <c r="F994" s="257" t="s">
        <v>2699</v>
      </c>
      <c r="G994" s="257" t="s">
        <v>2588</v>
      </c>
      <c r="H994" s="257" t="s">
        <v>5765</v>
      </c>
      <c r="I994" s="257" t="s">
        <v>1073</v>
      </c>
    </row>
    <row r="995" spans="1:9" ht="15.95" customHeight="1">
      <c r="A995" s="257" t="s">
        <v>2706</v>
      </c>
      <c r="B995" s="257" t="s">
        <v>5995</v>
      </c>
      <c r="C995" s="257"/>
      <c r="D995" s="257" t="s">
        <v>5782</v>
      </c>
      <c r="E995" s="257" t="s">
        <v>2698</v>
      </c>
      <c r="F995" s="257" t="s">
        <v>2699</v>
      </c>
      <c r="G995" s="257" t="s">
        <v>2588</v>
      </c>
      <c r="H995" s="257" t="s">
        <v>5765</v>
      </c>
      <c r="I995" s="257" t="s">
        <v>1073</v>
      </c>
    </row>
    <row r="996" spans="1:9" ht="15.95" customHeight="1">
      <c r="A996" s="257" t="s">
        <v>2707</v>
      </c>
      <c r="B996" s="257" t="s">
        <v>5996</v>
      </c>
      <c r="C996" s="257"/>
      <c r="D996" s="257" t="s">
        <v>5782</v>
      </c>
      <c r="E996" s="257" t="s">
        <v>2698</v>
      </c>
      <c r="F996" s="257" t="s">
        <v>2699</v>
      </c>
      <c r="G996" s="257" t="s">
        <v>2588</v>
      </c>
      <c r="H996" s="257" t="s">
        <v>5765</v>
      </c>
      <c r="I996" s="257" t="s">
        <v>1073</v>
      </c>
    </row>
    <row r="997" spans="1:9" ht="15.95" customHeight="1">
      <c r="A997" s="257" t="s">
        <v>2708</v>
      </c>
      <c r="B997" s="257" t="s">
        <v>5997</v>
      </c>
      <c r="C997" s="257"/>
      <c r="D997" s="257" t="s">
        <v>5782</v>
      </c>
      <c r="E997" s="257" t="s">
        <v>2698</v>
      </c>
      <c r="F997" s="257" t="s">
        <v>2699</v>
      </c>
      <c r="G997" s="257" t="s">
        <v>2588</v>
      </c>
      <c r="H997" s="257" t="s">
        <v>5765</v>
      </c>
      <c r="I997" s="257" t="s">
        <v>1073</v>
      </c>
    </row>
    <row r="998" spans="1:9" ht="15.95" customHeight="1">
      <c r="A998" s="257" t="s">
        <v>2709</v>
      </c>
      <c r="B998" s="257" t="s">
        <v>5998</v>
      </c>
      <c r="C998" s="257"/>
      <c r="D998" s="257" t="s">
        <v>5782</v>
      </c>
      <c r="E998" s="257" t="s">
        <v>2698</v>
      </c>
      <c r="F998" s="257" t="s">
        <v>2699</v>
      </c>
      <c r="G998" s="257" t="s">
        <v>2588</v>
      </c>
      <c r="H998" s="257" t="s">
        <v>5765</v>
      </c>
      <c r="I998" s="257" t="s">
        <v>1073</v>
      </c>
    </row>
    <row r="999" spans="1:9" ht="15.95" customHeight="1">
      <c r="A999" s="257" t="s">
        <v>2710</v>
      </c>
      <c r="B999" s="257" t="s">
        <v>5973</v>
      </c>
      <c r="C999" s="257"/>
      <c r="D999" s="257" t="s">
        <v>5782</v>
      </c>
      <c r="E999" s="257" t="s">
        <v>2711</v>
      </c>
      <c r="F999" s="257" t="s">
        <v>2712</v>
      </c>
      <c r="G999" s="257" t="s">
        <v>2588</v>
      </c>
      <c r="H999" s="257" t="s">
        <v>5765</v>
      </c>
      <c r="I999" s="257" t="s">
        <v>1073</v>
      </c>
    </row>
    <row r="1000" spans="1:9" ht="15.95" customHeight="1">
      <c r="A1000" s="257" t="s">
        <v>2713</v>
      </c>
      <c r="B1000" s="257" t="s">
        <v>5971</v>
      </c>
      <c r="C1000" s="257"/>
      <c r="D1000" s="257" t="s">
        <v>5782</v>
      </c>
      <c r="E1000" s="257" t="s">
        <v>2711</v>
      </c>
      <c r="F1000" s="257" t="s">
        <v>2712</v>
      </c>
      <c r="G1000" s="257" t="s">
        <v>2588</v>
      </c>
      <c r="H1000" s="257" t="s">
        <v>5765</v>
      </c>
      <c r="I1000" s="257" t="s">
        <v>1073</v>
      </c>
    </row>
    <row r="1001" spans="1:9" ht="15.95" customHeight="1">
      <c r="A1001" s="257" t="s">
        <v>2714</v>
      </c>
      <c r="B1001" s="257" t="s">
        <v>5987</v>
      </c>
      <c r="C1001" s="257"/>
      <c r="D1001" s="257" t="s">
        <v>5782</v>
      </c>
      <c r="E1001" s="257" t="s">
        <v>2711</v>
      </c>
      <c r="F1001" s="257" t="s">
        <v>2712</v>
      </c>
      <c r="G1001" s="257" t="s">
        <v>2588</v>
      </c>
      <c r="H1001" s="257" t="s">
        <v>5765</v>
      </c>
      <c r="I1001" s="257" t="s">
        <v>1073</v>
      </c>
    </row>
    <row r="1002" spans="1:9" ht="15.95" customHeight="1">
      <c r="A1002" s="257" t="s">
        <v>2715</v>
      </c>
      <c r="B1002" s="257" t="s">
        <v>5972</v>
      </c>
      <c r="C1002" s="257"/>
      <c r="D1002" s="257" t="s">
        <v>5782</v>
      </c>
      <c r="E1002" s="257" t="s">
        <v>2711</v>
      </c>
      <c r="F1002" s="257" t="s">
        <v>2712</v>
      </c>
      <c r="G1002" s="257" t="s">
        <v>2588</v>
      </c>
      <c r="H1002" s="257" t="s">
        <v>5765</v>
      </c>
      <c r="I1002" s="257" t="s">
        <v>1073</v>
      </c>
    </row>
    <row r="1003" spans="1:9" ht="15.95" customHeight="1">
      <c r="A1003" s="257" t="s">
        <v>2716</v>
      </c>
      <c r="B1003" s="257" t="s">
        <v>5975</v>
      </c>
      <c r="C1003" s="257"/>
      <c r="D1003" s="257" t="s">
        <v>5782</v>
      </c>
      <c r="E1003" s="257" t="s">
        <v>2711</v>
      </c>
      <c r="F1003" s="257" t="s">
        <v>2712</v>
      </c>
      <c r="G1003" s="257" t="s">
        <v>2588</v>
      </c>
      <c r="H1003" s="257" t="s">
        <v>5765</v>
      </c>
      <c r="I1003" s="257" t="s">
        <v>1073</v>
      </c>
    </row>
    <row r="1004" spans="1:9" ht="15.95" customHeight="1">
      <c r="A1004" s="257" t="s">
        <v>2717</v>
      </c>
      <c r="B1004" s="257" t="s">
        <v>5974</v>
      </c>
      <c r="C1004" s="257"/>
      <c r="D1004" s="257" t="s">
        <v>5782</v>
      </c>
      <c r="E1004" s="257" t="s">
        <v>2711</v>
      </c>
      <c r="F1004" s="257" t="s">
        <v>2712</v>
      </c>
      <c r="G1004" s="257" t="s">
        <v>2588</v>
      </c>
      <c r="H1004" s="257" t="s">
        <v>5765</v>
      </c>
      <c r="I1004" s="257" t="s">
        <v>1073</v>
      </c>
    </row>
    <row r="1005" spans="1:9" ht="15.95" customHeight="1">
      <c r="A1005" s="257" t="s">
        <v>2718</v>
      </c>
      <c r="B1005" s="257" t="s">
        <v>5981</v>
      </c>
      <c r="C1005" s="257"/>
      <c r="D1005" s="257" t="s">
        <v>5782</v>
      </c>
      <c r="E1005" s="257" t="s">
        <v>2711</v>
      </c>
      <c r="F1005" s="257" t="s">
        <v>2712</v>
      </c>
      <c r="G1005" s="257" t="s">
        <v>2588</v>
      </c>
      <c r="H1005" s="257" t="s">
        <v>5765</v>
      </c>
      <c r="I1005" s="257" t="s">
        <v>1073</v>
      </c>
    </row>
    <row r="1006" spans="1:9" ht="15.95" customHeight="1">
      <c r="A1006" s="257" t="s">
        <v>2719</v>
      </c>
      <c r="B1006" s="257" t="s">
        <v>5986</v>
      </c>
      <c r="C1006" s="257"/>
      <c r="D1006" s="257" t="s">
        <v>5782</v>
      </c>
      <c r="E1006" s="257" t="s">
        <v>2711</v>
      </c>
      <c r="F1006" s="257" t="s">
        <v>2712</v>
      </c>
      <c r="G1006" s="257" t="s">
        <v>2588</v>
      </c>
      <c r="H1006" s="257" t="s">
        <v>5765</v>
      </c>
      <c r="I1006" s="257" t="s">
        <v>1073</v>
      </c>
    </row>
    <row r="1007" spans="1:9" ht="15.95" customHeight="1">
      <c r="A1007" s="257" t="s">
        <v>2720</v>
      </c>
      <c r="B1007" s="257" t="s">
        <v>5966</v>
      </c>
      <c r="C1007" s="257"/>
      <c r="D1007" s="257" t="s">
        <v>5782</v>
      </c>
      <c r="E1007" s="257" t="s">
        <v>2711</v>
      </c>
      <c r="F1007" s="257" t="s">
        <v>2712</v>
      </c>
      <c r="G1007" s="257" t="s">
        <v>2588</v>
      </c>
      <c r="H1007" s="257" t="s">
        <v>5765</v>
      </c>
      <c r="I1007" s="257" t="s">
        <v>1073</v>
      </c>
    </row>
    <row r="1008" spans="1:9" ht="15.95" customHeight="1">
      <c r="A1008" s="257" t="s">
        <v>2721</v>
      </c>
      <c r="B1008" s="257" t="s">
        <v>5825</v>
      </c>
      <c r="C1008" s="257"/>
      <c r="D1008" s="257" t="s">
        <v>5782</v>
      </c>
      <c r="E1008" s="257" t="s">
        <v>2711</v>
      </c>
      <c r="F1008" s="257" t="s">
        <v>2712</v>
      </c>
      <c r="G1008" s="257" t="s">
        <v>2588</v>
      </c>
      <c r="H1008" s="257" t="s">
        <v>5765</v>
      </c>
      <c r="I1008" s="257" t="s">
        <v>1073</v>
      </c>
    </row>
    <row r="1009" spans="1:9" ht="15.95" customHeight="1">
      <c r="A1009" s="257" t="s">
        <v>2722</v>
      </c>
      <c r="B1009" s="257" t="s">
        <v>5826</v>
      </c>
      <c r="C1009" s="257"/>
      <c r="D1009" s="257" t="s">
        <v>5782</v>
      </c>
      <c r="E1009" s="257" t="s">
        <v>2711</v>
      </c>
      <c r="F1009" s="257" t="s">
        <v>2712</v>
      </c>
      <c r="G1009" s="257" t="s">
        <v>2588</v>
      </c>
      <c r="H1009" s="257" t="s">
        <v>5765</v>
      </c>
      <c r="I1009" s="257" t="s">
        <v>1073</v>
      </c>
    </row>
    <row r="1010" spans="1:9" ht="15.95" customHeight="1">
      <c r="A1010" s="257" t="s">
        <v>2723</v>
      </c>
      <c r="B1010" s="257" t="s">
        <v>5968</v>
      </c>
      <c r="C1010" s="257"/>
      <c r="D1010" s="257" t="s">
        <v>5782</v>
      </c>
      <c r="E1010" s="257" t="s">
        <v>2711</v>
      </c>
      <c r="F1010" s="257" t="s">
        <v>2712</v>
      </c>
      <c r="G1010" s="257" t="s">
        <v>2588</v>
      </c>
      <c r="H1010" s="257" t="s">
        <v>5765</v>
      </c>
      <c r="I1010" s="257" t="s">
        <v>1073</v>
      </c>
    </row>
    <row r="1011" spans="1:9" ht="15.95" customHeight="1">
      <c r="A1011" s="257" t="s">
        <v>2724</v>
      </c>
      <c r="B1011" s="257" t="s">
        <v>5970</v>
      </c>
      <c r="C1011" s="257"/>
      <c r="D1011" s="257" t="s">
        <v>5782</v>
      </c>
      <c r="E1011" s="257" t="s">
        <v>2711</v>
      </c>
      <c r="F1011" s="257" t="s">
        <v>2712</v>
      </c>
      <c r="G1011" s="257" t="s">
        <v>2588</v>
      </c>
      <c r="H1011" s="257" t="s">
        <v>5765</v>
      </c>
      <c r="I1011" s="257" t="s">
        <v>1073</v>
      </c>
    </row>
    <row r="1012" spans="1:9" ht="15.95" customHeight="1">
      <c r="A1012" s="257" t="s">
        <v>2725</v>
      </c>
      <c r="B1012" s="257" t="s">
        <v>5818</v>
      </c>
      <c r="C1012" s="257"/>
      <c r="D1012" s="257" t="s">
        <v>5782</v>
      </c>
      <c r="E1012" s="257" t="s">
        <v>2711</v>
      </c>
      <c r="F1012" s="257" t="s">
        <v>2712</v>
      </c>
      <c r="G1012" s="257" t="s">
        <v>2588</v>
      </c>
      <c r="H1012" s="257" t="s">
        <v>5765</v>
      </c>
      <c r="I1012" s="257" t="s">
        <v>1073</v>
      </c>
    </row>
    <row r="1013" spans="1:9" ht="15.95" customHeight="1">
      <c r="A1013" s="257" t="s">
        <v>2726</v>
      </c>
      <c r="B1013" s="257" t="s">
        <v>5967</v>
      </c>
      <c r="C1013" s="257"/>
      <c r="D1013" s="257" t="s">
        <v>5782</v>
      </c>
      <c r="E1013" s="257" t="s">
        <v>2711</v>
      </c>
      <c r="F1013" s="257" t="s">
        <v>2712</v>
      </c>
      <c r="G1013" s="257" t="s">
        <v>2588</v>
      </c>
      <c r="H1013" s="257" t="s">
        <v>5765</v>
      </c>
      <c r="I1013" s="257" t="s">
        <v>1073</v>
      </c>
    </row>
    <row r="1014" spans="1:9" ht="15.95" customHeight="1">
      <c r="A1014" s="257" t="s">
        <v>2727</v>
      </c>
      <c r="B1014" s="257" t="s">
        <v>5999</v>
      </c>
      <c r="C1014" s="257"/>
      <c r="D1014" s="257" t="s">
        <v>5782</v>
      </c>
      <c r="E1014" s="257" t="s">
        <v>2728</v>
      </c>
      <c r="F1014" s="257" t="s">
        <v>2729</v>
      </c>
      <c r="G1014" s="257" t="s">
        <v>2588</v>
      </c>
      <c r="H1014" s="257" t="s">
        <v>5765</v>
      </c>
      <c r="I1014" s="257" t="s">
        <v>1073</v>
      </c>
    </row>
    <row r="1015" spans="1:9" ht="15.95" customHeight="1">
      <c r="A1015" s="257" t="s">
        <v>2730</v>
      </c>
      <c r="B1015" s="257" t="s">
        <v>5882</v>
      </c>
      <c r="C1015" s="257"/>
      <c r="D1015" s="257" t="s">
        <v>5782</v>
      </c>
      <c r="E1015" s="257" t="s">
        <v>2728</v>
      </c>
      <c r="F1015" s="257" t="s">
        <v>2729</v>
      </c>
      <c r="G1015" s="257" t="s">
        <v>2588</v>
      </c>
      <c r="H1015" s="257" t="s">
        <v>5765</v>
      </c>
      <c r="I1015" s="257" t="s">
        <v>1073</v>
      </c>
    </row>
    <row r="1016" spans="1:9" ht="15.95" customHeight="1">
      <c r="A1016" s="257" t="s">
        <v>2731</v>
      </c>
      <c r="B1016" s="257" t="s">
        <v>5874</v>
      </c>
      <c r="C1016" s="257"/>
      <c r="D1016" s="257" t="s">
        <v>5782</v>
      </c>
      <c r="E1016" s="257" t="s">
        <v>2728</v>
      </c>
      <c r="F1016" s="257" t="s">
        <v>2729</v>
      </c>
      <c r="G1016" s="257" t="s">
        <v>2588</v>
      </c>
      <c r="H1016" s="257" t="s">
        <v>5765</v>
      </c>
      <c r="I1016" s="257" t="s">
        <v>1073</v>
      </c>
    </row>
    <row r="1017" spans="1:9" ht="15.95" customHeight="1">
      <c r="A1017" s="257" t="s">
        <v>2732</v>
      </c>
      <c r="B1017" s="257" t="s">
        <v>6000</v>
      </c>
      <c r="C1017" s="257"/>
      <c r="D1017" s="257" t="s">
        <v>5782</v>
      </c>
      <c r="E1017" s="257" t="s">
        <v>2728</v>
      </c>
      <c r="F1017" s="257" t="s">
        <v>2729</v>
      </c>
      <c r="G1017" s="257" t="s">
        <v>2588</v>
      </c>
      <c r="H1017" s="257" t="s">
        <v>5765</v>
      </c>
      <c r="I1017" s="257" t="s">
        <v>1073</v>
      </c>
    </row>
    <row r="1018" spans="1:9" ht="15.95" customHeight="1">
      <c r="A1018" s="257" t="s">
        <v>2733</v>
      </c>
      <c r="B1018" s="257" t="s">
        <v>6001</v>
      </c>
      <c r="C1018" s="257"/>
      <c r="D1018" s="257" t="s">
        <v>5782</v>
      </c>
      <c r="E1018" s="257" t="s">
        <v>2728</v>
      </c>
      <c r="F1018" s="257" t="s">
        <v>2729</v>
      </c>
      <c r="G1018" s="257" t="s">
        <v>2588</v>
      </c>
      <c r="H1018" s="257" t="s">
        <v>5765</v>
      </c>
      <c r="I1018" s="257" t="s">
        <v>1073</v>
      </c>
    </row>
    <row r="1019" spans="1:9" ht="15.95" customHeight="1">
      <c r="A1019" s="257" t="s">
        <v>2734</v>
      </c>
      <c r="B1019" s="257" t="s">
        <v>6002</v>
      </c>
      <c r="C1019" s="257"/>
      <c r="D1019" s="257" t="s">
        <v>5782</v>
      </c>
      <c r="E1019" s="257" t="s">
        <v>2728</v>
      </c>
      <c r="F1019" s="257" t="s">
        <v>2729</v>
      </c>
      <c r="G1019" s="257" t="s">
        <v>2588</v>
      </c>
      <c r="H1019" s="257" t="s">
        <v>5765</v>
      </c>
      <c r="I1019" s="257" t="s">
        <v>1073</v>
      </c>
    </row>
    <row r="1020" spans="1:9" ht="15.95" customHeight="1">
      <c r="A1020" s="257" t="s">
        <v>2735</v>
      </c>
      <c r="B1020" s="257" t="s">
        <v>6003</v>
      </c>
      <c r="C1020" s="257"/>
      <c r="D1020" s="257" t="s">
        <v>5782</v>
      </c>
      <c r="E1020" s="257" t="s">
        <v>2728</v>
      </c>
      <c r="F1020" s="257" t="s">
        <v>2729</v>
      </c>
      <c r="G1020" s="257" t="s">
        <v>2588</v>
      </c>
      <c r="H1020" s="257" t="s">
        <v>5765</v>
      </c>
      <c r="I1020" s="257" t="s">
        <v>1073</v>
      </c>
    </row>
    <row r="1021" spans="1:9" ht="15.95" customHeight="1">
      <c r="A1021" s="257" t="s">
        <v>2736</v>
      </c>
      <c r="B1021" s="257" t="s">
        <v>6004</v>
      </c>
      <c r="C1021" s="257"/>
      <c r="D1021" s="257" t="s">
        <v>5782</v>
      </c>
      <c r="E1021" s="257" t="s">
        <v>2728</v>
      </c>
      <c r="F1021" s="257" t="s">
        <v>2729</v>
      </c>
      <c r="G1021" s="257" t="s">
        <v>2588</v>
      </c>
      <c r="H1021" s="257" t="s">
        <v>5765</v>
      </c>
      <c r="I1021" s="257" t="s">
        <v>1073</v>
      </c>
    </row>
    <row r="1022" spans="1:9" ht="15.95" customHeight="1">
      <c r="A1022" s="257" t="s">
        <v>2737</v>
      </c>
      <c r="B1022" s="257" t="s">
        <v>6005</v>
      </c>
      <c r="C1022" s="257"/>
      <c r="D1022" s="257" t="s">
        <v>5782</v>
      </c>
      <c r="E1022" s="257" t="s">
        <v>2728</v>
      </c>
      <c r="F1022" s="257" t="s">
        <v>2729</v>
      </c>
      <c r="G1022" s="257" t="s">
        <v>2588</v>
      </c>
      <c r="H1022" s="257" t="s">
        <v>5765</v>
      </c>
      <c r="I1022" s="257" t="s">
        <v>1073</v>
      </c>
    </row>
    <row r="1023" spans="1:9" ht="15.95" customHeight="1">
      <c r="A1023" s="257" t="s">
        <v>2738</v>
      </c>
      <c r="B1023" s="257" t="s">
        <v>6006</v>
      </c>
      <c r="C1023" s="257"/>
      <c r="D1023" s="257" t="s">
        <v>5782</v>
      </c>
      <c r="E1023" s="257" t="s">
        <v>2728</v>
      </c>
      <c r="F1023" s="257" t="s">
        <v>2729</v>
      </c>
      <c r="G1023" s="257" t="s">
        <v>2588</v>
      </c>
      <c r="H1023" s="257" t="s">
        <v>5765</v>
      </c>
      <c r="I1023" s="257" t="s">
        <v>1073</v>
      </c>
    </row>
    <row r="1024" spans="1:9" ht="15.95" customHeight="1">
      <c r="A1024" s="257" t="s">
        <v>2739</v>
      </c>
      <c r="B1024" s="257" t="s">
        <v>6007</v>
      </c>
      <c r="C1024" s="257"/>
      <c r="D1024" s="257" t="s">
        <v>5782</v>
      </c>
      <c r="E1024" s="257" t="s">
        <v>2728</v>
      </c>
      <c r="F1024" s="257" t="s">
        <v>2729</v>
      </c>
      <c r="G1024" s="257" t="s">
        <v>2588</v>
      </c>
      <c r="H1024" s="257" t="s">
        <v>5765</v>
      </c>
      <c r="I1024" s="257" t="s">
        <v>1073</v>
      </c>
    </row>
    <row r="1025" spans="1:9" ht="15.95" customHeight="1">
      <c r="A1025" s="257" t="s">
        <v>2740</v>
      </c>
      <c r="B1025" s="257" t="s">
        <v>5986</v>
      </c>
      <c r="C1025" s="257"/>
      <c r="D1025" s="257" t="s">
        <v>5782</v>
      </c>
      <c r="E1025" s="257" t="s">
        <v>2741</v>
      </c>
      <c r="F1025" s="257" t="s">
        <v>2742</v>
      </c>
      <c r="G1025" s="257" t="s">
        <v>2588</v>
      </c>
      <c r="H1025" s="257" t="s">
        <v>5765</v>
      </c>
      <c r="I1025" s="257" t="s">
        <v>1073</v>
      </c>
    </row>
    <row r="1026" spans="1:9" ht="15.95" customHeight="1">
      <c r="A1026" s="257" t="s">
        <v>2743</v>
      </c>
      <c r="B1026" s="257" t="s">
        <v>5972</v>
      </c>
      <c r="C1026" s="257"/>
      <c r="D1026" s="257" t="s">
        <v>5782</v>
      </c>
      <c r="E1026" s="257" t="s">
        <v>2741</v>
      </c>
      <c r="F1026" s="257" t="s">
        <v>2742</v>
      </c>
      <c r="G1026" s="257" t="s">
        <v>2588</v>
      </c>
      <c r="H1026" s="257" t="s">
        <v>5765</v>
      </c>
      <c r="I1026" s="257" t="s">
        <v>1073</v>
      </c>
    </row>
    <row r="1027" spans="1:9" ht="15.95" customHeight="1">
      <c r="A1027" s="257" t="s">
        <v>2744</v>
      </c>
      <c r="B1027" s="257" t="s">
        <v>5970</v>
      </c>
      <c r="C1027" s="257"/>
      <c r="D1027" s="257" t="s">
        <v>5782</v>
      </c>
      <c r="E1027" s="257" t="s">
        <v>2741</v>
      </c>
      <c r="F1027" s="257" t="s">
        <v>2742</v>
      </c>
      <c r="G1027" s="257" t="s">
        <v>2588</v>
      </c>
      <c r="H1027" s="257" t="s">
        <v>5765</v>
      </c>
      <c r="I1027" s="257" t="s">
        <v>1073</v>
      </c>
    </row>
    <row r="1028" spans="1:9" ht="15.95" customHeight="1">
      <c r="A1028" s="257" t="s">
        <v>2745</v>
      </c>
      <c r="B1028" s="257" t="s">
        <v>5818</v>
      </c>
      <c r="C1028" s="257"/>
      <c r="D1028" s="257" t="s">
        <v>5782</v>
      </c>
      <c r="E1028" s="257" t="s">
        <v>2741</v>
      </c>
      <c r="F1028" s="257" t="s">
        <v>2742</v>
      </c>
      <c r="G1028" s="257" t="s">
        <v>2588</v>
      </c>
      <c r="H1028" s="257" t="s">
        <v>5765</v>
      </c>
      <c r="I1028" s="257" t="s">
        <v>1073</v>
      </c>
    </row>
    <row r="1029" spans="1:9" ht="15.95" customHeight="1">
      <c r="A1029" s="257" t="s">
        <v>2746</v>
      </c>
      <c r="B1029" s="257" t="s">
        <v>5826</v>
      </c>
      <c r="C1029" s="257"/>
      <c r="D1029" s="257" t="s">
        <v>5782</v>
      </c>
      <c r="E1029" s="257" t="s">
        <v>2741</v>
      </c>
      <c r="F1029" s="257" t="s">
        <v>2742</v>
      </c>
      <c r="G1029" s="257" t="s">
        <v>2588</v>
      </c>
      <c r="H1029" s="257" t="s">
        <v>5765</v>
      </c>
      <c r="I1029" s="257" t="s">
        <v>1073</v>
      </c>
    </row>
    <row r="1030" spans="1:9" ht="15.95" customHeight="1">
      <c r="A1030" s="257" t="s">
        <v>2747</v>
      </c>
      <c r="B1030" s="257" t="s">
        <v>5967</v>
      </c>
      <c r="C1030" s="257"/>
      <c r="D1030" s="257" t="s">
        <v>5782</v>
      </c>
      <c r="E1030" s="257" t="s">
        <v>2741</v>
      </c>
      <c r="F1030" s="257" t="s">
        <v>2742</v>
      </c>
      <c r="G1030" s="257" t="s">
        <v>2588</v>
      </c>
      <c r="H1030" s="257" t="s">
        <v>5765</v>
      </c>
      <c r="I1030" s="257" t="s">
        <v>1073</v>
      </c>
    </row>
    <row r="1031" spans="1:9" ht="15.95" customHeight="1">
      <c r="A1031" s="257" t="s">
        <v>2748</v>
      </c>
      <c r="B1031" s="257" t="s">
        <v>5980</v>
      </c>
      <c r="C1031" s="257"/>
      <c r="D1031" s="257" t="s">
        <v>5782</v>
      </c>
      <c r="E1031" s="257" t="s">
        <v>2741</v>
      </c>
      <c r="F1031" s="257" t="s">
        <v>2742</v>
      </c>
      <c r="G1031" s="257" t="s">
        <v>2588</v>
      </c>
      <c r="H1031" s="257" t="s">
        <v>5765</v>
      </c>
      <c r="I1031" s="257" t="s">
        <v>1073</v>
      </c>
    </row>
    <row r="1032" spans="1:9" ht="15.95" customHeight="1">
      <c r="A1032" s="257" t="s">
        <v>2749</v>
      </c>
      <c r="B1032" s="257" t="s">
        <v>5987</v>
      </c>
      <c r="C1032" s="257"/>
      <c r="D1032" s="257" t="s">
        <v>5782</v>
      </c>
      <c r="E1032" s="257" t="s">
        <v>2741</v>
      </c>
      <c r="F1032" s="257" t="s">
        <v>2742</v>
      </c>
      <c r="G1032" s="257" t="s">
        <v>2588</v>
      </c>
      <c r="H1032" s="257" t="s">
        <v>5765</v>
      </c>
      <c r="I1032" s="257" t="s">
        <v>1073</v>
      </c>
    </row>
    <row r="1033" spans="1:9" ht="15.95" customHeight="1">
      <c r="A1033" s="257" t="s">
        <v>2750</v>
      </c>
      <c r="B1033" s="257" t="s">
        <v>5825</v>
      </c>
      <c r="C1033" s="257"/>
      <c r="D1033" s="257" t="s">
        <v>5782</v>
      </c>
      <c r="E1033" s="257" t="s">
        <v>2741</v>
      </c>
      <c r="F1033" s="257" t="s">
        <v>2742</v>
      </c>
      <c r="G1033" s="257" t="s">
        <v>2588</v>
      </c>
      <c r="H1033" s="257" t="s">
        <v>5765</v>
      </c>
      <c r="I1033" s="257" t="s">
        <v>1073</v>
      </c>
    </row>
    <row r="1034" spans="1:9" ht="15.95" customHeight="1">
      <c r="A1034" s="257" t="s">
        <v>2751</v>
      </c>
      <c r="B1034" s="257" t="s">
        <v>5973</v>
      </c>
      <c r="C1034" s="257"/>
      <c r="D1034" s="257" t="s">
        <v>5782</v>
      </c>
      <c r="E1034" s="257" t="s">
        <v>2741</v>
      </c>
      <c r="F1034" s="257" t="s">
        <v>2742</v>
      </c>
      <c r="G1034" s="257" t="s">
        <v>2588</v>
      </c>
      <c r="H1034" s="257" t="s">
        <v>5765</v>
      </c>
      <c r="I1034" s="257" t="s">
        <v>1073</v>
      </c>
    </row>
    <row r="1035" spans="1:9" ht="15.95" customHeight="1">
      <c r="A1035" s="257" t="s">
        <v>2752</v>
      </c>
      <c r="B1035" s="257" t="s">
        <v>5971</v>
      </c>
      <c r="C1035" s="257"/>
      <c r="D1035" s="257" t="s">
        <v>5782</v>
      </c>
      <c r="E1035" s="257" t="s">
        <v>2741</v>
      </c>
      <c r="F1035" s="257" t="s">
        <v>2742</v>
      </c>
      <c r="G1035" s="257" t="s">
        <v>2588</v>
      </c>
      <c r="H1035" s="257" t="s">
        <v>5765</v>
      </c>
      <c r="I1035" s="257" t="s">
        <v>1073</v>
      </c>
    </row>
    <row r="1036" spans="1:9" ht="15.95" customHeight="1">
      <c r="A1036" s="257" t="s">
        <v>2753</v>
      </c>
      <c r="B1036" s="257" t="s">
        <v>5975</v>
      </c>
      <c r="C1036" s="257"/>
      <c r="D1036" s="257" t="s">
        <v>5782</v>
      </c>
      <c r="E1036" s="257" t="s">
        <v>2741</v>
      </c>
      <c r="F1036" s="257" t="s">
        <v>2742</v>
      </c>
      <c r="G1036" s="257" t="s">
        <v>2588</v>
      </c>
      <c r="H1036" s="257" t="s">
        <v>5765</v>
      </c>
      <c r="I1036" s="257" t="s">
        <v>1073</v>
      </c>
    </row>
    <row r="1037" spans="1:9" ht="15.95" customHeight="1">
      <c r="A1037" s="257" t="s">
        <v>2754</v>
      </c>
      <c r="B1037" s="257" t="s">
        <v>5981</v>
      </c>
      <c r="C1037" s="257"/>
      <c r="D1037" s="257" t="s">
        <v>5782</v>
      </c>
      <c r="E1037" s="257" t="s">
        <v>2741</v>
      </c>
      <c r="F1037" s="257" t="s">
        <v>2742</v>
      </c>
      <c r="G1037" s="257" t="s">
        <v>2588</v>
      </c>
      <c r="H1037" s="257" t="s">
        <v>5765</v>
      </c>
      <c r="I1037" s="257" t="s">
        <v>1073</v>
      </c>
    </row>
    <row r="1038" spans="1:9" ht="15.95" customHeight="1">
      <c r="A1038" s="257" t="s">
        <v>2755</v>
      </c>
      <c r="B1038" s="257" t="s">
        <v>5974</v>
      </c>
      <c r="C1038" s="257"/>
      <c r="D1038" s="257" t="s">
        <v>5782</v>
      </c>
      <c r="E1038" s="257" t="s">
        <v>2741</v>
      </c>
      <c r="F1038" s="257" t="s">
        <v>2742</v>
      </c>
      <c r="G1038" s="257" t="s">
        <v>2588</v>
      </c>
      <c r="H1038" s="257" t="s">
        <v>5765</v>
      </c>
      <c r="I1038" s="257" t="s">
        <v>1073</v>
      </c>
    </row>
    <row r="1039" spans="1:9" ht="15.95" customHeight="1">
      <c r="A1039" s="257" t="s">
        <v>2756</v>
      </c>
      <c r="B1039" s="257" t="s">
        <v>5966</v>
      </c>
      <c r="C1039" s="257"/>
      <c r="D1039" s="257" t="s">
        <v>5782</v>
      </c>
      <c r="E1039" s="257" t="s">
        <v>2757</v>
      </c>
      <c r="F1039" s="257" t="s">
        <v>2758</v>
      </c>
      <c r="G1039" s="257" t="s">
        <v>2588</v>
      </c>
      <c r="H1039" s="257" t="s">
        <v>5765</v>
      </c>
      <c r="I1039" s="257" t="s">
        <v>1073</v>
      </c>
    </row>
    <row r="1040" spans="1:9" ht="15.95" customHeight="1">
      <c r="A1040" s="257" t="s">
        <v>2759</v>
      </c>
      <c r="B1040" s="257" t="s">
        <v>5967</v>
      </c>
      <c r="C1040" s="257"/>
      <c r="D1040" s="257" t="s">
        <v>5782</v>
      </c>
      <c r="E1040" s="257" t="s">
        <v>2757</v>
      </c>
      <c r="F1040" s="257" t="s">
        <v>2758</v>
      </c>
      <c r="G1040" s="257" t="s">
        <v>2588</v>
      </c>
      <c r="H1040" s="257" t="s">
        <v>5765</v>
      </c>
      <c r="I1040" s="257" t="s">
        <v>1073</v>
      </c>
    </row>
    <row r="1041" spans="1:9" ht="15.95" customHeight="1">
      <c r="A1041" s="257" t="s">
        <v>2760</v>
      </c>
      <c r="B1041" s="257" t="s">
        <v>5970</v>
      </c>
      <c r="C1041" s="257"/>
      <c r="D1041" s="257" t="s">
        <v>5782</v>
      </c>
      <c r="E1041" s="257" t="s">
        <v>2757</v>
      </c>
      <c r="F1041" s="257" t="s">
        <v>2758</v>
      </c>
      <c r="G1041" s="257" t="s">
        <v>2588</v>
      </c>
      <c r="H1041" s="257" t="s">
        <v>5765</v>
      </c>
      <c r="I1041" s="257" t="s">
        <v>1073</v>
      </c>
    </row>
    <row r="1042" spans="1:9" ht="15.95" customHeight="1">
      <c r="A1042" s="257" t="s">
        <v>2761</v>
      </c>
      <c r="B1042" s="257" t="s">
        <v>5818</v>
      </c>
      <c r="C1042" s="257"/>
      <c r="D1042" s="257" t="s">
        <v>5782</v>
      </c>
      <c r="E1042" s="257" t="s">
        <v>2757</v>
      </c>
      <c r="F1042" s="257" t="s">
        <v>2758</v>
      </c>
      <c r="G1042" s="257" t="s">
        <v>2588</v>
      </c>
      <c r="H1042" s="257" t="s">
        <v>5765</v>
      </c>
      <c r="I1042" s="257" t="s">
        <v>1073</v>
      </c>
    </row>
    <row r="1043" spans="1:9" ht="15.95" customHeight="1">
      <c r="A1043" s="257" t="s">
        <v>2762</v>
      </c>
      <c r="B1043" s="257" t="s">
        <v>5826</v>
      </c>
      <c r="C1043" s="257"/>
      <c r="D1043" s="257" t="s">
        <v>5782</v>
      </c>
      <c r="E1043" s="257" t="s">
        <v>2757</v>
      </c>
      <c r="F1043" s="257" t="s">
        <v>2758</v>
      </c>
      <c r="G1043" s="257" t="s">
        <v>2588</v>
      </c>
      <c r="H1043" s="257" t="s">
        <v>5765</v>
      </c>
      <c r="I1043" s="257" t="s">
        <v>1073</v>
      </c>
    </row>
    <row r="1044" spans="1:9" ht="15.95" customHeight="1">
      <c r="A1044" s="257" t="s">
        <v>2763</v>
      </c>
      <c r="B1044" s="257" t="s">
        <v>5825</v>
      </c>
      <c r="C1044" s="257"/>
      <c r="D1044" s="257" t="s">
        <v>5782</v>
      </c>
      <c r="E1044" s="257" t="s">
        <v>2757</v>
      </c>
      <c r="F1044" s="257" t="s">
        <v>2758</v>
      </c>
      <c r="G1044" s="257" t="s">
        <v>2588</v>
      </c>
      <c r="H1044" s="257" t="s">
        <v>5765</v>
      </c>
      <c r="I1044" s="257" t="s">
        <v>1073</v>
      </c>
    </row>
    <row r="1045" spans="1:9" ht="15.95" customHeight="1">
      <c r="A1045" s="257" t="s">
        <v>2764</v>
      </c>
      <c r="B1045" s="257" t="s">
        <v>5987</v>
      </c>
      <c r="C1045" s="257"/>
      <c r="D1045" s="257" t="s">
        <v>5782</v>
      </c>
      <c r="E1045" s="257" t="s">
        <v>2757</v>
      </c>
      <c r="F1045" s="257" t="s">
        <v>2758</v>
      </c>
      <c r="G1045" s="257" t="s">
        <v>2588</v>
      </c>
      <c r="H1045" s="257" t="s">
        <v>5765</v>
      </c>
      <c r="I1045" s="257" t="s">
        <v>1073</v>
      </c>
    </row>
    <row r="1046" spans="1:9" ht="15.95" customHeight="1">
      <c r="A1046" s="257" t="s">
        <v>2765</v>
      </c>
      <c r="B1046" s="257" t="s">
        <v>5974</v>
      </c>
      <c r="C1046" s="257"/>
      <c r="D1046" s="257" t="s">
        <v>5782</v>
      </c>
      <c r="E1046" s="257" t="s">
        <v>2757</v>
      </c>
      <c r="F1046" s="257" t="s">
        <v>2758</v>
      </c>
      <c r="G1046" s="257" t="s">
        <v>2588</v>
      </c>
      <c r="H1046" s="257" t="s">
        <v>5765</v>
      </c>
      <c r="I1046" s="257" t="s">
        <v>1073</v>
      </c>
    </row>
    <row r="1047" spans="1:9" ht="15.95" customHeight="1">
      <c r="A1047" s="257" t="s">
        <v>2766</v>
      </c>
      <c r="B1047" s="257" t="s">
        <v>5986</v>
      </c>
      <c r="C1047" s="257"/>
      <c r="D1047" s="257" t="s">
        <v>5782</v>
      </c>
      <c r="E1047" s="257" t="s">
        <v>2757</v>
      </c>
      <c r="F1047" s="257" t="s">
        <v>2758</v>
      </c>
      <c r="G1047" s="257" t="s">
        <v>2588</v>
      </c>
      <c r="H1047" s="257" t="s">
        <v>5765</v>
      </c>
      <c r="I1047" s="257" t="s">
        <v>1073</v>
      </c>
    </row>
    <row r="1048" spans="1:9" ht="15.95" customHeight="1">
      <c r="A1048" s="257" t="s">
        <v>2767</v>
      </c>
      <c r="B1048" s="257" t="s">
        <v>5981</v>
      </c>
      <c r="C1048" s="257"/>
      <c r="D1048" s="257" t="s">
        <v>5782</v>
      </c>
      <c r="E1048" s="257" t="s">
        <v>2757</v>
      </c>
      <c r="F1048" s="257" t="s">
        <v>2758</v>
      </c>
      <c r="G1048" s="257" t="s">
        <v>2588</v>
      </c>
      <c r="H1048" s="257" t="s">
        <v>5765</v>
      </c>
      <c r="I1048" s="257" t="s">
        <v>1073</v>
      </c>
    </row>
    <row r="1049" spans="1:9" ht="15.95" customHeight="1">
      <c r="A1049" s="257" t="s">
        <v>2768</v>
      </c>
      <c r="B1049" s="257" t="s">
        <v>5973</v>
      </c>
      <c r="C1049" s="257"/>
      <c r="D1049" s="257" t="s">
        <v>5782</v>
      </c>
      <c r="E1049" s="257" t="s">
        <v>2757</v>
      </c>
      <c r="F1049" s="257" t="s">
        <v>2758</v>
      </c>
      <c r="G1049" s="257" t="s">
        <v>2588</v>
      </c>
      <c r="H1049" s="257" t="s">
        <v>5765</v>
      </c>
      <c r="I1049" s="257" t="s">
        <v>1073</v>
      </c>
    </row>
    <row r="1050" spans="1:9" ht="15.95" customHeight="1">
      <c r="A1050" s="257" t="s">
        <v>2769</v>
      </c>
      <c r="B1050" s="257" t="s">
        <v>5972</v>
      </c>
      <c r="C1050" s="257"/>
      <c r="D1050" s="257" t="s">
        <v>5782</v>
      </c>
      <c r="E1050" s="257" t="s">
        <v>2757</v>
      </c>
      <c r="F1050" s="257" t="s">
        <v>2758</v>
      </c>
      <c r="G1050" s="257" t="s">
        <v>2588</v>
      </c>
      <c r="H1050" s="257" t="s">
        <v>5765</v>
      </c>
      <c r="I1050" s="257" t="s">
        <v>1073</v>
      </c>
    </row>
    <row r="1051" spans="1:9" ht="15.95" customHeight="1">
      <c r="A1051" s="257" t="s">
        <v>2770</v>
      </c>
      <c r="B1051" s="257" t="s">
        <v>5971</v>
      </c>
      <c r="C1051" s="257"/>
      <c r="D1051" s="257" t="s">
        <v>5782</v>
      </c>
      <c r="E1051" s="257" t="s">
        <v>2757</v>
      </c>
      <c r="F1051" s="257" t="s">
        <v>2758</v>
      </c>
      <c r="G1051" s="257" t="s">
        <v>2588</v>
      </c>
      <c r="H1051" s="257" t="s">
        <v>5765</v>
      </c>
      <c r="I1051" s="257" t="s">
        <v>1073</v>
      </c>
    </row>
    <row r="1052" spans="1:9" ht="15.95" customHeight="1">
      <c r="A1052" s="257" t="s">
        <v>2771</v>
      </c>
      <c r="B1052" s="257" t="s">
        <v>5980</v>
      </c>
      <c r="C1052" s="257"/>
      <c r="D1052" s="257" t="s">
        <v>5782</v>
      </c>
      <c r="E1052" s="257" t="s">
        <v>2757</v>
      </c>
      <c r="F1052" s="257" t="s">
        <v>2758</v>
      </c>
      <c r="G1052" s="257" t="s">
        <v>2588</v>
      </c>
      <c r="H1052" s="257" t="s">
        <v>5765</v>
      </c>
      <c r="I1052" s="257" t="s">
        <v>1073</v>
      </c>
    </row>
    <row r="1053" spans="1:9" ht="15.95" customHeight="1">
      <c r="A1053" s="257" t="s">
        <v>2772</v>
      </c>
      <c r="B1053" s="257" t="s">
        <v>5975</v>
      </c>
      <c r="C1053" s="257"/>
      <c r="D1053" s="257" t="s">
        <v>5782</v>
      </c>
      <c r="E1053" s="257" t="s">
        <v>2757</v>
      </c>
      <c r="F1053" s="257" t="s">
        <v>2758</v>
      </c>
      <c r="G1053" s="257" t="s">
        <v>2588</v>
      </c>
      <c r="H1053" s="257" t="s">
        <v>5765</v>
      </c>
      <c r="I1053" s="257" t="s">
        <v>1073</v>
      </c>
    </row>
    <row r="1054" spans="1:9" ht="15.95" customHeight="1">
      <c r="A1054" s="257" t="s">
        <v>2773</v>
      </c>
      <c r="B1054" s="257" t="s">
        <v>5966</v>
      </c>
      <c r="C1054" s="257"/>
      <c r="D1054" s="257" t="s">
        <v>5782</v>
      </c>
      <c r="E1054" s="257" t="s">
        <v>2774</v>
      </c>
      <c r="F1054" s="257" t="s">
        <v>2775</v>
      </c>
      <c r="G1054" s="257" t="s">
        <v>2588</v>
      </c>
      <c r="H1054" s="257" t="s">
        <v>5765</v>
      </c>
      <c r="I1054" s="257" t="s">
        <v>1073</v>
      </c>
    </row>
    <row r="1055" spans="1:9" ht="15.95" customHeight="1">
      <c r="A1055" s="257" t="s">
        <v>2776</v>
      </c>
      <c r="B1055" s="257" t="s">
        <v>5971</v>
      </c>
      <c r="C1055" s="257"/>
      <c r="D1055" s="257" t="s">
        <v>5782</v>
      </c>
      <c r="E1055" s="257" t="s">
        <v>2774</v>
      </c>
      <c r="F1055" s="257" t="s">
        <v>2775</v>
      </c>
      <c r="G1055" s="257" t="s">
        <v>2588</v>
      </c>
      <c r="H1055" s="257" t="s">
        <v>5765</v>
      </c>
      <c r="I1055" s="257" t="s">
        <v>1073</v>
      </c>
    </row>
    <row r="1056" spans="1:9" ht="15.95" customHeight="1">
      <c r="A1056" s="257" t="s">
        <v>2777</v>
      </c>
      <c r="B1056" s="257" t="s">
        <v>5970</v>
      </c>
      <c r="C1056" s="257"/>
      <c r="D1056" s="257" t="s">
        <v>5782</v>
      </c>
      <c r="E1056" s="257" t="s">
        <v>2774</v>
      </c>
      <c r="F1056" s="257" t="s">
        <v>2775</v>
      </c>
      <c r="G1056" s="257" t="s">
        <v>2588</v>
      </c>
      <c r="H1056" s="257" t="s">
        <v>5765</v>
      </c>
      <c r="I1056" s="257" t="s">
        <v>1073</v>
      </c>
    </row>
    <row r="1057" spans="1:9" ht="15.95" customHeight="1">
      <c r="A1057" s="257" t="s">
        <v>2778</v>
      </c>
      <c r="B1057" s="257" t="s">
        <v>5826</v>
      </c>
      <c r="C1057" s="257"/>
      <c r="D1057" s="257" t="s">
        <v>5782</v>
      </c>
      <c r="E1057" s="257" t="s">
        <v>2774</v>
      </c>
      <c r="F1057" s="257" t="s">
        <v>2775</v>
      </c>
      <c r="G1057" s="257" t="s">
        <v>2588</v>
      </c>
      <c r="H1057" s="257" t="s">
        <v>5765</v>
      </c>
      <c r="I1057" s="257" t="s">
        <v>1073</v>
      </c>
    </row>
    <row r="1058" spans="1:9" ht="15.95" customHeight="1">
      <c r="A1058" s="257" t="s">
        <v>2779</v>
      </c>
      <c r="B1058" s="257" t="s">
        <v>5975</v>
      </c>
      <c r="C1058" s="257"/>
      <c r="D1058" s="257" t="s">
        <v>5782</v>
      </c>
      <c r="E1058" s="257" t="s">
        <v>2774</v>
      </c>
      <c r="F1058" s="257" t="s">
        <v>2775</v>
      </c>
      <c r="G1058" s="257" t="s">
        <v>2588</v>
      </c>
      <c r="H1058" s="257" t="s">
        <v>5765</v>
      </c>
      <c r="I1058" s="257" t="s">
        <v>1073</v>
      </c>
    </row>
    <row r="1059" spans="1:9" ht="15.95" customHeight="1">
      <c r="A1059" s="257" t="s">
        <v>2780</v>
      </c>
      <c r="B1059" s="257" t="s">
        <v>5825</v>
      </c>
      <c r="C1059" s="257"/>
      <c r="D1059" s="257" t="s">
        <v>5782</v>
      </c>
      <c r="E1059" s="257" t="s">
        <v>2774</v>
      </c>
      <c r="F1059" s="257" t="s">
        <v>2775</v>
      </c>
      <c r="G1059" s="257" t="s">
        <v>2588</v>
      </c>
      <c r="H1059" s="257" t="s">
        <v>5765</v>
      </c>
      <c r="I1059" s="257" t="s">
        <v>1073</v>
      </c>
    </row>
    <row r="1060" spans="1:9" ht="15.95" customHeight="1">
      <c r="A1060" s="257" t="s">
        <v>2781</v>
      </c>
      <c r="B1060" s="257" t="s">
        <v>5967</v>
      </c>
      <c r="C1060" s="257"/>
      <c r="D1060" s="257" t="s">
        <v>5782</v>
      </c>
      <c r="E1060" s="257" t="s">
        <v>2774</v>
      </c>
      <c r="F1060" s="257" t="s">
        <v>2775</v>
      </c>
      <c r="G1060" s="257" t="s">
        <v>2588</v>
      </c>
      <c r="H1060" s="257" t="s">
        <v>5765</v>
      </c>
      <c r="I1060" s="257" t="s">
        <v>1073</v>
      </c>
    </row>
    <row r="1061" spans="1:9" ht="15.95" customHeight="1">
      <c r="A1061" s="257" t="s">
        <v>2782</v>
      </c>
      <c r="B1061" s="257" t="s">
        <v>5986</v>
      </c>
      <c r="C1061" s="257"/>
      <c r="D1061" s="257" t="s">
        <v>5782</v>
      </c>
      <c r="E1061" s="257" t="s">
        <v>2774</v>
      </c>
      <c r="F1061" s="257" t="s">
        <v>2775</v>
      </c>
      <c r="G1061" s="257" t="s">
        <v>2588</v>
      </c>
      <c r="H1061" s="257" t="s">
        <v>5765</v>
      </c>
      <c r="I1061" s="257" t="s">
        <v>1073</v>
      </c>
    </row>
    <row r="1062" spans="1:9" ht="15.95" customHeight="1">
      <c r="A1062" s="257" t="s">
        <v>2783</v>
      </c>
      <c r="B1062" s="257" t="s">
        <v>5987</v>
      </c>
      <c r="C1062" s="257"/>
      <c r="D1062" s="257" t="s">
        <v>5782</v>
      </c>
      <c r="E1062" s="257" t="s">
        <v>2774</v>
      </c>
      <c r="F1062" s="257" t="s">
        <v>2775</v>
      </c>
      <c r="G1062" s="257" t="s">
        <v>2588</v>
      </c>
      <c r="H1062" s="257" t="s">
        <v>5765</v>
      </c>
      <c r="I1062" s="257" t="s">
        <v>1073</v>
      </c>
    </row>
    <row r="1063" spans="1:9" ht="15.95" customHeight="1">
      <c r="A1063" s="257" t="s">
        <v>2784</v>
      </c>
      <c r="B1063" s="257" t="s">
        <v>5818</v>
      </c>
      <c r="C1063" s="257"/>
      <c r="D1063" s="257" t="s">
        <v>5782</v>
      </c>
      <c r="E1063" s="257" t="s">
        <v>2774</v>
      </c>
      <c r="F1063" s="257" t="s">
        <v>2775</v>
      </c>
      <c r="G1063" s="257" t="s">
        <v>2588</v>
      </c>
      <c r="H1063" s="257" t="s">
        <v>5765</v>
      </c>
      <c r="I1063" s="257" t="s">
        <v>1073</v>
      </c>
    </row>
    <row r="1064" spans="1:9" ht="15.95" customHeight="1">
      <c r="A1064" s="257" t="s">
        <v>2785</v>
      </c>
      <c r="B1064" s="257" t="s">
        <v>5972</v>
      </c>
      <c r="C1064" s="257"/>
      <c r="D1064" s="257" t="s">
        <v>5782</v>
      </c>
      <c r="E1064" s="257" t="s">
        <v>2774</v>
      </c>
      <c r="F1064" s="257" t="s">
        <v>2775</v>
      </c>
      <c r="G1064" s="257" t="s">
        <v>2588</v>
      </c>
      <c r="H1064" s="257" t="s">
        <v>5765</v>
      </c>
      <c r="I1064" s="257" t="s">
        <v>1073</v>
      </c>
    </row>
    <row r="1065" spans="1:9" ht="15.95" customHeight="1">
      <c r="A1065" s="257" t="s">
        <v>2786</v>
      </c>
      <c r="B1065" s="257" t="s">
        <v>5980</v>
      </c>
      <c r="C1065" s="257"/>
      <c r="D1065" s="257" t="s">
        <v>5782</v>
      </c>
      <c r="E1065" s="257" t="s">
        <v>2774</v>
      </c>
      <c r="F1065" s="257" t="s">
        <v>2775</v>
      </c>
      <c r="G1065" s="257" t="s">
        <v>2588</v>
      </c>
      <c r="H1065" s="257" t="s">
        <v>5765</v>
      </c>
      <c r="I1065" s="257" t="s">
        <v>1073</v>
      </c>
    </row>
    <row r="1066" spans="1:9" ht="15.95" customHeight="1">
      <c r="A1066" s="257" t="s">
        <v>2787</v>
      </c>
      <c r="B1066" s="257" t="s">
        <v>5973</v>
      </c>
      <c r="C1066" s="257"/>
      <c r="D1066" s="257" t="s">
        <v>5782</v>
      </c>
      <c r="E1066" s="257" t="s">
        <v>2774</v>
      </c>
      <c r="F1066" s="257" t="s">
        <v>2775</v>
      </c>
      <c r="G1066" s="257" t="s">
        <v>2588</v>
      </c>
      <c r="H1066" s="257" t="s">
        <v>5765</v>
      </c>
      <c r="I1066" s="257" t="s">
        <v>1073</v>
      </c>
    </row>
    <row r="1067" spans="1:9" ht="15.95" customHeight="1">
      <c r="A1067" s="257" t="s">
        <v>2788</v>
      </c>
      <c r="B1067" s="257" t="s">
        <v>5974</v>
      </c>
      <c r="C1067" s="257"/>
      <c r="D1067" s="257" t="s">
        <v>5782</v>
      </c>
      <c r="E1067" s="257" t="s">
        <v>2774</v>
      </c>
      <c r="F1067" s="257" t="s">
        <v>2775</v>
      </c>
      <c r="G1067" s="257" t="s">
        <v>2588</v>
      </c>
      <c r="H1067" s="257" t="s">
        <v>5765</v>
      </c>
      <c r="I1067" s="257" t="s">
        <v>1073</v>
      </c>
    </row>
    <row r="1068" spans="1:9" ht="15.95" customHeight="1">
      <c r="A1068" s="257" t="s">
        <v>2789</v>
      </c>
      <c r="B1068" s="257" t="s">
        <v>5981</v>
      </c>
      <c r="C1068" s="257"/>
      <c r="D1068" s="257" t="s">
        <v>5782</v>
      </c>
      <c r="E1068" s="257" t="s">
        <v>2774</v>
      </c>
      <c r="F1068" s="257" t="s">
        <v>2775</v>
      </c>
      <c r="G1068" s="257" t="s">
        <v>2588</v>
      </c>
      <c r="H1068" s="257" t="s">
        <v>5765</v>
      </c>
      <c r="I1068" s="257" t="s">
        <v>1073</v>
      </c>
    </row>
    <row r="1069" spans="1:9" ht="15.95" customHeight="1">
      <c r="A1069" s="257" t="s">
        <v>2790</v>
      </c>
      <c r="B1069" s="257" t="s">
        <v>5969</v>
      </c>
      <c r="C1069" s="257"/>
      <c r="D1069" s="257" t="s">
        <v>5782</v>
      </c>
      <c r="E1069" s="257" t="s">
        <v>2774</v>
      </c>
      <c r="F1069" s="257" t="s">
        <v>2775</v>
      </c>
      <c r="G1069" s="257" t="s">
        <v>2588</v>
      </c>
      <c r="H1069" s="257" t="s">
        <v>5765</v>
      </c>
      <c r="I1069" s="257" t="s">
        <v>1073</v>
      </c>
    </row>
    <row r="1070" spans="1:9" ht="15.95" customHeight="1">
      <c r="A1070" s="257" t="s">
        <v>2791</v>
      </c>
      <c r="B1070" s="257" t="s">
        <v>5818</v>
      </c>
      <c r="C1070" s="257"/>
      <c r="D1070" s="257" t="s">
        <v>5782</v>
      </c>
      <c r="E1070" s="257" t="s">
        <v>2792</v>
      </c>
      <c r="F1070" s="257" t="s">
        <v>2793</v>
      </c>
      <c r="G1070" s="257" t="s">
        <v>2588</v>
      </c>
      <c r="H1070" s="257" t="s">
        <v>5765</v>
      </c>
      <c r="I1070" s="257" t="s">
        <v>1073</v>
      </c>
    </row>
    <row r="1071" spans="1:9" ht="15.95" customHeight="1">
      <c r="A1071" s="257" t="s">
        <v>2794</v>
      </c>
      <c r="B1071" s="257" t="s">
        <v>5967</v>
      </c>
      <c r="C1071" s="257"/>
      <c r="D1071" s="257" t="s">
        <v>5782</v>
      </c>
      <c r="E1071" s="257" t="s">
        <v>2792</v>
      </c>
      <c r="F1071" s="257" t="s">
        <v>2793</v>
      </c>
      <c r="G1071" s="257" t="s">
        <v>2588</v>
      </c>
      <c r="H1071" s="257" t="s">
        <v>5765</v>
      </c>
      <c r="I1071" s="257" t="s">
        <v>1073</v>
      </c>
    </row>
    <row r="1072" spans="1:9" ht="15.95" customHeight="1">
      <c r="A1072" s="257" t="s">
        <v>2795</v>
      </c>
      <c r="B1072" s="257" t="s">
        <v>5987</v>
      </c>
      <c r="C1072" s="257"/>
      <c r="D1072" s="257" t="s">
        <v>5782</v>
      </c>
      <c r="E1072" s="257" t="s">
        <v>2792</v>
      </c>
      <c r="F1072" s="257" t="s">
        <v>2793</v>
      </c>
      <c r="G1072" s="257" t="s">
        <v>2588</v>
      </c>
      <c r="H1072" s="257" t="s">
        <v>5765</v>
      </c>
      <c r="I1072" s="257" t="s">
        <v>1073</v>
      </c>
    </row>
    <row r="1073" spans="1:9" ht="15.95" customHeight="1">
      <c r="A1073" s="257" t="s">
        <v>2796</v>
      </c>
      <c r="B1073" s="257" t="s">
        <v>5980</v>
      </c>
      <c r="C1073" s="257"/>
      <c r="D1073" s="257" t="s">
        <v>5782</v>
      </c>
      <c r="E1073" s="257" t="s">
        <v>2792</v>
      </c>
      <c r="F1073" s="257" t="s">
        <v>2793</v>
      </c>
      <c r="G1073" s="257" t="s">
        <v>2588</v>
      </c>
      <c r="H1073" s="257" t="s">
        <v>5765</v>
      </c>
      <c r="I1073" s="257" t="s">
        <v>1073</v>
      </c>
    </row>
    <row r="1074" spans="1:9" ht="15.95" customHeight="1">
      <c r="A1074" s="257" t="s">
        <v>2797</v>
      </c>
      <c r="B1074" s="257" t="s">
        <v>5986</v>
      </c>
      <c r="C1074" s="257"/>
      <c r="D1074" s="257" t="s">
        <v>5782</v>
      </c>
      <c r="E1074" s="257" t="s">
        <v>2792</v>
      </c>
      <c r="F1074" s="257" t="s">
        <v>2793</v>
      </c>
      <c r="G1074" s="257" t="s">
        <v>2588</v>
      </c>
      <c r="H1074" s="257" t="s">
        <v>5765</v>
      </c>
      <c r="I1074" s="257" t="s">
        <v>1073</v>
      </c>
    </row>
    <row r="1075" spans="1:9" ht="15.95" customHeight="1">
      <c r="A1075" s="257" t="s">
        <v>2798</v>
      </c>
      <c r="B1075" s="257" t="s">
        <v>5825</v>
      </c>
      <c r="C1075" s="257"/>
      <c r="D1075" s="257" t="s">
        <v>5782</v>
      </c>
      <c r="E1075" s="257" t="s">
        <v>2792</v>
      </c>
      <c r="F1075" s="257" t="s">
        <v>2793</v>
      </c>
      <c r="G1075" s="257" t="s">
        <v>2588</v>
      </c>
      <c r="H1075" s="257" t="s">
        <v>5765</v>
      </c>
      <c r="I1075" s="257" t="s">
        <v>1073</v>
      </c>
    </row>
    <row r="1076" spans="1:9" ht="15.95" customHeight="1">
      <c r="A1076" s="257" t="s">
        <v>2799</v>
      </c>
      <c r="B1076" s="257" t="s">
        <v>5971</v>
      </c>
      <c r="C1076" s="257"/>
      <c r="D1076" s="257" t="s">
        <v>5782</v>
      </c>
      <c r="E1076" s="257" t="s">
        <v>2792</v>
      </c>
      <c r="F1076" s="257" t="s">
        <v>2793</v>
      </c>
      <c r="G1076" s="257" t="s">
        <v>2588</v>
      </c>
      <c r="H1076" s="257" t="s">
        <v>5765</v>
      </c>
      <c r="I1076" s="257" t="s">
        <v>1073</v>
      </c>
    </row>
    <row r="1077" spans="1:9" ht="15.95" customHeight="1">
      <c r="A1077" s="257" t="s">
        <v>2800</v>
      </c>
      <c r="B1077" s="257" t="s">
        <v>6008</v>
      </c>
      <c r="C1077" s="257"/>
      <c r="D1077" s="257" t="s">
        <v>5782</v>
      </c>
      <c r="E1077" s="257" t="s">
        <v>2792</v>
      </c>
      <c r="F1077" s="257" t="s">
        <v>2793</v>
      </c>
      <c r="G1077" s="257" t="s">
        <v>2588</v>
      </c>
      <c r="H1077" s="257" t="s">
        <v>5765</v>
      </c>
      <c r="I1077" s="257" t="s">
        <v>1073</v>
      </c>
    </row>
    <row r="1078" spans="1:9" ht="15.95" customHeight="1">
      <c r="A1078" s="257" t="s">
        <v>2801</v>
      </c>
      <c r="B1078" s="257" t="s">
        <v>5970</v>
      </c>
      <c r="C1078" s="257"/>
      <c r="D1078" s="257" t="s">
        <v>5782</v>
      </c>
      <c r="E1078" s="257" t="s">
        <v>2792</v>
      </c>
      <c r="F1078" s="257" t="s">
        <v>2793</v>
      </c>
      <c r="G1078" s="257" t="s">
        <v>2588</v>
      </c>
      <c r="H1078" s="257" t="s">
        <v>5765</v>
      </c>
      <c r="I1078" s="257" t="s">
        <v>1073</v>
      </c>
    </row>
    <row r="1079" spans="1:9" ht="15.95" customHeight="1">
      <c r="A1079" s="257" t="s">
        <v>2802</v>
      </c>
      <c r="B1079" s="257" t="s">
        <v>5973</v>
      </c>
      <c r="C1079" s="257"/>
      <c r="D1079" s="257" t="s">
        <v>5782</v>
      </c>
      <c r="E1079" s="257" t="s">
        <v>2792</v>
      </c>
      <c r="F1079" s="257" t="s">
        <v>2793</v>
      </c>
      <c r="G1079" s="257" t="s">
        <v>2588</v>
      </c>
      <c r="H1079" s="257" t="s">
        <v>5765</v>
      </c>
      <c r="I1079" s="257" t="s">
        <v>1073</v>
      </c>
    </row>
    <row r="1080" spans="1:9" ht="15.95" customHeight="1">
      <c r="A1080" s="257" t="s">
        <v>2803</v>
      </c>
      <c r="B1080" s="257" t="s">
        <v>5975</v>
      </c>
      <c r="C1080" s="257"/>
      <c r="D1080" s="257" t="s">
        <v>5782</v>
      </c>
      <c r="E1080" s="257" t="s">
        <v>2792</v>
      </c>
      <c r="F1080" s="257" t="s">
        <v>2793</v>
      </c>
      <c r="G1080" s="257" t="s">
        <v>2588</v>
      </c>
      <c r="H1080" s="257" t="s">
        <v>5765</v>
      </c>
      <c r="I1080" s="257" t="s">
        <v>1073</v>
      </c>
    </row>
    <row r="1081" spans="1:9" ht="15.95" customHeight="1">
      <c r="A1081" s="257" t="s">
        <v>2804</v>
      </c>
      <c r="B1081" s="257" t="s">
        <v>5969</v>
      </c>
      <c r="C1081" s="257"/>
      <c r="D1081" s="257" t="s">
        <v>5782</v>
      </c>
      <c r="E1081" s="257" t="s">
        <v>2792</v>
      </c>
      <c r="F1081" s="257" t="s">
        <v>2793</v>
      </c>
      <c r="G1081" s="257" t="s">
        <v>2588</v>
      </c>
      <c r="H1081" s="257" t="s">
        <v>5765</v>
      </c>
      <c r="I1081" s="257" t="s">
        <v>1073</v>
      </c>
    </row>
    <row r="1082" spans="1:9" ht="15.95" customHeight="1">
      <c r="A1082" s="257" t="s">
        <v>2805</v>
      </c>
      <c r="B1082" s="257" t="s">
        <v>5981</v>
      </c>
      <c r="C1082" s="257"/>
      <c r="D1082" s="257" t="s">
        <v>5782</v>
      </c>
      <c r="E1082" s="257" t="s">
        <v>2792</v>
      </c>
      <c r="F1082" s="257" t="s">
        <v>2793</v>
      </c>
      <c r="G1082" s="257" t="s">
        <v>2588</v>
      </c>
      <c r="H1082" s="257" t="s">
        <v>5765</v>
      </c>
      <c r="I1082" s="257" t="s">
        <v>1073</v>
      </c>
    </row>
    <row r="1083" spans="1:9" ht="15.95" customHeight="1">
      <c r="A1083" s="257" t="s">
        <v>2806</v>
      </c>
      <c r="B1083" s="257" t="s">
        <v>5966</v>
      </c>
      <c r="C1083" s="257"/>
      <c r="D1083" s="257" t="s">
        <v>5782</v>
      </c>
      <c r="E1083" s="257" t="s">
        <v>2792</v>
      </c>
      <c r="F1083" s="257" t="s">
        <v>2793</v>
      </c>
      <c r="G1083" s="257" t="s">
        <v>2588</v>
      </c>
      <c r="H1083" s="257" t="s">
        <v>5765</v>
      </c>
      <c r="I1083" s="257" t="s">
        <v>1073</v>
      </c>
    </row>
    <row r="1084" spans="1:9" ht="15.95" customHeight="1">
      <c r="A1084" s="257" t="s">
        <v>2807</v>
      </c>
      <c r="B1084" s="257" t="s">
        <v>5974</v>
      </c>
      <c r="C1084" s="257"/>
      <c r="D1084" s="257" t="s">
        <v>5782</v>
      </c>
      <c r="E1084" s="257" t="s">
        <v>2792</v>
      </c>
      <c r="F1084" s="257" t="s">
        <v>2793</v>
      </c>
      <c r="G1084" s="257" t="s">
        <v>2588</v>
      </c>
      <c r="H1084" s="257" t="s">
        <v>5765</v>
      </c>
      <c r="I1084" s="257" t="s">
        <v>1073</v>
      </c>
    </row>
    <row r="1085" spans="1:9" ht="15.95" customHeight="1">
      <c r="A1085" s="257" t="s">
        <v>2808</v>
      </c>
      <c r="B1085" s="257" t="s">
        <v>5973</v>
      </c>
      <c r="C1085" s="257"/>
      <c r="D1085" s="257" t="s">
        <v>5782</v>
      </c>
      <c r="E1085" s="257" t="s">
        <v>2809</v>
      </c>
      <c r="F1085" s="257" t="s">
        <v>2810</v>
      </c>
      <c r="G1085" s="257" t="s">
        <v>2588</v>
      </c>
      <c r="H1085" s="257" t="s">
        <v>5765</v>
      </c>
      <c r="I1085" s="257" t="s">
        <v>1073</v>
      </c>
    </row>
    <row r="1086" spans="1:9" ht="15.95" customHeight="1">
      <c r="A1086" s="257" t="s">
        <v>2811</v>
      </c>
      <c r="B1086" s="257" t="s">
        <v>5987</v>
      </c>
      <c r="C1086" s="257"/>
      <c r="D1086" s="257" t="s">
        <v>5782</v>
      </c>
      <c r="E1086" s="257" t="s">
        <v>2809</v>
      </c>
      <c r="F1086" s="257" t="s">
        <v>2810</v>
      </c>
      <c r="G1086" s="257" t="s">
        <v>2588</v>
      </c>
      <c r="H1086" s="257" t="s">
        <v>5765</v>
      </c>
      <c r="I1086" s="257" t="s">
        <v>1073</v>
      </c>
    </row>
    <row r="1087" spans="1:9" ht="15.95" customHeight="1">
      <c r="A1087" s="257" t="s">
        <v>2812</v>
      </c>
      <c r="B1087" s="257" t="s">
        <v>5975</v>
      </c>
      <c r="C1087" s="257"/>
      <c r="D1087" s="257" t="s">
        <v>5782</v>
      </c>
      <c r="E1087" s="257" t="s">
        <v>2809</v>
      </c>
      <c r="F1087" s="257" t="s">
        <v>2810</v>
      </c>
      <c r="G1087" s="257" t="s">
        <v>2588</v>
      </c>
      <c r="H1087" s="257" t="s">
        <v>5765</v>
      </c>
      <c r="I1087" s="257" t="s">
        <v>1073</v>
      </c>
    </row>
    <row r="1088" spans="1:9" ht="15.95" customHeight="1">
      <c r="A1088" s="257" t="s">
        <v>2813</v>
      </c>
      <c r="B1088" s="257" t="s">
        <v>5818</v>
      </c>
      <c r="C1088" s="257"/>
      <c r="D1088" s="257" t="s">
        <v>5782</v>
      </c>
      <c r="E1088" s="257" t="s">
        <v>2809</v>
      </c>
      <c r="F1088" s="257" t="s">
        <v>2810</v>
      </c>
      <c r="G1088" s="257" t="s">
        <v>2588</v>
      </c>
      <c r="H1088" s="257" t="s">
        <v>5765</v>
      </c>
      <c r="I1088" s="257" t="s">
        <v>1073</v>
      </c>
    </row>
    <row r="1089" spans="1:9" ht="15.95" customHeight="1">
      <c r="A1089" s="257" t="s">
        <v>2814</v>
      </c>
      <c r="B1089" s="257" t="s">
        <v>5981</v>
      </c>
      <c r="C1089" s="257"/>
      <c r="D1089" s="257" t="s">
        <v>5782</v>
      </c>
      <c r="E1089" s="257" t="s">
        <v>2809</v>
      </c>
      <c r="F1089" s="257" t="s">
        <v>2810</v>
      </c>
      <c r="G1089" s="257" t="s">
        <v>2588</v>
      </c>
      <c r="H1089" s="257" t="s">
        <v>5765</v>
      </c>
      <c r="I1089" s="257" t="s">
        <v>1073</v>
      </c>
    </row>
    <row r="1090" spans="1:9" ht="15.95" customHeight="1">
      <c r="A1090" s="257" t="s">
        <v>2815</v>
      </c>
      <c r="B1090" s="257" t="s">
        <v>5986</v>
      </c>
      <c r="C1090" s="257"/>
      <c r="D1090" s="257" t="s">
        <v>5782</v>
      </c>
      <c r="E1090" s="257" t="s">
        <v>2809</v>
      </c>
      <c r="F1090" s="257" t="s">
        <v>2810</v>
      </c>
      <c r="G1090" s="257" t="s">
        <v>2588</v>
      </c>
      <c r="H1090" s="257" t="s">
        <v>5765</v>
      </c>
      <c r="I1090" s="257" t="s">
        <v>1073</v>
      </c>
    </row>
    <row r="1091" spans="1:9" ht="15.95" customHeight="1">
      <c r="A1091" s="257" t="s">
        <v>2816</v>
      </c>
      <c r="B1091" s="257" t="s">
        <v>5966</v>
      </c>
      <c r="C1091" s="257"/>
      <c r="D1091" s="257" t="s">
        <v>5782</v>
      </c>
      <c r="E1091" s="257" t="s">
        <v>2809</v>
      </c>
      <c r="F1091" s="257" t="s">
        <v>2810</v>
      </c>
      <c r="G1091" s="257" t="s">
        <v>2588</v>
      </c>
      <c r="H1091" s="257" t="s">
        <v>5765</v>
      </c>
      <c r="I1091" s="257" t="s">
        <v>1073</v>
      </c>
    </row>
    <row r="1092" spans="1:9" ht="15.95" customHeight="1">
      <c r="A1092" s="257" t="s">
        <v>2817</v>
      </c>
      <c r="B1092" s="257" t="s">
        <v>5972</v>
      </c>
      <c r="C1092" s="257"/>
      <c r="D1092" s="257" t="s">
        <v>5782</v>
      </c>
      <c r="E1092" s="257" t="s">
        <v>2809</v>
      </c>
      <c r="F1092" s="257" t="s">
        <v>2810</v>
      </c>
      <c r="G1092" s="257" t="s">
        <v>2588</v>
      </c>
      <c r="H1092" s="257" t="s">
        <v>5765</v>
      </c>
      <c r="I1092" s="257" t="s">
        <v>1073</v>
      </c>
    </row>
    <row r="1093" spans="1:9" ht="15.95" customHeight="1">
      <c r="A1093" s="257" t="s">
        <v>2818</v>
      </c>
      <c r="B1093" s="257" t="s">
        <v>5974</v>
      </c>
      <c r="C1093" s="257"/>
      <c r="D1093" s="257" t="s">
        <v>5782</v>
      </c>
      <c r="E1093" s="257" t="s">
        <v>2809</v>
      </c>
      <c r="F1093" s="257" t="s">
        <v>2810</v>
      </c>
      <c r="G1093" s="257" t="s">
        <v>2588</v>
      </c>
      <c r="H1093" s="257" t="s">
        <v>5765</v>
      </c>
      <c r="I1093" s="257" t="s">
        <v>1073</v>
      </c>
    </row>
    <row r="1094" spans="1:9" ht="15.95" customHeight="1">
      <c r="A1094" s="257" t="s">
        <v>2819</v>
      </c>
      <c r="B1094" s="257" t="s">
        <v>5826</v>
      </c>
      <c r="C1094" s="257"/>
      <c r="D1094" s="257" t="s">
        <v>5782</v>
      </c>
      <c r="E1094" s="257" t="s">
        <v>2809</v>
      </c>
      <c r="F1094" s="257" t="s">
        <v>2810</v>
      </c>
      <c r="G1094" s="257" t="s">
        <v>2588</v>
      </c>
      <c r="H1094" s="257" t="s">
        <v>5765</v>
      </c>
      <c r="I1094" s="257" t="s">
        <v>1073</v>
      </c>
    </row>
    <row r="1095" spans="1:9" ht="15.95" customHeight="1">
      <c r="A1095" s="257" t="s">
        <v>2820</v>
      </c>
      <c r="B1095" s="257" t="s">
        <v>5970</v>
      </c>
      <c r="C1095" s="257"/>
      <c r="D1095" s="257" t="s">
        <v>5782</v>
      </c>
      <c r="E1095" s="257" t="s">
        <v>2809</v>
      </c>
      <c r="F1095" s="257" t="s">
        <v>2810</v>
      </c>
      <c r="G1095" s="257" t="s">
        <v>2588</v>
      </c>
      <c r="H1095" s="257" t="s">
        <v>5765</v>
      </c>
      <c r="I1095" s="257" t="s">
        <v>1073</v>
      </c>
    </row>
    <row r="1096" spans="1:9" ht="15.95" customHeight="1">
      <c r="A1096" s="257" t="s">
        <v>2821</v>
      </c>
      <c r="B1096" s="257" t="s">
        <v>5971</v>
      </c>
      <c r="C1096" s="257"/>
      <c r="D1096" s="257" t="s">
        <v>5782</v>
      </c>
      <c r="E1096" s="257" t="s">
        <v>2809</v>
      </c>
      <c r="F1096" s="257" t="s">
        <v>2810</v>
      </c>
      <c r="G1096" s="257" t="s">
        <v>2588</v>
      </c>
      <c r="H1096" s="257" t="s">
        <v>5765</v>
      </c>
      <c r="I1096" s="257" t="s">
        <v>1073</v>
      </c>
    </row>
    <row r="1097" spans="1:9" ht="15.95" customHeight="1">
      <c r="A1097" s="257" t="s">
        <v>2822</v>
      </c>
      <c r="B1097" s="257" t="s">
        <v>5980</v>
      </c>
      <c r="C1097" s="257"/>
      <c r="D1097" s="257" t="s">
        <v>5782</v>
      </c>
      <c r="E1097" s="257" t="s">
        <v>2809</v>
      </c>
      <c r="F1097" s="257" t="s">
        <v>2810</v>
      </c>
      <c r="G1097" s="257" t="s">
        <v>2588</v>
      </c>
      <c r="H1097" s="257" t="s">
        <v>5765</v>
      </c>
      <c r="I1097" s="257" t="s">
        <v>1073</v>
      </c>
    </row>
    <row r="1098" spans="1:9" ht="15.95" customHeight="1">
      <c r="A1098" s="257" t="s">
        <v>2823</v>
      </c>
      <c r="B1098" s="257" t="s">
        <v>5825</v>
      </c>
      <c r="C1098" s="257"/>
      <c r="D1098" s="257" t="s">
        <v>5782</v>
      </c>
      <c r="E1098" s="257" t="s">
        <v>2809</v>
      </c>
      <c r="F1098" s="257" t="s">
        <v>2810</v>
      </c>
      <c r="G1098" s="257" t="s">
        <v>2588</v>
      </c>
      <c r="H1098" s="257" t="s">
        <v>5765</v>
      </c>
      <c r="I1098" s="257" t="s">
        <v>1073</v>
      </c>
    </row>
    <row r="1099" spans="1:9" ht="15.95" customHeight="1">
      <c r="A1099" s="257" t="s">
        <v>2824</v>
      </c>
      <c r="B1099" s="257" t="s">
        <v>5967</v>
      </c>
      <c r="C1099" s="257"/>
      <c r="D1099" s="257" t="s">
        <v>5782</v>
      </c>
      <c r="E1099" s="257" t="s">
        <v>2809</v>
      </c>
      <c r="F1099" s="257" t="s">
        <v>2810</v>
      </c>
      <c r="G1099" s="257" t="s">
        <v>2588</v>
      </c>
      <c r="H1099" s="257" t="s">
        <v>5765</v>
      </c>
      <c r="I1099" s="257" t="s">
        <v>1073</v>
      </c>
    </row>
    <row r="1100" spans="1:9" ht="15.95" customHeight="1">
      <c r="A1100" s="257" t="s">
        <v>2825</v>
      </c>
      <c r="B1100" s="257" t="s">
        <v>5970</v>
      </c>
      <c r="C1100" s="257"/>
      <c r="D1100" s="257" t="s">
        <v>5782</v>
      </c>
      <c r="E1100" s="257" t="s">
        <v>2826</v>
      </c>
      <c r="F1100" s="257" t="s">
        <v>2827</v>
      </c>
      <c r="G1100" s="257" t="s">
        <v>2588</v>
      </c>
      <c r="H1100" s="257" t="s">
        <v>5765</v>
      </c>
      <c r="I1100" s="257" t="s">
        <v>1073</v>
      </c>
    </row>
    <row r="1101" spans="1:9" ht="15.95" customHeight="1">
      <c r="A1101" s="257" t="s">
        <v>2828</v>
      </c>
      <c r="B1101" s="257" t="s">
        <v>5967</v>
      </c>
      <c r="C1101" s="257"/>
      <c r="D1101" s="257" t="s">
        <v>5782</v>
      </c>
      <c r="E1101" s="257" t="s">
        <v>2826</v>
      </c>
      <c r="F1101" s="257" t="s">
        <v>2827</v>
      </c>
      <c r="G1101" s="257" t="s">
        <v>2588</v>
      </c>
      <c r="H1101" s="257" t="s">
        <v>5765</v>
      </c>
      <c r="I1101" s="257" t="s">
        <v>1073</v>
      </c>
    </row>
    <row r="1102" spans="1:9" ht="15.95" customHeight="1">
      <c r="A1102" s="257" t="s">
        <v>2829</v>
      </c>
      <c r="B1102" s="257" t="s">
        <v>5987</v>
      </c>
      <c r="C1102" s="257"/>
      <c r="D1102" s="257" t="s">
        <v>5782</v>
      </c>
      <c r="E1102" s="257" t="s">
        <v>2826</v>
      </c>
      <c r="F1102" s="257" t="s">
        <v>2827</v>
      </c>
      <c r="G1102" s="257" t="s">
        <v>2588</v>
      </c>
      <c r="H1102" s="257" t="s">
        <v>5765</v>
      </c>
      <c r="I1102" s="257" t="s">
        <v>1073</v>
      </c>
    </row>
    <row r="1103" spans="1:9" ht="15.95" customHeight="1">
      <c r="A1103" s="257" t="s">
        <v>2830</v>
      </c>
      <c r="B1103" s="257" t="s">
        <v>5980</v>
      </c>
      <c r="C1103" s="257"/>
      <c r="D1103" s="257" t="s">
        <v>5782</v>
      </c>
      <c r="E1103" s="257" t="s">
        <v>2826</v>
      </c>
      <c r="F1103" s="257" t="s">
        <v>2827</v>
      </c>
      <c r="G1103" s="257" t="s">
        <v>2588</v>
      </c>
      <c r="H1103" s="257" t="s">
        <v>5765</v>
      </c>
      <c r="I1103" s="257" t="s">
        <v>1073</v>
      </c>
    </row>
    <row r="1104" spans="1:9" ht="15.95" customHeight="1">
      <c r="A1104" s="257" t="s">
        <v>2831</v>
      </c>
      <c r="B1104" s="257" t="s">
        <v>5818</v>
      </c>
      <c r="C1104" s="257"/>
      <c r="D1104" s="257" t="s">
        <v>5782</v>
      </c>
      <c r="E1104" s="257" t="s">
        <v>2826</v>
      </c>
      <c r="F1104" s="257" t="s">
        <v>2827</v>
      </c>
      <c r="G1104" s="257" t="s">
        <v>2588</v>
      </c>
      <c r="H1104" s="257" t="s">
        <v>5765</v>
      </c>
      <c r="I1104" s="257" t="s">
        <v>1073</v>
      </c>
    </row>
    <row r="1105" spans="1:9" ht="15.95" customHeight="1">
      <c r="A1105" s="257" t="s">
        <v>2832</v>
      </c>
      <c r="B1105" s="257" t="s">
        <v>5971</v>
      </c>
      <c r="C1105" s="257"/>
      <c r="D1105" s="257" t="s">
        <v>5782</v>
      </c>
      <c r="E1105" s="257" t="s">
        <v>2826</v>
      </c>
      <c r="F1105" s="257" t="s">
        <v>2827</v>
      </c>
      <c r="G1105" s="257" t="s">
        <v>2588</v>
      </c>
      <c r="H1105" s="257" t="s">
        <v>5765</v>
      </c>
      <c r="I1105" s="257" t="s">
        <v>1073</v>
      </c>
    </row>
    <row r="1106" spans="1:9" ht="15.95" customHeight="1">
      <c r="A1106" s="257" t="s">
        <v>2833</v>
      </c>
      <c r="B1106" s="257" t="s">
        <v>5826</v>
      </c>
      <c r="C1106" s="257"/>
      <c r="D1106" s="257" t="s">
        <v>5782</v>
      </c>
      <c r="E1106" s="257" t="s">
        <v>2826</v>
      </c>
      <c r="F1106" s="257" t="s">
        <v>2827</v>
      </c>
      <c r="G1106" s="257" t="s">
        <v>2588</v>
      </c>
      <c r="H1106" s="257" t="s">
        <v>5765</v>
      </c>
      <c r="I1106" s="257" t="s">
        <v>1073</v>
      </c>
    </row>
    <row r="1107" spans="1:9" ht="15.95" customHeight="1">
      <c r="A1107" s="257" t="s">
        <v>2834</v>
      </c>
      <c r="B1107" s="257" t="s">
        <v>5981</v>
      </c>
      <c r="C1107" s="257"/>
      <c r="D1107" s="257" t="s">
        <v>5782</v>
      </c>
      <c r="E1107" s="257" t="s">
        <v>2826</v>
      </c>
      <c r="F1107" s="257" t="s">
        <v>2827</v>
      </c>
      <c r="G1107" s="257" t="s">
        <v>2588</v>
      </c>
      <c r="H1107" s="257" t="s">
        <v>5765</v>
      </c>
      <c r="I1107" s="257" t="s">
        <v>1073</v>
      </c>
    </row>
    <row r="1108" spans="1:9" ht="15.95" customHeight="1">
      <c r="A1108" s="257" t="s">
        <v>2835</v>
      </c>
      <c r="B1108" s="257" t="s">
        <v>5974</v>
      </c>
      <c r="C1108" s="257"/>
      <c r="D1108" s="257" t="s">
        <v>5782</v>
      </c>
      <c r="E1108" s="257" t="s">
        <v>2826</v>
      </c>
      <c r="F1108" s="257" t="s">
        <v>2827</v>
      </c>
      <c r="G1108" s="257" t="s">
        <v>2588</v>
      </c>
      <c r="H1108" s="257" t="s">
        <v>5765</v>
      </c>
      <c r="I1108" s="257" t="s">
        <v>1073</v>
      </c>
    </row>
    <row r="1109" spans="1:9" ht="15.95" customHeight="1">
      <c r="A1109" s="257" t="s">
        <v>2836</v>
      </c>
      <c r="B1109" s="257" t="s">
        <v>5973</v>
      </c>
      <c r="C1109" s="257"/>
      <c r="D1109" s="257" t="s">
        <v>5782</v>
      </c>
      <c r="E1109" s="257" t="s">
        <v>2826</v>
      </c>
      <c r="F1109" s="257" t="s">
        <v>2827</v>
      </c>
      <c r="G1109" s="257" t="s">
        <v>2588</v>
      </c>
      <c r="H1109" s="257" t="s">
        <v>5765</v>
      </c>
      <c r="I1109" s="257" t="s">
        <v>1073</v>
      </c>
    </row>
    <row r="1110" spans="1:9" ht="15.95" customHeight="1">
      <c r="A1110" s="257" t="s">
        <v>2837</v>
      </c>
      <c r="B1110" s="257" t="s">
        <v>5986</v>
      </c>
      <c r="C1110" s="257"/>
      <c r="D1110" s="257" t="s">
        <v>5782</v>
      </c>
      <c r="E1110" s="257" t="s">
        <v>2826</v>
      </c>
      <c r="F1110" s="257" t="s">
        <v>2827</v>
      </c>
      <c r="G1110" s="257" t="s">
        <v>2588</v>
      </c>
      <c r="H1110" s="257" t="s">
        <v>5765</v>
      </c>
      <c r="I1110" s="257" t="s">
        <v>1073</v>
      </c>
    </row>
    <row r="1111" spans="1:9" ht="15.95" customHeight="1">
      <c r="A1111" s="257" t="s">
        <v>2838</v>
      </c>
      <c r="B1111" s="257" t="s">
        <v>5975</v>
      </c>
      <c r="C1111" s="257"/>
      <c r="D1111" s="257" t="s">
        <v>5782</v>
      </c>
      <c r="E1111" s="257" t="s">
        <v>2826</v>
      </c>
      <c r="F1111" s="257" t="s">
        <v>2827</v>
      </c>
      <c r="G1111" s="257" t="s">
        <v>2588</v>
      </c>
      <c r="H1111" s="257" t="s">
        <v>5765</v>
      </c>
      <c r="I1111" s="257" t="s">
        <v>1073</v>
      </c>
    </row>
    <row r="1112" spans="1:9" ht="15.95" customHeight="1">
      <c r="A1112" s="257" t="s">
        <v>2839</v>
      </c>
      <c r="B1112" s="257" t="s">
        <v>5972</v>
      </c>
      <c r="C1112" s="257"/>
      <c r="D1112" s="257" t="s">
        <v>5782</v>
      </c>
      <c r="E1112" s="257" t="s">
        <v>2826</v>
      </c>
      <c r="F1112" s="257" t="s">
        <v>2827</v>
      </c>
      <c r="G1112" s="257" t="s">
        <v>2588</v>
      </c>
      <c r="H1112" s="257" t="s">
        <v>5765</v>
      </c>
      <c r="I1112" s="257" t="s">
        <v>1073</v>
      </c>
    </row>
    <row r="1113" spans="1:9" ht="15.95" customHeight="1">
      <c r="A1113" s="257" t="s">
        <v>2840</v>
      </c>
      <c r="B1113" s="257" t="s">
        <v>5825</v>
      </c>
      <c r="C1113" s="257"/>
      <c r="D1113" s="257" t="s">
        <v>5782</v>
      </c>
      <c r="E1113" s="257" t="s">
        <v>2826</v>
      </c>
      <c r="F1113" s="257" t="s">
        <v>2827</v>
      </c>
      <c r="G1113" s="257" t="s">
        <v>2588</v>
      </c>
      <c r="H1113" s="257" t="s">
        <v>5765</v>
      </c>
      <c r="I1113" s="257" t="s">
        <v>1073</v>
      </c>
    </row>
    <row r="1114" spans="1:9" ht="15.95" customHeight="1">
      <c r="A1114" s="257" t="s">
        <v>2841</v>
      </c>
      <c r="B1114" s="257" t="s">
        <v>5986</v>
      </c>
      <c r="C1114" s="257"/>
      <c r="D1114" s="257" t="s">
        <v>5782</v>
      </c>
      <c r="E1114" s="257" t="s">
        <v>2842</v>
      </c>
      <c r="F1114" s="257" t="s">
        <v>2843</v>
      </c>
      <c r="G1114" s="257" t="s">
        <v>2588</v>
      </c>
      <c r="H1114" s="257" t="s">
        <v>5765</v>
      </c>
      <c r="I1114" s="257" t="s">
        <v>1073</v>
      </c>
    </row>
    <row r="1115" spans="1:9" ht="15.95" customHeight="1">
      <c r="A1115" s="257" t="s">
        <v>2844</v>
      </c>
      <c r="B1115" s="257" t="s">
        <v>5981</v>
      </c>
      <c r="C1115" s="257"/>
      <c r="D1115" s="257" t="s">
        <v>5782</v>
      </c>
      <c r="E1115" s="257" t="s">
        <v>2842</v>
      </c>
      <c r="F1115" s="257" t="s">
        <v>2843</v>
      </c>
      <c r="G1115" s="257" t="s">
        <v>2588</v>
      </c>
      <c r="H1115" s="257" t="s">
        <v>5765</v>
      </c>
      <c r="I1115" s="257" t="s">
        <v>1073</v>
      </c>
    </row>
    <row r="1116" spans="1:9" ht="15.95" customHeight="1">
      <c r="A1116" s="257" t="s">
        <v>2845</v>
      </c>
      <c r="B1116" s="257" t="s">
        <v>5974</v>
      </c>
      <c r="C1116" s="257"/>
      <c r="D1116" s="257" t="s">
        <v>5782</v>
      </c>
      <c r="E1116" s="257" t="s">
        <v>2842</v>
      </c>
      <c r="F1116" s="257" t="s">
        <v>2843</v>
      </c>
      <c r="G1116" s="257" t="s">
        <v>2588</v>
      </c>
      <c r="H1116" s="257" t="s">
        <v>5765</v>
      </c>
      <c r="I1116" s="257" t="s">
        <v>1073</v>
      </c>
    </row>
    <row r="1117" spans="1:9" ht="15.95" customHeight="1">
      <c r="A1117" s="257" t="s">
        <v>2846</v>
      </c>
      <c r="B1117" s="257" t="s">
        <v>5975</v>
      </c>
      <c r="C1117" s="257"/>
      <c r="D1117" s="257" t="s">
        <v>5782</v>
      </c>
      <c r="E1117" s="257" t="s">
        <v>2842</v>
      </c>
      <c r="F1117" s="257" t="s">
        <v>2843</v>
      </c>
      <c r="G1117" s="257" t="s">
        <v>2588</v>
      </c>
      <c r="H1117" s="257" t="s">
        <v>5765</v>
      </c>
      <c r="I1117" s="257" t="s">
        <v>1073</v>
      </c>
    </row>
    <row r="1118" spans="1:9" ht="15.95" customHeight="1">
      <c r="A1118" s="257" t="s">
        <v>2847</v>
      </c>
      <c r="B1118" s="257" t="s">
        <v>5826</v>
      </c>
      <c r="C1118" s="257"/>
      <c r="D1118" s="257" t="s">
        <v>5782</v>
      </c>
      <c r="E1118" s="257" t="s">
        <v>2842</v>
      </c>
      <c r="F1118" s="257" t="s">
        <v>2843</v>
      </c>
      <c r="G1118" s="257" t="s">
        <v>2588</v>
      </c>
      <c r="H1118" s="257" t="s">
        <v>5765</v>
      </c>
      <c r="I1118" s="257" t="s">
        <v>1073</v>
      </c>
    </row>
    <row r="1119" spans="1:9" ht="15.95" customHeight="1">
      <c r="A1119" s="257" t="s">
        <v>2848</v>
      </c>
      <c r="B1119" s="257" t="s">
        <v>5987</v>
      </c>
      <c r="C1119" s="257"/>
      <c r="D1119" s="257" t="s">
        <v>5782</v>
      </c>
      <c r="E1119" s="257" t="s">
        <v>2842</v>
      </c>
      <c r="F1119" s="257" t="s">
        <v>2843</v>
      </c>
      <c r="G1119" s="257" t="s">
        <v>2588</v>
      </c>
      <c r="H1119" s="257" t="s">
        <v>5765</v>
      </c>
      <c r="I1119" s="257" t="s">
        <v>1073</v>
      </c>
    </row>
    <row r="1120" spans="1:9" ht="15.95" customHeight="1">
      <c r="A1120" s="257" t="s">
        <v>2849</v>
      </c>
      <c r="B1120" s="257" t="s">
        <v>5825</v>
      </c>
      <c r="C1120" s="257"/>
      <c r="D1120" s="257" t="s">
        <v>5782</v>
      </c>
      <c r="E1120" s="257" t="s">
        <v>2842</v>
      </c>
      <c r="F1120" s="257" t="s">
        <v>2843</v>
      </c>
      <c r="G1120" s="257" t="s">
        <v>2588</v>
      </c>
      <c r="H1120" s="257" t="s">
        <v>5765</v>
      </c>
      <c r="I1120" s="257" t="s">
        <v>1073</v>
      </c>
    </row>
    <row r="1121" spans="1:9" ht="15.95" customHeight="1">
      <c r="A1121" s="257" t="s">
        <v>2850</v>
      </c>
      <c r="B1121" s="257" t="s">
        <v>5973</v>
      </c>
      <c r="C1121" s="257"/>
      <c r="D1121" s="257" t="s">
        <v>5782</v>
      </c>
      <c r="E1121" s="257" t="s">
        <v>2842</v>
      </c>
      <c r="F1121" s="257" t="s">
        <v>2843</v>
      </c>
      <c r="G1121" s="257" t="s">
        <v>2588</v>
      </c>
      <c r="H1121" s="257" t="s">
        <v>5765</v>
      </c>
      <c r="I1121" s="257" t="s">
        <v>1073</v>
      </c>
    </row>
    <row r="1122" spans="1:9" ht="15.95" customHeight="1">
      <c r="A1122" s="257" t="s">
        <v>2851</v>
      </c>
      <c r="B1122" s="257" t="s">
        <v>5967</v>
      </c>
      <c r="C1122" s="257"/>
      <c r="D1122" s="257" t="s">
        <v>5782</v>
      </c>
      <c r="E1122" s="257" t="s">
        <v>2842</v>
      </c>
      <c r="F1122" s="257" t="s">
        <v>2843</v>
      </c>
      <c r="G1122" s="257" t="s">
        <v>2588</v>
      </c>
      <c r="H1122" s="257" t="s">
        <v>5765</v>
      </c>
      <c r="I1122" s="257" t="s">
        <v>1073</v>
      </c>
    </row>
    <row r="1123" spans="1:9" ht="15.95" customHeight="1">
      <c r="A1123" s="257" t="s">
        <v>2852</v>
      </c>
      <c r="B1123" s="257" t="s">
        <v>5818</v>
      </c>
      <c r="C1123" s="257"/>
      <c r="D1123" s="257" t="s">
        <v>5782</v>
      </c>
      <c r="E1123" s="257" t="s">
        <v>2842</v>
      </c>
      <c r="F1123" s="257" t="s">
        <v>2843</v>
      </c>
      <c r="G1123" s="257" t="s">
        <v>2588</v>
      </c>
      <c r="H1123" s="257" t="s">
        <v>5765</v>
      </c>
      <c r="I1123" s="257" t="s">
        <v>1073</v>
      </c>
    </row>
    <row r="1124" spans="1:9" ht="15.95" customHeight="1">
      <c r="A1124" s="257" t="s">
        <v>2853</v>
      </c>
      <c r="B1124" s="257" t="s">
        <v>5971</v>
      </c>
      <c r="C1124" s="257"/>
      <c r="D1124" s="257" t="s">
        <v>5782</v>
      </c>
      <c r="E1124" s="257" t="s">
        <v>2842</v>
      </c>
      <c r="F1124" s="257" t="s">
        <v>2843</v>
      </c>
      <c r="G1124" s="257" t="s">
        <v>2588</v>
      </c>
      <c r="H1124" s="257" t="s">
        <v>5765</v>
      </c>
      <c r="I1124" s="257" t="s">
        <v>1073</v>
      </c>
    </row>
    <row r="1125" spans="1:9" ht="15.95" customHeight="1">
      <c r="A1125" s="257" t="s">
        <v>2854</v>
      </c>
      <c r="B1125" s="257" t="s">
        <v>5970</v>
      </c>
      <c r="C1125" s="257"/>
      <c r="D1125" s="257" t="s">
        <v>5782</v>
      </c>
      <c r="E1125" s="257" t="s">
        <v>2842</v>
      </c>
      <c r="F1125" s="257" t="s">
        <v>2843</v>
      </c>
      <c r="G1125" s="257" t="s">
        <v>2588</v>
      </c>
      <c r="H1125" s="257" t="s">
        <v>5765</v>
      </c>
      <c r="I1125" s="257" t="s">
        <v>1073</v>
      </c>
    </row>
    <row r="1126" spans="1:9" ht="15.95" customHeight="1">
      <c r="A1126" s="257" t="s">
        <v>2855</v>
      </c>
      <c r="B1126" s="257" t="s">
        <v>5980</v>
      </c>
      <c r="C1126" s="257"/>
      <c r="D1126" s="257" t="s">
        <v>5782</v>
      </c>
      <c r="E1126" s="257" t="s">
        <v>2842</v>
      </c>
      <c r="F1126" s="257" t="s">
        <v>2843</v>
      </c>
      <c r="G1126" s="257" t="s">
        <v>2588</v>
      </c>
      <c r="H1126" s="257" t="s">
        <v>5765</v>
      </c>
      <c r="I1126" s="257" t="s">
        <v>1073</v>
      </c>
    </row>
    <row r="1127" spans="1:9" ht="15.95" customHeight="1">
      <c r="A1127" s="257" t="s">
        <v>2856</v>
      </c>
      <c r="B1127" s="257" t="s">
        <v>5966</v>
      </c>
      <c r="C1127" s="257"/>
      <c r="D1127" s="257" t="s">
        <v>5782</v>
      </c>
      <c r="E1127" s="257" t="s">
        <v>2842</v>
      </c>
      <c r="F1127" s="257" t="s">
        <v>2843</v>
      </c>
      <c r="G1127" s="257" t="s">
        <v>2588</v>
      </c>
      <c r="H1127" s="257" t="s">
        <v>5765</v>
      </c>
      <c r="I1127" s="257" t="s">
        <v>1073</v>
      </c>
    </row>
    <row r="1128" spans="1:9" ht="15.95" customHeight="1">
      <c r="A1128" s="257" t="s">
        <v>2857</v>
      </c>
      <c r="B1128" s="257" t="s">
        <v>5969</v>
      </c>
      <c r="C1128" s="257"/>
      <c r="D1128" s="257" t="s">
        <v>5782</v>
      </c>
      <c r="E1128" s="257" t="s">
        <v>2842</v>
      </c>
      <c r="F1128" s="257" t="s">
        <v>2843</v>
      </c>
      <c r="G1128" s="257" t="s">
        <v>2588</v>
      </c>
      <c r="H1128" s="257" t="s">
        <v>5765</v>
      </c>
      <c r="I1128" s="257" t="s">
        <v>1073</v>
      </c>
    </row>
    <row r="1129" spans="1:9" ht="15.95" customHeight="1">
      <c r="A1129" s="257" t="s">
        <v>2858</v>
      </c>
      <c r="B1129" s="257" t="s">
        <v>5972</v>
      </c>
      <c r="C1129" s="257"/>
      <c r="D1129" s="257" t="s">
        <v>5782</v>
      </c>
      <c r="E1129" s="257" t="s">
        <v>2842</v>
      </c>
      <c r="F1129" s="257" t="s">
        <v>2843</v>
      </c>
      <c r="G1129" s="257" t="s">
        <v>2588</v>
      </c>
      <c r="H1129" s="257" t="s">
        <v>5765</v>
      </c>
      <c r="I1129" s="257" t="s">
        <v>1073</v>
      </c>
    </row>
    <row r="1130" spans="1:9" ht="15.95" customHeight="1">
      <c r="A1130" s="257" t="s">
        <v>2859</v>
      </c>
      <c r="B1130" s="257" t="s">
        <v>6009</v>
      </c>
      <c r="C1130" s="257"/>
      <c r="D1130" s="257" t="s">
        <v>5782</v>
      </c>
      <c r="E1130" s="257" t="s">
        <v>2860</v>
      </c>
      <c r="F1130" s="257" t="s">
        <v>2861</v>
      </c>
      <c r="G1130" s="257" t="s">
        <v>2588</v>
      </c>
      <c r="H1130" s="257" t="s">
        <v>5765</v>
      </c>
      <c r="I1130" s="257" t="s">
        <v>1073</v>
      </c>
    </row>
    <row r="1131" spans="1:9" ht="15.95" customHeight="1">
      <c r="A1131" s="257" t="s">
        <v>2862</v>
      </c>
      <c r="B1131" s="257" t="s">
        <v>6010</v>
      </c>
      <c r="C1131" s="257"/>
      <c r="D1131" s="257" t="s">
        <v>5782</v>
      </c>
      <c r="E1131" s="257" t="s">
        <v>2860</v>
      </c>
      <c r="F1131" s="257" t="s">
        <v>2861</v>
      </c>
      <c r="G1131" s="257" t="s">
        <v>2588</v>
      </c>
      <c r="H1131" s="257" t="s">
        <v>5765</v>
      </c>
      <c r="I1131" s="257" t="s">
        <v>1073</v>
      </c>
    </row>
    <row r="1132" spans="1:9" ht="15.95" customHeight="1">
      <c r="A1132" s="257" t="s">
        <v>2863</v>
      </c>
      <c r="B1132" s="257" t="s">
        <v>6011</v>
      </c>
      <c r="C1132" s="257"/>
      <c r="D1132" s="257" t="s">
        <v>5782</v>
      </c>
      <c r="E1132" s="257" t="s">
        <v>2860</v>
      </c>
      <c r="F1132" s="257" t="s">
        <v>2861</v>
      </c>
      <c r="G1132" s="257" t="s">
        <v>2588</v>
      </c>
      <c r="H1132" s="257" t="s">
        <v>5765</v>
      </c>
      <c r="I1132" s="257" t="s">
        <v>1073</v>
      </c>
    </row>
    <row r="1133" spans="1:9" ht="15.95" customHeight="1">
      <c r="A1133" s="257" t="s">
        <v>2864</v>
      </c>
      <c r="B1133" s="257" t="s">
        <v>6012</v>
      </c>
      <c r="C1133" s="257"/>
      <c r="D1133" s="257" t="s">
        <v>5782</v>
      </c>
      <c r="E1133" s="257" t="s">
        <v>2860</v>
      </c>
      <c r="F1133" s="257" t="s">
        <v>2861</v>
      </c>
      <c r="G1133" s="257" t="s">
        <v>2588</v>
      </c>
      <c r="H1133" s="257" t="s">
        <v>5765</v>
      </c>
      <c r="I1133" s="257" t="s">
        <v>1073</v>
      </c>
    </row>
    <row r="1134" spans="1:9" ht="15.95" customHeight="1">
      <c r="A1134" s="257" t="s">
        <v>2865</v>
      </c>
      <c r="B1134" s="257" t="s">
        <v>6013</v>
      </c>
      <c r="C1134" s="257"/>
      <c r="D1134" s="257" t="s">
        <v>5782</v>
      </c>
      <c r="E1134" s="257" t="s">
        <v>2860</v>
      </c>
      <c r="F1134" s="257" t="s">
        <v>2861</v>
      </c>
      <c r="G1134" s="257" t="s">
        <v>2588</v>
      </c>
      <c r="H1134" s="257" t="s">
        <v>5765</v>
      </c>
      <c r="I1134" s="257" t="s">
        <v>1073</v>
      </c>
    </row>
    <row r="1135" spans="1:9" ht="15.95" customHeight="1">
      <c r="A1135" s="257" t="s">
        <v>2866</v>
      </c>
      <c r="B1135" s="257" t="s">
        <v>6014</v>
      </c>
      <c r="C1135" s="257"/>
      <c r="D1135" s="257" t="s">
        <v>5782</v>
      </c>
      <c r="E1135" s="257" t="s">
        <v>2860</v>
      </c>
      <c r="F1135" s="257" t="s">
        <v>2861</v>
      </c>
      <c r="G1135" s="257" t="s">
        <v>2588</v>
      </c>
      <c r="H1135" s="257" t="s">
        <v>5765</v>
      </c>
      <c r="I1135" s="257" t="s">
        <v>1073</v>
      </c>
    </row>
    <row r="1136" spans="1:9" ht="15.95" customHeight="1">
      <c r="A1136" s="257" t="s">
        <v>2867</v>
      </c>
      <c r="B1136" s="257" t="s">
        <v>6015</v>
      </c>
      <c r="C1136" s="257"/>
      <c r="D1136" s="257" t="s">
        <v>5782</v>
      </c>
      <c r="E1136" s="257" t="s">
        <v>2860</v>
      </c>
      <c r="F1136" s="257" t="s">
        <v>2861</v>
      </c>
      <c r="G1136" s="257" t="s">
        <v>2588</v>
      </c>
      <c r="H1136" s="257" t="s">
        <v>5765</v>
      </c>
      <c r="I1136" s="257" t="s">
        <v>1073</v>
      </c>
    </row>
    <row r="1137" spans="1:9" ht="15.95" customHeight="1">
      <c r="A1137" s="257" t="s">
        <v>2868</v>
      </c>
      <c r="B1137" s="257" t="s">
        <v>6016</v>
      </c>
      <c r="C1137" s="257"/>
      <c r="D1137" s="257" t="s">
        <v>5782</v>
      </c>
      <c r="E1137" s="257" t="s">
        <v>2860</v>
      </c>
      <c r="F1137" s="257" t="s">
        <v>2861</v>
      </c>
      <c r="G1137" s="257" t="s">
        <v>2588</v>
      </c>
      <c r="H1137" s="257" t="s">
        <v>5765</v>
      </c>
      <c r="I1137" s="257" t="s">
        <v>1073</v>
      </c>
    </row>
    <row r="1138" spans="1:9" ht="15.95" customHeight="1">
      <c r="A1138" s="257" t="s">
        <v>2869</v>
      </c>
      <c r="B1138" s="257" t="s">
        <v>6017</v>
      </c>
      <c r="C1138" s="257"/>
      <c r="D1138" s="257" t="s">
        <v>5782</v>
      </c>
      <c r="E1138" s="257" t="s">
        <v>2860</v>
      </c>
      <c r="F1138" s="257" t="s">
        <v>2861</v>
      </c>
      <c r="G1138" s="257" t="s">
        <v>2588</v>
      </c>
      <c r="H1138" s="257" t="s">
        <v>5765</v>
      </c>
      <c r="I1138" s="257" t="s">
        <v>1073</v>
      </c>
    </row>
    <row r="1139" spans="1:9" ht="15.95" customHeight="1">
      <c r="A1139" s="257" t="s">
        <v>2870</v>
      </c>
      <c r="B1139" s="257" t="s">
        <v>6018</v>
      </c>
      <c r="C1139" s="257"/>
      <c r="D1139" s="257" t="s">
        <v>5782</v>
      </c>
      <c r="E1139" s="257" t="s">
        <v>2860</v>
      </c>
      <c r="F1139" s="257" t="s">
        <v>2861</v>
      </c>
      <c r="G1139" s="257" t="s">
        <v>2588</v>
      </c>
      <c r="H1139" s="257" t="s">
        <v>5765</v>
      </c>
      <c r="I1139" s="257" t="s">
        <v>1073</v>
      </c>
    </row>
    <row r="1140" spans="1:9" ht="15.95" customHeight="1">
      <c r="A1140" s="257" t="s">
        <v>2871</v>
      </c>
      <c r="B1140" s="257" t="s">
        <v>6019</v>
      </c>
      <c r="C1140" s="257"/>
      <c r="D1140" s="257" t="s">
        <v>5782</v>
      </c>
      <c r="E1140" s="257" t="s">
        <v>2872</v>
      </c>
      <c r="F1140" s="257" t="s">
        <v>2873</v>
      </c>
      <c r="G1140" s="257" t="s">
        <v>2588</v>
      </c>
      <c r="H1140" s="257" t="s">
        <v>5765</v>
      </c>
      <c r="I1140" s="257" t="s">
        <v>1073</v>
      </c>
    </row>
    <row r="1141" spans="1:9" ht="15.95" customHeight="1">
      <c r="A1141" s="257" t="s">
        <v>2874</v>
      </c>
      <c r="B1141" s="257" t="s">
        <v>6020</v>
      </c>
      <c r="C1141" s="257"/>
      <c r="D1141" s="257" t="s">
        <v>5782</v>
      </c>
      <c r="E1141" s="257" t="s">
        <v>2872</v>
      </c>
      <c r="F1141" s="257" t="s">
        <v>2873</v>
      </c>
      <c r="G1141" s="257" t="s">
        <v>2588</v>
      </c>
      <c r="H1141" s="257" t="s">
        <v>5765</v>
      </c>
      <c r="I1141" s="257" t="s">
        <v>1073</v>
      </c>
    </row>
    <row r="1142" spans="1:9" ht="15.95" customHeight="1">
      <c r="A1142" s="257" t="s">
        <v>2875</v>
      </c>
      <c r="B1142" s="257" t="s">
        <v>6021</v>
      </c>
      <c r="C1142" s="257"/>
      <c r="D1142" s="257" t="s">
        <v>5782</v>
      </c>
      <c r="E1142" s="257" t="s">
        <v>2872</v>
      </c>
      <c r="F1142" s="257" t="s">
        <v>2873</v>
      </c>
      <c r="G1142" s="257" t="s">
        <v>2588</v>
      </c>
      <c r="H1142" s="257" t="s">
        <v>5765</v>
      </c>
      <c r="I1142" s="257" t="s">
        <v>1073</v>
      </c>
    </row>
    <row r="1143" spans="1:9" ht="15.95" customHeight="1">
      <c r="A1143" s="257" t="s">
        <v>2876</v>
      </c>
      <c r="B1143" s="257" t="s">
        <v>6022</v>
      </c>
      <c r="C1143" s="257"/>
      <c r="D1143" s="257" t="s">
        <v>5782</v>
      </c>
      <c r="E1143" s="257" t="s">
        <v>2872</v>
      </c>
      <c r="F1143" s="257" t="s">
        <v>2873</v>
      </c>
      <c r="G1143" s="257" t="s">
        <v>2588</v>
      </c>
      <c r="H1143" s="257" t="s">
        <v>5765</v>
      </c>
      <c r="I1143" s="257" t="s">
        <v>1073</v>
      </c>
    </row>
    <row r="1144" spans="1:9" ht="15.95" customHeight="1">
      <c r="A1144" s="257" t="s">
        <v>2877</v>
      </c>
      <c r="B1144" s="257" t="s">
        <v>6023</v>
      </c>
      <c r="C1144" s="257"/>
      <c r="D1144" s="257" t="s">
        <v>5782</v>
      </c>
      <c r="E1144" s="257" t="s">
        <v>2872</v>
      </c>
      <c r="F1144" s="257" t="s">
        <v>2873</v>
      </c>
      <c r="G1144" s="257" t="s">
        <v>2588</v>
      </c>
      <c r="H1144" s="257" t="s">
        <v>5765</v>
      </c>
      <c r="I1144" s="257" t="s">
        <v>1073</v>
      </c>
    </row>
    <row r="1145" spans="1:9" ht="15.95" customHeight="1">
      <c r="A1145" s="257" t="s">
        <v>2878</v>
      </c>
      <c r="B1145" s="257" t="s">
        <v>6024</v>
      </c>
      <c r="C1145" s="257"/>
      <c r="D1145" s="257" t="s">
        <v>5782</v>
      </c>
      <c r="E1145" s="257" t="s">
        <v>2872</v>
      </c>
      <c r="F1145" s="257" t="s">
        <v>2873</v>
      </c>
      <c r="G1145" s="257" t="s">
        <v>2588</v>
      </c>
      <c r="H1145" s="257" t="s">
        <v>5765</v>
      </c>
      <c r="I1145" s="257" t="s">
        <v>1073</v>
      </c>
    </row>
    <row r="1146" spans="1:9" ht="15.95" customHeight="1">
      <c r="A1146" s="257" t="s">
        <v>2879</v>
      </c>
      <c r="B1146" s="257" t="s">
        <v>6025</v>
      </c>
      <c r="C1146" s="257"/>
      <c r="D1146" s="257" t="s">
        <v>5782</v>
      </c>
      <c r="E1146" s="257" t="s">
        <v>2872</v>
      </c>
      <c r="F1146" s="257" t="s">
        <v>2873</v>
      </c>
      <c r="G1146" s="257" t="s">
        <v>2588</v>
      </c>
      <c r="H1146" s="257" t="s">
        <v>5765</v>
      </c>
      <c r="I1146" s="257" t="s">
        <v>1073</v>
      </c>
    </row>
    <row r="1147" spans="1:9" ht="15.95" customHeight="1">
      <c r="A1147" s="257" t="s">
        <v>2880</v>
      </c>
      <c r="B1147" s="257" t="s">
        <v>5837</v>
      </c>
      <c r="C1147" s="257"/>
      <c r="D1147" s="257" t="s">
        <v>5782</v>
      </c>
      <c r="E1147" s="257" t="s">
        <v>2872</v>
      </c>
      <c r="F1147" s="257" t="s">
        <v>2873</v>
      </c>
      <c r="G1147" s="257" t="s">
        <v>2588</v>
      </c>
      <c r="H1147" s="257" t="s">
        <v>5765</v>
      </c>
      <c r="I1147" s="257" t="s">
        <v>1073</v>
      </c>
    </row>
    <row r="1148" spans="1:9" ht="15.95" customHeight="1">
      <c r="A1148" s="257" t="s">
        <v>2881</v>
      </c>
      <c r="B1148" s="257" t="s">
        <v>5888</v>
      </c>
      <c r="C1148" s="257"/>
      <c r="D1148" s="257" t="s">
        <v>5782</v>
      </c>
      <c r="E1148" s="257" t="s">
        <v>2872</v>
      </c>
      <c r="F1148" s="257" t="s">
        <v>2873</v>
      </c>
      <c r="G1148" s="257" t="s">
        <v>2588</v>
      </c>
      <c r="H1148" s="257" t="s">
        <v>5765</v>
      </c>
      <c r="I1148" s="257" t="s">
        <v>1073</v>
      </c>
    </row>
    <row r="1149" spans="1:9" ht="15.95" customHeight="1">
      <c r="A1149" s="257" t="s">
        <v>2882</v>
      </c>
      <c r="B1149" s="257" t="s">
        <v>5856</v>
      </c>
      <c r="C1149" s="257"/>
      <c r="D1149" s="257" t="s">
        <v>5782</v>
      </c>
      <c r="E1149" s="257" t="s">
        <v>2872</v>
      </c>
      <c r="F1149" s="257" t="s">
        <v>2873</v>
      </c>
      <c r="G1149" s="257" t="s">
        <v>2588</v>
      </c>
      <c r="H1149" s="257" t="s">
        <v>5765</v>
      </c>
      <c r="I1149" s="257" t="s">
        <v>1073</v>
      </c>
    </row>
    <row r="1150" spans="1:9" ht="15.95" customHeight="1">
      <c r="A1150" s="257" t="s">
        <v>2883</v>
      </c>
      <c r="B1150" s="257" t="s">
        <v>2884</v>
      </c>
      <c r="C1150" s="257"/>
      <c r="D1150" s="257" t="s">
        <v>719</v>
      </c>
      <c r="E1150" s="257" t="s">
        <v>2885</v>
      </c>
      <c r="F1150" s="257" t="s">
        <v>2886</v>
      </c>
      <c r="G1150" s="257" t="s">
        <v>2588</v>
      </c>
      <c r="H1150" s="257" t="s">
        <v>5765</v>
      </c>
      <c r="I1150" s="257" t="s">
        <v>1073</v>
      </c>
    </row>
    <row r="1151" spans="1:9" ht="15.95" customHeight="1">
      <c r="A1151" s="257" t="s">
        <v>2887</v>
      </c>
      <c r="B1151" s="257" t="s">
        <v>2888</v>
      </c>
      <c r="C1151" s="257"/>
      <c r="D1151" s="257" t="s">
        <v>721</v>
      </c>
      <c r="E1151" s="257" t="s">
        <v>2885</v>
      </c>
      <c r="F1151" s="257" t="s">
        <v>2886</v>
      </c>
      <c r="G1151" s="257" t="s">
        <v>2588</v>
      </c>
      <c r="H1151" s="257" t="s">
        <v>5765</v>
      </c>
      <c r="I1151" s="257" t="s">
        <v>1073</v>
      </c>
    </row>
    <row r="1152" spans="1:9" ht="15.95" customHeight="1">
      <c r="A1152" s="257" t="s">
        <v>2889</v>
      </c>
      <c r="B1152" s="257" t="s">
        <v>771</v>
      </c>
      <c r="C1152" s="257"/>
      <c r="D1152" s="257" t="s">
        <v>721</v>
      </c>
      <c r="E1152" s="257" t="s">
        <v>2885</v>
      </c>
      <c r="F1152" s="257" t="s">
        <v>2886</v>
      </c>
      <c r="G1152" s="257" t="s">
        <v>2588</v>
      </c>
      <c r="H1152" s="257" t="s">
        <v>5765</v>
      </c>
      <c r="I1152" s="257" t="s">
        <v>1073</v>
      </c>
    </row>
    <row r="1153" spans="1:9" ht="15.95" customHeight="1">
      <c r="A1153" s="257" t="s">
        <v>2890</v>
      </c>
      <c r="B1153" s="257" t="s">
        <v>2891</v>
      </c>
      <c r="C1153" s="257"/>
      <c r="D1153" s="257" t="s">
        <v>721</v>
      </c>
      <c r="E1153" s="257" t="s">
        <v>2885</v>
      </c>
      <c r="F1153" s="257" t="s">
        <v>2886</v>
      </c>
      <c r="G1153" s="257" t="s">
        <v>2588</v>
      </c>
      <c r="H1153" s="257" t="s">
        <v>5765</v>
      </c>
      <c r="I1153" s="257" t="s">
        <v>1073</v>
      </c>
    </row>
    <row r="1154" spans="1:9" ht="15.95" customHeight="1">
      <c r="A1154" s="257" t="s">
        <v>2892</v>
      </c>
      <c r="B1154" s="257" t="s">
        <v>2893</v>
      </c>
      <c r="C1154" s="257"/>
      <c r="D1154" s="257" t="s">
        <v>721</v>
      </c>
      <c r="E1154" s="257" t="s">
        <v>2885</v>
      </c>
      <c r="F1154" s="257" t="s">
        <v>2886</v>
      </c>
      <c r="G1154" s="257" t="s">
        <v>2588</v>
      </c>
      <c r="H1154" s="257" t="s">
        <v>5765</v>
      </c>
      <c r="I1154" s="257" t="s">
        <v>1073</v>
      </c>
    </row>
    <row r="1155" spans="1:9" ht="15.95" customHeight="1">
      <c r="A1155" s="257" t="s">
        <v>2894</v>
      </c>
      <c r="B1155" s="257" t="s">
        <v>2895</v>
      </c>
      <c r="C1155" s="257"/>
      <c r="D1155" s="257" t="s">
        <v>721</v>
      </c>
      <c r="E1155" s="257" t="s">
        <v>2885</v>
      </c>
      <c r="F1155" s="257" t="s">
        <v>2886</v>
      </c>
      <c r="G1155" s="257" t="s">
        <v>2588</v>
      </c>
      <c r="H1155" s="257" t="s">
        <v>5765</v>
      </c>
      <c r="I1155" s="257" t="s">
        <v>1073</v>
      </c>
    </row>
    <row r="1156" spans="1:9" ht="15.95" customHeight="1">
      <c r="A1156" s="257" t="s">
        <v>2896</v>
      </c>
      <c r="B1156" s="257" t="s">
        <v>2897</v>
      </c>
      <c r="C1156" s="257"/>
      <c r="D1156" s="257" t="s">
        <v>721</v>
      </c>
      <c r="E1156" s="257" t="s">
        <v>2885</v>
      </c>
      <c r="F1156" s="257" t="s">
        <v>2886</v>
      </c>
      <c r="G1156" s="257" t="s">
        <v>2588</v>
      </c>
      <c r="H1156" s="257" t="s">
        <v>5765</v>
      </c>
      <c r="I1156" s="257" t="s">
        <v>1073</v>
      </c>
    </row>
    <row r="1157" spans="1:9" ht="15.95" customHeight="1">
      <c r="A1157" s="257" t="s">
        <v>2898</v>
      </c>
      <c r="B1157" s="257" t="s">
        <v>2899</v>
      </c>
      <c r="C1157" s="257"/>
      <c r="D1157" s="257" t="s">
        <v>721</v>
      </c>
      <c r="E1157" s="257" t="s">
        <v>2885</v>
      </c>
      <c r="F1157" s="257" t="s">
        <v>2886</v>
      </c>
      <c r="G1157" s="257" t="s">
        <v>2588</v>
      </c>
      <c r="H1157" s="257" t="s">
        <v>5765</v>
      </c>
      <c r="I1157" s="257" t="s">
        <v>1073</v>
      </c>
    </row>
    <row r="1158" spans="1:9" ht="15.95" customHeight="1">
      <c r="A1158" s="257" t="s">
        <v>2900</v>
      </c>
      <c r="B1158" s="257" t="s">
        <v>2901</v>
      </c>
      <c r="C1158" s="257"/>
      <c r="D1158" s="257" t="s">
        <v>721</v>
      </c>
      <c r="E1158" s="257" t="s">
        <v>2885</v>
      </c>
      <c r="F1158" s="257" t="s">
        <v>2886</v>
      </c>
      <c r="G1158" s="257" t="s">
        <v>2588</v>
      </c>
      <c r="H1158" s="257" t="s">
        <v>5765</v>
      </c>
      <c r="I1158" s="257" t="s">
        <v>1073</v>
      </c>
    </row>
    <row r="1159" spans="1:9" ht="15.95" customHeight="1">
      <c r="A1159" s="257" t="s">
        <v>2902</v>
      </c>
      <c r="B1159" s="257" t="s">
        <v>923</v>
      </c>
      <c r="C1159" s="257"/>
      <c r="D1159" s="257" t="s">
        <v>721</v>
      </c>
      <c r="E1159" s="257" t="s">
        <v>2885</v>
      </c>
      <c r="F1159" s="257" t="s">
        <v>2886</v>
      </c>
      <c r="G1159" s="257" t="s">
        <v>2588</v>
      </c>
      <c r="H1159" s="257" t="s">
        <v>5765</v>
      </c>
      <c r="I1159" s="257" t="s">
        <v>1073</v>
      </c>
    </row>
    <row r="1160" spans="1:9" ht="15.95" customHeight="1">
      <c r="A1160" s="257" t="s">
        <v>2903</v>
      </c>
      <c r="B1160" s="257" t="s">
        <v>1994</v>
      </c>
      <c r="C1160" s="257"/>
      <c r="D1160" s="257" t="s">
        <v>721</v>
      </c>
      <c r="E1160" s="257" t="s">
        <v>2885</v>
      </c>
      <c r="F1160" s="257" t="s">
        <v>2886</v>
      </c>
      <c r="G1160" s="257" t="s">
        <v>2588</v>
      </c>
      <c r="H1160" s="257" t="s">
        <v>5765</v>
      </c>
      <c r="I1160" s="257" t="s">
        <v>1073</v>
      </c>
    </row>
    <row r="1161" spans="1:9" ht="15.95" customHeight="1">
      <c r="A1161" s="257" t="s">
        <v>2904</v>
      </c>
      <c r="B1161" s="257" t="s">
        <v>1019</v>
      </c>
      <c r="C1161" s="257"/>
      <c r="D1161" s="257" t="s">
        <v>721</v>
      </c>
      <c r="E1161" s="257" t="s">
        <v>2885</v>
      </c>
      <c r="F1161" s="257" t="s">
        <v>2886</v>
      </c>
      <c r="G1161" s="257" t="s">
        <v>2588</v>
      </c>
      <c r="H1161" s="257" t="s">
        <v>5765</v>
      </c>
      <c r="I1161" s="257" t="s">
        <v>1073</v>
      </c>
    </row>
    <row r="1162" spans="1:9" ht="15.95" customHeight="1">
      <c r="A1162" s="257" t="s">
        <v>2905</v>
      </c>
      <c r="B1162" s="257" t="s">
        <v>2906</v>
      </c>
      <c r="C1162" s="257"/>
      <c r="D1162" s="257" t="s">
        <v>721</v>
      </c>
      <c r="E1162" s="257" t="s">
        <v>2885</v>
      </c>
      <c r="F1162" s="257" t="s">
        <v>2886</v>
      </c>
      <c r="G1162" s="257" t="s">
        <v>2588</v>
      </c>
      <c r="H1162" s="257" t="s">
        <v>5765</v>
      </c>
      <c r="I1162" s="257" t="s">
        <v>1073</v>
      </c>
    </row>
    <row r="1163" spans="1:9" ht="15.95" customHeight="1">
      <c r="A1163" s="257" t="s">
        <v>2907</v>
      </c>
      <c r="B1163" s="257" t="s">
        <v>2908</v>
      </c>
      <c r="C1163" s="257"/>
      <c r="D1163" s="257" t="s">
        <v>721</v>
      </c>
      <c r="E1163" s="257" t="s">
        <v>2885</v>
      </c>
      <c r="F1163" s="257" t="s">
        <v>2886</v>
      </c>
      <c r="G1163" s="257" t="s">
        <v>2588</v>
      </c>
      <c r="H1163" s="257" t="s">
        <v>5765</v>
      </c>
      <c r="I1163" s="257" t="s">
        <v>1073</v>
      </c>
    </row>
    <row r="1164" spans="1:9" ht="15.95" customHeight="1">
      <c r="A1164" s="257" t="s">
        <v>2909</v>
      </c>
      <c r="B1164" s="257" t="s">
        <v>2910</v>
      </c>
      <c r="C1164" s="257"/>
      <c r="D1164" s="257" t="s">
        <v>721</v>
      </c>
      <c r="E1164" s="257" t="s">
        <v>2885</v>
      </c>
      <c r="F1164" s="257" t="s">
        <v>2886</v>
      </c>
      <c r="G1164" s="257" t="s">
        <v>2588</v>
      </c>
      <c r="H1164" s="257" t="s">
        <v>5765</v>
      </c>
      <c r="I1164" s="257" t="s">
        <v>1073</v>
      </c>
    </row>
    <row r="1165" spans="1:9" ht="15.95" customHeight="1">
      <c r="A1165" s="257" t="s">
        <v>2911</v>
      </c>
      <c r="B1165" s="257" t="s">
        <v>2912</v>
      </c>
      <c r="C1165" s="257"/>
      <c r="D1165" s="257" t="s">
        <v>721</v>
      </c>
      <c r="E1165" s="257" t="s">
        <v>2885</v>
      </c>
      <c r="F1165" s="257" t="s">
        <v>2886</v>
      </c>
      <c r="G1165" s="257" t="s">
        <v>2588</v>
      </c>
      <c r="H1165" s="257" t="s">
        <v>5765</v>
      </c>
      <c r="I1165" s="257" t="s">
        <v>1073</v>
      </c>
    </row>
    <row r="1166" spans="1:9" ht="15.95" customHeight="1">
      <c r="A1166" s="257" t="s">
        <v>2913</v>
      </c>
      <c r="B1166" s="257" t="s">
        <v>766</v>
      </c>
      <c r="C1166" s="257"/>
      <c r="D1166" s="257" t="s">
        <v>721</v>
      </c>
      <c r="E1166" s="257" t="s">
        <v>2885</v>
      </c>
      <c r="F1166" s="257" t="s">
        <v>2886</v>
      </c>
      <c r="G1166" s="257" t="s">
        <v>2588</v>
      </c>
      <c r="H1166" s="257" t="s">
        <v>5765</v>
      </c>
      <c r="I1166" s="257" t="s">
        <v>1073</v>
      </c>
    </row>
    <row r="1167" spans="1:9" ht="15.95" customHeight="1">
      <c r="A1167" s="257" t="s">
        <v>2914</v>
      </c>
      <c r="B1167" s="257" t="s">
        <v>2915</v>
      </c>
      <c r="C1167" s="257"/>
      <c r="D1167" s="257" t="s">
        <v>721</v>
      </c>
      <c r="E1167" s="257" t="s">
        <v>2885</v>
      </c>
      <c r="F1167" s="257" t="s">
        <v>2886</v>
      </c>
      <c r="G1167" s="257" t="s">
        <v>2588</v>
      </c>
      <c r="H1167" s="257" t="s">
        <v>5765</v>
      </c>
      <c r="I1167" s="257" t="s">
        <v>1073</v>
      </c>
    </row>
    <row r="1168" spans="1:9" ht="15.95" customHeight="1">
      <c r="A1168" s="257" t="s">
        <v>2916</v>
      </c>
      <c r="B1168" s="257" t="s">
        <v>1035</v>
      </c>
      <c r="C1168" s="257"/>
      <c r="D1168" s="257" t="s">
        <v>721</v>
      </c>
      <c r="E1168" s="257" t="s">
        <v>2885</v>
      </c>
      <c r="F1168" s="257" t="s">
        <v>2886</v>
      </c>
      <c r="G1168" s="257" t="s">
        <v>2588</v>
      </c>
      <c r="H1168" s="257" t="s">
        <v>5765</v>
      </c>
      <c r="I1168" s="257" t="s">
        <v>1073</v>
      </c>
    </row>
    <row r="1169" spans="1:9" ht="15.95" customHeight="1">
      <c r="A1169" s="257" t="s">
        <v>2917</v>
      </c>
      <c r="B1169" s="257" t="s">
        <v>2918</v>
      </c>
      <c r="C1169" s="257"/>
      <c r="D1169" s="257" t="s">
        <v>721</v>
      </c>
      <c r="E1169" s="257" t="s">
        <v>2885</v>
      </c>
      <c r="F1169" s="257" t="s">
        <v>2886</v>
      </c>
      <c r="G1169" s="257" t="s">
        <v>2588</v>
      </c>
      <c r="H1169" s="257" t="s">
        <v>5765</v>
      </c>
      <c r="I1169" s="257" t="s">
        <v>1073</v>
      </c>
    </row>
    <row r="1170" spans="1:9" ht="15.95" customHeight="1">
      <c r="A1170" s="257" t="s">
        <v>2919</v>
      </c>
      <c r="B1170" s="257" t="s">
        <v>2920</v>
      </c>
      <c r="C1170" s="257"/>
      <c r="D1170" s="257" t="s">
        <v>721</v>
      </c>
      <c r="E1170" s="257" t="s">
        <v>2885</v>
      </c>
      <c r="F1170" s="257" t="s">
        <v>2886</v>
      </c>
      <c r="G1170" s="257" t="s">
        <v>2588</v>
      </c>
      <c r="H1170" s="257" t="s">
        <v>5765</v>
      </c>
      <c r="I1170" s="257" t="s">
        <v>1073</v>
      </c>
    </row>
    <row r="1171" spans="1:9" ht="15.95" customHeight="1">
      <c r="A1171" s="257" t="s">
        <v>2921</v>
      </c>
      <c r="B1171" s="257" t="s">
        <v>2922</v>
      </c>
      <c r="C1171" s="257"/>
      <c r="D1171" s="257" t="s">
        <v>719</v>
      </c>
      <c r="E1171" s="257" t="s">
        <v>2923</v>
      </c>
      <c r="F1171" s="257" t="s">
        <v>2924</v>
      </c>
      <c r="G1171" s="257" t="s">
        <v>2588</v>
      </c>
      <c r="H1171" s="257" t="s">
        <v>5765</v>
      </c>
      <c r="I1171" s="257" t="s">
        <v>1073</v>
      </c>
    </row>
    <row r="1172" spans="1:9" ht="15.95" customHeight="1">
      <c r="A1172" s="257" t="s">
        <v>2925</v>
      </c>
      <c r="B1172" s="257" t="s">
        <v>863</v>
      </c>
      <c r="C1172" s="257"/>
      <c r="D1172" s="257" t="s">
        <v>721</v>
      </c>
      <c r="E1172" s="257" t="s">
        <v>2923</v>
      </c>
      <c r="F1172" s="257" t="s">
        <v>2924</v>
      </c>
      <c r="G1172" s="257" t="s">
        <v>2588</v>
      </c>
      <c r="H1172" s="257" t="s">
        <v>5765</v>
      </c>
      <c r="I1172" s="257" t="s">
        <v>1073</v>
      </c>
    </row>
    <row r="1173" spans="1:9" ht="15.95" customHeight="1">
      <c r="A1173" s="257" t="s">
        <v>2926</v>
      </c>
      <c r="B1173" s="257" t="s">
        <v>2927</v>
      </c>
      <c r="C1173" s="257"/>
      <c r="D1173" s="257" t="s">
        <v>721</v>
      </c>
      <c r="E1173" s="257" t="s">
        <v>2923</v>
      </c>
      <c r="F1173" s="257" t="s">
        <v>2924</v>
      </c>
      <c r="G1173" s="257" t="s">
        <v>2588</v>
      </c>
      <c r="H1173" s="257" t="s">
        <v>5765</v>
      </c>
      <c r="I1173" s="257" t="s">
        <v>1073</v>
      </c>
    </row>
    <row r="1174" spans="1:9" ht="15.95" customHeight="1">
      <c r="A1174" s="257" t="s">
        <v>2928</v>
      </c>
      <c r="B1174" s="257" t="s">
        <v>2929</v>
      </c>
      <c r="C1174" s="257"/>
      <c r="D1174" s="257" t="s">
        <v>721</v>
      </c>
      <c r="E1174" s="257" t="s">
        <v>2923</v>
      </c>
      <c r="F1174" s="257" t="s">
        <v>2924</v>
      </c>
      <c r="G1174" s="257" t="s">
        <v>2588</v>
      </c>
      <c r="H1174" s="257" t="s">
        <v>5765</v>
      </c>
      <c r="I1174" s="257" t="s">
        <v>1073</v>
      </c>
    </row>
    <row r="1175" spans="1:9" ht="15.95" customHeight="1">
      <c r="A1175" s="257" t="s">
        <v>2930</v>
      </c>
      <c r="B1175" s="257" t="s">
        <v>2931</v>
      </c>
      <c r="C1175" s="257"/>
      <c r="D1175" s="257" t="s">
        <v>721</v>
      </c>
      <c r="E1175" s="257" t="s">
        <v>2923</v>
      </c>
      <c r="F1175" s="257" t="s">
        <v>2924</v>
      </c>
      <c r="G1175" s="257" t="s">
        <v>2588</v>
      </c>
      <c r="H1175" s="257" t="s">
        <v>5765</v>
      </c>
      <c r="I1175" s="257" t="s">
        <v>1073</v>
      </c>
    </row>
    <row r="1176" spans="1:9" ht="15.95" customHeight="1">
      <c r="A1176" s="257" t="s">
        <v>2932</v>
      </c>
      <c r="B1176" s="257" t="s">
        <v>2933</v>
      </c>
      <c r="C1176" s="257"/>
      <c r="D1176" s="257" t="s">
        <v>721</v>
      </c>
      <c r="E1176" s="257" t="s">
        <v>2923</v>
      </c>
      <c r="F1176" s="257" t="s">
        <v>2924</v>
      </c>
      <c r="G1176" s="257" t="s">
        <v>2588</v>
      </c>
      <c r="H1176" s="257" t="s">
        <v>5765</v>
      </c>
      <c r="I1176" s="257" t="s">
        <v>1073</v>
      </c>
    </row>
    <row r="1177" spans="1:9" ht="15.95" customHeight="1">
      <c r="A1177" s="257" t="s">
        <v>2934</v>
      </c>
      <c r="B1177" s="257" t="s">
        <v>2935</v>
      </c>
      <c r="C1177" s="257"/>
      <c r="D1177" s="257" t="s">
        <v>721</v>
      </c>
      <c r="E1177" s="257" t="s">
        <v>2923</v>
      </c>
      <c r="F1177" s="257" t="s">
        <v>2924</v>
      </c>
      <c r="G1177" s="257" t="s">
        <v>2588</v>
      </c>
      <c r="H1177" s="257" t="s">
        <v>5765</v>
      </c>
      <c r="I1177" s="257" t="s">
        <v>1073</v>
      </c>
    </row>
    <row r="1178" spans="1:9" ht="15.95" customHeight="1">
      <c r="A1178" s="257" t="s">
        <v>2936</v>
      </c>
      <c r="B1178" s="257" t="s">
        <v>821</v>
      </c>
      <c r="C1178" s="257"/>
      <c r="D1178" s="257" t="s">
        <v>721</v>
      </c>
      <c r="E1178" s="257" t="s">
        <v>2923</v>
      </c>
      <c r="F1178" s="257" t="s">
        <v>2924</v>
      </c>
      <c r="G1178" s="257" t="s">
        <v>2588</v>
      </c>
      <c r="H1178" s="257" t="s">
        <v>5765</v>
      </c>
      <c r="I1178" s="257" t="s">
        <v>1073</v>
      </c>
    </row>
    <row r="1179" spans="1:9" ht="15.95" customHeight="1">
      <c r="A1179" s="257" t="s">
        <v>2937</v>
      </c>
      <c r="B1179" s="257" t="s">
        <v>2938</v>
      </c>
      <c r="C1179" s="257"/>
      <c r="D1179" s="257" t="s">
        <v>721</v>
      </c>
      <c r="E1179" s="257" t="s">
        <v>2923</v>
      </c>
      <c r="F1179" s="257" t="s">
        <v>2924</v>
      </c>
      <c r="G1179" s="257" t="s">
        <v>2588</v>
      </c>
      <c r="H1179" s="257" t="s">
        <v>5765</v>
      </c>
      <c r="I1179" s="257" t="s">
        <v>1073</v>
      </c>
    </row>
    <row r="1180" spans="1:9" ht="15.95" customHeight="1">
      <c r="A1180" s="257" t="s">
        <v>2939</v>
      </c>
      <c r="B1180" s="257" t="s">
        <v>2940</v>
      </c>
      <c r="C1180" s="257"/>
      <c r="D1180" s="257" t="s">
        <v>721</v>
      </c>
      <c r="E1180" s="257" t="s">
        <v>2923</v>
      </c>
      <c r="F1180" s="257" t="s">
        <v>2924</v>
      </c>
      <c r="G1180" s="257" t="s">
        <v>2588</v>
      </c>
      <c r="H1180" s="257" t="s">
        <v>5765</v>
      </c>
      <c r="I1180" s="257" t="s">
        <v>1073</v>
      </c>
    </row>
    <row r="1181" spans="1:9" ht="15.95" customHeight="1">
      <c r="A1181" s="257" t="s">
        <v>2941</v>
      </c>
      <c r="B1181" s="257" t="s">
        <v>2942</v>
      </c>
      <c r="C1181" s="257"/>
      <c r="D1181" s="257" t="s">
        <v>721</v>
      </c>
      <c r="E1181" s="257" t="s">
        <v>2923</v>
      </c>
      <c r="F1181" s="257" t="s">
        <v>2924</v>
      </c>
      <c r="G1181" s="257" t="s">
        <v>2588</v>
      </c>
      <c r="H1181" s="257" t="s">
        <v>5765</v>
      </c>
      <c r="I1181" s="257" t="s">
        <v>1073</v>
      </c>
    </row>
    <row r="1182" spans="1:9" ht="15.95" customHeight="1">
      <c r="A1182" s="257" t="s">
        <v>2943</v>
      </c>
      <c r="B1182" s="257" t="s">
        <v>2944</v>
      </c>
      <c r="C1182" s="257"/>
      <c r="D1182" s="257" t="s">
        <v>721</v>
      </c>
      <c r="E1182" s="257" t="s">
        <v>2923</v>
      </c>
      <c r="F1182" s="257" t="s">
        <v>2924</v>
      </c>
      <c r="G1182" s="257" t="s">
        <v>2588</v>
      </c>
      <c r="H1182" s="257" t="s">
        <v>5765</v>
      </c>
      <c r="I1182" s="257" t="s">
        <v>1073</v>
      </c>
    </row>
    <row r="1183" spans="1:9" ht="15.95" customHeight="1">
      <c r="A1183" s="257" t="s">
        <v>2945</v>
      </c>
      <c r="B1183" s="257" t="s">
        <v>2946</v>
      </c>
      <c r="C1183" s="257"/>
      <c r="D1183" s="257" t="s">
        <v>719</v>
      </c>
      <c r="E1183" s="257" t="s">
        <v>2947</v>
      </c>
      <c r="F1183" s="257" t="s">
        <v>2948</v>
      </c>
      <c r="G1183" s="257" t="s">
        <v>2588</v>
      </c>
      <c r="H1183" s="257" t="s">
        <v>5765</v>
      </c>
      <c r="I1183" s="257" t="s">
        <v>1073</v>
      </c>
    </row>
    <row r="1184" spans="1:9" ht="15.95" customHeight="1">
      <c r="A1184" s="257" t="s">
        <v>2949</v>
      </c>
      <c r="B1184" s="257" t="s">
        <v>2950</v>
      </c>
      <c r="C1184" s="257"/>
      <c r="D1184" s="257" t="s">
        <v>721</v>
      </c>
      <c r="E1184" s="257" t="s">
        <v>2947</v>
      </c>
      <c r="F1184" s="257" t="s">
        <v>2948</v>
      </c>
      <c r="G1184" s="257" t="s">
        <v>2588</v>
      </c>
      <c r="H1184" s="257" t="s">
        <v>5765</v>
      </c>
      <c r="I1184" s="257" t="s">
        <v>1073</v>
      </c>
    </row>
    <row r="1185" spans="1:9" ht="15.95" customHeight="1">
      <c r="A1185" s="257" t="s">
        <v>2951</v>
      </c>
      <c r="B1185" s="257" t="s">
        <v>2952</v>
      </c>
      <c r="C1185" s="257"/>
      <c r="D1185" s="257" t="s">
        <v>721</v>
      </c>
      <c r="E1185" s="257" t="s">
        <v>2947</v>
      </c>
      <c r="F1185" s="257" t="s">
        <v>2948</v>
      </c>
      <c r="G1185" s="257" t="s">
        <v>2588</v>
      </c>
      <c r="H1185" s="257" t="s">
        <v>5765</v>
      </c>
      <c r="I1185" s="257" t="s">
        <v>1073</v>
      </c>
    </row>
    <row r="1186" spans="1:9" ht="15.95" customHeight="1">
      <c r="A1186" s="257" t="s">
        <v>2953</v>
      </c>
      <c r="B1186" s="257" t="s">
        <v>2954</v>
      </c>
      <c r="C1186" s="257"/>
      <c r="D1186" s="257" t="s">
        <v>721</v>
      </c>
      <c r="E1186" s="257" t="s">
        <v>2947</v>
      </c>
      <c r="F1186" s="257" t="s">
        <v>2948</v>
      </c>
      <c r="G1186" s="257" t="s">
        <v>2588</v>
      </c>
      <c r="H1186" s="257" t="s">
        <v>5765</v>
      </c>
      <c r="I1186" s="257" t="s">
        <v>1073</v>
      </c>
    </row>
    <row r="1187" spans="1:9" ht="15.95" customHeight="1">
      <c r="A1187" s="257" t="s">
        <v>2955</v>
      </c>
      <c r="B1187" s="257" t="s">
        <v>2274</v>
      </c>
      <c r="C1187" s="257"/>
      <c r="D1187" s="257" t="s">
        <v>721</v>
      </c>
      <c r="E1187" s="257" t="s">
        <v>2947</v>
      </c>
      <c r="F1187" s="257" t="s">
        <v>2948</v>
      </c>
      <c r="G1187" s="257" t="s">
        <v>2588</v>
      </c>
      <c r="H1187" s="257" t="s">
        <v>5765</v>
      </c>
      <c r="I1187" s="257" t="s">
        <v>1073</v>
      </c>
    </row>
    <row r="1188" spans="1:9" ht="15.95" customHeight="1">
      <c r="A1188" s="257" t="s">
        <v>2956</v>
      </c>
      <c r="B1188" s="257" t="s">
        <v>2957</v>
      </c>
      <c r="C1188" s="257"/>
      <c r="D1188" s="257" t="s">
        <v>721</v>
      </c>
      <c r="E1188" s="257" t="s">
        <v>2947</v>
      </c>
      <c r="F1188" s="257" t="s">
        <v>2948</v>
      </c>
      <c r="G1188" s="257" t="s">
        <v>2588</v>
      </c>
      <c r="H1188" s="257" t="s">
        <v>5765</v>
      </c>
      <c r="I1188" s="257" t="s">
        <v>1073</v>
      </c>
    </row>
    <row r="1189" spans="1:9" ht="15.95" customHeight="1">
      <c r="A1189" s="257" t="s">
        <v>2958</v>
      </c>
      <c r="B1189" s="257" t="s">
        <v>2959</v>
      </c>
      <c r="C1189" s="257"/>
      <c r="D1189" s="257" t="s">
        <v>721</v>
      </c>
      <c r="E1189" s="257" t="s">
        <v>2947</v>
      </c>
      <c r="F1189" s="257" t="s">
        <v>2948</v>
      </c>
      <c r="G1189" s="257" t="s">
        <v>2588</v>
      </c>
      <c r="H1189" s="257" t="s">
        <v>5765</v>
      </c>
      <c r="I1189" s="257" t="s">
        <v>1073</v>
      </c>
    </row>
    <row r="1190" spans="1:9" ht="15.95" customHeight="1">
      <c r="A1190" s="257" t="s">
        <v>2960</v>
      </c>
      <c r="B1190" s="257" t="s">
        <v>2961</v>
      </c>
      <c r="C1190" s="257"/>
      <c r="D1190" s="257" t="s">
        <v>721</v>
      </c>
      <c r="E1190" s="257" t="s">
        <v>2947</v>
      </c>
      <c r="F1190" s="257" t="s">
        <v>2948</v>
      </c>
      <c r="G1190" s="257" t="s">
        <v>2588</v>
      </c>
      <c r="H1190" s="257" t="s">
        <v>5765</v>
      </c>
      <c r="I1190" s="257" t="s">
        <v>1073</v>
      </c>
    </row>
    <row r="1191" spans="1:9" ht="15.95" customHeight="1">
      <c r="A1191" s="257" t="s">
        <v>2962</v>
      </c>
      <c r="B1191" s="257" t="s">
        <v>2963</v>
      </c>
      <c r="C1191" s="257"/>
      <c r="D1191" s="257" t="s">
        <v>721</v>
      </c>
      <c r="E1191" s="257" t="s">
        <v>2947</v>
      </c>
      <c r="F1191" s="257" t="s">
        <v>2948</v>
      </c>
      <c r="G1191" s="257" t="s">
        <v>2588</v>
      </c>
      <c r="H1191" s="257" t="s">
        <v>5765</v>
      </c>
      <c r="I1191" s="257" t="s">
        <v>1073</v>
      </c>
    </row>
    <row r="1192" spans="1:9" ht="15.95" customHeight="1">
      <c r="A1192" s="257" t="s">
        <v>2964</v>
      </c>
      <c r="B1192" s="257" t="s">
        <v>834</v>
      </c>
      <c r="C1192" s="257"/>
      <c r="D1192" s="257" t="s">
        <v>721</v>
      </c>
      <c r="E1192" s="257" t="s">
        <v>2947</v>
      </c>
      <c r="F1192" s="257" t="s">
        <v>2948</v>
      </c>
      <c r="G1192" s="257" t="s">
        <v>2588</v>
      </c>
      <c r="H1192" s="257" t="s">
        <v>5765</v>
      </c>
      <c r="I1192" s="257" t="s">
        <v>1073</v>
      </c>
    </row>
    <row r="1193" spans="1:9" ht="15.95" customHeight="1">
      <c r="A1193" s="257" t="s">
        <v>2965</v>
      </c>
      <c r="B1193" s="257" t="s">
        <v>2966</v>
      </c>
      <c r="C1193" s="257"/>
      <c r="D1193" s="257" t="s">
        <v>721</v>
      </c>
      <c r="E1193" s="257" t="s">
        <v>2947</v>
      </c>
      <c r="F1193" s="257" t="s">
        <v>2948</v>
      </c>
      <c r="G1193" s="257" t="s">
        <v>2588</v>
      </c>
      <c r="H1193" s="257" t="s">
        <v>5765</v>
      </c>
      <c r="I1193" s="257" t="s">
        <v>1073</v>
      </c>
    </row>
    <row r="1194" spans="1:9" ht="15.95" customHeight="1">
      <c r="A1194" s="257" t="s">
        <v>2967</v>
      </c>
      <c r="B1194" s="257" t="s">
        <v>876</v>
      </c>
      <c r="C1194" s="257"/>
      <c r="D1194" s="257" t="s">
        <v>721</v>
      </c>
      <c r="E1194" s="257" t="s">
        <v>2947</v>
      </c>
      <c r="F1194" s="257" t="s">
        <v>2948</v>
      </c>
      <c r="G1194" s="257" t="s">
        <v>2588</v>
      </c>
      <c r="H1194" s="257" t="s">
        <v>5765</v>
      </c>
      <c r="I1194" s="257" t="s">
        <v>1073</v>
      </c>
    </row>
    <row r="1195" spans="1:9" ht="15.95" customHeight="1">
      <c r="A1195" s="257" t="s">
        <v>2968</v>
      </c>
      <c r="B1195" s="257" t="s">
        <v>2969</v>
      </c>
      <c r="C1195" s="257"/>
      <c r="D1195" s="257" t="s">
        <v>721</v>
      </c>
      <c r="E1195" s="257" t="s">
        <v>2947</v>
      </c>
      <c r="F1195" s="257" t="s">
        <v>2948</v>
      </c>
      <c r="G1195" s="257" t="s">
        <v>2588</v>
      </c>
      <c r="H1195" s="257" t="s">
        <v>5765</v>
      </c>
      <c r="I1195" s="257" t="s">
        <v>1073</v>
      </c>
    </row>
    <row r="1196" spans="1:9" ht="15.95" customHeight="1">
      <c r="A1196" s="257" t="s">
        <v>2970</v>
      </c>
      <c r="B1196" s="257" t="s">
        <v>2971</v>
      </c>
      <c r="C1196" s="257"/>
      <c r="D1196" s="257" t="s">
        <v>721</v>
      </c>
      <c r="E1196" s="257" t="s">
        <v>2947</v>
      </c>
      <c r="F1196" s="257" t="s">
        <v>2948</v>
      </c>
      <c r="G1196" s="257" t="s">
        <v>2588</v>
      </c>
      <c r="H1196" s="257" t="s">
        <v>5765</v>
      </c>
      <c r="I1196" s="257" t="s">
        <v>1073</v>
      </c>
    </row>
    <row r="1197" spans="1:9" ht="15.95" customHeight="1">
      <c r="A1197" s="257" t="s">
        <v>2972</v>
      </c>
      <c r="B1197" s="257" t="s">
        <v>1025</v>
      </c>
      <c r="C1197" s="257"/>
      <c r="D1197" s="257" t="s">
        <v>721</v>
      </c>
      <c r="E1197" s="257" t="s">
        <v>2947</v>
      </c>
      <c r="F1197" s="257" t="s">
        <v>2948</v>
      </c>
      <c r="G1197" s="257" t="s">
        <v>2588</v>
      </c>
      <c r="H1197" s="257" t="s">
        <v>5765</v>
      </c>
      <c r="I1197" s="257" t="s">
        <v>1073</v>
      </c>
    </row>
    <row r="1198" spans="1:9" ht="15.95" customHeight="1">
      <c r="A1198" s="257" t="s">
        <v>2973</v>
      </c>
      <c r="B1198" s="257" t="s">
        <v>2974</v>
      </c>
      <c r="C1198" s="257"/>
      <c r="D1198" s="257" t="s">
        <v>721</v>
      </c>
      <c r="E1198" s="257" t="s">
        <v>2947</v>
      </c>
      <c r="F1198" s="257" t="s">
        <v>2948</v>
      </c>
      <c r="G1198" s="257" t="s">
        <v>2588</v>
      </c>
      <c r="H1198" s="257" t="s">
        <v>5765</v>
      </c>
      <c r="I1198" s="257" t="s">
        <v>1073</v>
      </c>
    </row>
    <row r="1199" spans="1:9" ht="15.95" customHeight="1">
      <c r="A1199" s="257" t="s">
        <v>2975</v>
      </c>
      <c r="B1199" s="257" t="s">
        <v>2976</v>
      </c>
      <c r="C1199" s="257"/>
      <c r="D1199" s="257" t="s">
        <v>719</v>
      </c>
      <c r="E1199" s="257" t="s">
        <v>2977</v>
      </c>
      <c r="F1199" s="257" t="s">
        <v>2978</v>
      </c>
      <c r="G1199" s="257" t="s">
        <v>2588</v>
      </c>
      <c r="H1199" s="257" t="s">
        <v>5765</v>
      </c>
      <c r="I1199" s="257" t="s">
        <v>1073</v>
      </c>
    </row>
    <row r="1200" spans="1:9" ht="15.95" customHeight="1">
      <c r="A1200" s="257" t="s">
        <v>2979</v>
      </c>
      <c r="B1200" s="257" t="s">
        <v>2980</v>
      </c>
      <c r="C1200" s="257"/>
      <c r="D1200" s="257" t="s">
        <v>721</v>
      </c>
      <c r="E1200" s="257" t="s">
        <v>2977</v>
      </c>
      <c r="F1200" s="257" t="s">
        <v>2978</v>
      </c>
      <c r="G1200" s="257" t="s">
        <v>2588</v>
      </c>
      <c r="H1200" s="257" t="s">
        <v>5765</v>
      </c>
      <c r="I1200" s="257" t="s">
        <v>1073</v>
      </c>
    </row>
    <row r="1201" spans="1:9" ht="15.95" customHeight="1">
      <c r="A1201" s="257" t="s">
        <v>2981</v>
      </c>
      <c r="B1201" s="257" t="s">
        <v>1021</v>
      </c>
      <c r="C1201" s="257"/>
      <c r="D1201" s="257" t="s">
        <v>721</v>
      </c>
      <c r="E1201" s="257" t="s">
        <v>2977</v>
      </c>
      <c r="F1201" s="257" t="s">
        <v>2978</v>
      </c>
      <c r="G1201" s="257" t="s">
        <v>2588</v>
      </c>
      <c r="H1201" s="257" t="s">
        <v>5765</v>
      </c>
      <c r="I1201" s="257" t="s">
        <v>1073</v>
      </c>
    </row>
    <row r="1202" spans="1:9" ht="15.95" customHeight="1">
      <c r="A1202" s="257" t="s">
        <v>2982</v>
      </c>
      <c r="B1202" s="257" t="s">
        <v>2983</v>
      </c>
      <c r="C1202" s="257"/>
      <c r="D1202" s="257" t="s">
        <v>721</v>
      </c>
      <c r="E1202" s="257" t="s">
        <v>2977</v>
      </c>
      <c r="F1202" s="257" t="s">
        <v>2978</v>
      </c>
      <c r="G1202" s="257" t="s">
        <v>2588</v>
      </c>
      <c r="H1202" s="257" t="s">
        <v>5765</v>
      </c>
      <c r="I1202" s="257" t="s">
        <v>1073</v>
      </c>
    </row>
    <row r="1203" spans="1:9" ht="15.95" customHeight="1">
      <c r="A1203" s="257" t="s">
        <v>2984</v>
      </c>
      <c r="B1203" s="257" t="s">
        <v>885</v>
      </c>
      <c r="C1203" s="257"/>
      <c r="D1203" s="257" t="s">
        <v>721</v>
      </c>
      <c r="E1203" s="257" t="s">
        <v>2977</v>
      </c>
      <c r="F1203" s="257" t="s">
        <v>2978</v>
      </c>
      <c r="G1203" s="257" t="s">
        <v>2588</v>
      </c>
      <c r="H1203" s="257" t="s">
        <v>5765</v>
      </c>
      <c r="I1203" s="257" t="s">
        <v>1073</v>
      </c>
    </row>
    <row r="1204" spans="1:9" ht="15.95" customHeight="1">
      <c r="A1204" s="257" t="s">
        <v>2985</v>
      </c>
      <c r="B1204" s="257" t="s">
        <v>2986</v>
      </c>
      <c r="C1204" s="257"/>
      <c r="D1204" s="257" t="s">
        <v>721</v>
      </c>
      <c r="E1204" s="257" t="s">
        <v>2977</v>
      </c>
      <c r="F1204" s="257" t="s">
        <v>2978</v>
      </c>
      <c r="G1204" s="257" t="s">
        <v>2588</v>
      </c>
      <c r="H1204" s="257" t="s">
        <v>5765</v>
      </c>
      <c r="I1204" s="257" t="s">
        <v>1073</v>
      </c>
    </row>
    <row r="1205" spans="1:9" ht="15.95" customHeight="1">
      <c r="A1205" s="257" t="s">
        <v>2987</v>
      </c>
      <c r="B1205" s="257" t="s">
        <v>2438</v>
      </c>
      <c r="C1205" s="257"/>
      <c r="D1205" s="257" t="s">
        <v>721</v>
      </c>
      <c r="E1205" s="257" t="s">
        <v>2977</v>
      </c>
      <c r="F1205" s="257" t="s">
        <v>2978</v>
      </c>
      <c r="G1205" s="257" t="s">
        <v>2588</v>
      </c>
      <c r="H1205" s="257" t="s">
        <v>5765</v>
      </c>
      <c r="I1205" s="257" t="s">
        <v>1073</v>
      </c>
    </row>
    <row r="1206" spans="1:9" ht="15.95" customHeight="1">
      <c r="A1206" s="257" t="s">
        <v>2988</v>
      </c>
      <c r="B1206" s="257" t="s">
        <v>2989</v>
      </c>
      <c r="C1206" s="257"/>
      <c r="D1206" s="257" t="s">
        <v>719</v>
      </c>
      <c r="E1206" s="257" t="s">
        <v>2990</v>
      </c>
      <c r="F1206" s="257" t="s">
        <v>2991</v>
      </c>
      <c r="G1206" s="257" t="s">
        <v>2588</v>
      </c>
      <c r="H1206" s="257" t="s">
        <v>5765</v>
      </c>
      <c r="I1206" s="257" t="s">
        <v>1073</v>
      </c>
    </row>
    <row r="1207" spans="1:9" ht="15.95" customHeight="1">
      <c r="A1207" s="257" t="s">
        <v>2992</v>
      </c>
      <c r="B1207" s="257" t="s">
        <v>2993</v>
      </c>
      <c r="C1207" s="257"/>
      <c r="D1207" s="257" t="s">
        <v>721</v>
      </c>
      <c r="E1207" s="257" t="s">
        <v>2990</v>
      </c>
      <c r="F1207" s="257" t="s">
        <v>2991</v>
      </c>
      <c r="G1207" s="257" t="s">
        <v>2588</v>
      </c>
      <c r="H1207" s="257" t="s">
        <v>5765</v>
      </c>
      <c r="I1207" s="257" t="s">
        <v>1073</v>
      </c>
    </row>
    <row r="1208" spans="1:9" ht="15.95" customHeight="1">
      <c r="A1208" s="257" t="s">
        <v>2994</v>
      </c>
      <c r="B1208" s="257" t="s">
        <v>2995</v>
      </c>
      <c r="C1208" s="257"/>
      <c r="D1208" s="257" t="s">
        <v>721</v>
      </c>
      <c r="E1208" s="257" t="s">
        <v>2990</v>
      </c>
      <c r="F1208" s="257" t="s">
        <v>2991</v>
      </c>
      <c r="G1208" s="257" t="s">
        <v>2588</v>
      </c>
      <c r="H1208" s="257" t="s">
        <v>5765</v>
      </c>
      <c r="I1208" s="257" t="s">
        <v>1073</v>
      </c>
    </row>
    <row r="1209" spans="1:9" ht="15.95" customHeight="1">
      <c r="A1209" s="257" t="s">
        <v>2996</v>
      </c>
      <c r="B1209" s="257" t="s">
        <v>2997</v>
      </c>
      <c r="C1209" s="257"/>
      <c r="D1209" s="257" t="s">
        <v>721</v>
      </c>
      <c r="E1209" s="257" t="s">
        <v>2990</v>
      </c>
      <c r="F1209" s="257" t="s">
        <v>2991</v>
      </c>
      <c r="G1209" s="257" t="s">
        <v>2588</v>
      </c>
      <c r="H1209" s="257" t="s">
        <v>5765</v>
      </c>
      <c r="I1209" s="257" t="s">
        <v>1073</v>
      </c>
    </row>
    <row r="1210" spans="1:9" ht="15.95" customHeight="1">
      <c r="A1210" s="257" t="s">
        <v>2998</v>
      </c>
      <c r="B1210" s="257" t="s">
        <v>2999</v>
      </c>
      <c r="C1210" s="257"/>
      <c r="D1210" s="257" t="s">
        <v>721</v>
      </c>
      <c r="E1210" s="257" t="s">
        <v>2990</v>
      </c>
      <c r="F1210" s="257" t="s">
        <v>2991</v>
      </c>
      <c r="G1210" s="257" t="s">
        <v>2588</v>
      </c>
      <c r="H1210" s="257" t="s">
        <v>5765</v>
      </c>
      <c r="I1210" s="257" t="s">
        <v>1073</v>
      </c>
    </row>
    <row r="1211" spans="1:9" ht="15.95" customHeight="1">
      <c r="A1211" s="257" t="s">
        <v>3000</v>
      </c>
      <c r="B1211" s="257" t="s">
        <v>2080</v>
      </c>
      <c r="C1211" s="257"/>
      <c r="D1211" s="257" t="s">
        <v>721</v>
      </c>
      <c r="E1211" s="257" t="s">
        <v>2990</v>
      </c>
      <c r="F1211" s="257" t="s">
        <v>2991</v>
      </c>
      <c r="G1211" s="257" t="s">
        <v>2588</v>
      </c>
      <c r="H1211" s="257" t="s">
        <v>5765</v>
      </c>
      <c r="I1211" s="257" t="s">
        <v>1073</v>
      </c>
    </row>
    <row r="1212" spans="1:9" ht="15.95" customHeight="1">
      <c r="A1212" s="257" t="s">
        <v>3001</v>
      </c>
      <c r="B1212" s="257" t="s">
        <v>3002</v>
      </c>
      <c r="C1212" s="257"/>
      <c r="D1212" s="257" t="s">
        <v>721</v>
      </c>
      <c r="E1212" s="257" t="s">
        <v>2990</v>
      </c>
      <c r="F1212" s="257" t="s">
        <v>2991</v>
      </c>
      <c r="G1212" s="257" t="s">
        <v>2588</v>
      </c>
      <c r="H1212" s="257" t="s">
        <v>5765</v>
      </c>
      <c r="I1212" s="257" t="s">
        <v>1073</v>
      </c>
    </row>
    <row r="1213" spans="1:9" ht="15.95" customHeight="1">
      <c r="A1213" s="257" t="s">
        <v>3003</v>
      </c>
      <c r="B1213" s="257" t="s">
        <v>5823</v>
      </c>
      <c r="C1213" s="257"/>
      <c r="D1213" s="257" t="s">
        <v>5782</v>
      </c>
      <c r="E1213" s="257" t="s">
        <v>3004</v>
      </c>
      <c r="F1213" s="257" t="s">
        <v>5766</v>
      </c>
      <c r="G1213" s="257" t="s">
        <v>3005</v>
      </c>
      <c r="H1213" s="257" t="s">
        <v>5744</v>
      </c>
      <c r="I1213" s="257" t="s">
        <v>1073</v>
      </c>
    </row>
    <row r="1214" spans="1:9" ht="15.95" customHeight="1">
      <c r="A1214" s="257" t="s">
        <v>3006</v>
      </c>
      <c r="B1214" s="257" t="s">
        <v>5820</v>
      </c>
      <c r="C1214" s="257"/>
      <c r="D1214" s="257" t="s">
        <v>5782</v>
      </c>
      <c r="E1214" s="257" t="s">
        <v>3004</v>
      </c>
      <c r="F1214" s="257" t="s">
        <v>5766</v>
      </c>
      <c r="G1214" s="257" t="s">
        <v>3005</v>
      </c>
      <c r="H1214" s="257" t="s">
        <v>5744</v>
      </c>
      <c r="I1214" s="257" t="s">
        <v>1073</v>
      </c>
    </row>
    <row r="1215" spans="1:9" ht="15.95" customHeight="1">
      <c r="A1215" s="257" t="s">
        <v>3007</v>
      </c>
      <c r="B1215" s="257" t="s">
        <v>5824</v>
      </c>
      <c r="C1215" s="257"/>
      <c r="D1215" s="257" t="s">
        <v>5782</v>
      </c>
      <c r="E1215" s="257" t="s">
        <v>3004</v>
      </c>
      <c r="F1215" s="257" t="s">
        <v>5766</v>
      </c>
      <c r="G1215" s="257" t="s">
        <v>3005</v>
      </c>
      <c r="H1215" s="257" t="s">
        <v>5744</v>
      </c>
      <c r="I1215" s="257" t="s">
        <v>1073</v>
      </c>
    </row>
    <row r="1216" spans="1:9" ht="15.95" customHeight="1">
      <c r="A1216" s="257" t="s">
        <v>3008</v>
      </c>
      <c r="B1216" s="257" t="s">
        <v>6026</v>
      </c>
      <c r="C1216" s="257"/>
      <c r="D1216" s="257" t="s">
        <v>5782</v>
      </c>
      <c r="E1216" s="257" t="s">
        <v>3004</v>
      </c>
      <c r="F1216" s="257" t="s">
        <v>5766</v>
      </c>
      <c r="G1216" s="257" t="s">
        <v>3005</v>
      </c>
      <c r="H1216" s="257" t="s">
        <v>5744</v>
      </c>
      <c r="I1216" s="257" t="s">
        <v>1073</v>
      </c>
    </row>
    <row r="1217" spans="1:9" ht="15.95" customHeight="1">
      <c r="A1217" s="257" t="s">
        <v>3009</v>
      </c>
      <c r="B1217" s="257" t="s">
        <v>5821</v>
      </c>
      <c r="C1217" s="257"/>
      <c r="D1217" s="257" t="s">
        <v>5782</v>
      </c>
      <c r="E1217" s="257" t="s">
        <v>3004</v>
      </c>
      <c r="F1217" s="257" t="s">
        <v>5766</v>
      </c>
      <c r="G1217" s="257" t="s">
        <v>3005</v>
      </c>
      <c r="H1217" s="257" t="s">
        <v>5744</v>
      </c>
      <c r="I1217" s="257" t="s">
        <v>1073</v>
      </c>
    </row>
    <row r="1218" spans="1:9" ht="15.95" customHeight="1">
      <c r="A1218" s="257" t="s">
        <v>3010</v>
      </c>
      <c r="B1218" s="257" t="s">
        <v>5827</v>
      </c>
      <c r="C1218" s="257"/>
      <c r="D1218" s="257" t="s">
        <v>5782</v>
      </c>
      <c r="E1218" s="257" t="s">
        <v>3004</v>
      </c>
      <c r="F1218" s="257" t="s">
        <v>5766</v>
      </c>
      <c r="G1218" s="257" t="s">
        <v>3005</v>
      </c>
      <c r="H1218" s="257" t="s">
        <v>5744</v>
      </c>
      <c r="I1218" s="257" t="s">
        <v>1073</v>
      </c>
    </row>
    <row r="1219" spans="1:9" ht="15.95" customHeight="1">
      <c r="A1219" s="257" t="s">
        <v>3011</v>
      </c>
      <c r="B1219" s="257" t="s">
        <v>5816</v>
      </c>
      <c r="C1219" s="257"/>
      <c r="D1219" s="257" t="s">
        <v>5782</v>
      </c>
      <c r="E1219" s="257" t="s">
        <v>3004</v>
      </c>
      <c r="F1219" s="257" t="s">
        <v>5766</v>
      </c>
      <c r="G1219" s="257" t="s">
        <v>3005</v>
      </c>
      <c r="H1219" s="257" t="s">
        <v>5744</v>
      </c>
      <c r="I1219" s="257" t="s">
        <v>1073</v>
      </c>
    </row>
    <row r="1220" spans="1:9" ht="15.95" customHeight="1">
      <c r="A1220" s="257" t="s">
        <v>3012</v>
      </c>
      <c r="B1220" s="257" t="s">
        <v>5822</v>
      </c>
      <c r="C1220" s="257"/>
      <c r="D1220" s="257" t="s">
        <v>5782</v>
      </c>
      <c r="E1220" s="257" t="s">
        <v>3004</v>
      </c>
      <c r="F1220" s="257" t="s">
        <v>5766</v>
      </c>
      <c r="G1220" s="257" t="s">
        <v>3005</v>
      </c>
      <c r="H1220" s="257" t="s">
        <v>5744</v>
      </c>
      <c r="I1220" s="257" t="s">
        <v>1073</v>
      </c>
    </row>
    <row r="1221" spans="1:9" ht="15.95" customHeight="1">
      <c r="A1221" s="257" t="s">
        <v>3013</v>
      </c>
      <c r="B1221" s="257" t="s">
        <v>3014</v>
      </c>
      <c r="C1221" s="257"/>
      <c r="D1221" s="257" t="s">
        <v>721</v>
      </c>
      <c r="E1221" s="257" t="s">
        <v>3004</v>
      </c>
      <c r="F1221" s="257" t="s">
        <v>5766</v>
      </c>
      <c r="G1221" s="257" t="s">
        <v>3005</v>
      </c>
      <c r="H1221" s="257" t="s">
        <v>5744</v>
      </c>
      <c r="I1221" s="257" t="s">
        <v>1073</v>
      </c>
    </row>
    <row r="1222" spans="1:9" ht="15.95" customHeight="1">
      <c r="A1222" s="257" t="s">
        <v>3015</v>
      </c>
      <c r="B1222" s="257" t="s">
        <v>3016</v>
      </c>
      <c r="C1222" s="257"/>
      <c r="D1222" s="257" t="s">
        <v>721</v>
      </c>
      <c r="E1222" s="257" t="s">
        <v>3004</v>
      </c>
      <c r="F1222" s="257" t="s">
        <v>5766</v>
      </c>
      <c r="G1222" s="257" t="s">
        <v>3005</v>
      </c>
      <c r="H1222" s="257" t="s">
        <v>5744</v>
      </c>
      <c r="I1222" s="257" t="s">
        <v>1073</v>
      </c>
    </row>
    <row r="1223" spans="1:9" ht="15.95" customHeight="1">
      <c r="A1223" s="257" t="s">
        <v>3017</v>
      </c>
      <c r="B1223" s="257" t="s">
        <v>3018</v>
      </c>
      <c r="C1223" s="257"/>
      <c r="D1223" s="257" t="s">
        <v>721</v>
      </c>
      <c r="E1223" s="257" t="s">
        <v>3004</v>
      </c>
      <c r="F1223" s="257" t="s">
        <v>5766</v>
      </c>
      <c r="G1223" s="257" t="s">
        <v>3005</v>
      </c>
      <c r="H1223" s="257" t="s">
        <v>5744</v>
      </c>
      <c r="I1223" s="257" t="s">
        <v>1073</v>
      </c>
    </row>
    <row r="1224" spans="1:9" ht="15.95" customHeight="1">
      <c r="A1224" s="257" t="s">
        <v>3019</v>
      </c>
      <c r="B1224" s="257" t="s">
        <v>3020</v>
      </c>
      <c r="C1224" s="257"/>
      <c r="D1224" s="257" t="s">
        <v>721</v>
      </c>
      <c r="E1224" s="257" t="s">
        <v>3004</v>
      </c>
      <c r="F1224" s="257" t="s">
        <v>5766</v>
      </c>
      <c r="G1224" s="257" t="s">
        <v>3005</v>
      </c>
      <c r="H1224" s="257" t="s">
        <v>5744</v>
      </c>
      <c r="I1224" s="257" t="s">
        <v>1073</v>
      </c>
    </row>
    <row r="1225" spans="1:9" ht="15.95" customHeight="1">
      <c r="A1225" s="257" t="s">
        <v>3021</v>
      </c>
      <c r="B1225" s="257" t="s">
        <v>6027</v>
      </c>
      <c r="C1225" s="257"/>
      <c r="D1225" s="257" t="s">
        <v>5782</v>
      </c>
      <c r="E1225" s="257" t="s">
        <v>3004</v>
      </c>
      <c r="F1225" s="257" t="s">
        <v>5766</v>
      </c>
      <c r="G1225" s="257" t="s">
        <v>3005</v>
      </c>
      <c r="H1225" s="257" t="s">
        <v>5744</v>
      </c>
      <c r="I1225" s="257" t="s">
        <v>1073</v>
      </c>
    </row>
    <row r="1226" spans="1:9" ht="15.95" customHeight="1">
      <c r="A1226" s="257" t="s">
        <v>3022</v>
      </c>
      <c r="B1226" s="257" t="s">
        <v>3023</v>
      </c>
      <c r="C1226" s="257"/>
      <c r="D1226" s="257" t="s">
        <v>721</v>
      </c>
      <c r="E1226" s="257" t="s">
        <v>3004</v>
      </c>
      <c r="F1226" s="257" t="s">
        <v>5766</v>
      </c>
      <c r="G1226" s="257" t="s">
        <v>3005</v>
      </c>
      <c r="H1226" s="257" t="s">
        <v>5744</v>
      </c>
      <c r="I1226" s="257" t="s">
        <v>1073</v>
      </c>
    </row>
    <row r="1227" spans="1:9" ht="15.95" customHeight="1">
      <c r="A1227" s="257" t="s">
        <v>3024</v>
      </c>
      <c r="B1227" s="257" t="s">
        <v>5821</v>
      </c>
      <c r="C1227" s="257"/>
      <c r="D1227" s="257" t="s">
        <v>5782</v>
      </c>
      <c r="E1227" s="257" t="s">
        <v>3025</v>
      </c>
      <c r="F1227" s="257" t="s">
        <v>3026</v>
      </c>
      <c r="G1227" s="257" t="s">
        <v>3005</v>
      </c>
      <c r="H1227" s="257" t="s">
        <v>5744</v>
      </c>
      <c r="I1227" s="257" t="s">
        <v>1073</v>
      </c>
    </row>
    <row r="1228" spans="1:9" ht="15.95" customHeight="1">
      <c r="A1228" s="257" t="s">
        <v>3027</v>
      </c>
      <c r="B1228" s="257" t="s">
        <v>5820</v>
      </c>
      <c r="C1228" s="257"/>
      <c r="D1228" s="257" t="s">
        <v>5782</v>
      </c>
      <c r="E1228" s="257" t="s">
        <v>3025</v>
      </c>
      <c r="F1228" s="257" t="s">
        <v>3026</v>
      </c>
      <c r="G1228" s="257" t="s">
        <v>3005</v>
      </c>
      <c r="H1228" s="257" t="s">
        <v>5744</v>
      </c>
      <c r="I1228" s="257" t="s">
        <v>1073</v>
      </c>
    </row>
    <row r="1229" spans="1:9" ht="15.95" customHeight="1">
      <c r="A1229" s="257" t="s">
        <v>3028</v>
      </c>
      <c r="B1229" s="257" t="s">
        <v>3029</v>
      </c>
      <c r="C1229" s="257"/>
      <c r="D1229" s="257" t="s">
        <v>721</v>
      </c>
      <c r="E1229" s="257" t="s">
        <v>3025</v>
      </c>
      <c r="F1229" s="257" t="s">
        <v>3026</v>
      </c>
      <c r="G1229" s="257" t="s">
        <v>3005</v>
      </c>
      <c r="H1229" s="257" t="s">
        <v>5744</v>
      </c>
      <c r="I1229" s="257" t="s">
        <v>1073</v>
      </c>
    </row>
    <row r="1230" spans="1:9" ht="15.95" customHeight="1">
      <c r="A1230" s="257" t="s">
        <v>3030</v>
      </c>
      <c r="B1230" s="257" t="s">
        <v>1034</v>
      </c>
      <c r="C1230" s="257"/>
      <c r="D1230" s="257" t="s">
        <v>721</v>
      </c>
      <c r="E1230" s="257" t="s">
        <v>3025</v>
      </c>
      <c r="F1230" s="257" t="s">
        <v>3026</v>
      </c>
      <c r="G1230" s="257" t="s">
        <v>3005</v>
      </c>
      <c r="H1230" s="257" t="s">
        <v>5744</v>
      </c>
      <c r="I1230" s="257" t="s">
        <v>1073</v>
      </c>
    </row>
    <row r="1231" spans="1:9" ht="15.95" customHeight="1">
      <c r="A1231" s="257" t="s">
        <v>3031</v>
      </c>
      <c r="B1231" s="257" t="s">
        <v>1036</v>
      </c>
      <c r="C1231" s="257"/>
      <c r="D1231" s="257" t="s">
        <v>721</v>
      </c>
      <c r="E1231" s="257" t="s">
        <v>3025</v>
      </c>
      <c r="F1231" s="257" t="s">
        <v>3026</v>
      </c>
      <c r="G1231" s="257" t="s">
        <v>3005</v>
      </c>
      <c r="H1231" s="257" t="s">
        <v>5744</v>
      </c>
      <c r="I1231" s="257" t="s">
        <v>1073</v>
      </c>
    </row>
    <row r="1232" spans="1:9" ht="15.95" customHeight="1">
      <c r="A1232" s="257" t="s">
        <v>3032</v>
      </c>
      <c r="B1232" s="257" t="s">
        <v>3033</v>
      </c>
      <c r="C1232" s="257"/>
      <c r="D1232" s="257" t="s">
        <v>721</v>
      </c>
      <c r="E1232" s="257" t="s">
        <v>3025</v>
      </c>
      <c r="F1232" s="257" t="s">
        <v>3026</v>
      </c>
      <c r="G1232" s="257" t="s">
        <v>3005</v>
      </c>
      <c r="H1232" s="257" t="s">
        <v>5744</v>
      </c>
      <c r="I1232" s="257" t="s">
        <v>1073</v>
      </c>
    </row>
    <row r="1233" spans="1:9" ht="15.95" customHeight="1">
      <c r="A1233" s="257" t="s">
        <v>3034</v>
      </c>
      <c r="B1233" s="257" t="s">
        <v>5827</v>
      </c>
      <c r="C1233" s="257"/>
      <c r="D1233" s="257" t="s">
        <v>5782</v>
      </c>
      <c r="E1233" s="257" t="s">
        <v>3025</v>
      </c>
      <c r="F1233" s="257" t="s">
        <v>3026</v>
      </c>
      <c r="G1233" s="257" t="s">
        <v>3005</v>
      </c>
      <c r="H1233" s="257" t="s">
        <v>5744</v>
      </c>
      <c r="I1233" s="257" t="s">
        <v>1073</v>
      </c>
    </row>
    <row r="1234" spans="1:9" ht="15.95" customHeight="1">
      <c r="A1234" s="257" t="s">
        <v>3035</v>
      </c>
      <c r="B1234" s="257" t="s">
        <v>3036</v>
      </c>
      <c r="C1234" s="257"/>
      <c r="D1234" s="257" t="s">
        <v>721</v>
      </c>
      <c r="E1234" s="257" t="s">
        <v>3025</v>
      </c>
      <c r="F1234" s="257" t="s">
        <v>3026</v>
      </c>
      <c r="G1234" s="257" t="s">
        <v>3005</v>
      </c>
      <c r="H1234" s="257" t="s">
        <v>5744</v>
      </c>
      <c r="I1234" s="257" t="s">
        <v>1073</v>
      </c>
    </row>
    <row r="1235" spans="1:9" ht="15.95" customHeight="1">
      <c r="A1235" s="257" t="s">
        <v>3037</v>
      </c>
      <c r="B1235" s="257" t="s">
        <v>3038</v>
      </c>
      <c r="C1235" s="257"/>
      <c r="D1235" s="257" t="s">
        <v>719</v>
      </c>
      <c r="E1235" s="257" t="s">
        <v>3039</v>
      </c>
      <c r="F1235" s="257" t="s">
        <v>3040</v>
      </c>
      <c r="G1235" s="257" t="s">
        <v>3005</v>
      </c>
      <c r="H1235" s="257" t="s">
        <v>5744</v>
      </c>
      <c r="I1235" s="257" t="s">
        <v>1073</v>
      </c>
    </row>
    <row r="1236" spans="1:9" ht="15.95" customHeight="1">
      <c r="A1236" s="257" t="s">
        <v>3041</v>
      </c>
      <c r="B1236" s="257" t="s">
        <v>3042</v>
      </c>
      <c r="C1236" s="257"/>
      <c r="D1236" s="257" t="s">
        <v>721</v>
      </c>
      <c r="E1236" s="257" t="s">
        <v>3039</v>
      </c>
      <c r="F1236" s="257" t="s">
        <v>3040</v>
      </c>
      <c r="G1236" s="257" t="s">
        <v>3005</v>
      </c>
      <c r="H1236" s="257" t="s">
        <v>5744</v>
      </c>
      <c r="I1236" s="257" t="s">
        <v>1073</v>
      </c>
    </row>
    <row r="1237" spans="1:9" ht="15.95" customHeight="1">
      <c r="A1237" s="257" t="s">
        <v>3043</v>
      </c>
      <c r="B1237" s="257" t="s">
        <v>3044</v>
      </c>
      <c r="C1237" s="257"/>
      <c r="D1237" s="257" t="s">
        <v>721</v>
      </c>
      <c r="E1237" s="257" t="s">
        <v>3039</v>
      </c>
      <c r="F1237" s="257" t="s">
        <v>3040</v>
      </c>
      <c r="G1237" s="257" t="s">
        <v>3005</v>
      </c>
      <c r="H1237" s="257" t="s">
        <v>5744</v>
      </c>
      <c r="I1237" s="257" t="s">
        <v>1073</v>
      </c>
    </row>
    <row r="1238" spans="1:9" ht="15.95" customHeight="1">
      <c r="A1238" s="257" t="s">
        <v>3045</v>
      </c>
      <c r="B1238" s="257" t="s">
        <v>3046</v>
      </c>
      <c r="C1238" s="257"/>
      <c r="D1238" s="257" t="s">
        <v>721</v>
      </c>
      <c r="E1238" s="257" t="s">
        <v>3039</v>
      </c>
      <c r="F1238" s="257" t="s">
        <v>3040</v>
      </c>
      <c r="G1238" s="257" t="s">
        <v>3005</v>
      </c>
      <c r="H1238" s="257" t="s">
        <v>5744</v>
      </c>
      <c r="I1238" s="257" t="s">
        <v>1073</v>
      </c>
    </row>
    <row r="1239" spans="1:9" ht="15.95" customHeight="1">
      <c r="A1239" s="257" t="s">
        <v>3047</v>
      </c>
      <c r="B1239" s="257" t="s">
        <v>3036</v>
      </c>
      <c r="C1239" s="257"/>
      <c r="D1239" s="257" t="s">
        <v>721</v>
      </c>
      <c r="E1239" s="257" t="s">
        <v>3039</v>
      </c>
      <c r="F1239" s="257" t="s">
        <v>3040</v>
      </c>
      <c r="G1239" s="257" t="s">
        <v>3005</v>
      </c>
      <c r="H1239" s="257" t="s">
        <v>5744</v>
      </c>
      <c r="I1239" s="257" t="s">
        <v>1073</v>
      </c>
    </row>
    <row r="1240" spans="1:9" ht="15.95" customHeight="1">
      <c r="A1240" s="257" t="s">
        <v>3048</v>
      </c>
      <c r="B1240" s="257" t="s">
        <v>3049</v>
      </c>
      <c r="C1240" s="257"/>
      <c r="D1240" s="257" t="s">
        <v>721</v>
      </c>
      <c r="E1240" s="257" t="s">
        <v>3039</v>
      </c>
      <c r="F1240" s="257" t="s">
        <v>3040</v>
      </c>
      <c r="G1240" s="257" t="s">
        <v>3005</v>
      </c>
      <c r="H1240" s="257" t="s">
        <v>5744</v>
      </c>
      <c r="I1240" s="257" t="s">
        <v>1073</v>
      </c>
    </row>
    <row r="1241" spans="1:9" ht="15.95" customHeight="1">
      <c r="A1241" s="257" t="s">
        <v>3050</v>
      </c>
      <c r="B1241" s="257" t="s">
        <v>1067</v>
      </c>
      <c r="C1241" s="257"/>
      <c r="D1241" s="257" t="s">
        <v>721</v>
      </c>
      <c r="E1241" s="257" t="s">
        <v>3039</v>
      </c>
      <c r="F1241" s="257" t="s">
        <v>3040</v>
      </c>
      <c r="G1241" s="257" t="s">
        <v>3005</v>
      </c>
      <c r="H1241" s="257" t="s">
        <v>5744</v>
      </c>
      <c r="I1241" s="257" t="s">
        <v>1073</v>
      </c>
    </row>
    <row r="1242" spans="1:9" ht="15.95" customHeight="1">
      <c r="A1242" s="257" t="s">
        <v>3051</v>
      </c>
      <c r="B1242" s="257" t="s">
        <v>3052</v>
      </c>
      <c r="C1242" s="257"/>
      <c r="D1242" s="257" t="s">
        <v>721</v>
      </c>
      <c r="E1242" s="257" t="s">
        <v>3039</v>
      </c>
      <c r="F1242" s="257" t="s">
        <v>3040</v>
      </c>
      <c r="G1242" s="257" t="s">
        <v>3005</v>
      </c>
      <c r="H1242" s="257" t="s">
        <v>5744</v>
      </c>
      <c r="I1242" s="257" t="s">
        <v>1073</v>
      </c>
    </row>
    <row r="1243" spans="1:9" ht="15.95" customHeight="1">
      <c r="A1243" s="257" t="s">
        <v>3053</v>
      </c>
      <c r="B1243" s="257" t="s">
        <v>808</v>
      </c>
      <c r="C1243" s="257"/>
      <c r="D1243" s="257" t="s">
        <v>721</v>
      </c>
      <c r="E1243" s="257" t="s">
        <v>3039</v>
      </c>
      <c r="F1243" s="257" t="s">
        <v>3040</v>
      </c>
      <c r="G1243" s="257" t="s">
        <v>3005</v>
      </c>
      <c r="H1243" s="257" t="s">
        <v>5744</v>
      </c>
      <c r="I1243" s="257" t="s">
        <v>1073</v>
      </c>
    </row>
    <row r="1244" spans="1:9" ht="15.95" customHeight="1">
      <c r="A1244" s="257" t="s">
        <v>3054</v>
      </c>
      <c r="B1244" s="257" t="s">
        <v>3055</v>
      </c>
      <c r="C1244" s="257"/>
      <c r="D1244" s="257" t="s">
        <v>721</v>
      </c>
      <c r="E1244" s="257" t="s">
        <v>3039</v>
      </c>
      <c r="F1244" s="257" t="s">
        <v>3040</v>
      </c>
      <c r="G1244" s="257" t="s">
        <v>3005</v>
      </c>
      <c r="H1244" s="257" t="s">
        <v>5744</v>
      </c>
      <c r="I1244" s="257" t="s">
        <v>1073</v>
      </c>
    </row>
    <row r="1245" spans="1:9" ht="15.95" customHeight="1">
      <c r="A1245" s="257" t="s">
        <v>3056</v>
      </c>
      <c r="B1245" s="257" t="s">
        <v>3057</v>
      </c>
      <c r="C1245" s="257"/>
      <c r="D1245" s="257" t="s">
        <v>721</v>
      </c>
      <c r="E1245" s="257" t="s">
        <v>3039</v>
      </c>
      <c r="F1245" s="257" t="s">
        <v>3040</v>
      </c>
      <c r="G1245" s="257" t="s">
        <v>3005</v>
      </c>
      <c r="H1245" s="257" t="s">
        <v>5744</v>
      </c>
      <c r="I1245" s="257" t="s">
        <v>1073</v>
      </c>
    </row>
    <row r="1246" spans="1:9" ht="15.95" customHeight="1">
      <c r="A1246" s="257" t="s">
        <v>3058</v>
      </c>
      <c r="B1246" s="257" t="s">
        <v>3059</v>
      </c>
      <c r="C1246" s="257"/>
      <c r="D1246" s="257" t="s">
        <v>721</v>
      </c>
      <c r="E1246" s="257" t="s">
        <v>3039</v>
      </c>
      <c r="F1246" s="257" t="s">
        <v>3040</v>
      </c>
      <c r="G1246" s="257" t="s">
        <v>3005</v>
      </c>
      <c r="H1246" s="257" t="s">
        <v>5744</v>
      </c>
      <c r="I1246" s="257" t="s">
        <v>1073</v>
      </c>
    </row>
    <row r="1247" spans="1:9" ht="15.95" customHeight="1">
      <c r="A1247" s="257" t="s">
        <v>3060</v>
      </c>
      <c r="B1247" s="257" t="s">
        <v>3061</v>
      </c>
      <c r="C1247" s="257"/>
      <c r="D1247" s="257" t="s">
        <v>719</v>
      </c>
      <c r="E1247" s="257" t="s">
        <v>3062</v>
      </c>
      <c r="F1247" s="257" t="s">
        <v>3063</v>
      </c>
      <c r="G1247" s="257" t="s">
        <v>3005</v>
      </c>
      <c r="H1247" s="257" t="s">
        <v>5744</v>
      </c>
      <c r="I1247" s="257" t="s">
        <v>1073</v>
      </c>
    </row>
    <row r="1248" spans="1:9" ht="15.95" customHeight="1">
      <c r="A1248" s="257" t="s">
        <v>3064</v>
      </c>
      <c r="B1248" s="257" t="s">
        <v>3065</v>
      </c>
      <c r="C1248" s="257"/>
      <c r="D1248" s="257" t="s">
        <v>721</v>
      </c>
      <c r="E1248" s="257" t="s">
        <v>3062</v>
      </c>
      <c r="F1248" s="257" t="s">
        <v>3063</v>
      </c>
      <c r="G1248" s="257" t="s">
        <v>3005</v>
      </c>
      <c r="H1248" s="257" t="s">
        <v>5744</v>
      </c>
      <c r="I1248" s="257" t="s">
        <v>1073</v>
      </c>
    </row>
    <row r="1249" spans="1:9" ht="15.95" customHeight="1">
      <c r="A1249" s="257" t="s">
        <v>3066</v>
      </c>
      <c r="B1249" s="257" t="s">
        <v>3067</v>
      </c>
      <c r="C1249" s="257"/>
      <c r="D1249" s="257" t="s">
        <v>721</v>
      </c>
      <c r="E1249" s="257" t="s">
        <v>3062</v>
      </c>
      <c r="F1249" s="257" t="s">
        <v>3063</v>
      </c>
      <c r="G1249" s="257" t="s">
        <v>3005</v>
      </c>
      <c r="H1249" s="257" t="s">
        <v>5744</v>
      </c>
      <c r="I1249" s="257" t="s">
        <v>1073</v>
      </c>
    </row>
    <row r="1250" spans="1:9" ht="15.95" customHeight="1">
      <c r="A1250" s="257" t="s">
        <v>3068</v>
      </c>
      <c r="B1250" s="257" t="s">
        <v>3069</v>
      </c>
      <c r="C1250" s="257"/>
      <c r="D1250" s="257" t="s">
        <v>721</v>
      </c>
      <c r="E1250" s="257" t="s">
        <v>3062</v>
      </c>
      <c r="F1250" s="257" t="s">
        <v>3063</v>
      </c>
      <c r="G1250" s="257" t="s">
        <v>3005</v>
      </c>
      <c r="H1250" s="257" t="s">
        <v>5744</v>
      </c>
      <c r="I1250" s="257" t="s">
        <v>1073</v>
      </c>
    </row>
    <row r="1251" spans="1:9" ht="15.95" customHeight="1">
      <c r="A1251" s="257" t="s">
        <v>3070</v>
      </c>
      <c r="B1251" s="257" t="s">
        <v>3071</v>
      </c>
      <c r="C1251" s="257"/>
      <c r="D1251" s="257" t="s">
        <v>721</v>
      </c>
      <c r="E1251" s="257" t="s">
        <v>3062</v>
      </c>
      <c r="F1251" s="257" t="s">
        <v>3063</v>
      </c>
      <c r="G1251" s="257" t="s">
        <v>3005</v>
      </c>
      <c r="H1251" s="257" t="s">
        <v>5744</v>
      </c>
      <c r="I1251" s="257" t="s">
        <v>1073</v>
      </c>
    </row>
    <row r="1252" spans="1:9" ht="15.95" customHeight="1">
      <c r="A1252" s="257" t="s">
        <v>3072</v>
      </c>
      <c r="B1252" s="257" t="s">
        <v>3073</v>
      </c>
      <c r="C1252" s="257"/>
      <c r="D1252" s="257" t="s">
        <v>721</v>
      </c>
      <c r="E1252" s="257" t="s">
        <v>3062</v>
      </c>
      <c r="F1252" s="257" t="s">
        <v>3063</v>
      </c>
      <c r="G1252" s="257" t="s">
        <v>3005</v>
      </c>
      <c r="H1252" s="257" t="s">
        <v>5744</v>
      </c>
      <c r="I1252" s="257" t="s">
        <v>1073</v>
      </c>
    </row>
    <row r="1253" spans="1:9" ht="15.95" customHeight="1">
      <c r="A1253" s="257" t="s">
        <v>3074</v>
      </c>
      <c r="B1253" s="257" t="s">
        <v>3075</v>
      </c>
      <c r="C1253" s="257"/>
      <c r="D1253" s="257" t="s">
        <v>721</v>
      </c>
      <c r="E1253" s="257" t="s">
        <v>3062</v>
      </c>
      <c r="F1253" s="257" t="s">
        <v>3063</v>
      </c>
      <c r="G1253" s="257" t="s">
        <v>3005</v>
      </c>
      <c r="H1253" s="257" t="s">
        <v>5744</v>
      </c>
      <c r="I1253" s="257" t="s">
        <v>1073</v>
      </c>
    </row>
    <row r="1254" spans="1:9" ht="15.95" customHeight="1">
      <c r="A1254" s="257" t="s">
        <v>3076</v>
      </c>
      <c r="B1254" s="257" t="s">
        <v>1051</v>
      </c>
      <c r="C1254" s="257"/>
      <c r="D1254" s="257" t="s">
        <v>721</v>
      </c>
      <c r="E1254" s="257" t="s">
        <v>3062</v>
      </c>
      <c r="F1254" s="257" t="s">
        <v>3063</v>
      </c>
      <c r="G1254" s="257" t="s">
        <v>3005</v>
      </c>
      <c r="H1254" s="257" t="s">
        <v>5744</v>
      </c>
      <c r="I1254" s="257" t="s">
        <v>1073</v>
      </c>
    </row>
    <row r="1255" spans="1:9" ht="15.95" customHeight="1">
      <c r="A1255" s="257" t="s">
        <v>3077</v>
      </c>
      <c r="B1255" s="257" t="s">
        <v>3078</v>
      </c>
      <c r="C1255" s="257"/>
      <c r="D1255" s="257" t="s">
        <v>721</v>
      </c>
      <c r="E1255" s="257" t="s">
        <v>3062</v>
      </c>
      <c r="F1255" s="257" t="s">
        <v>3063</v>
      </c>
      <c r="G1255" s="257" t="s">
        <v>3005</v>
      </c>
      <c r="H1255" s="257" t="s">
        <v>5744</v>
      </c>
      <c r="I1255" s="257" t="s">
        <v>1073</v>
      </c>
    </row>
    <row r="1256" spans="1:9" ht="15.95" customHeight="1">
      <c r="A1256" s="257" t="s">
        <v>3079</v>
      </c>
      <c r="B1256" s="257" t="s">
        <v>3080</v>
      </c>
      <c r="C1256" s="257"/>
      <c r="D1256" s="257" t="s">
        <v>721</v>
      </c>
      <c r="E1256" s="257" t="s">
        <v>3062</v>
      </c>
      <c r="F1256" s="257" t="s">
        <v>3063</v>
      </c>
      <c r="G1256" s="257" t="s">
        <v>3005</v>
      </c>
      <c r="H1256" s="257" t="s">
        <v>5744</v>
      </c>
      <c r="I1256" s="257" t="s">
        <v>1073</v>
      </c>
    </row>
    <row r="1257" spans="1:9" ht="15.95" customHeight="1">
      <c r="A1257" s="257" t="s">
        <v>3081</v>
      </c>
      <c r="B1257" s="257" t="s">
        <v>3082</v>
      </c>
      <c r="C1257" s="257"/>
      <c r="D1257" s="257" t="s">
        <v>721</v>
      </c>
      <c r="E1257" s="257" t="s">
        <v>3083</v>
      </c>
      <c r="F1257" s="257" t="s">
        <v>3084</v>
      </c>
      <c r="G1257" s="257" t="s">
        <v>3005</v>
      </c>
      <c r="H1257" s="257" t="s">
        <v>5744</v>
      </c>
      <c r="I1257" s="257" t="s">
        <v>1073</v>
      </c>
    </row>
    <row r="1258" spans="1:9" ht="15.95" customHeight="1">
      <c r="A1258" s="257" t="s">
        <v>3085</v>
      </c>
      <c r="B1258" s="257" t="s">
        <v>1030</v>
      </c>
      <c r="C1258" s="257"/>
      <c r="D1258" s="257" t="s">
        <v>721</v>
      </c>
      <c r="E1258" s="257" t="s">
        <v>3083</v>
      </c>
      <c r="F1258" s="257" t="s">
        <v>3084</v>
      </c>
      <c r="G1258" s="257" t="s">
        <v>3005</v>
      </c>
      <c r="H1258" s="257" t="s">
        <v>5744</v>
      </c>
      <c r="I1258" s="257" t="s">
        <v>1073</v>
      </c>
    </row>
    <row r="1259" spans="1:9" ht="15.95" customHeight="1">
      <c r="A1259" s="257" t="s">
        <v>3086</v>
      </c>
      <c r="B1259" s="257" t="s">
        <v>3087</v>
      </c>
      <c r="C1259" s="257"/>
      <c r="D1259" s="257" t="s">
        <v>721</v>
      </c>
      <c r="E1259" s="257" t="s">
        <v>3083</v>
      </c>
      <c r="F1259" s="257" t="s">
        <v>3084</v>
      </c>
      <c r="G1259" s="257" t="s">
        <v>3005</v>
      </c>
      <c r="H1259" s="257" t="s">
        <v>5744</v>
      </c>
      <c r="I1259" s="257" t="s">
        <v>1073</v>
      </c>
    </row>
    <row r="1260" spans="1:9" ht="15.95" customHeight="1">
      <c r="A1260" s="257" t="s">
        <v>3088</v>
      </c>
      <c r="B1260" s="257" t="s">
        <v>3089</v>
      </c>
      <c r="C1260" s="257"/>
      <c r="D1260" s="257" t="s">
        <v>721</v>
      </c>
      <c r="E1260" s="257" t="s">
        <v>3083</v>
      </c>
      <c r="F1260" s="257" t="s">
        <v>3084</v>
      </c>
      <c r="G1260" s="257" t="s">
        <v>3005</v>
      </c>
      <c r="H1260" s="257" t="s">
        <v>5744</v>
      </c>
      <c r="I1260" s="257" t="s">
        <v>1073</v>
      </c>
    </row>
    <row r="1261" spans="1:9" ht="15.95" customHeight="1">
      <c r="A1261" s="257" t="s">
        <v>3090</v>
      </c>
      <c r="B1261" s="257" t="s">
        <v>3091</v>
      </c>
      <c r="C1261" s="257"/>
      <c r="D1261" s="257" t="s">
        <v>721</v>
      </c>
      <c r="E1261" s="257" t="s">
        <v>3083</v>
      </c>
      <c r="F1261" s="257" t="s">
        <v>3084</v>
      </c>
      <c r="G1261" s="257" t="s">
        <v>3005</v>
      </c>
      <c r="H1261" s="257" t="s">
        <v>5744</v>
      </c>
      <c r="I1261" s="257" t="s">
        <v>1073</v>
      </c>
    </row>
    <row r="1262" spans="1:9" ht="15.95" customHeight="1">
      <c r="A1262" s="257" t="s">
        <v>3092</v>
      </c>
      <c r="B1262" s="257" t="s">
        <v>738</v>
      </c>
      <c r="C1262" s="257"/>
      <c r="D1262" s="257" t="s">
        <v>721</v>
      </c>
      <c r="E1262" s="257" t="s">
        <v>3083</v>
      </c>
      <c r="F1262" s="257" t="s">
        <v>3084</v>
      </c>
      <c r="G1262" s="257" t="s">
        <v>3005</v>
      </c>
      <c r="H1262" s="257" t="s">
        <v>5744</v>
      </c>
      <c r="I1262" s="257" t="s">
        <v>1073</v>
      </c>
    </row>
    <row r="1263" spans="1:9" ht="15.95" customHeight="1">
      <c r="A1263" s="257" t="s">
        <v>3093</v>
      </c>
      <c r="B1263" s="257" t="s">
        <v>776</v>
      </c>
      <c r="C1263" s="257"/>
      <c r="D1263" s="257" t="s">
        <v>721</v>
      </c>
      <c r="E1263" s="257" t="s">
        <v>3083</v>
      </c>
      <c r="F1263" s="257" t="s">
        <v>3084</v>
      </c>
      <c r="G1263" s="257" t="s">
        <v>3005</v>
      </c>
      <c r="H1263" s="257" t="s">
        <v>5744</v>
      </c>
      <c r="I1263" s="257" t="s">
        <v>1073</v>
      </c>
    </row>
    <row r="1264" spans="1:9" ht="15.95" customHeight="1">
      <c r="A1264" s="257" t="s">
        <v>3094</v>
      </c>
      <c r="B1264" s="257" t="s">
        <v>3095</v>
      </c>
      <c r="C1264" s="257"/>
      <c r="D1264" s="257" t="s">
        <v>719</v>
      </c>
      <c r="E1264" s="257" t="s">
        <v>3096</v>
      </c>
      <c r="F1264" s="257" t="s">
        <v>3097</v>
      </c>
      <c r="G1264" s="257" t="s">
        <v>3005</v>
      </c>
      <c r="H1264" s="257" t="s">
        <v>5744</v>
      </c>
      <c r="I1264" s="257" t="s">
        <v>1073</v>
      </c>
    </row>
    <row r="1265" spans="1:9" ht="15.95" customHeight="1">
      <c r="A1265" s="257" t="s">
        <v>3098</v>
      </c>
      <c r="B1265" s="257" t="s">
        <v>3099</v>
      </c>
      <c r="C1265" s="257"/>
      <c r="D1265" s="257" t="s">
        <v>721</v>
      </c>
      <c r="E1265" s="257" t="s">
        <v>3096</v>
      </c>
      <c r="F1265" s="257" t="s">
        <v>3097</v>
      </c>
      <c r="G1265" s="257" t="s">
        <v>3005</v>
      </c>
      <c r="H1265" s="257" t="s">
        <v>5744</v>
      </c>
      <c r="I1265" s="257" t="s">
        <v>1073</v>
      </c>
    </row>
    <row r="1266" spans="1:9" ht="15.95" customHeight="1">
      <c r="A1266" s="257" t="s">
        <v>3100</v>
      </c>
      <c r="B1266" s="257" t="s">
        <v>3101</v>
      </c>
      <c r="C1266" s="257"/>
      <c r="D1266" s="257" t="s">
        <v>721</v>
      </c>
      <c r="E1266" s="257" t="s">
        <v>3096</v>
      </c>
      <c r="F1266" s="257" t="s">
        <v>3097</v>
      </c>
      <c r="G1266" s="257" t="s">
        <v>3005</v>
      </c>
      <c r="H1266" s="257" t="s">
        <v>5744</v>
      </c>
      <c r="I1266" s="257" t="s">
        <v>1073</v>
      </c>
    </row>
    <row r="1267" spans="1:9" ht="15.95" customHeight="1">
      <c r="A1267" s="257" t="s">
        <v>3102</v>
      </c>
      <c r="B1267" s="257" t="s">
        <v>3103</v>
      </c>
      <c r="C1267" s="257"/>
      <c r="D1267" s="257" t="s">
        <v>721</v>
      </c>
      <c r="E1267" s="257" t="s">
        <v>3096</v>
      </c>
      <c r="F1267" s="257" t="s">
        <v>3097</v>
      </c>
      <c r="G1267" s="257" t="s">
        <v>3005</v>
      </c>
      <c r="H1267" s="257" t="s">
        <v>5744</v>
      </c>
      <c r="I1267" s="257" t="s">
        <v>1073</v>
      </c>
    </row>
    <row r="1268" spans="1:9" ht="15.95" customHeight="1">
      <c r="A1268" s="257" t="s">
        <v>3104</v>
      </c>
      <c r="B1268" s="257" t="s">
        <v>738</v>
      </c>
      <c r="C1268" s="257"/>
      <c r="D1268" s="257" t="s">
        <v>721</v>
      </c>
      <c r="E1268" s="257" t="s">
        <v>3096</v>
      </c>
      <c r="F1268" s="257" t="s">
        <v>3097</v>
      </c>
      <c r="G1268" s="257" t="s">
        <v>3005</v>
      </c>
      <c r="H1268" s="257" t="s">
        <v>5744</v>
      </c>
      <c r="I1268" s="257" t="s">
        <v>1073</v>
      </c>
    </row>
    <row r="1269" spans="1:9" ht="15.95" customHeight="1">
      <c r="A1269" s="257" t="s">
        <v>3105</v>
      </c>
      <c r="B1269" s="257" t="s">
        <v>3106</v>
      </c>
      <c r="C1269" s="257"/>
      <c r="D1269" s="257" t="s">
        <v>721</v>
      </c>
      <c r="E1269" s="257" t="s">
        <v>3096</v>
      </c>
      <c r="F1269" s="257" t="s">
        <v>3097</v>
      </c>
      <c r="G1269" s="257" t="s">
        <v>3005</v>
      </c>
      <c r="H1269" s="257" t="s">
        <v>5744</v>
      </c>
      <c r="I1269" s="257" t="s">
        <v>1073</v>
      </c>
    </row>
    <row r="1270" spans="1:9" ht="15.95" customHeight="1">
      <c r="A1270" s="257" t="s">
        <v>3107</v>
      </c>
      <c r="B1270" s="257" t="s">
        <v>3108</v>
      </c>
      <c r="C1270" s="257"/>
      <c r="D1270" s="257" t="s">
        <v>721</v>
      </c>
      <c r="E1270" s="257" t="s">
        <v>3096</v>
      </c>
      <c r="F1270" s="257" t="s">
        <v>3097</v>
      </c>
      <c r="G1270" s="257" t="s">
        <v>3005</v>
      </c>
      <c r="H1270" s="257" t="s">
        <v>5744</v>
      </c>
      <c r="I1270" s="257" t="s">
        <v>1073</v>
      </c>
    </row>
    <row r="1271" spans="1:9" ht="15.95" customHeight="1">
      <c r="A1271" s="257" t="s">
        <v>3109</v>
      </c>
      <c r="B1271" s="257" t="s">
        <v>3110</v>
      </c>
      <c r="C1271" s="257"/>
      <c r="D1271" s="257" t="s">
        <v>721</v>
      </c>
      <c r="E1271" s="257" t="s">
        <v>3096</v>
      </c>
      <c r="F1271" s="257" t="s">
        <v>3097</v>
      </c>
      <c r="G1271" s="257" t="s">
        <v>3005</v>
      </c>
      <c r="H1271" s="257" t="s">
        <v>5744</v>
      </c>
      <c r="I1271" s="257" t="s">
        <v>1073</v>
      </c>
    </row>
    <row r="1272" spans="1:9" ht="15.95" customHeight="1">
      <c r="A1272" s="257" t="s">
        <v>3111</v>
      </c>
      <c r="B1272" s="257" t="s">
        <v>776</v>
      </c>
      <c r="C1272" s="257"/>
      <c r="D1272" s="257" t="s">
        <v>721</v>
      </c>
      <c r="E1272" s="257" t="s">
        <v>3096</v>
      </c>
      <c r="F1272" s="257" t="s">
        <v>3097</v>
      </c>
      <c r="G1272" s="257" t="s">
        <v>3005</v>
      </c>
      <c r="H1272" s="257" t="s">
        <v>5744</v>
      </c>
      <c r="I1272" s="257" t="s">
        <v>1073</v>
      </c>
    </row>
    <row r="1273" spans="1:9" ht="15.95" customHeight="1">
      <c r="A1273" s="257" t="s">
        <v>3112</v>
      </c>
      <c r="B1273" s="257" t="s">
        <v>858</v>
      </c>
      <c r="C1273" s="257"/>
      <c r="D1273" s="257" t="s">
        <v>721</v>
      </c>
      <c r="E1273" s="257" t="s">
        <v>3096</v>
      </c>
      <c r="F1273" s="257" t="s">
        <v>3097</v>
      </c>
      <c r="G1273" s="257" t="s">
        <v>3005</v>
      </c>
      <c r="H1273" s="257" t="s">
        <v>5744</v>
      </c>
      <c r="I1273" s="257" t="s">
        <v>1073</v>
      </c>
    </row>
    <row r="1274" spans="1:9" ht="15.95" customHeight="1">
      <c r="A1274" s="257" t="s">
        <v>3113</v>
      </c>
      <c r="B1274" s="257" t="s">
        <v>964</v>
      </c>
      <c r="C1274" s="257"/>
      <c r="D1274" s="257" t="s">
        <v>721</v>
      </c>
      <c r="E1274" s="257" t="s">
        <v>3096</v>
      </c>
      <c r="F1274" s="257" t="s">
        <v>3097</v>
      </c>
      <c r="G1274" s="257" t="s">
        <v>3005</v>
      </c>
      <c r="H1274" s="257" t="s">
        <v>5744</v>
      </c>
      <c r="I1274" s="257" t="s">
        <v>1073</v>
      </c>
    </row>
    <row r="1275" spans="1:9" ht="15.95" customHeight="1">
      <c r="A1275" s="257" t="s">
        <v>3114</v>
      </c>
      <c r="B1275" s="257" t="s">
        <v>3115</v>
      </c>
      <c r="C1275" s="257"/>
      <c r="D1275" s="257" t="s">
        <v>721</v>
      </c>
      <c r="E1275" s="257" t="s">
        <v>3096</v>
      </c>
      <c r="F1275" s="257" t="s">
        <v>3097</v>
      </c>
      <c r="G1275" s="257" t="s">
        <v>3005</v>
      </c>
      <c r="H1275" s="257" t="s">
        <v>5744</v>
      </c>
      <c r="I1275" s="257" t="s">
        <v>1073</v>
      </c>
    </row>
    <row r="1276" spans="1:9" ht="15.95" customHeight="1">
      <c r="A1276" s="257" t="s">
        <v>3116</v>
      </c>
      <c r="B1276" s="257" t="s">
        <v>743</v>
      </c>
      <c r="C1276" s="257"/>
      <c r="D1276" s="257" t="s">
        <v>721</v>
      </c>
      <c r="E1276" s="257" t="s">
        <v>3096</v>
      </c>
      <c r="F1276" s="257" t="s">
        <v>3097</v>
      </c>
      <c r="G1276" s="257" t="s">
        <v>3005</v>
      </c>
      <c r="H1276" s="257" t="s">
        <v>5744</v>
      </c>
      <c r="I1276" s="257" t="s">
        <v>1073</v>
      </c>
    </row>
    <row r="1277" spans="1:9" ht="15.95" customHeight="1">
      <c r="A1277" s="257" t="s">
        <v>3117</v>
      </c>
      <c r="B1277" s="257" t="s">
        <v>3118</v>
      </c>
      <c r="C1277" s="257"/>
      <c r="D1277" s="257" t="s">
        <v>719</v>
      </c>
      <c r="E1277" s="257" t="s">
        <v>3119</v>
      </c>
      <c r="F1277" s="257" t="s">
        <v>3120</v>
      </c>
      <c r="G1277" s="257" t="s">
        <v>3005</v>
      </c>
      <c r="H1277" s="257" t="s">
        <v>5744</v>
      </c>
      <c r="I1277" s="257" t="s">
        <v>1073</v>
      </c>
    </row>
    <row r="1278" spans="1:9" ht="15.95" customHeight="1">
      <c r="A1278" s="257" t="s">
        <v>3121</v>
      </c>
      <c r="B1278" s="257" t="s">
        <v>863</v>
      </c>
      <c r="C1278" s="257"/>
      <c r="D1278" s="257" t="s">
        <v>721</v>
      </c>
      <c r="E1278" s="257" t="s">
        <v>3119</v>
      </c>
      <c r="F1278" s="257" t="s">
        <v>3120</v>
      </c>
      <c r="G1278" s="257" t="s">
        <v>3005</v>
      </c>
      <c r="H1278" s="257" t="s">
        <v>5744</v>
      </c>
      <c r="I1278" s="257" t="s">
        <v>1073</v>
      </c>
    </row>
    <row r="1279" spans="1:9" ht="15.95" customHeight="1">
      <c r="A1279" s="257" t="s">
        <v>3122</v>
      </c>
      <c r="B1279" s="257" t="s">
        <v>3123</v>
      </c>
      <c r="C1279" s="257"/>
      <c r="D1279" s="257" t="s">
        <v>721</v>
      </c>
      <c r="E1279" s="257" t="s">
        <v>3119</v>
      </c>
      <c r="F1279" s="257" t="s">
        <v>3120</v>
      </c>
      <c r="G1279" s="257" t="s">
        <v>3005</v>
      </c>
      <c r="H1279" s="257" t="s">
        <v>5744</v>
      </c>
      <c r="I1279" s="257" t="s">
        <v>1073</v>
      </c>
    </row>
    <row r="1280" spans="1:9" ht="15.95" customHeight="1">
      <c r="A1280" s="257" t="s">
        <v>3124</v>
      </c>
      <c r="B1280" s="257" t="s">
        <v>3125</v>
      </c>
      <c r="C1280" s="257"/>
      <c r="D1280" s="257" t="s">
        <v>721</v>
      </c>
      <c r="E1280" s="257" t="s">
        <v>3119</v>
      </c>
      <c r="F1280" s="257" t="s">
        <v>3120</v>
      </c>
      <c r="G1280" s="257" t="s">
        <v>3005</v>
      </c>
      <c r="H1280" s="257" t="s">
        <v>5744</v>
      </c>
      <c r="I1280" s="257" t="s">
        <v>1073</v>
      </c>
    </row>
    <row r="1281" spans="1:9" ht="15.95" customHeight="1">
      <c r="A1281" s="257" t="s">
        <v>3126</v>
      </c>
      <c r="B1281" s="257" t="s">
        <v>2276</v>
      </c>
      <c r="C1281" s="257"/>
      <c r="D1281" s="257" t="s">
        <v>721</v>
      </c>
      <c r="E1281" s="257" t="s">
        <v>3119</v>
      </c>
      <c r="F1281" s="257" t="s">
        <v>3120</v>
      </c>
      <c r="G1281" s="257" t="s">
        <v>3005</v>
      </c>
      <c r="H1281" s="257" t="s">
        <v>5744</v>
      </c>
      <c r="I1281" s="257" t="s">
        <v>1073</v>
      </c>
    </row>
    <row r="1282" spans="1:9" ht="15.95" customHeight="1">
      <c r="A1282" s="257" t="s">
        <v>3127</v>
      </c>
      <c r="B1282" s="257" t="s">
        <v>3128</v>
      </c>
      <c r="C1282" s="257"/>
      <c r="D1282" s="257" t="s">
        <v>721</v>
      </c>
      <c r="E1282" s="257" t="s">
        <v>3119</v>
      </c>
      <c r="F1282" s="257" t="s">
        <v>3120</v>
      </c>
      <c r="G1282" s="257" t="s">
        <v>3005</v>
      </c>
      <c r="H1282" s="257" t="s">
        <v>5744</v>
      </c>
      <c r="I1282" s="257" t="s">
        <v>1073</v>
      </c>
    </row>
    <row r="1283" spans="1:9" ht="15.95" customHeight="1">
      <c r="A1283" s="257" t="s">
        <v>3129</v>
      </c>
      <c r="B1283" s="257" t="s">
        <v>3130</v>
      </c>
      <c r="C1283" s="257"/>
      <c r="D1283" s="257" t="s">
        <v>721</v>
      </c>
      <c r="E1283" s="257" t="s">
        <v>3119</v>
      </c>
      <c r="F1283" s="257" t="s">
        <v>3120</v>
      </c>
      <c r="G1283" s="257" t="s">
        <v>3005</v>
      </c>
      <c r="H1283" s="257" t="s">
        <v>5744</v>
      </c>
      <c r="I1283" s="257" t="s">
        <v>1073</v>
      </c>
    </row>
    <row r="1284" spans="1:9" ht="15.95" customHeight="1">
      <c r="A1284" s="257" t="s">
        <v>3131</v>
      </c>
      <c r="B1284" s="257" t="s">
        <v>3132</v>
      </c>
      <c r="C1284" s="257"/>
      <c r="D1284" s="257" t="s">
        <v>721</v>
      </c>
      <c r="E1284" s="257" t="s">
        <v>3119</v>
      </c>
      <c r="F1284" s="257" t="s">
        <v>3120</v>
      </c>
      <c r="G1284" s="257" t="s">
        <v>3005</v>
      </c>
      <c r="H1284" s="257" t="s">
        <v>5744</v>
      </c>
      <c r="I1284" s="257" t="s">
        <v>1073</v>
      </c>
    </row>
    <row r="1285" spans="1:9" ht="15.95" customHeight="1">
      <c r="A1285" s="257" t="s">
        <v>3133</v>
      </c>
      <c r="B1285" s="257" t="s">
        <v>3134</v>
      </c>
      <c r="C1285" s="257"/>
      <c r="D1285" s="257" t="s">
        <v>721</v>
      </c>
      <c r="E1285" s="257" t="s">
        <v>3119</v>
      </c>
      <c r="F1285" s="257" t="s">
        <v>3120</v>
      </c>
      <c r="G1285" s="257" t="s">
        <v>3005</v>
      </c>
      <c r="H1285" s="257" t="s">
        <v>5744</v>
      </c>
      <c r="I1285" s="257" t="s">
        <v>1073</v>
      </c>
    </row>
    <row r="1286" spans="1:9" ht="15.95" customHeight="1">
      <c r="A1286" s="257" t="s">
        <v>3135</v>
      </c>
      <c r="B1286" s="257" t="s">
        <v>1904</v>
      </c>
      <c r="C1286" s="257"/>
      <c r="D1286" s="257" t="s">
        <v>721</v>
      </c>
      <c r="E1286" s="257" t="s">
        <v>3119</v>
      </c>
      <c r="F1286" s="257" t="s">
        <v>3120</v>
      </c>
      <c r="G1286" s="257" t="s">
        <v>3005</v>
      </c>
      <c r="H1286" s="257" t="s">
        <v>5744</v>
      </c>
      <c r="I1286" s="257" t="s">
        <v>1073</v>
      </c>
    </row>
    <row r="1287" spans="1:9" ht="15.95" customHeight="1">
      <c r="A1287" s="257" t="s">
        <v>3136</v>
      </c>
      <c r="B1287" s="257" t="s">
        <v>2999</v>
      </c>
      <c r="C1287" s="257"/>
      <c r="D1287" s="257" t="s">
        <v>721</v>
      </c>
      <c r="E1287" s="257" t="s">
        <v>3119</v>
      </c>
      <c r="F1287" s="257" t="s">
        <v>3120</v>
      </c>
      <c r="G1287" s="257" t="s">
        <v>3005</v>
      </c>
      <c r="H1287" s="257" t="s">
        <v>5744</v>
      </c>
      <c r="I1287" s="257" t="s">
        <v>1073</v>
      </c>
    </row>
    <row r="1288" spans="1:9" ht="15.95" customHeight="1">
      <c r="A1288" s="257" t="s">
        <v>3137</v>
      </c>
      <c r="B1288" s="257" t="s">
        <v>3138</v>
      </c>
      <c r="C1288" s="257"/>
      <c r="D1288" s="257" t="s">
        <v>719</v>
      </c>
      <c r="E1288" s="257" t="s">
        <v>3139</v>
      </c>
      <c r="F1288" s="257" t="s">
        <v>3140</v>
      </c>
      <c r="G1288" s="257" t="s">
        <v>3005</v>
      </c>
      <c r="H1288" s="257" t="s">
        <v>5744</v>
      </c>
      <c r="I1288" s="257" t="s">
        <v>1073</v>
      </c>
    </row>
    <row r="1289" spans="1:9" ht="15.95" customHeight="1">
      <c r="A1289" s="257" t="s">
        <v>3141</v>
      </c>
      <c r="B1289" s="257" t="s">
        <v>3142</v>
      </c>
      <c r="C1289" s="257"/>
      <c r="D1289" s="257" t="s">
        <v>721</v>
      </c>
      <c r="E1289" s="257" t="s">
        <v>3139</v>
      </c>
      <c r="F1289" s="257" t="s">
        <v>3140</v>
      </c>
      <c r="G1289" s="257" t="s">
        <v>3005</v>
      </c>
      <c r="H1289" s="257" t="s">
        <v>5744</v>
      </c>
      <c r="I1289" s="257" t="s">
        <v>1073</v>
      </c>
    </row>
    <row r="1290" spans="1:9" ht="15.95" customHeight="1">
      <c r="A1290" s="257" t="s">
        <v>3143</v>
      </c>
      <c r="B1290" s="257" t="s">
        <v>3144</v>
      </c>
      <c r="C1290" s="257"/>
      <c r="D1290" s="257" t="s">
        <v>721</v>
      </c>
      <c r="E1290" s="257" t="s">
        <v>3139</v>
      </c>
      <c r="F1290" s="257" t="s">
        <v>3140</v>
      </c>
      <c r="G1290" s="257" t="s">
        <v>3005</v>
      </c>
      <c r="H1290" s="257" t="s">
        <v>5744</v>
      </c>
      <c r="I1290" s="257" t="s">
        <v>1073</v>
      </c>
    </row>
    <row r="1291" spans="1:9" ht="15.95" customHeight="1">
      <c r="A1291" s="257" t="s">
        <v>3145</v>
      </c>
      <c r="B1291" s="257" t="s">
        <v>3146</v>
      </c>
      <c r="C1291" s="257"/>
      <c r="D1291" s="257" t="s">
        <v>721</v>
      </c>
      <c r="E1291" s="257" t="s">
        <v>3139</v>
      </c>
      <c r="F1291" s="257" t="s">
        <v>3140</v>
      </c>
      <c r="G1291" s="257" t="s">
        <v>3005</v>
      </c>
      <c r="H1291" s="257" t="s">
        <v>5744</v>
      </c>
      <c r="I1291" s="257" t="s">
        <v>1073</v>
      </c>
    </row>
    <row r="1292" spans="1:9" ht="15.95" customHeight="1">
      <c r="A1292" s="257" t="s">
        <v>3147</v>
      </c>
      <c r="B1292" s="257" t="s">
        <v>3148</v>
      </c>
      <c r="C1292" s="257"/>
      <c r="D1292" s="257" t="s">
        <v>721</v>
      </c>
      <c r="E1292" s="257" t="s">
        <v>3139</v>
      </c>
      <c r="F1292" s="257" t="s">
        <v>3140</v>
      </c>
      <c r="G1292" s="257" t="s">
        <v>3005</v>
      </c>
      <c r="H1292" s="257" t="s">
        <v>5744</v>
      </c>
      <c r="I1292" s="257" t="s">
        <v>1073</v>
      </c>
    </row>
    <row r="1293" spans="1:9" ht="15.95" customHeight="1">
      <c r="A1293" s="257" t="s">
        <v>3149</v>
      </c>
      <c r="B1293" s="257" t="s">
        <v>3150</v>
      </c>
      <c r="C1293" s="257"/>
      <c r="D1293" s="257" t="s">
        <v>721</v>
      </c>
      <c r="E1293" s="257" t="s">
        <v>3139</v>
      </c>
      <c r="F1293" s="257" t="s">
        <v>3140</v>
      </c>
      <c r="G1293" s="257" t="s">
        <v>3005</v>
      </c>
      <c r="H1293" s="257" t="s">
        <v>5744</v>
      </c>
      <c r="I1293" s="257" t="s">
        <v>1073</v>
      </c>
    </row>
    <row r="1294" spans="1:9" ht="15.95" customHeight="1">
      <c r="A1294" s="257" t="s">
        <v>3151</v>
      </c>
      <c r="B1294" s="257" t="s">
        <v>837</v>
      </c>
      <c r="C1294" s="257"/>
      <c r="D1294" s="257" t="s">
        <v>721</v>
      </c>
      <c r="E1294" s="257" t="s">
        <v>3139</v>
      </c>
      <c r="F1294" s="257" t="s">
        <v>3140</v>
      </c>
      <c r="G1294" s="257" t="s">
        <v>3005</v>
      </c>
      <c r="H1294" s="257" t="s">
        <v>5744</v>
      </c>
      <c r="I1294" s="257" t="s">
        <v>1073</v>
      </c>
    </row>
    <row r="1295" spans="1:9" ht="15.95" customHeight="1">
      <c r="A1295" s="257" t="s">
        <v>3152</v>
      </c>
      <c r="B1295" s="257" t="s">
        <v>3153</v>
      </c>
      <c r="C1295" s="257"/>
      <c r="D1295" s="257" t="s">
        <v>721</v>
      </c>
      <c r="E1295" s="257" t="s">
        <v>3139</v>
      </c>
      <c r="F1295" s="257" t="s">
        <v>3140</v>
      </c>
      <c r="G1295" s="257" t="s">
        <v>3005</v>
      </c>
      <c r="H1295" s="257" t="s">
        <v>5744</v>
      </c>
      <c r="I1295" s="257" t="s">
        <v>1073</v>
      </c>
    </row>
    <row r="1296" spans="1:9" ht="15.95" customHeight="1">
      <c r="A1296" s="257" t="s">
        <v>3154</v>
      </c>
      <c r="B1296" s="257" t="s">
        <v>3155</v>
      </c>
      <c r="C1296" s="257"/>
      <c r="D1296" s="257" t="s">
        <v>721</v>
      </c>
      <c r="E1296" s="257" t="s">
        <v>3139</v>
      </c>
      <c r="F1296" s="257" t="s">
        <v>3140</v>
      </c>
      <c r="G1296" s="257" t="s">
        <v>3005</v>
      </c>
      <c r="H1296" s="257" t="s">
        <v>5744</v>
      </c>
      <c r="I1296" s="257" t="s">
        <v>1073</v>
      </c>
    </row>
    <row r="1297" spans="1:9" ht="15.95" customHeight="1">
      <c r="A1297" s="257" t="s">
        <v>3156</v>
      </c>
      <c r="B1297" s="257" t="s">
        <v>3157</v>
      </c>
      <c r="C1297" s="257"/>
      <c r="D1297" s="257" t="s">
        <v>721</v>
      </c>
      <c r="E1297" s="257" t="s">
        <v>3139</v>
      </c>
      <c r="F1297" s="257" t="s">
        <v>3140</v>
      </c>
      <c r="G1297" s="257" t="s">
        <v>3005</v>
      </c>
      <c r="H1297" s="257" t="s">
        <v>5744</v>
      </c>
      <c r="I1297" s="257" t="s">
        <v>1073</v>
      </c>
    </row>
    <row r="1298" spans="1:9" ht="15.95" customHeight="1">
      <c r="A1298" s="257" t="s">
        <v>3158</v>
      </c>
      <c r="B1298" s="257" t="s">
        <v>3159</v>
      </c>
      <c r="C1298" s="257"/>
      <c r="D1298" s="257" t="s">
        <v>721</v>
      </c>
      <c r="E1298" s="257" t="s">
        <v>3139</v>
      </c>
      <c r="F1298" s="257" t="s">
        <v>3140</v>
      </c>
      <c r="G1298" s="257" t="s">
        <v>3005</v>
      </c>
      <c r="H1298" s="257" t="s">
        <v>5744</v>
      </c>
      <c r="I1298" s="257" t="s">
        <v>1073</v>
      </c>
    </row>
    <row r="1299" spans="1:9" ht="15.95" customHeight="1">
      <c r="A1299" s="257" t="s">
        <v>3160</v>
      </c>
      <c r="B1299" s="257" t="s">
        <v>3161</v>
      </c>
      <c r="C1299" s="257"/>
      <c r="D1299" s="257" t="s">
        <v>719</v>
      </c>
      <c r="E1299" s="257" t="s">
        <v>3162</v>
      </c>
      <c r="F1299" s="257" t="s">
        <v>3163</v>
      </c>
      <c r="G1299" s="257" t="s">
        <v>3005</v>
      </c>
      <c r="H1299" s="257" t="s">
        <v>5744</v>
      </c>
      <c r="I1299" s="257" t="s">
        <v>1073</v>
      </c>
    </row>
    <row r="1300" spans="1:9" ht="15.95" customHeight="1">
      <c r="A1300" s="257" t="s">
        <v>3164</v>
      </c>
      <c r="B1300" s="257" t="s">
        <v>3165</v>
      </c>
      <c r="C1300" s="257"/>
      <c r="D1300" s="257" t="s">
        <v>719</v>
      </c>
      <c r="E1300" s="257" t="s">
        <v>3162</v>
      </c>
      <c r="F1300" s="257" t="s">
        <v>3163</v>
      </c>
      <c r="G1300" s="257" t="s">
        <v>3005</v>
      </c>
      <c r="H1300" s="257" t="s">
        <v>5744</v>
      </c>
      <c r="I1300" s="257" t="s">
        <v>1073</v>
      </c>
    </row>
    <row r="1301" spans="1:9" ht="15.95" customHeight="1">
      <c r="A1301" s="257" t="s">
        <v>3166</v>
      </c>
      <c r="B1301" s="257" t="s">
        <v>3167</v>
      </c>
      <c r="C1301" s="257"/>
      <c r="D1301" s="257" t="s">
        <v>719</v>
      </c>
      <c r="E1301" s="257" t="s">
        <v>3162</v>
      </c>
      <c r="F1301" s="257" t="s">
        <v>3163</v>
      </c>
      <c r="G1301" s="257" t="s">
        <v>3005</v>
      </c>
      <c r="H1301" s="257" t="s">
        <v>5744</v>
      </c>
      <c r="I1301" s="257" t="s">
        <v>1073</v>
      </c>
    </row>
    <row r="1302" spans="1:9" ht="15.95" customHeight="1">
      <c r="A1302" s="257" t="s">
        <v>3168</v>
      </c>
      <c r="B1302" s="257" t="s">
        <v>3169</v>
      </c>
      <c r="C1302" s="257"/>
      <c r="D1302" s="257" t="s">
        <v>721</v>
      </c>
      <c r="E1302" s="257" t="s">
        <v>3162</v>
      </c>
      <c r="F1302" s="257" t="s">
        <v>3163</v>
      </c>
      <c r="G1302" s="257" t="s">
        <v>3005</v>
      </c>
      <c r="H1302" s="257" t="s">
        <v>5744</v>
      </c>
      <c r="I1302" s="257" t="s">
        <v>1073</v>
      </c>
    </row>
    <row r="1303" spans="1:9" ht="15.95" customHeight="1">
      <c r="A1303" s="257" t="s">
        <v>3170</v>
      </c>
      <c r="B1303" s="257" t="s">
        <v>1060</v>
      </c>
      <c r="C1303" s="257"/>
      <c r="D1303" s="257" t="s">
        <v>721</v>
      </c>
      <c r="E1303" s="257" t="s">
        <v>3162</v>
      </c>
      <c r="F1303" s="257" t="s">
        <v>3163</v>
      </c>
      <c r="G1303" s="257" t="s">
        <v>3005</v>
      </c>
      <c r="H1303" s="257" t="s">
        <v>5744</v>
      </c>
      <c r="I1303" s="257" t="s">
        <v>1073</v>
      </c>
    </row>
    <row r="1304" spans="1:9" ht="15.95" customHeight="1">
      <c r="A1304" s="257" t="s">
        <v>3171</v>
      </c>
      <c r="B1304" s="257" t="s">
        <v>1059</v>
      </c>
      <c r="C1304" s="257"/>
      <c r="D1304" s="257" t="s">
        <v>721</v>
      </c>
      <c r="E1304" s="257" t="s">
        <v>3162</v>
      </c>
      <c r="F1304" s="257" t="s">
        <v>3163</v>
      </c>
      <c r="G1304" s="257" t="s">
        <v>3005</v>
      </c>
      <c r="H1304" s="257" t="s">
        <v>5744</v>
      </c>
      <c r="I1304" s="257" t="s">
        <v>1073</v>
      </c>
    </row>
    <row r="1305" spans="1:9" ht="15.95" customHeight="1">
      <c r="A1305" s="257" t="s">
        <v>3172</v>
      </c>
      <c r="B1305" s="257" t="s">
        <v>799</v>
      </c>
      <c r="C1305" s="257"/>
      <c r="D1305" s="257" t="s">
        <v>721</v>
      </c>
      <c r="E1305" s="257" t="s">
        <v>3162</v>
      </c>
      <c r="F1305" s="257" t="s">
        <v>3163</v>
      </c>
      <c r="G1305" s="257" t="s">
        <v>3005</v>
      </c>
      <c r="H1305" s="257" t="s">
        <v>5744</v>
      </c>
      <c r="I1305" s="257" t="s">
        <v>1073</v>
      </c>
    </row>
    <row r="1306" spans="1:9" ht="15.95" customHeight="1">
      <c r="A1306" s="257" t="s">
        <v>3173</v>
      </c>
      <c r="B1306" s="257" t="s">
        <v>862</v>
      </c>
      <c r="C1306" s="257"/>
      <c r="D1306" s="257" t="s">
        <v>721</v>
      </c>
      <c r="E1306" s="257" t="s">
        <v>3162</v>
      </c>
      <c r="F1306" s="257" t="s">
        <v>3163</v>
      </c>
      <c r="G1306" s="257" t="s">
        <v>3005</v>
      </c>
      <c r="H1306" s="257" t="s">
        <v>5744</v>
      </c>
      <c r="I1306" s="257" t="s">
        <v>1073</v>
      </c>
    </row>
    <row r="1307" spans="1:9" ht="15.95" customHeight="1">
      <c r="A1307" s="257" t="s">
        <v>3174</v>
      </c>
      <c r="B1307" s="257" t="s">
        <v>3175</v>
      </c>
      <c r="C1307" s="257"/>
      <c r="D1307" s="257" t="s">
        <v>721</v>
      </c>
      <c r="E1307" s="257" t="s">
        <v>3162</v>
      </c>
      <c r="F1307" s="257" t="s">
        <v>3163</v>
      </c>
      <c r="G1307" s="257" t="s">
        <v>3005</v>
      </c>
      <c r="H1307" s="257" t="s">
        <v>5744</v>
      </c>
      <c r="I1307" s="257" t="s">
        <v>1073</v>
      </c>
    </row>
    <row r="1308" spans="1:9" ht="15.95" customHeight="1">
      <c r="A1308" s="257" t="s">
        <v>3176</v>
      </c>
      <c r="B1308" s="257" t="s">
        <v>3177</v>
      </c>
      <c r="C1308" s="257"/>
      <c r="D1308" s="257" t="s">
        <v>721</v>
      </c>
      <c r="E1308" s="257" t="s">
        <v>3162</v>
      </c>
      <c r="F1308" s="257" t="s">
        <v>3163</v>
      </c>
      <c r="G1308" s="257" t="s">
        <v>3005</v>
      </c>
      <c r="H1308" s="257" t="s">
        <v>5744</v>
      </c>
      <c r="I1308" s="257" t="s">
        <v>1073</v>
      </c>
    </row>
    <row r="1309" spans="1:9" ht="15.95" customHeight="1">
      <c r="A1309" s="257" t="s">
        <v>3178</v>
      </c>
      <c r="B1309" s="257" t="s">
        <v>741</v>
      </c>
      <c r="C1309" s="257"/>
      <c r="D1309" s="257" t="s">
        <v>721</v>
      </c>
      <c r="E1309" s="257" t="s">
        <v>3162</v>
      </c>
      <c r="F1309" s="257" t="s">
        <v>3163</v>
      </c>
      <c r="G1309" s="257" t="s">
        <v>3005</v>
      </c>
      <c r="H1309" s="257" t="s">
        <v>5744</v>
      </c>
      <c r="I1309" s="257" t="s">
        <v>1073</v>
      </c>
    </row>
    <row r="1310" spans="1:9" ht="15.95" customHeight="1">
      <c r="A1310" s="257" t="s">
        <v>3179</v>
      </c>
      <c r="B1310" s="257" t="s">
        <v>3180</v>
      </c>
      <c r="C1310" s="257"/>
      <c r="D1310" s="257" t="s">
        <v>721</v>
      </c>
      <c r="E1310" s="257" t="s">
        <v>3162</v>
      </c>
      <c r="F1310" s="257" t="s">
        <v>3163</v>
      </c>
      <c r="G1310" s="257" t="s">
        <v>3005</v>
      </c>
      <c r="H1310" s="257" t="s">
        <v>5744</v>
      </c>
      <c r="I1310" s="257" t="s">
        <v>1073</v>
      </c>
    </row>
    <row r="1311" spans="1:9" ht="15.95" customHeight="1">
      <c r="A1311" s="257" t="s">
        <v>3181</v>
      </c>
      <c r="B1311" s="257" t="s">
        <v>3182</v>
      </c>
      <c r="C1311" s="257"/>
      <c r="D1311" s="257" t="s">
        <v>721</v>
      </c>
      <c r="E1311" s="257" t="s">
        <v>3162</v>
      </c>
      <c r="F1311" s="257" t="s">
        <v>3163</v>
      </c>
      <c r="G1311" s="257" t="s">
        <v>3005</v>
      </c>
      <c r="H1311" s="257" t="s">
        <v>5744</v>
      </c>
      <c r="I1311" s="257" t="s">
        <v>1073</v>
      </c>
    </row>
    <row r="1312" spans="1:9" ht="15.95" customHeight="1">
      <c r="A1312" s="257" t="s">
        <v>3183</v>
      </c>
      <c r="B1312" s="257" t="s">
        <v>3184</v>
      </c>
      <c r="C1312" s="257"/>
      <c r="D1312" s="257" t="s">
        <v>721</v>
      </c>
      <c r="E1312" s="257" t="s">
        <v>3162</v>
      </c>
      <c r="F1312" s="257" t="s">
        <v>3163</v>
      </c>
      <c r="G1312" s="257" t="s">
        <v>3005</v>
      </c>
      <c r="H1312" s="257" t="s">
        <v>5744</v>
      </c>
      <c r="I1312" s="257" t="s">
        <v>1073</v>
      </c>
    </row>
    <row r="1313" spans="1:9" ht="15.95" customHeight="1">
      <c r="A1313" s="257" t="s">
        <v>3185</v>
      </c>
      <c r="B1313" s="257" t="s">
        <v>3186</v>
      </c>
      <c r="C1313" s="257"/>
      <c r="D1313" s="257" t="s">
        <v>721</v>
      </c>
      <c r="E1313" s="257" t="s">
        <v>3162</v>
      </c>
      <c r="F1313" s="257" t="s">
        <v>3163</v>
      </c>
      <c r="G1313" s="257" t="s">
        <v>3005</v>
      </c>
      <c r="H1313" s="257" t="s">
        <v>5744</v>
      </c>
      <c r="I1313" s="257" t="s">
        <v>1073</v>
      </c>
    </row>
    <row r="1314" spans="1:9" ht="15.95" customHeight="1">
      <c r="A1314" s="257" t="s">
        <v>3187</v>
      </c>
      <c r="B1314" s="257" t="s">
        <v>3188</v>
      </c>
      <c r="C1314" s="257"/>
      <c r="D1314" s="257" t="s">
        <v>721</v>
      </c>
      <c r="E1314" s="257" t="s">
        <v>3162</v>
      </c>
      <c r="F1314" s="257" t="s">
        <v>3163</v>
      </c>
      <c r="G1314" s="257" t="s">
        <v>3005</v>
      </c>
      <c r="H1314" s="257" t="s">
        <v>5744</v>
      </c>
      <c r="I1314" s="257" t="s">
        <v>1073</v>
      </c>
    </row>
    <row r="1315" spans="1:9" ht="15.95" customHeight="1">
      <c r="A1315" s="257" t="s">
        <v>3189</v>
      </c>
      <c r="B1315" s="257" t="s">
        <v>3190</v>
      </c>
      <c r="C1315" s="257"/>
      <c r="D1315" s="257" t="s">
        <v>721</v>
      </c>
      <c r="E1315" s="257" t="s">
        <v>3162</v>
      </c>
      <c r="F1315" s="257" t="s">
        <v>3163</v>
      </c>
      <c r="G1315" s="257" t="s">
        <v>3005</v>
      </c>
      <c r="H1315" s="257" t="s">
        <v>5744</v>
      </c>
      <c r="I1315" s="257" t="s">
        <v>1073</v>
      </c>
    </row>
    <row r="1316" spans="1:9" ht="15.95" customHeight="1">
      <c r="A1316" s="257" t="s">
        <v>3191</v>
      </c>
      <c r="B1316" s="257" t="s">
        <v>3192</v>
      </c>
      <c r="C1316" s="257"/>
      <c r="D1316" s="257" t="s">
        <v>721</v>
      </c>
      <c r="E1316" s="257" t="s">
        <v>3162</v>
      </c>
      <c r="F1316" s="257" t="s">
        <v>3163</v>
      </c>
      <c r="G1316" s="257" t="s">
        <v>3005</v>
      </c>
      <c r="H1316" s="257" t="s">
        <v>5744</v>
      </c>
      <c r="I1316" s="257" t="s">
        <v>1073</v>
      </c>
    </row>
    <row r="1317" spans="1:9" ht="15.95" customHeight="1">
      <c r="A1317" s="257" t="s">
        <v>3193</v>
      </c>
      <c r="B1317" s="257" t="s">
        <v>3194</v>
      </c>
      <c r="C1317" s="257"/>
      <c r="D1317" s="257" t="s">
        <v>721</v>
      </c>
      <c r="E1317" s="257" t="s">
        <v>3162</v>
      </c>
      <c r="F1317" s="257" t="s">
        <v>3163</v>
      </c>
      <c r="G1317" s="257" t="s">
        <v>3005</v>
      </c>
      <c r="H1317" s="257" t="s">
        <v>5744</v>
      </c>
      <c r="I1317" s="257" t="s">
        <v>1073</v>
      </c>
    </row>
    <row r="1318" spans="1:9" ht="15.95" customHeight="1">
      <c r="A1318" s="257" t="s">
        <v>3195</v>
      </c>
      <c r="B1318" s="257" t="s">
        <v>3196</v>
      </c>
      <c r="C1318" s="257"/>
      <c r="D1318" s="257" t="s">
        <v>721</v>
      </c>
      <c r="E1318" s="257" t="s">
        <v>3162</v>
      </c>
      <c r="F1318" s="257" t="s">
        <v>3163</v>
      </c>
      <c r="G1318" s="257" t="s">
        <v>3005</v>
      </c>
      <c r="H1318" s="257" t="s">
        <v>5744</v>
      </c>
      <c r="I1318" s="257" t="s">
        <v>1073</v>
      </c>
    </row>
    <row r="1319" spans="1:9" ht="15.95" customHeight="1">
      <c r="A1319" s="257" t="s">
        <v>3197</v>
      </c>
      <c r="B1319" s="257" t="s">
        <v>3198</v>
      </c>
      <c r="C1319" s="257"/>
      <c r="D1319" s="257" t="s">
        <v>719</v>
      </c>
      <c r="E1319" s="257" t="s">
        <v>3199</v>
      </c>
      <c r="F1319" s="257" t="s">
        <v>3200</v>
      </c>
      <c r="G1319" s="257" t="s">
        <v>3005</v>
      </c>
      <c r="H1319" s="257" t="s">
        <v>5744</v>
      </c>
      <c r="I1319" s="257" t="s">
        <v>1073</v>
      </c>
    </row>
    <row r="1320" spans="1:9" ht="15.95" customHeight="1">
      <c r="A1320" s="257" t="s">
        <v>3201</v>
      </c>
      <c r="B1320" s="257" t="s">
        <v>3202</v>
      </c>
      <c r="C1320" s="257"/>
      <c r="D1320" s="257" t="s">
        <v>721</v>
      </c>
      <c r="E1320" s="257" t="s">
        <v>3199</v>
      </c>
      <c r="F1320" s="257" t="s">
        <v>3200</v>
      </c>
      <c r="G1320" s="257" t="s">
        <v>3005</v>
      </c>
      <c r="H1320" s="257" t="s">
        <v>5744</v>
      </c>
      <c r="I1320" s="257" t="s">
        <v>1073</v>
      </c>
    </row>
    <row r="1321" spans="1:9" ht="15.95" customHeight="1">
      <c r="A1321" s="257" t="s">
        <v>3203</v>
      </c>
      <c r="B1321" s="257" t="s">
        <v>3204</v>
      </c>
      <c r="C1321" s="257"/>
      <c r="D1321" s="257" t="s">
        <v>721</v>
      </c>
      <c r="E1321" s="257" t="s">
        <v>3199</v>
      </c>
      <c r="F1321" s="257" t="s">
        <v>3200</v>
      </c>
      <c r="G1321" s="257" t="s">
        <v>3005</v>
      </c>
      <c r="H1321" s="257" t="s">
        <v>5744</v>
      </c>
      <c r="I1321" s="257" t="s">
        <v>1073</v>
      </c>
    </row>
    <row r="1322" spans="1:9" ht="15.95" customHeight="1">
      <c r="A1322" s="257" t="s">
        <v>3205</v>
      </c>
      <c r="B1322" s="257" t="s">
        <v>3206</v>
      </c>
      <c r="C1322" s="257"/>
      <c r="D1322" s="257" t="s">
        <v>721</v>
      </c>
      <c r="E1322" s="257" t="s">
        <v>3199</v>
      </c>
      <c r="F1322" s="257" t="s">
        <v>3200</v>
      </c>
      <c r="G1322" s="257" t="s">
        <v>3005</v>
      </c>
      <c r="H1322" s="257" t="s">
        <v>5744</v>
      </c>
      <c r="I1322" s="257" t="s">
        <v>1073</v>
      </c>
    </row>
    <row r="1323" spans="1:9" ht="15.95" customHeight="1">
      <c r="A1323" s="257" t="s">
        <v>3207</v>
      </c>
      <c r="B1323" s="257" t="s">
        <v>3208</v>
      </c>
      <c r="C1323" s="257"/>
      <c r="D1323" s="257" t="s">
        <v>721</v>
      </c>
      <c r="E1323" s="257" t="s">
        <v>3199</v>
      </c>
      <c r="F1323" s="257" t="s">
        <v>3200</v>
      </c>
      <c r="G1323" s="257" t="s">
        <v>3005</v>
      </c>
      <c r="H1323" s="257" t="s">
        <v>5744</v>
      </c>
      <c r="I1323" s="257" t="s">
        <v>1073</v>
      </c>
    </row>
    <row r="1324" spans="1:9" ht="15.95" customHeight="1">
      <c r="A1324" s="257" t="s">
        <v>3209</v>
      </c>
      <c r="B1324" s="257" t="s">
        <v>743</v>
      </c>
      <c r="C1324" s="257"/>
      <c r="D1324" s="257" t="s">
        <v>721</v>
      </c>
      <c r="E1324" s="257" t="s">
        <v>3199</v>
      </c>
      <c r="F1324" s="257" t="s">
        <v>3200</v>
      </c>
      <c r="G1324" s="257" t="s">
        <v>3005</v>
      </c>
      <c r="H1324" s="257" t="s">
        <v>5744</v>
      </c>
      <c r="I1324" s="257" t="s">
        <v>1073</v>
      </c>
    </row>
    <row r="1325" spans="1:9" ht="15.95" customHeight="1">
      <c r="A1325" s="257" t="s">
        <v>3210</v>
      </c>
      <c r="B1325" s="257" t="s">
        <v>3211</v>
      </c>
      <c r="C1325" s="257"/>
      <c r="D1325" s="257" t="s">
        <v>721</v>
      </c>
      <c r="E1325" s="257" t="s">
        <v>3199</v>
      </c>
      <c r="F1325" s="257" t="s">
        <v>3200</v>
      </c>
      <c r="G1325" s="257" t="s">
        <v>3005</v>
      </c>
      <c r="H1325" s="257" t="s">
        <v>5744</v>
      </c>
      <c r="I1325" s="257" t="s">
        <v>1073</v>
      </c>
    </row>
    <row r="1326" spans="1:9" ht="15.95" customHeight="1">
      <c r="A1326" s="257" t="s">
        <v>3212</v>
      </c>
      <c r="B1326" s="257" t="s">
        <v>2018</v>
      </c>
      <c r="C1326" s="257"/>
      <c r="D1326" s="257" t="s">
        <v>721</v>
      </c>
      <c r="E1326" s="257" t="s">
        <v>3199</v>
      </c>
      <c r="F1326" s="257" t="s">
        <v>3200</v>
      </c>
      <c r="G1326" s="257" t="s">
        <v>3005</v>
      </c>
      <c r="H1326" s="257" t="s">
        <v>5744</v>
      </c>
      <c r="I1326" s="257" t="s">
        <v>1073</v>
      </c>
    </row>
    <row r="1327" spans="1:9" ht="15.95" customHeight="1">
      <c r="A1327" s="257" t="s">
        <v>3213</v>
      </c>
      <c r="B1327" s="257" t="s">
        <v>3214</v>
      </c>
      <c r="C1327" s="257"/>
      <c r="D1327" s="257" t="s">
        <v>721</v>
      </c>
      <c r="E1327" s="257" t="s">
        <v>3199</v>
      </c>
      <c r="F1327" s="257" t="s">
        <v>3200</v>
      </c>
      <c r="G1327" s="257" t="s">
        <v>3005</v>
      </c>
      <c r="H1327" s="257" t="s">
        <v>5744</v>
      </c>
      <c r="I1327" s="257" t="s">
        <v>1073</v>
      </c>
    </row>
    <row r="1328" spans="1:9" ht="15.95" customHeight="1">
      <c r="A1328" s="257" t="s">
        <v>3215</v>
      </c>
      <c r="B1328" s="257" t="s">
        <v>841</v>
      </c>
      <c r="C1328" s="257"/>
      <c r="D1328" s="257" t="s">
        <v>721</v>
      </c>
      <c r="E1328" s="257" t="s">
        <v>3199</v>
      </c>
      <c r="F1328" s="257" t="s">
        <v>3200</v>
      </c>
      <c r="G1328" s="257" t="s">
        <v>3005</v>
      </c>
      <c r="H1328" s="257" t="s">
        <v>5744</v>
      </c>
      <c r="I1328" s="257" t="s">
        <v>1073</v>
      </c>
    </row>
    <row r="1329" spans="1:9" ht="15.95" customHeight="1">
      <c r="A1329" s="257" t="s">
        <v>3216</v>
      </c>
      <c r="B1329" s="257" t="s">
        <v>815</v>
      </c>
      <c r="C1329" s="257"/>
      <c r="D1329" s="257" t="s">
        <v>721</v>
      </c>
      <c r="E1329" s="257" t="s">
        <v>3199</v>
      </c>
      <c r="F1329" s="257" t="s">
        <v>3200</v>
      </c>
      <c r="G1329" s="257" t="s">
        <v>3005</v>
      </c>
      <c r="H1329" s="257" t="s">
        <v>5744</v>
      </c>
      <c r="I1329" s="257" t="s">
        <v>1073</v>
      </c>
    </row>
    <row r="1330" spans="1:9" ht="15.95" customHeight="1">
      <c r="A1330" s="257" t="s">
        <v>3217</v>
      </c>
      <c r="B1330" s="257" t="s">
        <v>1038</v>
      </c>
      <c r="C1330" s="257"/>
      <c r="D1330" s="257" t="s">
        <v>721</v>
      </c>
      <c r="E1330" s="257" t="s">
        <v>3199</v>
      </c>
      <c r="F1330" s="257" t="s">
        <v>3200</v>
      </c>
      <c r="G1330" s="257" t="s">
        <v>3005</v>
      </c>
      <c r="H1330" s="257" t="s">
        <v>5744</v>
      </c>
      <c r="I1330" s="257" t="s">
        <v>1073</v>
      </c>
    </row>
    <row r="1331" spans="1:9" ht="15.95" customHeight="1">
      <c r="A1331" s="257" t="s">
        <v>3218</v>
      </c>
      <c r="B1331" s="257" t="s">
        <v>1988</v>
      </c>
      <c r="C1331" s="257"/>
      <c r="D1331" s="257" t="s">
        <v>721</v>
      </c>
      <c r="E1331" s="257" t="s">
        <v>3199</v>
      </c>
      <c r="F1331" s="257" t="s">
        <v>3200</v>
      </c>
      <c r="G1331" s="257" t="s">
        <v>3005</v>
      </c>
      <c r="H1331" s="257" t="s">
        <v>5744</v>
      </c>
      <c r="I1331" s="257" t="s">
        <v>1073</v>
      </c>
    </row>
    <row r="1332" spans="1:9" ht="15.95" customHeight="1">
      <c r="A1332" s="257" t="s">
        <v>3219</v>
      </c>
      <c r="B1332" s="257" t="s">
        <v>3220</v>
      </c>
      <c r="C1332" s="257"/>
      <c r="D1332" s="257" t="s">
        <v>721</v>
      </c>
      <c r="E1332" s="257" t="s">
        <v>3199</v>
      </c>
      <c r="F1332" s="257" t="s">
        <v>3200</v>
      </c>
      <c r="G1332" s="257" t="s">
        <v>3005</v>
      </c>
      <c r="H1332" s="257" t="s">
        <v>5744</v>
      </c>
      <c r="I1332" s="257" t="s">
        <v>1073</v>
      </c>
    </row>
    <row r="1333" spans="1:9" ht="15.95" customHeight="1">
      <c r="A1333" s="257" t="s">
        <v>3221</v>
      </c>
      <c r="B1333" s="257" t="s">
        <v>3222</v>
      </c>
      <c r="C1333" s="257"/>
      <c r="D1333" s="257" t="s">
        <v>721</v>
      </c>
      <c r="E1333" s="257" t="s">
        <v>3199</v>
      </c>
      <c r="F1333" s="257" t="s">
        <v>3200</v>
      </c>
      <c r="G1333" s="257" t="s">
        <v>3005</v>
      </c>
      <c r="H1333" s="257" t="s">
        <v>5744</v>
      </c>
      <c r="I1333" s="257" t="s">
        <v>1073</v>
      </c>
    </row>
    <row r="1334" spans="1:9" ht="15.95" customHeight="1">
      <c r="A1334" s="257" t="s">
        <v>3223</v>
      </c>
      <c r="B1334" s="257" t="s">
        <v>3224</v>
      </c>
      <c r="C1334" s="257"/>
      <c r="D1334" s="257" t="s">
        <v>719</v>
      </c>
      <c r="E1334" s="257" t="s">
        <v>3225</v>
      </c>
      <c r="F1334" s="257" t="s">
        <v>3226</v>
      </c>
      <c r="G1334" s="257" t="s">
        <v>3005</v>
      </c>
      <c r="H1334" s="257" t="s">
        <v>5744</v>
      </c>
      <c r="I1334" s="257" t="s">
        <v>1073</v>
      </c>
    </row>
    <row r="1335" spans="1:9" ht="15.95" customHeight="1">
      <c r="A1335" s="257" t="s">
        <v>3227</v>
      </c>
      <c r="B1335" s="257" t="s">
        <v>3228</v>
      </c>
      <c r="C1335" s="257"/>
      <c r="D1335" s="257" t="s">
        <v>721</v>
      </c>
      <c r="E1335" s="257" t="s">
        <v>3225</v>
      </c>
      <c r="F1335" s="257" t="s">
        <v>3226</v>
      </c>
      <c r="G1335" s="257" t="s">
        <v>3005</v>
      </c>
      <c r="H1335" s="257" t="s">
        <v>5744</v>
      </c>
      <c r="I1335" s="257" t="s">
        <v>1073</v>
      </c>
    </row>
    <row r="1336" spans="1:9" ht="15.95" customHeight="1">
      <c r="A1336" s="257" t="s">
        <v>3229</v>
      </c>
      <c r="B1336" s="257" t="s">
        <v>776</v>
      </c>
      <c r="C1336" s="257"/>
      <c r="D1336" s="257" t="s">
        <v>721</v>
      </c>
      <c r="E1336" s="257" t="s">
        <v>3225</v>
      </c>
      <c r="F1336" s="257" t="s">
        <v>3226</v>
      </c>
      <c r="G1336" s="257" t="s">
        <v>3005</v>
      </c>
      <c r="H1336" s="257" t="s">
        <v>5744</v>
      </c>
      <c r="I1336" s="257" t="s">
        <v>1073</v>
      </c>
    </row>
    <row r="1337" spans="1:9" ht="15.95" customHeight="1">
      <c r="A1337" s="257" t="s">
        <v>3230</v>
      </c>
      <c r="B1337" s="257" t="s">
        <v>2016</v>
      </c>
      <c r="C1337" s="257"/>
      <c r="D1337" s="257" t="s">
        <v>721</v>
      </c>
      <c r="E1337" s="257" t="s">
        <v>3225</v>
      </c>
      <c r="F1337" s="257" t="s">
        <v>3226</v>
      </c>
      <c r="G1337" s="257" t="s">
        <v>3005</v>
      </c>
      <c r="H1337" s="257" t="s">
        <v>5744</v>
      </c>
      <c r="I1337" s="257" t="s">
        <v>1073</v>
      </c>
    </row>
    <row r="1338" spans="1:9" ht="15.95" customHeight="1">
      <c r="A1338" s="257" t="s">
        <v>3231</v>
      </c>
      <c r="B1338" s="257" t="s">
        <v>3232</v>
      </c>
      <c r="C1338" s="257"/>
      <c r="D1338" s="257" t="s">
        <v>721</v>
      </c>
      <c r="E1338" s="257" t="s">
        <v>3225</v>
      </c>
      <c r="F1338" s="257" t="s">
        <v>3226</v>
      </c>
      <c r="G1338" s="257" t="s">
        <v>3005</v>
      </c>
      <c r="H1338" s="257" t="s">
        <v>5744</v>
      </c>
      <c r="I1338" s="257" t="s">
        <v>1073</v>
      </c>
    </row>
    <row r="1339" spans="1:9" ht="15.95" customHeight="1">
      <c r="A1339" s="257" t="s">
        <v>3233</v>
      </c>
      <c r="B1339" s="257" t="s">
        <v>1309</v>
      </c>
      <c r="C1339" s="257"/>
      <c r="D1339" s="257" t="s">
        <v>721</v>
      </c>
      <c r="E1339" s="257" t="s">
        <v>3225</v>
      </c>
      <c r="F1339" s="257" t="s">
        <v>3226</v>
      </c>
      <c r="G1339" s="257" t="s">
        <v>3005</v>
      </c>
      <c r="H1339" s="257" t="s">
        <v>5744</v>
      </c>
      <c r="I1339" s="257" t="s">
        <v>1073</v>
      </c>
    </row>
    <row r="1340" spans="1:9" ht="15.95" customHeight="1">
      <c r="A1340" s="257" t="s">
        <v>3234</v>
      </c>
      <c r="B1340" s="257" t="s">
        <v>797</v>
      </c>
      <c r="C1340" s="257"/>
      <c r="D1340" s="257" t="s">
        <v>721</v>
      </c>
      <c r="E1340" s="257" t="s">
        <v>3225</v>
      </c>
      <c r="F1340" s="257" t="s">
        <v>3226</v>
      </c>
      <c r="G1340" s="257" t="s">
        <v>3005</v>
      </c>
      <c r="H1340" s="257" t="s">
        <v>5744</v>
      </c>
      <c r="I1340" s="257" t="s">
        <v>1073</v>
      </c>
    </row>
    <row r="1341" spans="1:9" ht="15.95" customHeight="1">
      <c r="A1341" s="257" t="s">
        <v>3235</v>
      </c>
      <c r="B1341" s="257" t="s">
        <v>3236</v>
      </c>
      <c r="C1341" s="257"/>
      <c r="D1341" s="257" t="s">
        <v>721</v>
      </c>
      <c r="E1341" s="257" t="s">
        <v>3225</v>
      </c>
      <c r="F1341" s="257" t="s">
        <v>3226</v>
      </c>
      <c r="G1341" s="257" t="s">
        <v>3005</v>
      </c>
      <c r="H1341" s="257" t="s">
        <v>5744</v>
      </c>
      <c r="I1341" s="257" t="s">
        <v>1073</v>
      </c>
    </row>
    <row r="1342" spans="1:9" ht="15.95" customHeight="1">
      <c r="A1342" s="257" t="s">
        <v>3237</v>
      </c>
      <c r="B1342" s="257" t="s">
        <v>869</v>
      </c>
      <c r="C1342" s="257"/>
      <c r="D1342" s="257" t="s">
        <v>721</v>
      </c>
      <c r="E1342" s="257" t="s">
        <v>3225</v>
      </c>
      <c r="F1342" s="257" t="s">
        <v>3226</v>
      </c>
      <c r="G1342" s="257" t="s">
        <v>3005</v>
      </c>
      <c r="H1342" s="257" t="s">
        <v>5744</v>
      </c>
      <c r="I1342" s="257" t="s">
        <v>1073</v>
      </c>
    </row>
    <row r="1343" spans="1:9" ht="15.95" customHeight="1">
      <c r="A1343" s="257" t="s">
        <v>3238</v>
      </c>
      <c r="B1343" s="257" t="s">
        <v>1030</v>
      </c>
      <c r="C1343" s="257"/>
      <c r="D1343" s="257" t="s">
        <v>721</v>
      </c>
      <c r="E1343" s="257" t="s">
        <v>3225</v>
      </c>
      <c r="F1343" s="257" t="s">
        <v>3226</v>
      </c>
      <c r="G1343" s="257" t="s">
        <v>3005</v>
      </c>
      <c r="H1343" s="257" t="s">
        <v>5744</v>
      </c>
      <c r="I1343" s="257" t="s">
        <v>1073</v>
      </c>
    </row>
    <row r="1344" spans="1:9" ht="15.95" customHeight="1">
      <c r="A1344" s="257" t="s">
        <v>3239</v>
      </c>
      <c r="B1344" s="257" t="s">
        <v>3240</v>
      </c>
      <c r="C1344" s="257"/>
      <c r="D1344" s="257" t="s">
        <v>721</v>
      </c>
      <c r="E1344" s="257" t="s">
        <v>3225</v>
      </c>
      <c r="F1344" s="257" t="s">
        <v>3226</v>
      </c>
      <c r="G1344" s="257" t="s">
        <v>3005</v>
      </c>
      <c r="H1344" s="257" t="s">
        <v>5744</v>
      </c>
      <c r="I1344" s="257" t="s">
        <v>1073</v>
      </c>
    </row>
    <row r="1345" spans="1:9" ht="15.95" customHeight="1">
      <c r="A1345" s="257" t="s">
        <v>3241</v>
      </c>
      <c r="B1345" s="257" t="s">
        <v>978</v>
      </c>
      <c r="C1345" s="257"/>
      <c r="D1345" s="257" t="s">
        <v>721</v>
      </c>
      <c r="E1345" s="257" t="s">
        <v>3225</v>
      </c>
      <c r="F1345" s="257" t="s">
        <v>3226</v>
      </c>
      <c r="G1345" s="257" t="s">
        <v>3005</v>
      </c>
      <c r="H1345" s="257" t="s">
        <v>5744</v>
      </c>
      <c r="I1345" s="257" t="s">
        <v>1073</v>
      </c>
    </row>
    <row r="1346" spans="1:9" ht="15.95" customHeight="1">
      <c r="A1346" s="257" t="s">
        <v>3242</v>
      </c>
      <c r="B1346" s="257" t="s">
        <v>738</v>
      </c>
      <c r="C1346" s="257"/>
      <c r="D1346" s="257" t="s">
        <v>721</v>
      </c>
      <c r="E1346" s="257" t="s">
        <v>3225</v>
      </c>
      <c r="F1346" s="257" t="s">
        <v>3226</v>
      </c>
      <c r="G1346" s="257" t="s">
        <v>3005</v>
      </c>
      <c r="H1346" s="257" t="s">
        <v>5744</v>
      </c>
      <c r="I1346" s="257" t="s">
        <v>1073</v>
      </c>
    </row>
    <row r="1347" spans="1:9" ht="15.95" customHeight="1">
      <c r="A1347" s="257" t="s">
        <v>3243</v>
      </c>
      <c r="B1347" s="257" t="s">
        <v>3244</v>
      </c>
      <c r="C1347" s="257"/>
      <c r="D1347" s="257" t="s">
        <v>719</v>
      </c>
      <c r="E1347" s="257" t="s">
        <v>3245</v>
      </c>
      <c r="F1347" s="257" t="s">
        <v>3246</v>
      </c>
      <c r="G1347" s="257" t="s">
        <v>3005</v>
      </c>
      <c r="H1347" s="257" t="s">
        <v>5744</v>
      </c>
      <c r="I1347" s="257" t="s">
        <v>1073</v>
      </c>
    </row>
    <row r="1348" spans="1:9" ht="15.95" customHeight="1">
      <c r="A1348" s="257" t="s">
        <v>3247</v>
      </c>
      <c r="B1348" s="257" t="s">
        <v>3159</v>
      </c>
      <c r="C1348" s="257"/>
      <c r="D1348" s="257" t="s">
        <v>721</v>
      </c>
      <c r="E1348" s="257" t="s">
        <v>3245</v>
      </c>
      <c r="F1348" s="257" t="s">
        <v>3246</v>
      </c>
      <c r="G1348" s="257" t="s">
        <v>3005</v>
      </c>
      <c r="H1348" s="257" t="s">
        <v>5744</v>
      </c>
      <c r="I1348" s="257" t="s">
        <v>1073</v>
      </c>
    </row>
    <row r="1349" spans="1:9" ht="15.95" customHeight="1">
      <c r="A1349" s="257" t="s">
        <v>3248</v>
      </c>
      <c r="B1349" s="257" t="s">
        <v>3249</v>
      </c>
      <c r="C1349" s="257"/>
      <c r="D1349" s="257" t="s">
        <v>721</v>
      </c>
      <c r="E1349" s="257" t="s">
        <v>3245</v>
      </c>
      <c r="F1349" s="257" t="s">
        <v>3246</v>
      </c>
      <c r="G1349" s="257" t="s">
        <v>3005</v>
      </c>
      <c r="H1349" s="257" t="s">
        <v>5744</v>
      </c>
      <c r="I1349" s="257" t="s">
        <v>1073</v>
      </c>
    </row>
    <row r="1350" spans="1:9" ht="15.95" customHeight="1">
      <c r="A1350" s="257" t="s">
        <v>3250</v>
      </c>
      <c r="B1350" s="257" t="s">
        <v>3251</v>
      </c>
      <c r="C1350" s="257"/>
      <c r="D1350" s="257" t="s">
        <v>721</v>
      </c>
      <c r="E1350" s="257" t="s">
        <v>3245</v>
      </c>
      <c r="F1350" s="257" t="s">
        <v>3246</v>
      </c>
      <c r="G1350" s="257" t="s">
        <v>3005</v>
      </c>
      <c r="H1350" s="257" t="s">
        <v>5744</v>
      </c>
      <c r="I1350" s="257" t="s">
        <v>1073</v>
      </c>
    </row>
    <row r="1351" spans="1:9" ht="15.95" customHeight="1">
      <c r="A1351" s="257" t="s">
        <v>3252</v>
      </c>
      <c r="B1351" s="257" t="s">
        <v>3253</v>
      </c>
      <c r="C1351" s="257"/>
      <c r="D1351" s="257" t="s">
        <v>721</v>
      </c>
      <c r="E1351" s="257" t="s">
        <v>3245</v>
      </c>
      <c r="F1351" s="257" t="s">
        <v>3246</v>
      </c>
      <c r="G1351" s="257" t="s">
        <v>3005</v>
      </c>
      <c r="H1351" s="257" t="s">
        <v>5744</v>
      </c>
      <c r="I1351" s="257" t="s">
        <v>1073</v>
      </c>
    </row>
    <row r="1352" spans="1:9" ht="15.95" customHeight="1">
      <c r="A1352" s="257" t="s">
        <v>3254</v>
      </c>
      <c r="B1352" s="257" t="s">
        <v>3255</v>
      </c>
      <c r="C1352" s="257"/>
      <c r="D1352" s="257" t="s">
        <v>721</v>
      </c>
      <c r="E1352" s="257" t="s">
        <v>3245</v>
      </c>
      <c r="F1352" s="257" t="s">
        <v>3246</v>
      </c>
      <c r="G1352" s="257" t="s">
        <v>3005</v>
      </c>
      <c r="H1352" s="257" t="s">
        <v>5744</v>
      </c>
      <c r="I1352" s="257" t="s">
        <v>1073</v>
      </c>
    </row>
    <row r="1353" spans="1:9" ht="15.95" customHeight="1">
      <c r="A1353" s="257" t="s">
        <v>3256</v>
      </c>
      <c r="B1353" s="257" t="s">
        <v>3257</v>
      </c>
      <c r="C1353" s="257"/>
      <c r="D1353" s="257" t="s">
        <v>721</v>
      </c>
      <c r="E1353" s="257" t="s">
        <v>3245</v>
      </c>
      <c r="F1353" s="257" t="s">
        <v>3246</v>
      </c>
      <c r="G1353" s="257" t="s">
        <v>3005</v>
      </c>
      <c r="H1353" s="257" t="s">
        <v>5744</v>
      </c>
      <c r="I1353" s="257" t="s">
        <v>1073</v>
      </c>
    </row>
    <row r="1354" spans="1:9" ht="15.95" customHeight="1">
      <c r="A1354" s="257" t="s">
        <v>3258</v>
      </c>
      <c r="B1354" s="257" t="s">
        <v>786</v>
      </c>
      <c r="C1354" s="257"/>
      <c r="D1354" s="257" t="s">
        <v>721</v>
      </c>
      <c r="E1354" s="257" t="s">
        <v>3245</v>
      </c>
      <c r="F1354" s="257" t="s">
        <v>3246</v>
      </c>
      <c r="G1354" s="257" t="s">
        <v>3005</v>
      </c>
      <c r="H1354" s="257" t="s">
        <v>5744</v>
      </c>
      <c r="I1354" s="257" t="s">
        <v>1073</v>
      </c>
    </row>
    <row r="1355" spans="1:9" ht="15.95" customHeight="1">
      <c r="A1355" s="257" t="s">
        <v>3259</v>
      </c>
      <c r="B1355" s="257" t="s">
        <v>3260</v>
      </c>
      <c r="C1355" s="257"/>
      <c r="D1355" s="257" t="s">
        <v>721</v>
      </c>
      <c r="E1355" s="257" t="s">
        <v>3245</v>
      </c>
      <c r="F1355" s="257" t="s">
        <v>3246</v>
      </c>
      <c r="G1355" s="257" t="s">
        <v>3005</v>
      </c>
      <c r="H1355" s="257" t="s">
        <v>5744</v>
      </c>
      <c r="I1355" s="257" t="s">
        <v>1073</v>
      </c>
    </row>
    <row r="1356" spans="1:9" ht="15.95" customHeight="1">
      <c r="A1356" s="257" t="s">
        <v>3261</v>
      </c>
      <c r="B1356" s="257" t="s">
        <v>1039</v>
      </c>
      <c r="C1356" s="257"/>
      <c r="D1356" s="257" t="s">
        <v>721</v>
      </c>
      <c r="E1356" s="257" t="s">
        <v>3245</v>
      </c>
      <c r="F1356" s="257" t="s">
        <v>3246</v>
      </c>
      <c r="G1356" s="257" t="s">
        <v>3005</v>
      </c>
      <c r="H1356" s="257" t="s">
        <v>5744</v>
      </c>
      <c r="I1356" s="257" t="s">
        <v>1073</v>
      </c>
    </row>
    <row r="1357" spans="1:9" ht="15.95" customHeight="1">
      <c r="A1357" s="257" t="s">
        <v>3262</v>
      </c>
      <c r="B1357" s="257" t="s">
        <v>3263</v>
      </c>
      <c r="C1357" s="257"/>
      <c r="D1357" s="257" t="s">
        <v>721</v>
      </c>
      <c r="E1357" s="257" t="s">
        <v>3245</v>
      </c>
      <c r="F1357" s="257" t="s">
        <v>3246</v>
      </c>
      <c r="G1357" s="257" t="s">
        <v>3005</v>
      </c>
      <c r="H1357" s="257" t="s">
        <v>5744</v>
      </c>
      <c r="I1357" s="257" t="s">
        <v>1073</v>
      </c>
    </row>
    <row r="1358" spans="1:9" ht="15.95" customHeight="1">
      <c r="A1358" s="257" t="s">
        <v>3264</v>
      </c>
      <c r="B1358" s="257" t="s">
        <v>3265</v>
      </c>
      <c r="C1358" s="257"/>
      <c r="D1358" s="257" t="s">
        <v>719</v>
      </c>
      <c r="E1358" s="257" t="s">
        <v>3266</v>
      </c>
      <c r="F1358" s="257" t="s">
        <v>3267</v>
      </c>
      <c r="G1358" s="257" t="s">
        <v>3005</v>
      </c>
      <c r="H1358" s="257" t="s">
        <v>5744</v>
      </c>
      <c r="I1358" s="257" t="s">
        <v>1073</v>
      </c>
    </row>
    <row r="1359" spans="1:9" ht="15.95" customHeight="1">
      <c r="A1359" s="257" t="s">
        <v>3268</v>
      </c>
      <c r="B1359" s="257" t="s">
        <v>3269</v>
      </c>
      <c r="C1359" s="257"/>
      <c r="D1359" s="257" t="s">
        <v>721</v>
      </c>
      <c r="E1359" s="257" t="s">
        <v>3266</v>
      </c>
      <c r="F1359" s="257" t="s">
        <v>3267</v>
      </c>
      <c r="G1359" s="257" t="s">
        <v>3005</v>
      </c>
      <c r="H1359" s="257" t="s">
        <v>5744</v>
      </c>
      <c r="I1359" s="257" t="s">
        <v>1073</v>
      </c>
    </row>
    <row r="1360" spans="1:9" ht="15.95" customHeight="1">
      <c r="A1360" s="257" t="s">
        <v>3270</v>
      </c>
      <c r="B1360" s="257" t="s">
        <v>3271</v>
      </c>
      <c r="C1360" s="257"/>
      <c r="D1360" s="257" t="s">
        <v>721</v>
      </c>
      <c r="E1360" s="257" t="s">
        <v>3266</v>
      </c>
      <c r="F1360" s="257" t="s">
        <v>3267</v>
      </c>
      <c r="G1360" s="257" t="s">
        <v>3005</v>
      </c>
      <c r="H1360" s="257" t="s">
        <v>5744</v>
      </c>
      <c r="I1360" s="257" t="s">
        <v>1073</v>
      </c>
    </row>
    <row r="1361" spans="1:9" ht="15.95" customHeight="1">
      <c r="A1361" s="257" t="s">
        <v>3272</v>
      </c>
      <c r="B1361" s="257" t="s">
        <v>3273</v>
      </c>
      <c r="C1361" s="257"/>
      <c r="D1361" s="257" t="s">
        <v>721</v>
      </c>
      <c r="E1361" s="257" t="s">
        <v>3266</v>
      </c>
      <c r="F1361" s="257" t="s">
        <v>3267</v>
      </c>
      <c r="G1361" s="257" t="s">
        <v>3005</v>
      </c>
      <c r="H1361" s="257" t="s">
        <v>5744</v>
      </c>
      <c r="I1361" s="257" t="s">
        <v>1073</v>
      </c>
    </row>
    <row r="1362" spans="1:9" ht="15.95" customHeight="1">
      <c r="A1362" s="257" t="s">
        <v>3274</v>
      </c>
      <c r="B1362" s="257" t="s">
        <v>3275</v>
      </c>
      <c r="C1362" s="257"/>
      <c r="D1362" s="257" t="s">
        <v>721</v>
      </c>
      <c r="E1362" s="257" t="s">
        <v>3266</v>
      </c>
      <c r="F1362" s="257" t="s">
        <v>3267</v>
      </c>
      <c r="G1362" s="257" t="s">
        <v>3005</v>
      </c>
      <c r="H1362" s="257" t="s">
        <v>5744</v>
      </c>
      <c r="I1362" s="257" t="s">
        <v>1073</v>
      </c>
    </row>
    <row r="1363" spans="1:9" ht="15.95" customHeight="1">
      <c r="A1363" s="257" t="s">
        <v>3276</v>
      </c>
      <c r="B1363" s="257" t="s">
        <v>2080</v>
      </c>
      <c r="C1363" s="257"/>
      <c r="D1363" s="257" t="s">
        <v>721</v>
      </c>
      <c r="E1363" s="257" t="s">
        <v>3266</v>
      </c>
      <c r="F1363" s="257" t="s">
        <v>3267</v>
      </c>
      <c r="G1363" s="257" t="s">
        <v>3005</v>
      </c>
      <c r="H1363" s="257" t="s">
        <v>5744</v>
      </c>
      <c r="I1363" s="257" t="s">
        <v>1073</v>
      </c>
    </row>
    <row r="1364" spans="1:9" ht="15.95" customHeight="1">
      <c r="A1364" s="257" t="s">
        <v>3277</v>
      </c>
      <c r="B1364" s="257" t="s">
        <v>3278</v>
      </c>
      <c r="C1364" s="257"/>
      <c r="D1364" s="257" t="s">
        <v>721</v>
      </c>
      <c r="E1364" s="257" t="s">
        <v>3266</v>
      </c>
      <c r="F1364" s="257" t="s">
        <v>3267</v>
      </c>
      <c r="G1364" s="257" t="s">
        <v>3005</v>
      </c>
      <c r="H1364" s="257" t="s">
        <v>5744</v>
      </c>
      <c r="I1364" s="257" t="s">
        <v>1073</v>
      </c>
    </row>
    <row r="1365" spans="1:9" ht="15.95" customHeight="1">
      <c r="A1365" s="257" t="s">
        <v>3279</v>
      </c>
      <c r="B1365" s="257" t="s">
        <v>830</v>
      </c>
      <c r="C1365" s="257"/>
      <c r="D1365" s="257" t="s">
        <v>721</v>
      </c>
      <c r="E1365" s="257" t="s">
        <v>3266</v>
      </c>
      <c r="F1365" s="257" t="s">
        <v>3267</v>
      </c>
      <c r="G1365" s="257" t="s">
        <v>3005</v>
      </c>
      <c r="H1365" s="257" t="s">
        <v>5744</v>
      </c>
      <c r="I1365" s="257" t="s">
        <v>1073</v>
      </c>
    </row>
    <row r="1366" spans="1:9" ht="15.95" customHeight="1">
      <c r="A1366" s="257" t="s">
        <v>3280</v>
      </c>
      <c r="B1366" s="257" t="s">
        <v>997</v>
      </c>
      <c r="C1366" s="257"/>
      <c r="D1366" s="257" t="s">
        <v>721</v>
      </c>
      <c r="E1366" s="257" t="s">
        <v>3266</v>
      </c>
      <c r="F1366" s="257" t="s">
        <v>3267</v>
      </c>
      <c r="G1366" s="257" t="s">
        <v>3005</v>
      </c>
      <c r="H1366" s="257" t="s">
        <v>5744</v>
      </c>
      <c r="I1366" s="257" t="s">
        <v>1073</v>
      </c>
    </row>
    <row r="1367" spans="1:9" ht="15.95" customHeight="1">
      <c r="A1367" s="257" t="s">
        <v>3281</v>
      </c>
      <c r="B1367" s="257" t="s">
        <v>3282</v>
      </c>
      <c r="C1367" s="257"/>
      <c r="D1367" s="257" t="s">
        <v>721</v>
      </c>
      <c r="E1367" s="257" t="s">
        <v>3266</v>
      </c>
      <c r="F1367" s="257" t="s">
        <v>3267</v>
      </c>
      <c r="G1367" s="257" t="s">
        <v>3005</v>
      </c>
      <c r="H1367" s="257" t="s">
        <v>5744</v>
      </c>
      <c r="I1367" s="257" t="s">
        <v>1073</v>
      </c>
    </row>
    <row r="1368" spans="1:9" ht="15.95" customHeight="1">
      <c r="A1368" s="257" t="s">
        <v>3283</v>
      </c>
      <c r="B1368" s="257" t="s">
        <v>3284</v>
      </c>
      <c r="C1368" s="257"/>
      <c r="D1368" s="257" t="s">
        <v>721</v>
      </c>
      <c r="E1368" s="257" t="s">
        <v>3266</v>
      </c>
      <c r="F1368" s="257" t="s">
        <v>3267</v>
      </c>
      <c r="G1368" s="257" t="s">
        <v>3005</v>
      </c>
      <c r="H1368" s="257" t="s">
        <v>5744</v>
      </c>
      <c r="I1368" s="257" t="s">
        <v>1073</v>
      </c>
    </row>
    <row r="1369" spans="1:9" ht="15.95" customHeight="1">
      <c r="A1369" s="257" t="s">
        <v>3285</v>
      </c>
      <c r="B1369" s="257" t="s">
        <v>3286</v>
      </c>
      <c r="C1369" s="257"/>
      <c r="D1369" s="257" t="s">
        <v>721</v>
      </c>
      <c r="E1369" s="257" t="s">
        <v>3266</v>
      </c>
      <c r="F1369" s="257" t="s">
        <v>3267</v>
      </c>
      <c r="G1369" s="257" t="s">
        <v>3005</v>
      </c>
      <c r="H1369" s="257" t="s">
        <v>5744</v>
      </c>
      <c r="I1369" s="257" t="s">
        <v>1073</v>
      </c>
    </row>
    <row r="1370" spans="1:9" ht="15.95" customHeight="1">
      <c r="A1370" s="257" t="s">
        <v>3287</v>
      </c>
      <c r="B1370" s="257" t="s">
        <v>3288</v>
      </c>
      <c r="C1370" s="257"/>
      <c r="D1370" s="257" t="s">
        <v>721</v>
      </c>
      <c r="E1370" s="257" t="s">
        <v>3266</v>
      </c>
      <c r="F1370" s="257" t="s">
        <v>3267</v>
      </c>
      <c r="G1370" s="257" t="s">
        <v>3005</v>
      </c>
      <c r="H1370" s="257" t="s">
        <v>5744</v>
      </c>
      <c r="I1370" s="257" t="s">
        <v>1073</v>
      </c>
    </row>
    <row r="1371" spans="1:9" ht="15.95" customHeight="1">
      <c r="A1371" s="257" t="s">
        <v>3289</v>
      </c>
      <c r="B1371" s="257" t="s">
        <v>3290</v>
      </c>
      <c r="C1371" s="257"/>
      <c r="D1371" s="257" t="s">
        <v>721</v>
      </c>
      <c r="E1371" s="257" t="s">
        <v>3266</v>
      </c>
      <c r="F1371" s="257" t="s">
        <v>3267</v>
      </c>
      <c r="G1371" s="257" t="s">
        <v>3005</v>
      </c>
      <c r="H1371" s="257" t="s">
        <v>5744</v>
      </c>
      <c r="I1371" s="257" t="s">
        <v>1073</v>
      </c>
    </row>
    <row r="1372" spans="1:9" ht="15.95" customHeight="1">
      <c r="A1372" s="257" t="s">
        <v>3291</v>
      </c>
      <c r="B1372" s="257" t="s">
        <v>1996</v>
      </c>
      <c r="C1372" s="257"/>
      <c r="D1372" s="257" t="s">
        <v>721</v>
      </c>
      <c r="E1372" s="257" t="s">
        <v>3266</v>
      </c>
      <c r="F1372" s="257" t="s">
        <v>3267</v>
      </c>
      <c r="G1372" s="257" t="s">
        <v>3005</v>
      </c>
      <c r="H1372" s="257" t="s">
        <v>5744</v>
      </c>
      <c r="I1372" s="257" t="s">
        <v>1073</v>
      </c>
    </row>
    <row r="1373" spans="1:9" ht="15.95" customHeight="1">
      <c r="A1373" s="257" t="s">
        <v>3292</v>
      </c>
      <c r="B1373" s="257" t="s">
        <v>3293</v>
      </c>
      <c r="C1373" s="257"/>
      <c r="D1373" s="257" t="s">
        <v>721</v>
      </c>
      <c r="E1373" s="257" t="s">
        <v>3266</v>
      </c>
      <c r="F1373" s="257" t="s">
        <v>3267</v>
      </c>
      <c r="G1373" s="257" t="s">
        <v>3005</v>
      </c>
      <c r="H1373" s="257" t="s">
        <v>5744</v>
      </c>
      <c r="I1373" s="257" t="s">
        <v>1073</v>
      </c>
    </row>
    <row r="1374" spans="1:9" ht="15.95" customHeight="1">
      <c r="A1374" s="257" t="s">
        <v>3294</v>
      </c>
      <c r="B1374" s="257" t="s">
        <v>3295</v>
      </c>
      <c r="C1374" s="257"/>
      <c r="D1374" s="257" t="s">
        <v>721</v>
      </c>
      <c r="E1374" s="257" t="s">
        <v>3266</v>
      </c>
      <c r="F1374" s="257" t="s">
        <v>3267</v>
      </c>
      <c r="G1374" s="257" t="s">
        <v>3005</v>
      </c>
      <c r="H1374" s="257" t="s">
        <v>5744</v>
      </c>
      <c r="I1374" s="257" t="s">
        <v>1073</v>
      </c>
    </row>
    <row r="1375" spans="1:9" ht="15.95" customHeight="1">
      <c r="A1375" s="257" t="s">
        <v>3296</v>
      </c>
      <c r="B1375" s="257" t="s">
        <v>3297</v>
      </c>
      <c r="C1375" s="257"/>
      <c r="D1375" s="257" t="s">
        <v>719</v>
      </c>
      <c r="E1375" s="257" t="s">
        <v>3298</v>
      </c>
      <c r="F1375" s="257" t="s">
        <v>3299</v>
      </c>
      <c r="G1375" s="257" t="s">
        <v>3005</v>
      </c>
      <c r="H1375" s="257" t="s">
        <v>5744</v>
      </c>
      <c r="I1375" s="257" t="s">
        <v>1073</v>
      </c>
    </row>
    <row r="1376" spans="1:9" ht="15.95" customHeight="1">
      <c r="A1376" s="257" t="s">
        <v>3300</v>
      </c>
      <c r="B1376" s="257" t="s">
        <v>3301</v>
      </c>
      <c r="C1376" s="257"/>
      <c r="D1376" s="257" t="s">
        <v>721</v>
      </c>
      <c r="E1376" s="257" t="s">
        <v>3298</v>
      </c>
      <c r="F1376" s="257" t="s">
        <v>3299</v>
      </c>
      <c r="G1376" s="257" t="s">
        <v>3005</v>
      </c>
      <c r="H1376" s="257" t="s">
        <v>5744</v>
      </c>
      <c r="I1376" s="257" t="s">
        <v>1073</v>
      </c>
    </row>
    <row r="1377" spans="1:9" ht="15.95" customHeight="1">
      <c r="A1377" s="257" t="s">
        <v>3302</v>
      </c>
      <c r="B1377" s="257" t="s">
        <v>3303</v>
      </c>
      <c r="C1377" s="257"/>
      <c r="D1377" s="257" t="s">
        <v>721</v>
      </c>
      <c r="E1377" s="257" t="s">
        <v>3298</v>
      </c>
      <c r="F1377" s="257" t="s">
        <v>3299</v>
      </c>
      <c r="G1377" s="257" t="s">
        <v>3005</v>
      </c>
      <c r="H1377" s="257" t="s">
        <v>5744</v>
      </c>
      <c r="I1377" s="257" t="s">
        <v>1073</v>
      </c>
    </row>
    <row r="1378" spans="1:9" ht="15.95" customHeight="1">
      <c r="A1378" s="257" t="s">
        <v>3304</v>
      </c>
      <c r="B1378" s="257" t="s">
        <v>3305</v>
      </c>
      <c r="C1378" s="257"/>
      <c r="D1378" s="257" t="s">
        <v>721</v>
      </c>
      <c r="E1378" s="257" t="s">
        <v>3298</v>
      </c>
      <c r="F1378" s="257" t="s">
        <v>3299</v>
      </c>
      <c r="G1378" s="257" t="s">
        <v>3005</v>
      </c>
      <c r="H1378" s="257" t="s">
        <v>5744</v>
      </c>
      <c r="I1378" s="257" t="s">
        <v>1073</v>
      </c>
    </row>
    <row r="1379" spans="1:9" ht="15.95" customHeight="1">
      <c r="A1379" s="257" t="s">
        <v>3306</v>
      </c>
      <c r="B1379" s="257" t="s">
        <v>843</v>
      </c>
      <c r="C1379" s="257"/>
      <c r="D1379" s="257" t="s">
        <v>721</v>
      </c>
      <c r="E1379" s="257" t="s">
        <v>3298</v>
      </c>
      <c r="F1379" s="257" t="s">
        <v>3299</v>
      </c>
      <c r="G1379" s="257" t="s">
        <v>3005</v>
      </c>
      <c r="H1379" s="257" t="s">
        <v>5744</v>
      </c>
      <c r="I1379" s="257" t="s">
        <v>1073</v>
      </c>
    </row>
    <row r="1380" spans="1:9" ht="15.95" customHeight="1">
      <c r="A1380" s="257" t="s">
        <v>3307</v>
      </c>
      <c r="B1380" s="257" t="s">
        <v>1145</v>
      </c>
      <c r="C1380" s="257"/>
      <c r="D1380" s="257" t="s">
        <v>721</v>
      </c>
      <c r="E1380" s="257" t="s">
        <v>3298</v>
      </c>
      <c r="F1380" s="257" t="s">
        <v>3299</v>
      </c>
      <c r="G1380" s="257" t="s">
        <v>3005</v>
      </c>
      <c r="H1380" s="257" t="s">
        <v>5744</v>
      </c>
      <c r="I1380" s="257" t="s">
        <v>1073</v>
      </c>
    </row>
    <row r="1381" spans="1:9" ht="15.95" customHeight="1">
      <c r="A1381" s="257" t="s">
        <v>3308</v>
      </c>
      <c r="B1381" s="257" t="s">
        <v>918</v>
      </c>
      <c r="C1381" s="257"/>
      <c r="D1381" s="257" t="s">
        <v>721</v>
      </c>
      <c r="E1381" s="257" t="s">
        <v>3298</v>
      </c>
      <c r="F1381" s="257" t="s">
        <v>3299</v>
      </c>
      <c r="G1381" s="257" t="s">
        <v>3005</v>
      </c>
      <c r="H1381" s="257" t="s">
        <v>5744</v>
      </c>
      <c r="I1381" s="257" t="s">
        <v>1073</v>
      </c>
    </row>
    <row r="1382" spans="1:9" ht="15.95" customHeight="1">
      <c r="A1382" s="257" t="s">
        <v>3309</v>
      </c>
      <c r="B1382" s="257" t="s">
        <v>3310</v>
      </c>
      <c r="C1382" s="257"/>
      <c r="D1382" s="257" t="s">
        <v>721</v>
      </c>
      <c r="E1382" s="257" t="s">
        <v>3298</v>
      </c>
      <c r="F1382" s="257" t="s">
        <v>3299</v>
      </c>
      <c r="G1382" s="257" t="s">
        <v>3005</v>
      </c>
      <c r="H1382" s="257" t="s">
        <v>5744</v>
      </c>
      <c r="I1382" s="257" t="s">
        <v>1073</v>
      </c>
    </row>
    <row r="1383" spans="1:9" ht="15.95" customHeight="1">
      <c r="A1383" s="257" t="s">
        <v>3311</v>
      </c>
      <c r="B1383" s="257" t="s">
        <v>3312</v>
      </c>
      <c r="C1383" s="257"/>
      <c r="D1383" s="257" t="s">
        <v>721</v>
      </c>
      <c r="E1383" s="257" t="s">
        <v>3298</v>
      </c>
      <c r="F1383" s="257" t="s">
        <v>3299</v>
      </c>
      <c r="G1383" s="257" t="s">
        <v>3005</v>
      </c>
      <c r="H1383" s="257" t="s">
        <v>5744</v>
      </c>
      <c r="I1383" s="257" t="s">
        <v>1073</v>
      </c>
    </row>
    <row r="1384" spans="1:9" ht="15.95" customHeight="1">
      <c r="A1384" s="257" t="s">
        <v>3313</v>
      </c>
      <c r="B1384" s="257" t="s">
        <v>3314</v>
      </c>
      <c r="C1384" s="257"/>
      <c r="D1384" s="257" t="s">
        <v>721</v>
      </c>
      <c r="E1384" s="257" t="s">
        <v>3298</v>
      </c>
      <c r="F1384" s="257" t="s">
        <v>3299</v>
      </c>
      <c r="G1384" s="257" t="s">
        <v>3005</v>
      </c>
      <c r="H1384" s="257" t="s">
        <v>5744</v>
      </c>
      <c r="I1384" s="257" t="s">
        <v>1073</v>
      </c>
    </row>
    <row r="1385" spans="1:9" ht="15.95" customHeight="1">
      <c r="A1385" s="257" t="s">
        <v>3315</v>
      </c>
      <c r="B1385" s="257" t="s">
        <v>842</v>
      </c>
      <c r="C1385" s="257"/>
      <c r="D1385" s="257" t="s">
        <v>721</v>
      </c>
      <c r="E1385" s="257" t="s">
        <v>3298</v>
      </c>
      <c r="F1385" s="257" t="s">
        <v>3299</v>
      </c>
      <c r="G1385" s="257" t="s">
        <v>3005</v>
      </c>
      <c r="H1385" s="257" t="s">
        <v>5744</v>
      </c>
      <c r="I1385" s="257" t="s">
        <v>1073</v>
      </c>
    </row>
    <row r="1386" spans="1:9" ht="15.95" customHeight="1">
      <c r="A1386" s="257" t="s">
        <v>3316</v>
      </c>
      <c r="B1386" s="257" t="s">
        <v>3317</v>
      </c>
      <c r="C1386" s="257"/>
      <c r="D1386" s="257" t="s">
        <v>721</v>
      </c>
      <c r="E1386" s="257" t="s">
        <v>3298</v>
      </c>
      <c r="F1386" s="257" t="s">
        <v>3299</v>
      </c>
      <c r="G1386" s="257" t="s">
        <v>3005</v>
      </c>
      <c r="H1386" s="257" t="s">
        <v>5744</v>
      </c>
      <c r="I1386" s="257" t="s">
        <v>1073</v>
      </c>
    </row>
    <row r="1387" spans="1:9" ht="15.95" customHeight="1">
      <c r="A1387" s="257" t="s">
        <v>3318</v>
      </c>
      <c r="B1387" s="257" t="s">
        <v>3319</v>
      </c>
      <c r="C1387" s="257"/>
      <c r="D1387" s="257" t="s">
        <v>721</v>
      </c>
      <c r="E1387" s="257" t="s">
        <v>3298</v>
      </c>
      <c r="F1387" s="257" t="s">
        <v>3299</v>
      </c>
      <c r="G1387" s="257" t="s">
        <v>3005</v>
      </c>
      <c r="H1387" s="257" t="s">
        <v>5744</v>
      </c>
      <c r="I1387" s="257" t="s">
        <v>1073</v>
      </c>
    </row>
    <row r="1388" spans="1:9" ht="15.95" customHeight="1">
      <c r="A1388" s="257" t="s">
        <v>3320</v>
      </c>
      <c r="B1388" s="257" t="s">
        <v>2398</v>
      </c>
      <c r="C1388" s="257"/>
      <c r="D1388" s="257" t="s">
        <v>721</v>
      </c>
      <c r="E1388" s="257" t="s">
        <v>3298</v>
      </c>
      <c r="F1388" s="257" t="s">
        <v>3299</v>
      </c>
      <c r="G1388" s="257" t="s">
        <v>3005</v>
      </c>
      <c r="H1388" s="257" t="s">
        <v>5744</v>
      </c>
      <c r="I1388" s="257" t="s">
        <v>1073</v>
      </c>
    </row>
    <row r="1389" spans="1:9" ht="15.95" customHeight="1">
      <c r="A1389" s="257" t="s">
        <v>3321</v>
      </c>
      <c r="B1389" s="257" t="s">
        <v>3322</v>
      </c>
      <c r="C1389" s="257"/>
      <c r="D1389" s="257" t="s">
        <v>721</v>
      </c>
      <c r="E1389" s="257" t="s">
        <v>3298</v>
      </c>
      <c r="F1389" s="257" t="s">
        <v>3299</v>
      </c>
      <c r="G1389" s="257" t="s">
        <v>3005</v>
      </c>
      <c r="H1389" s="257" t="s">
        <v>5744</v>
      </c>
      <c r="I1389" s="257" t="s">
        <v>1073</v>
      </c>
    </row>
    <row r="1390" spans="1:9" ht="15.95" customHeight="1">
      <c r="A1390" s="257" t="s">
        <v>3323</v>
      </c>
      <c r="B1390" s="257" t="s">
        <v>2929</v>
      </c>
      <c r="C1390" s="257"/>
      <c r="D1390" s="257" t="s">
        <v>721</v>
      </c>
      <c r="E1390" s="257" t="s">
        <v>3298</v>
      </c>
      <c r="F1390" s="257" t="s">
        <v>3299</v>
      </c>
      <c r="G1390" s="257" t="s">
        <v>3005</v>
      </c>
      <c r="H1390" s="257" t="s">
        <v>5744</v>
      </c>
      <c r="I1390" s="257" t="s">
        <v>1073</v>
      </c>
    </row>
    <row r="1391" spans="1:9" ht="15.95" customHeight="1">
      <c r="A1391" s="257" t="s">
        <v>3324</v>
      </c>
      <c r="B1391" s="257" t="s">
        <v>3325</v>
      </c>
      <c r="C1391" s="257"/>
      <c r="D1391" s="257" t="s">
        <v>721</v>
      </c>
      <c r="E1391" s="257" t="s">
        <v>3298</v>
      </c>
      <c r="F1391" s="257" t="s">
        <v>3299</v>
      </c>
      <c r="G1391" s="257" t="s">
        <v>3005</v>
      </c>
      <c r="H1391" s="257" t="s">
        <v>5744</v>
      </c>
      <c r="I1391" s="257" t="s">
        <v>1073</v>
      </c>
    </row>
    <row r="1392" spans="1:9" ht="15.95" customHeight="1">
      <c r="A1392" s="257" t="s">
        <v>3326</v>
      </c>
      <c r="B1392" s="257" t="s">
        <v>3327</v>
      </c>
      <c r="C1392" s="257"/>
      <c r="D1392" s="257" t="s">
        <v>719</v>
      </c>
      <c r="E1392" s="257" t="s">
        <v>3328</v>
      </c>
      <c r="F1392" s="257" t="s">
        <v>1941</v>
      </c>
      <c r="G1392" s="257" t="s">
        <v>3005</v>
      </c>
      <c r="H1392" s="257" t="s">
        <v>5744</v>
      </c>
      <c r="I1392" s="257" t="s">
        <v>1073</v>
      </c>
    </row>
    <row r="1393" spans="1:9" ht="15.95" customHeight="1">
      <c r="A1393" s="257" t="s">
        <v>3329</v>
      </c>
      <c r="B1393" s="257" t="s">
        <v>3330</v>
      </c>
      <c r="C1393" s="257"/>
      <c r="D1393" s="257" t="s">
        <v>721</v>
      </c>
      <c r="E1393" s="257" t="s">
        <v>3328</v>
      </c>
      <c r="F1393" s="257" t="s">
        <v>1941</v>
      </c>
      <c r="G1393" s="257" t="s">
        <v>3005</v>
      </c>
      <c r="H1393" s="257" t="s">
        <v>5744</v>
      </c>
      <c r="I1393" s="257" t="s">
        <v>1073</v>
      </c>
    </row>
    <row r="1394" spans="1:9" ht="15.95" customHeight="1">
      <c r="A1394" s="257" t="s">
        <v>3331</v>
      </c>
      <c r="B1394" s="257" t="s">
        <v>766</v>
      </c>
      <c r="C1394" s="257"/>
      <c r="D1394" s="257" t="s">
        <v>721</v>
      </c>
      <c r="E1394" s="257" t="s">
        <v>3328</v>
      </c>
      <c r="F1394" s="257" t="s">
        <v>1941</v>
      </c>
      <c r="G1394" s="257" t="s">
        <v>3005</v>
      </c>
      <c r="H1394" s="257" t="s">
        <v>5744</v>
      </c>
      <c r="I1394" s="257" t="s">
        <v>1073</v>
      </c>
    </row>
    <row r="1395" spans="1:9" ht="15.95" customHeight="1">
      <c r="A1395" s="257" t="s">
        <v>3332</v>
      </c>
      <c r="B1395" s="257" t="s">
        <v>3333</v>
      </c>
      <c r="C1395" s="257"/>
      <c r="D1395" s="257" t="s">
        <v>721</v>
      </c>
      <c r="E1395" s="257" t="s">
        <v>3328</v>
      </c>
      <c r="F1395" s="257" t="s">
        <v>1941</v>
      </c>
      <c r="G1395" s="257" t="s">
        <v>3005</v>
      </c>
      <c r="H1395" s="257" t="s">
        <v>5744</v>
      </c>
      <c r="I1395" s="257" t="s">
        <v>1073</v>
      </c>
    </row>
    <row r="1396" spans="1:9" ht="15.95" customHeight="1">
      <c r="A1396" s="257" t="s">
        <v>3334</v>
      </c>
      <c r="B1396" s="257" t="s">
        <v>3335</v>
      </c>
      <c r="C1396" s="257"/>
      <c r="D1396" s="257" t="s">
        <v>721</v>
      </c>
      <c r="E1396" s="257" t="s">
        <v>3328</v>
      </c>
      <c r="F1396" s="257" t="s">
        <v>1941</v>
      </c>
      <c r="G1396" s="257" t="s">
        <v>3005</v>
      </c>
      <c r="H1396" s="257" t="s">
        <v>5744</v>
      </c>
      <c r="I1396" s="257" t="s">
        <v>1073</v>
      </c>
    </row>
    <row r="1397" spans="1:9" ht="15.95" customHeight="1">
      <c r="A1397" s="257" t="s">
        <v>3336</v>
      </c>
      <c r="B1397" s="257" t="s">
        <v>3337</v>
      </c>
      <c r="C1397" s="257"/>
      <c r="D1397" s="257" t="s">
        <v>721</v>
      </c>
      <c r="E1397" s="257" t="s">
        <v>3328</v>
      </c>
      <c r="F1397" s="257" t="s">
        <v>1941</v>
      </c>
      <c r="G1397" s="257" t="s">
        <v>3005</v>
      </c>
      <c r="H1397" s="257" t="s">
        <v>5744</v>
      </c>
      <c r="I1397" s="257" t="s">
        <v>1073</v>
      </c>
    </row>
    <row r="1398" spans="1:9" ht="15.95" customHeight="1">
      <c r="A1398" s="257" t="s">
        <v>3338</v>
      </c>
      <c r="B1398" s="257" t="s">
        <v>1535</v>
      </c>
      <c r="C1398" s="257"/>
      <c r="D1398" s="257" t="s">
        <v>721</v>
      </c>
      <c r="E1398" s="257" t="s">
        <v>3328</v>
      </c>
      <c r="F1398" s="257" t="s">
        <v>1941</v>
      </c>
      <c r="G1398" s="257" t="s">
        <v>3005</v>
      </c>
      <c r="H1398" s="257" t="s">
        <v>5744</v>
      </c>
      <c r="I1398" s="257" t="s">
        <v>1073</v>
      </c>
    </row>
    <row r="1399" spans="1:9" ht="15.95" customHeight="1">
      <c r="A1399" s="257" t="s">
        <v>3339</v>
      </c>
      <c r="B1399" s="257" t="s">
        <v>3340</v>
      </c>
      <c r="C1399" s="257"/>
      <c r="D1399" s="257" t="s">
        <v>721</v>
      </c>
      <c r="E1399" s="257" t="s">
        <v>3328</v>
      </c>
      <c r="F1399" s="257" t="s">
        <v>1941</v>
      </c>
      <c r="G1399" s="257" t="s">
        <v>3005</v>
      </c>
      <c r="H1399" s="257" t="s">
        <v>5744</v>
      </c>
      <c r="I1399" s="257" t="s">
        <v>1073</v>
      </c>
    </row>
    <row r="1400" spans="1:9" ht="15.95" customHeight="1">
      <c r="A1400" s="257" t="s">
        <v>3341</v>
      </c>
      <c r="B1400" s="257" t="s">
        <v>3342</v>
      </c>
      <c r="C1400" s="257"/>
      <c r="D1400" s="257" t="s">
        <v>721</v>
      </c>
      <c r="E1400" s="257" t="s">
        <v>3328</v>
      </c>
      <c r="F1400" s="257" t="s">
        <v>1941</v>
      </c>
      <c r="G1400" s="257" t="s">
        <v>3005</v>
      </c>
      <c r="H1400" s="257" t="s">
        <v>5744</v>
      </c>
      <c r="I1400" s="257" t="s">
        <v>1073</v>
      </c>
    </row>
    <row r="1401" spans="1:9" ht="15.95" customHeight="1">
      <c r="A1401" s="257" t="s">
        <v>3343</v>
      </c>
      <c r="B1401" s="257" t="s">
        <v>3344</v>
      </c>
      <c r="C1401" s="257"/>
      <c r="D1401" s="257" t="s">
        <v>721</v>
      </c>
      <c r="E1401" s="257" t="s">
        <v>3328</v>
      </c>
      <c r="F1401" s="257" t="s">
        <v>1941</v>
      </c>
      <c r="G1401" s="257" t="s">
        <v>3005</v>
      </c>
      <c r="H1401" s="257" t="s">
        <v>5744</v>
      </c>
      <c r="I1401" s="257" t="s">
        <v>1073</v>
      </c>
    </row>
    <row r="1402" spans="1:9" ht="15.95" customHeight="1">
      <c r="A1402" s="257" t="s">
        <v>3345</v>
      </c>
      <c r="B1402" s="257" t="s">
        <v>3346</v>
      </c>
      <c r="C1402" s="257"/>
      <c r="D1402" s="257" t="s">
        <v>721</v>
      </c>
      <c r="E1402" s="257" t="s">
        <v>3328</v>
      </c>
      <c r="F1402" s="257" t="s">
        <v>1941</v>
      </c>
      <c r="G1402" s="257" t="s">
        <v>3005</v>
      </c>
      <c r="H1402" s="257" t="s">
        <v>5744</v>
      </c>
      <c r="I1402" s="257" t="s">
        <v>1073</v>
      </c>
    </row>
    <row r="1403" spans="1:9" ht="15.95" customHeight="1">
      <c r="A1403" s="257" t="s">
        <v>3347</v>
      </c>
      <c r="B1403" s="257" t="s">
        <v>3348</v>
      </c>
      <c r="C1403" s="257"/>
      <c r="D1403" s="257" t="s">
        <v>721</v>
      </c>
      <c r="E1403" s="257" t="s">
        <v>3328</v>
      </c>
      <c r="F1403" s="257" t="s">
        <v>1941</v>
      </c>
      <c r="G1403" s="257" t="s">
        <v>3005</v>
      </c>
      <c r="H1403" s="257" t="s">
        <v>5744</v>
      </c>
      <c r="I1403" s="257" t="s">
        <v>1073</v>
      </c>
    </row>
    <row r="1404" spans="1:9" ht="15.95" customHeight="1">
      <c r="A1404" s="257" t="s">
        <v>3349</v>
      </c>
      <c r="B1404" s="257" t="s">
        <v>3350</v>
      </c>
      <c r="C1404" s="257"/>
      <c r="D1404" s="257" t="s">
        <v>721</v>
      </c>
      <c r="E1404" s="257" t="s">
        <v>3328</v>
      </c>
      <c r="F1404" s="257" t="s">
        <v>1941</v>
      </c>
      <c r="G1404" s="257" t="s">
        <v>3005</v>
      </c>
      <c r="H1404" s="257" t="s">
        <v>5744</v>
      </c>
      <c r="I1404" s="257" t="s">
        <v>1073</v>
      </c>
    </row>
    <row r="1405" spans="1:9" ht="15.95" customHeight="1">
      <c r="A1405" s="257" t="s">
        <v>3351</v>
      </c>
      <c r="B1405" s="257" t="s">
        <v>5823</v>
      </c>
      <c r="C1405" s="257"/>
      <c r="D1405" s="257" t="s">
        <v>5782</v>
      </c>
      <c r="E1405" s="257" t="s">
        <v>3352</v>
      </c>
      <c r="F1405" s="257" t="s">
        <v>5767</v>
      </c>
      <c r="G1405" s="257" t="s">
        <v>3353</v>
      </c>
      <c r="H1405" s="257" t="s">
        <v>5745</v>
      </c>
      <c r="I1405" s="257" t="s">
        <v>1073</v>
      </c>
    </row>
    <row r="1406" spans="1:9" ht="15.95" customHeight="1">
      <c r="A1406" s="257" t="s">
        <v>3354</v>
      </c>
      <c r="B1406" s="257" t="s">
        <v>5824</v>
      </c>
      <c r="C1406" s="257"/>
      <c r="D1406" s="257" t="s">
        <v>5782</v>
      </c>
      <c r="E1406" s="257" t="s">
        <v>3352</v>
      </c>
      <c r="F1406" s="257" t="s">
        <v>5767</v>
      </c>
      <c r="G1406" s="257" t="s">
        <v>3353</v>
      </c>
      <c r="H1406" s="257" t="s">
        <v>5745</v>
      </c>
      <c r="I1406" s="257" t="s">
        <v>1073</v>
      </c>
    </row>
    <row r="1407" spans="1:9" ht="15.95" customHeight="1">
      <c r="A1407" s="257" t="s">
        <v>3355</v>
      </c>
      <c r="B1407" s="257" t="s">
        <v>5816</v>
      </c>
      <c r="C1407" s="257"/>
      <c r="D1407" s="257" t="s">
        <v>5782</v>
      </c>
      <c r="E1407" s="257" t="s">
        <v>3352</v>
      </c>
      <c r="F1407" s="257" t="s">
        <v>5767</v>
      </c>
      <c r="G1407" s="257" t="s">
        <v>3353</v>
      </c>
      <c r="H1407" s="257" t="s">
        <v>5745</v>
      </c>
      <c r="I1407" s="257" t="s">
        <v>1073</v>
      </c>
    </row>
    <row r="1408" spans="1:9" ht="15.95" customHeight="1">
      <c r="A1408" s="257" t="s">
        <v>3356</v>
      </c>
      <c r="B1408" s="257" t="s">
        <v>5827</v>
      </c>
      <c r="C1408" s="257"/>
      <c r="D1408" s="257" t="s">
        <v>5782</v>
      </c>
      <c r="E1408" s="257" t="s">
        <v>3352</v>
      </c>
      <c r="F1408" s="257" t="s">
        <v>5767</v>
      </c>
      <c r="G1408" s="257" t="s">
        <v>3353</v>
      </c>
      <c r="H1408" s="257" t="s">
        <v>5745</v>
      </c>
      <c r="I1408" s="257" t="s">
        <v>1073</v>
      </c>
    </row>
    <row r="1409" spans="1:9" ht="15.95" customHeight="1">
      <c r="A1409" s="257" t="s">
        <v>3357</v>
      </c>
      <c r="B1409" s="257" t="s">
        <v>5821</v>
      </c>
      <c r="C1409" s="257"/>
      <c r="D1409" s="257" t="s">
        <v>5782</v>
      </c>
      <c r="E1409" s="257" t="s">
        <v>3352</v>
      </c>
      <c r="F1409" s="257" t="s">
        <v>5767</v>
      </c>
      <c r="G1409" s="257" t="s">
        <v>3353</v>
      </c>
      <c r="H1409" s="257" t="s">
        <v>5745</v>
      </c>
      <c r="I1409" s="257" t="s">
        <v>1073</v>
      </c>
    </row>
    <row r="1410" spans="1:9" ht="15.95" customHeight="1">
      <c r="A1410" s="257" t="s">
        <v>3358</v>
      </c>
      <c r="B1410" s="257" t="s">
        <v>5820</v>
      </c>
      <c r="C1410" s="257"/>
      <c r="D1410" s="257" t="s">
        <v>5782</v>
      </c>
      <c r="E1410" s="257" t="s">
        <v>3352</v>
      </c>
      <c r="F1410" s="257" t="s">
        <v>5767</v>
      </c>
      <c r="G1410" s="257" t="s">
        <v>3353</v>
      </c>
      <c r="H1410" s="257" t="s">
        <v>5745</v>
      </c>
      <c r="I1410" s="257" t="s">
        <v>1073</v>
      </c>
    </row>
    <row r="1411" spans="1:9" ht="15.95" customHeight="1">
      <c r="A1411" s="257" t="s">
        <v>3359</v>
      </c>
      <c r="B1411" s="257" t="s">
        <v>5817</v>
      </c>
      <c r="C1411" s="257"/>
      <c r="D1411" s="257" t="s">
        <v>5782</v>
      </c>
      <c r="E1411" s="257" t="s">
        <v>3352</v>
      </c>
      <c r="F1411" s="257" t="s">
        <v>5767</v>
      </c>
      <c r="G1411" s="257" t="s">
        <v>3353</v>
      </c>
      <c r="H1411" s="257" t="s">
        <v>5745</v>
      </c>
      <c r="I1411" s="257" t="s">
        <v>1073</v>
      </c>
    </row>
    <row r="1412" spans="1:9" ht="15.95" customHeight="1">
      <c r="A1412" s="257" t="s">
        <v>3360</v>
      </c>
      <c r="B1412" s="257" t="s">
        <v>5822</v>
      </c>
      <c r="C1412" s="257"/>
      <c r="D1412" s="257" t="s">
        <v>5782</v>
      </c>
      <c r="E1412" s="257" t="s">
        <v>3352</v>
      </c>
      <c r="F1412" s="257" t="s">
        <v>5767</v>
      </c>
      <c r="G1412" s="257" t="s">
        <v>3353</v>
      </c>
      <c r="H1412" s="257" t="s">
        <v>5745</v>
      </c>
      <c r="I1412" s="257" t="s">
        <v>1073</v>
      </c>
    </row>
    <row r="1413" spans="1:9" ht="15.95" customHeight="1">
      <c r="A1413" s="257" t="s">
        <v>3361</v>
      </c>
      <c r="B1413" s="257" t="s">
        <v>5819</v>
      </c>
      <c r="C1413" s="257"/>
      <c r="D1413" s="257" t="s">
        <v>5782</v>
      </c>
      <c r="E1413" s="257" t="s">
        <v>3352</v>
      </c>
      <c r="F1413" s="257" t="s">
        <v>5767</v>
      </c>
      <c r="G1413" s="257" t="s">
        <v>3353</v>
      </c>
      <c r="H1413" s="257" t="s">
        <v>5745</v>
      </c>
      <c r="I1413" s="257" t="s">
        <v>1073</v>
      </c>
    </row>
    <row r="1414" spans="1:9" ht="15.95" customHeight="1">
      <c r="A1414" s="257" t="s">
        <v>3362</v>
      </c>
      <c r="B1414" s="257" t="s">
        <v>5825</v>
      </c>
      <c r="C1414" s="257"/>
      <c r="D1414" s="257" t="s">
        <v>5782</v>
      </c>
      <c r="E1414" s="257" t="s">
        <v>3352</v>
      </c>
      <c r="F1414" s="257" t="s">
        <v>5767</v>
      </c>
      <c r="G1414" s="257" t="s">
        <v>3353</v>
      </c>
      <c r="H1414" s="257" t="s">
        <v>5745</v>
      </c>
      <c r="I1414" s="257" t="s">
        <v>1073</v>
      </c>
    </row>
    <row r="1415" spans="1:9" ht="15.95" customHeight="1">
      <c r="A1415" s="257" t="s">
        <v>3363</v>
      </c>
      <c r="B1415" s="257" t="s">
        <v>6028</v>
      </c>
      <c r="C1415" s="257"/>
      <c r="D1415" s="257" t="s">
        <v>5782</v>
      </c>
      <c r="E1415" s="257" t="s">
        <v>3352</v>
      </c>
      <c r="F1415" s="257" t="s">
        <v>5767</v>
      </c>
      <c r="G1415" s="257" t="s">
        <v>3353</v>
      </c>
      <c r="H1415" s="257" t="s">
        <v>5745</v>
      </c>
      <c r="I1415" s="257" t="s">
        <v>1073</v>
      </c>
    </row>
    <row r="1416" spans="1:9" ht="15.95" customHeight="1">
      <c r="A1416" s="257" t="s">
        <v>3364</v>
      </c>
      <c r="B1416" s="257" t="s">
        <v>3365</v>
      </c>
      <c r="C1416" s="257"/>
      <c r="D1416" s="257" t="s">
        <v>721</v>
      </c>
      <c r="E1416" s="257" t="s">
        <v>3352</v>
      </c>
      <c r="F1416" s="257" t="s">
        <v>5767</v>
      </c>
      <c r="G1416" s="257" t="s">
        <v>3353</v>
      </c>
      <c r="H1416" s="257" t="s">
        <v>5745</v>
      </c>
      <c r="I1416" s="257" t="s">
        <v>1073</v>
      </c>
    </row>
    <row r="1417" spans="1:9" ht="15.95" customHeight="1">
      <c r="A1417" s="257" t="s">
        <v>3366</v>
      </c>
      <c r="B1417" s="257" t="s">
        <v>923</v>
      </c>
      <c r="C1417" s="257"/>
      <c r="D1417" s="257" t="s">
        <v>721</v>
      </c>
      <c r="E1417" s="257" t="s">
        <v>3352</v>
      </c>
      <c r="F1417" s="257" t="s">
        <v>5767</v>
      </c>
      <c r="G1417" s="257" t="s">
        <v>3353</v>
      </c>
      <c r="H1417" s="257" t="s">
        <v>5745</v>
      </c>
      <c r="I1417" s="257" t="s">
        <v>1073</v>
      </c>
    </row>
    <row r="1418" spans="1:9" ht="15.95" customHeight="1">
      <c r="A1418" s="257" t="s">
        <v>3367</v>
      </c>
      <c r="B1418" s="257" t="s">
        <v>1045</v>
      </c>
      <c r="C1418" s="257"/>
      <c r="D1418" s="257" t="s">
        <v>721</v>
      </c>
      <c r="E1418" s="257" t="s">
        <v>3352</v>
      </c>
      <c r="F1418" s="257" t="s">
        <v>5767</v>
      </c>
      <c r="G1418" s="257" t="s">
        <v>3353</v>
      </c>
      <c r="H1418" s="257" t="s">
        <v>5745</v>
      </c>
      <c r="I1418" s="257" t="s">
        <v>1073</v>
      </c>
    </row>
    <row r="1419" spans="1:9" ht="15.95" customHeight="1">
      <c r="A1419" s="257" t="s">
        <v>3368</v>
      </c>
      <c r="B1419" s="257" t="s">
        <v>3369</v>
      </c>
      <c r="C1419" s="257"/>
      <c r="D1419" s="257" t="s">
        <v>721</v>
      </c>
      <c r="E1419" s="257" t="s">
        <v>3352</v>
      </c>
      <c r="F1419" s="257" t="s">
        <v>5767</v>
      </c>
      <c r="G1419" s="257" t="s">
        <v>3353</v>
      </c>
      <c r="H1419" s="257" t="s">
        <v>5745</v>
      </c>
      <c r="I1419" s="257" t="s">
        <v>1073</v>
      </c>
    </row>
    <row r="1420" spans="1:9" ht="15.95" customHeight="1">
      <c r="A1420" s="257" t="s">
        <v>3370</v>
      </c>
      <c r="B1420" s="257" t="s">
        <v>1994</v>
      </c>
      <c r="C1420" s="257"/>
      <c r="D1420" s="257" t="s">
        <v>721</v>
      </c>
      <c r="E1420" s="257" t="s">
        <v>3352</v>
      </c>
      <c r="F1420" s="257" t="s">
        <v>5767</v>
      </c>
      <c r="G1420" s="257" t="s">
        <v>3353</v>
      </c>
      <c r="H1420" s="257" t="s">
        <v>5745</v>
      </c>
      <c r="I1420" s="257" t="s">
        <v>1073</v>
      </c>
    </row>
    <row r="1421" spans="1:9" ht="15.95" customHeight="1">
      <c r="A1421" s="257" t="s">
        <v>3371</v>
      </c>
      <c r="B1421" s="257" t="s">
        <v>3372</v>
      </c>
      <c r="C1421" s="257"/>
      <c r="D1421" s="257" t="s">
        <v>721</v>
      </c>
      <c r="E1421" s="257" t="s">
        <v>3352</v>
      </c>
      <c r="F1421" s="257" t="s">
        <v>5767</v>
      </c>
      <c r="G1421" s="257" t="s">
        <v>3353</v>
      </c>
      <c r="H1421" s="257" t="s">
        <v>5745</v>
      </c>
      <c r="I1421" s="257" t="s">
        <v>1073</v>
      </c>
    </row>
    <row r="1422" spans="1:9" ht="15.95" customHeight="1">
      <c r="A1422" s="257" t="s">
        <v>3373</v>
      </c>
      <c r="B1422" s="257" t="s">
        <v>5827</v>
      </c>
      <c r="C1422" s="257"/>
      <c r="D1422" s="257" t="s">
        <v>5782</v>
      </c>
      <c r="E1422" s="257" t="s">
        <v>3374</v>
      </c>
      <c r="F1422" s="257" t="s">
        <v>3375</v>
      </c>
      <c r="G1422" s="257" t="s">
        <v>3353</v>
      </c>
      <c r="H1422" s="257" t="s">
        <v>5745</v>
      </c>
      <c r="I1422" s="257" t="s">
        <v>1073</v>
      </c>
    </row>
    <row r="1423" spans="1:9" ht="15.95" customHeight="1">
      <c r="A1423" s="257" t="s">
        <v>3376</v>
      </c>
      <c r="B1423" s="257" t="s">
        <v>5820</v>
      </c>
      <c r="C1423" s="257"/>
      <c r="D1423" s="257" t="s">
        <v>5782</v>
      </c>
      <c r="E1423" s="257" t="s">
        <v>3374</v>
      </c>
      <c r="F1423" s="257" t="s">
        <v>3375</v>
      </c>
      <c r="G1423" s="257" t="s">
        <v>3353</v>
      </c>
      <c r="H1423" s="257" t="s">
        <v>5745</v>
      </c>
      <c r="I1423" s="257" t="s">
        <v>1073</v>
      </c>
    </row>
    <row r="1424" spans="1:9" ht="15.95" customHeight="1">
      <c r="A1424" s="257" t="s">
        <v>3377</v>
      </c>
      <c r="B1424" s="257" t="s">
        <v>5824</v>
      </c>
      <c r="C1424" s="257"/>
      <c r="D1424" s="257" t="s">
        <v>5782</v>
      </c>
      <c r="E1424" s="257" t="s">
        <v>3374</v>
      </c>
      <c r="F1424" s="257" t="s">
        <v>3375</v>
      </c>
      <c r="G1424" s="257" t="s">
        <v>3353</v>
      </c>
      <c r="H1424" s="257" t="s">
        <v>5745</v>
      </c>
      <c r="I1424" s="257" t="s">
        <v>1073</v>
      </c>
    </row>
    <row r="1425" spans="1:9" ht="15.95" customHeight="1">
      <c r="A1425" s="257" t="s">
        <v>3378</v>
      </c>
      <c r="B1425" s="257" t="s">
        <v>5821</v>
      </c>
      <c r="C1425" s="257"/>
      <c r="D1425" s="257" t="s">
        <v>5782</v>
      </c>
      <c r="E1425" s="257" t="s">
        <v>3374</v>
      </c>
      <c r="F1425" s="257" t="s">
        <v>3375</v>
      </c>
      <c r="G1425" s="257" t="s">
        <v>3353</v>
      </c>
      <c r="H1425" s="257" t="s">
        <v>5745</v>
      </c>
      <c r="I1425" s="257" t="s">
        <v>1073</v>
      </c>
    </row>
    <row r="1426" spans="1:9" ht="15.95" customHeight="1">
      <c r="A1426" s="257" t="s">
        <v>3379</v>
      </c>
      <c r="B1426" s="257" t="s">
        <v>5823</v>
      </c>
      <c r="C1426" s="257"/>
      <c r="D1426" s="257" t="s">
        <v>5782</v>
      </c>
      <c r="E1426" s="257" t="s">
        <v>3374</v>
      </c>
      <c r="F1426" s="257" t="s">
        <v>3375</v>
      </c>
      <c r="G1426" s="257" t="s">
        <v>3353</v>
      </c>
      <c r="H1426" s="257" t="s">
        <v>5745</v>
      </c>
      <c r="I1426" s="257" t="s">
        <v>1073</v>
      </c>
    </row>
    <row r="1427" spans="1:9" ht="15.95" customHeight="1">
      <c r="A1427" s="257" t="s">
        <v>3380</v>
      </c>
      <c r="B1427" s="257" t="s">
        <v>909</v>
      </c>
      <c r="C1427" s="257"/>
      <c r="D1427" s="257" t="s">
        <v>721</v>
      </c>
      <c r="E1427" s="257" t="s">
        <v>3374</v>
      </c>
      <c r="F1427" s="257" t="s">
        <v>3375</v>
      </c>
      <c r="G1427" s="257" t="s">
        <v>3353</v>
      </c>
      <c r="H1427" s="257" t="s">
        <v>5745</v>
      </c>
      <c r="I1427" s="257" t="s">
        <v>1073</v>
      </c>
    </row>
    <row r="1428" spans="1:9" ht="15.95" customHeight="1">
      <c r="A1428" s="257" t="s">
        <v>3381</v>
      </c>
      <c r="B1428" s="257" t="s">
        <v>2016</v>
      </c>
      <c r="C1428" s="257"/>
      <c r="D1428" s="257" t="s">
        <v>721</v>
      </c>
      <c r="E1428" s="257" t="s">
        <v>3374</v>
      </c>
      <c r="F1428" s="257" t="s">
        <v>3375</v>
      </c>
      <c r="G1428" s="257" t="s">
        <v>3353</v>
      </c>
      <c r="H1428" s="257" t="s">
        <v>5745</v>
      </c>
      <c r="I1428" s="257" t="s">
        <v>1073</v>
      </c>
    </row>
    <row r="1429" spans="1:9" ht="15.95" customHeight="1">
      <c r="A1429" s="257" t="s">
        <v>3382</v>
      </c>
      <c r="B1429" s="257" t="s">
        <v>3383</v>
      </c>
      <c r="C1429" s="257"/>
      <c r="D1429" s="257" t="s">
        <v>721</v>
      </c>
      <c r="E1429" s="257" t="s">
        <v>3374</v>
      </c>
      <c r="F1429" s="257" t="s">
        <v>3375</v>
      </c>
      <c r="G1429" s="257" t="s">
        <v>3353</v>
      </c>
      <c r="H1429" s="257" t="s">
        <v>5745</v>
      </c>
      <c r="I1429" s="257" t="s">
        <v>1073</v>
      </c>
    </row>
    <row r="1430" spans="1:9" ht="15.95" customHeight="1">
      <c r="A1430" s="257" t="s">
        <v>3384</v>
      </c>
      <c r="B1430" s="257" t="s">
        <v>2080</v>
      </c>
      <c r="C1430" s="257"/>
      <c r="D1430" s="257" t="s">
        <v>721</v>
      </c>
      <c r="E1430" s="257" t="s">
        <v>3374</v>
      </c>
      <c r="F1430" s="257" t="s">
        <v>3375</v>
      </c>
      <c r="G1430" s="257" t="s">
        <v>3353</v>
      </c>
      <c r="H1430" s="257" t="s">
        <v>5745</v>
      </c>
      <c r="I1430" s="257" t="s">
        <v>1073</v>
      </c>
    </row>
    <row r="1431" spans="1:9" ht="15.95" customHeight="1">
      <c r="A1431" s="257" t="s">
        <v>3385</v>
      </c>
      <c r="B1431" s="257" t="s">
        <v>1031</v>
      </c>
      <c r="C1431" s="257"/>
      <c r="D1431" s="257" t="s">
        <v>721</v>
      </c>
      <c r="E1431" s="257" t="s">
        <v>3374</v>
      </c>
      <c r="F1431" s="257" t="s">
        <v>3375</v>
      </c>
      <c r="G1431" s="257" t="s">
        <v>3353</v>
      </c>
      <c r="H1431" s="257" t="s">
        <v>5745</v>
      </c>
      <c r="I1431" s="257" t="s">
        <v>1073</v>
      </c>
    </row>
    <row r="1432" spans="1:9" ht="15.95" customHeight="1">
      <c r="A1432" s="257" t="s">
        <v>3386</v>
      </c>
      <c r="B1432" s="257" t="s">
        <v>3387</v>
      </c>
      <c r="C1432" s="257"/>
      <c r="D1432" s="257" t="s">
        <v>721</v>
      </c>
      <c r="E1432" s="257" t="s">
        <v>3374</v>
      </c>
      <c r="F1432" s="257" t="s">
        <v>3375</v>
      </c>
      <c r="G1432" s="257" t="s">
        <v>3353</v>
      </c>
      <c r="H1432" s="257" t="s">
        <v>5745</v>
      </c>
      <c r="I1432" s="257" t="s">
        <v>1073</v>
      </c>
    </row>
    <row r="1433" spans="1:9" ht="15.95" customHeight="1">
      <c r="A1433" s="257" t="s">
        <v>3388</v>
      </c>
      <c r="B1433" s="257" t="s">
        <v>864</v>
      </c>
      <c r="C1433" s="257"/>
      <c r="D1433" s="257" t="s">
        <v>721</v>
      </c>
      <c r="E1433" s="257" t="s">
        <v>3374</v>
      </c>
      <c r="F1433" s="257" t="s">
        <v>3375</v>
      </c>
      <c r="G1433" s="257" t="s">
        <v>3353</v>
      </c>
      <c r="H1433" s="257" t="s">
        <v>5745</v>
      </c>
      <c r="I1433" s="257" t="s">
        <v>1073</v>
      </c>
    </row>
    <row r="1434" spans="1:9" ht="15.95" customHeight="1">
      <c r="A1434" s="257" t="s">
        <v>3389</v>
      </c>
      <c r="B1434" s="257" t="s">
        <v>5821</v>
      </c>
      <c r="C1434" s="257"/>
      <c r="D1434" s="257" t="s">
        <v>5782</v>
      </c>
      <c r="E1434" s="257" t="s">
        <v>3390</v>
      </c>
      <c r="F1434" s="257" t="s">
        <v>3391</v>
      </c>
      <c r="G1434" s="257" t="s">
        <v>3353</v>
      </c>
      <c r="H1434" s="257" t="s">
        <v>5745</v>
      </c>
      <c r="I1434" s="257" t="s">
        <v>1073</v>
      </c>
    </row>
    <row r="1435" spans="1:9" ht="15.95" customHeight="1">
      <c r="A1435" s="257" t="s">
        <v>3392</v>
      </c>
      <c r="B1435" s="257" t="s">
        <v>5820</v>
      </c>
      <c r="C1435" s="257"/>
      <c r="D1435" s="257" t="s">
        <v>5782</v>
      </c>
      <c r="E1435" s="257" t="s">
        <v>3390</v>
      </c>
      <c r="F1435" s="257" t="s">
        <v>3391</v>
      </c>
      <c r="G1435" s="257" t="s">
        <v>3353</v>
      </c>
      <c r="H1435" s="257" t="s">
        <v>5745</v>
      </c>
      <c r="I1435" s="257" t="s">
        <v>1073</v>
      </c>
    </row>
    <row r="1436" spans="1:9" ht="15.95" customHeight="1">
      <c r="A1436" s="257" t="s">
        <v>3393</v>
      </c>
      <c r="B1436" s="257" t="s">
        <v>5827</v>
      </c>
      <c r="C1436" s="257"/>
      <c r="D1436" s="257" t="s">
        <v>5782</v>
      </c>
      <c r="E1436" s="257" t="s">
        <v>3390</v>
      </c>
      <c r="F1436" s="257" t="s">
        <v>3391</v>
      </c>
      <c r="G1436" s="257" t="s">
        <v>3353</v>
      </c>
      <c r="H1436" s="257" t="s">
        <v>5745</v>
      </c>
      <c r="I1436" s="257" t="s">
        <v>1073</v>
      </c>
    </row>
    <row r="1437" spans="1:9" ht="15.95" customHeight="1">
      <c r="A1437" s="257" t="s">
        <v>3394</v>
      </c>
      <c r="B1437" s="257" t="s">
        <v>5824</v>
      </c>
      <c r="C1437" s="257"/>
      <c r="D1437" s="257" t="s">
        <v>5782</v>
      </c>
      <c r="E1437" s="257" t="s">
        <v>3390</v>
      </c>
      <c r="F1437" s="257" t="s">
        <v>3391</v>
      </c>
      <c r="G1437" s="257" t="s">
        <v>3353</v>
      </c>
      <c r="H1437" s="257" t="s">
        <v>5745</v>
      </c>
      <c r="I1437" s="257" t="s">
        <v>1073</v>
      </c>
    </row>
    <row r="1438" spans="1:9" ht="15.95" customHeight="1">
      <c r="A1438" s="257" t="s">
        <v>3395</v>
      </c>
      <c r="B1438" s="257" t="s">
        <v>5823</v>
      </c>
      <c r="C1438" s="257"/>
      <c r="D1438" s="257" t="s">
        <v>5782</v>
      </c>
      <c r="E1438" s="257" t="s">
        <v>3390</v>
      </c>
      <c r="F1438" s="257" t="s">
        <v>3391</v>
      </c>
      <c r="G1438" s="257" t="s">
        <v>3353</v>
      </c>
      <c r="H1438" s="257" t="s">
        <v>5745</v>
      </c>
      <c r="I1438" s="257" t="s">
        <v>1073</v>
      </c>
    </row>
    <row r="1439" spans="1:9" ht="15.95" customHeight="1">
      <c r="A1439" s="257" t="s">
        <v>3396</v>
      </c>
      <c r="B1439" s="257" t="s">
        <v>3397</v>
      </c>
      <c r="C1439" s="257"/>
      <c r="D1439" s="257" t="s">
        <v>721</v>
      </c>
      <c r="E1439" s="257" t="s">
        <v>3390</v>
      </c>
      <c r="F1439" s="257" t="s">
        <v>3391</v>
      </c>
      <c r="G1439" s="257" t="s">
        <v>3353</v>
      </c>
      <c r="H1439" s="257" t="s">
        <v>5745</v>
      </c>
      <c r="I1439" s="257" t="s">
        <v>1073</v>
      </c>
    </row>
    <row r="1440" spans="1:9" ht="15.95" customHeight="1">
      <c r="A1440" s="257" t="s">
        <v>3398</v>
      </c>
      <c r="B1440" s="257" t="s">
        <v>3399</v>
      </c>
      <c r="C1440" s="257"/>
      <c r="D1440" s="257" t="s">
        <v>721</v>
      </c>
      <c r="E1440" s="257" t="s">
        <v>3390</v>
      </c>
      <c r="F1440" s="257" t="s">
        <v>3391</v>
      </c>
      <c r="G1440" s="257" t="s">
        <v>3353</v>
      </c>
      <c r="H1440" s="257" t="s">
        <v>5745</v>
      </c>
      <c r="I1440" s="257" t="s">
        <v>1073</v>
      </c>
    </row>
    <row r="1441" spans="1:9" ht="15.95" customHeight="1">
      <c r="A1441" s="257" t="s">
        <v>3400</v>
      </c>
      <c r="B1441" s="257" t="s">
        <v>3401</v>
      </c>
      <c r="C1441" s="257"/>
      <c r="D1441" s="257" t="s">
        <v>721</v>
      </c>
      <c r="E1441" s="257" t="s">
        <v>3390</v>
      </c>
      <c r="F1441" s="257" t="s">
        <v>3391</v>
      </c>
      <c r="G1441" s="257" t="s">
        <v>3353</v>
      </c>
      <c r="H1441" s="257" t="s">
        <v>5745</v>
      </c>
      <c r="I1441" s="257" t="s">
        <v>1073</v>
      </c>
    </row>
    <row r="1442" spans="1:9" ht="15.95" customHeight="1">
      <c r="A1442" s="257" t="s">
        <v>3402</v>
      </c>
      <c r="B1442" s="257" t="s">
        <v>741</v>
      </c>
      <c r="C1442" s="257"/>
      <c r="D1442" s="257" t="s">
        <v>721</v>
      </c>
      <c r="E1442" s="257" t="s">
        <v>3390</v>
      </c>
      <c r="F1442" s="257" t="s">
        <v>3391</v>
      </c>
      <c r="G1442" s="257" t="s">
        <v>3353</v>
      </c>
      <c r="H1442" s="257" t="s">
        <v>5745</v>
      </c>
      <c r="I1442" s="257" t="s">
        <v>1073</v>
      </c>
    </row>
    <row r="1443" spans="1:9" ht="15.95" customHeight="1">
      <c r="A1443" s="257" t="s">
        <v>3403</v>
      </c>
      <c r="B1443" s="257" t="s">
        <v>858</v>
      </c>
      <c r="C1443" s="257"/>
      <c r="D1443" s="257" t="s">
        <v>721</v>
      </c>
      <c r="E1443" s="257" t="s">
        <v>3390</v>
      </c>
      <c r="F1443" s="257" t="s">
        <v>3391</v>
      </c>
      <c r="G1443" s="257" t="s">
        <v>3353</v>
      </c>
      <c r="H1443" s="257" t="s">
        <v>5745</v>
      </c>
      <c r="I1443" s="257" t="s">
        <v>1073</v>
      </c>
    </row>
    <row r="1444" spans="1:9" ht="15.95" customHeight="1">
      <c r="A1444" s="257" t="s">
        <v>3404</v>
      </c>
      <c r="B1444" s="257" t="s">
        <v>737</v>
      </c>
      <c r="C1444" s="257"/>
      <c r="D1444" s="257" t="s">
        <v>721</v>
      </c>
      <c r="E1444" s="257" t="s">
        <v>3390</v>
      </c>
      <c r="F1444" s="257" t="s">
        <v>3391</v>
      </c>
      <c r="G1444" s="257" t="s">
        <v>3353</v>
      </c>
      <c r="H1444" s="257" t="s">
        <v>5745</v>
      </c>
      <c r="I1444" s="257" t="s">
        <v>1073</v>
      </c>
    </row>
    <row r="1445" spans="1:9" ht="15.95" customHeight="1">
      <c r="A1445" s="257" t="s">
        <v>3405</v>
      </c>
      <c r="B1445" s="257" t="s">
        <v>6029</v>
      </c>
      <c r="C1445" s="257"/>
      <c r="D1445" s="257" t="s">
        <v>5782</v>
      </c>
      <c r="E1445" s="257" t="s">
        <v>3390</v>
      </c>
      <c r="F1445" s="257" t="s">
        <v>3391</v>
      </c>
      <c r="G1445" s="257" t="s">
        <v>3353</v>
      </c>
      <c r="H1445" s="257" t="s">
        <v>5745</v>
      </c>
      <c r="I1445" s="257" t="s">
        <v>1073</v>
      </c>
    </row>
    <row r="1446" spans="1:9" ht="15.95" customHeight="1">
      <c r="A1446" s="257" t="s">
        <v>3406</v>
      </c>
      <c r="B1446" s="257" t="s">
        <v>3407</v>
      </c>
      <c r="C1446" s="257"/>
      <c r="D1446" s="257" t="s">
        <v>721</v>
      </c>
      <c r="E1446" s="257" t="s">
        <v>3390</v>
      </c>
      <c r="F1446" s="257" t="s">
        <v>3391</v>
      </c>
      <c r="G1446" s="257" t="s">
        <v>3353</v>
      </c>
      <c r="H1446" s="257" t="s">
        <v>5745</v>
      </c>
      <c r="I1446" s="257" t="s">
        <v>1073</v>
      </c>
    </row>
    <row r="1447" spans="1:9" ht="15.95" customHeight="1">
      <c r="A1447" s="257" t="s">
        <v>3408</v>
      </c>
      <c r="B1447" s="257" t="s">
        <v>969</v>
      </c>
      <c r="C1447" s="257"/>
      <c r="D1447" s="257" t="s">
        <v>721</v>
      </c>
      <c r="E1447" s="257" t="s">
        <v>3390</v>
      </c>
      <c r="F1447" s="257" t="s">
        <v>3391</v>
      </c>
      <c r="G1447" s="257" t="s">
        <v>3353</v>
      </c>
      <c r="H1447" s="257" t="s">
        <v>5745</v>
      </c>
      <c r="I1447" s="257" t="s">
        <v>1073</v>
      </c>
    </row>
    <row r="1448" spans="1:9" ht="15.95" customHeight="1">
      <c r="A1448" s="257" t="s">
        <v>3409</v>
      </c>
      <c r="B1448" s="257" t="s">
        <v>3410</v>
      </c>
      <c r="C1448" s="257"/>
      <c r="D1448" s="257" t="s">
        <v>721</v>
      </c>
      <c r="E1448" s="257" t="s">
        <v>3390</v>
      </c>
      <c r="F1448" s="257" t="s">
        <v>3391</v>
      </c>
      <c r="G1448" s="257" t="s">
        <v>3353</v>
      </c>
      <c r="H1448" s="257" t="s">
        <v>5745</v>
      </c>
      <c r="I1448" s="257" t="s">
        <v>1073</v>
      </c>
    </row>
    <row r="1449" spans="1:9" ht="15.95" customHeight="1">
      <c r="A1449" s="257" t="s">
        <v>3411</v>
      </c>
      <c r="B1449" s="257" t="s">
        <v>814</v>
      </c>
      <c r="C1449" s="257"/>
      <c r="D1449" s="257" t="s">
        <v>721</v>
      </c>
      <c r="E1449" s="257" t="s">
        <v>3390</v>
      </c>
      <c r="F1449" s="257" t="s">
        <v>3391</v>
      </c>
      <c r="G1449" s="257" t="s">
        <v>3353</v>
      </c>
      <c r="H1449" s="257" t="s">
        <v>5745</v>
      </c>
      <c r="I1449" s="257" t="s">
        <v>1073</v>
      </c>
    </row>
    <row r="1450" spans="1:9" ht="15.95" customHeight="1">
      <c r="A1450" s="257" t="s">
        <v>3412</v>
      </c>
      <c r="B1450" s="257" t="s">
        <v>3413</v>
      </c>
      <c r="C1450" s="257"/>
      <c r="D1450" s="257" t="s">
        <v>719</v>
      </c>
      <c r="E1450" s="257" t="s">
        <v>3414</v>
      </c>
      <c r="F1450" s="257" t="s">
        <v>3415</v>
      </c>
      <c r="G1450" s="257" t="s">
        <v>3353</v>
      </c>
      <c r="H1450" s="257" t="s">
        <v>5745</v>
      </c>
      <c r="I1450" s="257" t="s">
        <v>1073</v>
      </c>
    </row>
    <row r="1451" spans="1:9" ht="15.95" customHeight="1">
      <c r="A1451" s="257" t="s">
        <v>3416</v>
      </c>
      <c r="B1451" s="257" t="s">
        <v>3417</v>
      </c>
      <c r="C1451" s="257"/>
      <c r="D1451" s="257" t="s">
        <v>721</v>
      </c>
      <c r="E1451" s="257" t="s">
        <v>3414</v>
      </c>
      <c r="F1451" s="257" t="s">
        <v>3415</v>
      </c>
      <c r="G1451" s="257" t="s">
        <v>3353</v>
      </c>
      <c r="H1451" s="257" t="s">
        <v>5745</v>
      </c>
      <c r="I1451" s="257" t="s">
        <v>1073</v>
      </c>
    </row>
    <row r="1452" spans="1:9" ht="15.95" customHeight="1">
      <c r="A1452" s="257" t="s">
        <v>3418</v>
      </c>
      <c r="B1452" s="257" t="s">
        <v>1875</v>
      </c>
      <c r="C1452" s="257"/>
      <c r="D1452" s="257" t="s">
        <v>721</v>
      </c>
      <c r="E1452" s="257" t="s">
        <v>3414</v>
      </c>
      <c r="F1452" s="257" t="s">
        <v>3415</v>
      </c>
      <c r="G1452" s="257" t="s">
        <v>3353</v>
      </c>
      <c r="H1452" s="257" t="s">
        <v>5745</v>
      </c>
      <c r="I1452" s="257" t="s">
        <v>1073</v>
      </c>
    </row>
    <row r="1453" spans="1:9" ht="15.95" customHeight="1">
      <c r="A1453" s="257" t="s">
        <v>3419</v>
      </c>
      <c r="B1453" s="257" t="s">
        <v>3420</v>
      </c>
      <c r="C1453" s="257"/>
      <c r="D1453" s="257" t="s">
        <v>721</v>
      </c>
      <c r="E1453" s="257" t="s">
        <v>3414</v>
      </c>
      <c r="F1453" s="257" t="s">
        <v>3415</v>
      </c>
      <c r="G1453" s="257" t="s">
        <v>3353</v>
      </c>
      <c r="H1453" s="257" t="s">
        <v>5745</v>
      </c>
      <c r="I1453" s="257" t="s">
        <v>1073</v>
      </c>
    </row>
    <row r="1454" spans="1:9" ht="15.95" customHeight="1">
      <c r="A1454" s="257" t="s">
        <v>3421</v>
      </c>
      <c r="B1454" s="257" t="s">
        <v>3206</v>
      </c>
      <c r="C1454" s="257"/>
      <c r="D1454" s="257" t="s">
        <v>721</v>
      </c>
      <c r="E1454" s="257" t="s">
        <v>3414</v>
      </c>
      <c r="F1454" s="257" t="s">
        <v>3415</v>
      </c>
      <c r="G1454" s="257" t="s">
        <v>3353</v>
      </c>
      <c r="H1454" s="257" t="s">
        <v>5745</v>
      </c>
      <c r="I1454" s="257" t="s">
        <v>1073</v>
      </c>
    </row>
    <row r="1455" spans="1:9" ht="15.95" customHeight="1">
      <c r="A1455" s="257" t="s">
        <v>3422</v>
      </c>
      <c r="B1455" s="257" t="s">
        <v>848</v>
      </c>
      <c r="C1455" s="257"/>
      <c r="D1455" s="257" t="s">
        <v>721</v>
      </c>
      <c r="E1455" s="257" t="s">
        <v>3414</v>
      </c>
      <c r="F1455" s="257" t="s">
        <v>3415</v>
      </c>
      <c r="G1455" s="257" t="s">
        <v>3353</v>
      </c>
      <c r="H1455" s="257" t="s">
        <v>5745</v>
      </c>
      <c r="I1455" s="257" t="s">
        <v>1073</v>
      </c>
    </row>
    <row r="1456" spans="1:9" ht="15.95" customHeight="1">
      <c r="A1456" s="257" t="s">
        <v>3423</v>
      </c>
      <c r="B1456" s="257" t="s">
        <v>3424</v>
      </c>
      <c r="C1456" s="257"/>
      <c r="D1456" s="257" t="s">
        <v>721</v>
      </c>
      <c r="E1456" s="257" t="s">
        <v>3414</v>
      </c>
      <c r="F1456" s="257" t="s">
        <v>3415</v>
      </c>
      <c r="G1456" s="257" t="s">
        <v>3353</v>
      </c>
      <c r="H1456" s="257" t="s">
        <v>5745</v>
      </c>
      <c r="I1456" s="257" t="s">
        <v>1073</v>
      </c>
    </row>
    <row r="1457" spans="1:9" ht="15.95" customHeight="1">
      <c r="A1457" s="257" t="s">
        <v>3425</v>
      </c>
      <c r="B1457" s="257" t="s">
        <v>3049</v>
      </c>
      <c r="C1457" s="257"/>
      <c r="D1457" s="257" t="s">
        <v>721</v>
      </c>
      <c r="E1457" s="257" t="s">
        <v>3414</v>
      </c>
      <c r="F1457" s="257" t="s">
        <v>3415</v>
      </c>
      <c r="G1457" s="257" t="s">
        <v>3353</v>
      </c>
      <c r="H1457" s="257" t="s">
        <v>5745</v>
      </c>
      <c r="I1457" s="257" t="s">
        <v>1073</v>
      </c>
    </row>
    <row r="1458" spans="1:9" ht="15.95" customHeight="1">
      <c r="A1458" s="257" t="s">
        <v>3426</v>
      </c>
      <c r="B1458" s="257" t="s">
        <v>3427</v>
      </c>
      <c r="C1458" s="257"/>
      <c r="D1458" s="257" t="s">
        <v>721</v>
      </c>
      <c r="E1458" s="257" t="s">
        <v>3414</v>
      </c>
      <c r="F1458" s="257" t="s">
        <v>3415</v>
      </c>
      <c r="G1458" s="257" t="s">
        <v>3353</v>
      </c>
      <c r="H1458" s="257" t="s">
        <v>5745</v>
      </c>
      <c r="I1458" s="257" t="s">
        <v>1073</v>
      </c>
    </row>
    <row r="1459" spans="1:9" ht="15.95" customHeight="1">
      <c r="A1459" s="257" t="s">
        <v>3428</v>
      </c>
      <c r="B1459" s="257" t="s">
        <v>3429</v>
      </c>
      <c r="C1459" s="257"/>
      <c r="D1459" s="257" t="s">
        <v>721</v>
      </c>
      <c r="E1459" s="257" t="s">
        <v>3414</v>
      </c>
      <c r="F1459" s="257" t="s">
        <v>3415</v>
      </c>
      <c r="G1459" s="257" t="s">
        <v>3353</v>
      </c>
      <c r="H1459" s="257" t="s">
        <v>5745</v>
      </c>
      <c r="I1459" s="257" t="s">
        <v>1073</v>
      </c>
    </row>
    <row r="1460" spans="1:9" ht="15.95" customHeight="1">
      <c r="A1460" s="257" t="s">
        <v>3430</v>
      </c>
      <c r="B1460" s="257" t="s">
        <v>3431</v>
      </c>
      <c r="C1460" s="257"/>
      <c r="D1460" s="257" t="s">
        <v>721</v>
      </c>
      <c r="E1460" s="257" t="s">
        <v>3414</v>
      </c>
      <c r="F1460" s="257" t="s">
        <v>3415</v>
      </c>
      <c r="G1460" s="257" t="s">
        <v>3353</v>
      </c>
      <c r="H1460" s="257" t="s">
        <v>5745</v>
      </c>
      <c r="I1460" s="257" t="s">
        <v>1073</v>
      </c>
    </row>
    <row r="1461" spans="1:9" ht="15.95" customHeight="1">
      <c r="A1461" s="257" t="s">
        <v>3432</v>
      </c>
      <c r="B1461" s="257" t="s">
        <v>3433</v>
      </c>
      <c r="C1461" s="257"/>
      <c r="D1461" s="257" t="s">
        <v>721</v>
      </c>
      <c r="E1461" s="257" t="s">
        <v>3414</v>
      </c>
      <c r="F1461" s="257" t="s">
        <v>3415</v>
      </c>
      <c r="G1461" s="257" t="s">
        <v>3353</v>
      </c>
      <c r="H1461" s="257" t="s">
        <v>5745</v>
      </c>
      <c r="I1461" s="257" t="s">
        <v>1073</v>
      </c>
    </row>
    <row r="1462" spans="1:9" ht="15.95" customHeight="1">
      <c r="A1462" s="257" t="s">
        <v>3434</v>
      </c>
      <c r="B1462" s="257" t="s">
        <v>3435</v>
      </c>
      <c r="C1462" s="257"/>
      <c r="D1462" s="257" t="s">
        <v>721</v>
      </c>
      <c r="E1462" s="257" t="s">
        <v>3414</v>
      </c>
      <c r="F1462" s="257" t="s">
        <v>3415</v>
      </c>
      <c r="G1462" s="257" t="s">
        <v>3353</v>
      </c>
      <c r="H1462" s="257" t="s">
        <v>5745</v>
      </c>
      <c r="I1462" s="257" t="s">
        <v>1073</v>
      </c>
    </row>
    <row r="1463" spans="1:9" ht="15.95" customHeight="1">
      <c r="A1463" s="257" t="s">
        <v>3436</v>
      </c>
      <c r="B1463" s="257" t="s">
        <v>3437</v>
      </c>
      <c r="C1463" s="257"/>
      <c r="D1463" s="257" t="s">
        <v>719</v>
      </c>
      <c r="E1463" s="257" t="s">
        <v>3438</v>
      </c>
      <c r="F1463" s="257" t="s">
        <v>3439</v>
      </c>
      <c r="G1463" s="257" t="s">
        <v>3353</v>
      </c>
      <c r="H1463" s="257" t="s">
        <v>5745</v>
      </c>
      <c r="I1463" s="257" t="s">
        <v>1073</v>
      </c>
    </row>
    <row r="1464" spans="1:9" ht="15.95" customHeight="1">
      <c r="A1464" s="257" t="s">
        <v>3440</v>
      </c>
      <c r="B1464" s="257" t="s">
        <v>3441</v>
      </c>
      <c r="C1464" s="257"/>
      <c r="D1464" s="257" t="s">
        <v>721</v>
      </c>
      <c r="E1464" s="257" t="s">
        <v>3438</v>
      </c>
      <c r="F1464" s="257" t="s">
        <v>3439</v>
      </c>
      <c r="G1464" s="257" t="s">
        <v>3353</v>
      </c>
      <c r="H1464" s="257" t="s">
        <v>5745</v>
      </c>
      <c r="I1464" s="257" t="s">
        <v>1073</v>
      </c>
    </row>
    <row r="1465" spans="1:9" ht="15.95" customHeight="1">
      <c r="A1465" s="257" t="s">
        <v>3442</v>
      </c>
      <c r="B1465" s="257" t="s">
        <v>3443</v>
      </c>
      <c r="C1465" s="257"/>
      <c r="D1465" s="257" t="s">
        <v>721</v>
      </c>
      <c r="E1465" s="257" t="s">
        <v>3438</v>
      </c>
      <c r="F1465" s="257" t="s">
        <v>3439</v>
      </c>
      <c r="G1465" s="257" t="s">
        <v>3353</v>
      </c>
      <c r="H1465" s="257" t="s">
        <v>5745</v>
      </c>
      <c r="I1465" s="257" t="s">
        <v>1073</v>
      </c>
    </row>
    <row r="1466" spans="1:9" ht="15.95" customHeight="1">
      <c r="A1466" s="257" t="s">
        <v>3444</v>
      </c>
      <c r="B1466" s="257" t="s">
        <v>928</v>
      </c>
      <c r="C1466" s="257"/>
      <c r="D1466" s="257" t="s">
        <v>721</v>
      </c>
      <c r="E1466" s="257" t="s">
        <v>3438</v>
      </c>
      <c r="F1466" s="257" t="s">
        <v>3439</v>
      </c>
      <c r="G1466" s="257" t="s">
        <v>3353</v>
      </c>
      <c r="H1466" s="257" t="s">
        <v>5745</v>
      </c>
      <c r="I1466" s="257" t="s">
        <v>1073</v>
      </c>
    </row>
    <row r="1467" spans="1:9" ht="15.95" customHeight="1">
      <c r="A1467" s="257" t="s">
        <v>3445</v>
      </c>
      <c r="B1467" s="257" t="s">
        <v>3446</v>
      </c>
      <c r="C1467" s="257"/>
      <c r="D1467" s="257" t="s">
        <v>721</v>
      </c>
      <c r="E1467" s="257" t="s">
        <v>3438</v>
      </c>
      <c r="F1467" s="257" t="s">
        <v>3439</v>
      </c>
      <c r="G1467" s="257" t="s">
        <v>3353</v>
      </c>
      <c r="H1467" s="257" t="s">
        <v>5745</v>
      </c>
      <c r="I1467" s="257" t="s">
        <v>1073</v>
      </c>
    </row>
    <row r="1468" spans="1:9" ht="15.95" customHeight="1">
      <c r="A1468" s="257" t="s">
        <v>3447</v>
      </c>
      <c r="B1468" s="257" t="s">
        <v>3448</v>
      </c>
      <c r="C1468" s="257"/>
      <c r="D1468" s="257" t="s">
        <v>721</v>
      </c>
      <c r="E1468" s="257" t="s">
        <v>3438</v>
      </c>
      <c r="F1468" s="257" t="s">
        <v>3439</v>
      </c>
      <c r="G1468" s="257" t="s">
        <v>3353</v>
      </c>
      <c r="H1468" s="257" t="s">
        <v>5745</v>
      </c>
      <c r="I1468" s="257" t="s">
        <v>1073</v>
      </c>
    </row>
    <row r="1469" spans="1:9" ht="15.95" customHeight="1">
      <c r="A1469" s="257" t="s">
        <v>3449</v>
      </c>
      <c r="B1469" s="257" t="s">
        <v>929</v>
      </c>
      <c r="C1469" s="257"/>
      <c r="D1469" s="257" t="s">
        <v>721</v>
      </c>
      <c r="E1469" s="257" t="s">
        <v>3438</v>
      </c>
      <c r="F1469" s="257" t="s">
        <v>3439</v>
      </c>
      <c r="G1469" s="257" t="s">
        <v>3353</v>
      </c>
      <c r="H1469" s="257" t="s">
        <v>5745</v>
      </c>
      <c r="I1469" s="257" t="s">
        <v>1073</v>
      </c>
    </row>
    <row r="1470" spans="1:9" ht="15.95" customHeight="1">
      <c r="A1470" s="257" t="s">
        <v>3450</v>
      </c>
      <c r="B1470" s="257" t="s">
        <v>3451</v>
      </c>
      <c r="C1470" s="257"/>
      <c r="D1470" s="257" t="s">
        <v>721</v>
      </c>
      <c r="E1470" s="257" t="s">
        <v>3438</v>
      </c>
      <c r="F1470" s="257" t="s">
        <v>3439</v>
      </c>
      <c r="G1470" s="257" t="s">
        <v>3353</v>
      </c>
      <c r="H1470" s="257" t="s">
        <v>5745</v>
      </c>
      <c r="I1470" s="257" t="s">
        <v>1073</v>
      </c>
    </row>
    <row r="1471" spans="1:9" ht="15.95" customHeight="1">
      <c r="A1471" s="257" t="s">
        <v>3452</v>
      </c>
      <c r="B1471" s="257" t="s">
        <v>3453</v>
      </c>
      <c r="C1471" s="257"/>
      <c r="D1471" s="257" t="s">
        <v>721</v>
      </c>
      <c r="E1471" s="257" t="s">
        <v>3438</v>
      </c>
      <c r="F1471" s="257" t="s">
        <v>3439</v>
      </c>
      <c r="G1471" s="257" t="s">
        <v>3353</v>
      </c>
      <c r="H1471" s="257" t="s">
        <v>5745</v>
      </c>
      <c r="I1471" s="257" t="s">
        <v>1073</v>
      </c>
    </row>
    <row r="1472" spans="1:9" ht="15.95" customHeight="1">
      <c r="A1472" s="257" t="s">
        <v>3454</v>
      </c>
      <c r="B1472" s="257" t="s">
        <v>3455</v>
      </c>
      <c r="C1472" s="257"/>
      <c r="D1472" s="257" t="s">
        <v>721</v>
      </c>
      <c r="E1472" s="257" t="s">
        <v>3438</v>
      </c>
      <c r="F1472" s="257" t="s">
        <v>3439</v>
      </c>
      <c r="G1472" s="257" t="s">
        <v>3353</v>
      </c>
      <c r="H1472" s="257" t="s">
        <v>5745</v>
      </c>
      <c r="I1472" s="257" t="s">
        <v>1073</v>
      </c>
    </row>
    <row r="1473" spans="1:9" ht="15.95" customHeight="1">
      <c r="A1473" s="257" t="s">
        <v>3456</v>
      </c>
      <c r="B1473" s="257" t="s">
        <v>1062</v>
      </c>
      <c r="C1473" s="257"/>
      <c r="D1473" s="257" t="s">
        <v>721</v>
      </c>
      <c r="E1473" s="257" t="s">
        <v>3438</v>
      </c>
      <c r="F1473" s="257" t="s">
        <v>3439</v>
      </c>
      <c r="G1473" s="257" t="s">
        <v>3353</v>
      </c>
      <c r="H1473" s="257" t="s">
        <v>5745</v>
      </c>
      <c r="I1473" s="257" t="s">
        <v>1073</v>
      </c>
    </row>
    <row r="1474" spans="1:9" ht="15.95" customHeight="1">
      <c r="A1474" s="257" t="s">
        <v>3457</v>
      </c>
      <c r="B1474" s="257" t="s">
        <v>977</v>
      </c>
      <c r="C1474" s="257"/>
      <c r="D1474" s="257" t="s">
        <v>721</v>
      </c>
      <c r="E1474" s="257" t="s">
        <v>3438</v>
      </c>
      <c r="F1474" s="257" t="s">
        <v>3439</v>
      </c>
      <c r="G1474" s="257" t="s">
        <v>3353</v>
      </c>
      <c r="H1474" s="257" t="s">
        <v>5745</v>
      </c>
      <c r="I1474" s="257" t="s">
        <v>1073</v>
      </c>
    </row>
    <row r="1475" spans="1:9" ht="15.95" customHeight="1">
      <c r="A1475" s="257" t="s">
        <v>3458</v>
      </c>
      <c r="B1475" s="257" t="s">
        <v>3459</v>
      </c>
      <c r="C1475" s="257"/>
      <c r="D1475" s="257" t="s">
        <v>721</v>
      </c>
      <c r="E1475" s="257" t="s">
        <v>3438</v>
      </c>
      <c r="F1475" s="257" t="s">
        <v>3439</v>
      </c>
      <c r="G1475" s="257" t="s">
        <v>3353</v>
      </c>
      <c r="H1475" s="257" t="s">
        <v>5745</v>
      </c>
      <c r="I1475" s="257" t="s">
        <v>1073</v>
      </c>
    </row>
    <row r="1476" spans="1:9" ht="15.95" customHeight="1">
      <c r="A1476" s="257" t="s">
        <v>3460</v>
      </c>
      <c r="B1476" s="257" t="s">
        <v>1407</v>
      </c>
      <c r="C1476" s="257"/>
      <c r="D1476" s="257" t="s">
        <v>721</v>
      </c>
      <c r="E1476" s="257" t="s">
        <v>3438</v>
      </c>
      <c r="F1476" s="257" t="s">
        <v>3439</v>
      </c>
      <c r="G1476" s="257" t="s">
        <v>3353</v>
      </c>
      <c r="H1476" s="257" t="s">
        <v>5745</v>
      </c>
      <c r="I1476" s="257" t="s">
        <v>1073</v>
      </c>
    </row>
    <row r="1477" spans="1:9" ht="15.95" customHeight="1">
      <c r="A1477" s="257" t="s">
        <v>3461</v>
      </c>
      <c r="B1477" s="257" t="s">
        <v>3462</v>
      </c>
      <c r="C1477" s="257"/>
      <c r="D1477" s="257" t="s">
        <v>721</v>
      </c>
      <c r="E1477" s="257" t="s">
        <v>3438</v>
      </c>
      <c r="F1477" s="257" t="s">
        <v>3439</v>
      </c>
      <c r="G1477" s="257" t="s">
        <v>3353</v>
      </c>
      <c r="H1477" s="257" t="s">
        <v>5745</v>
      </c>
      <c r="I1477" s="257" t="s">
        <v>1073</v>
      </c>
    </row>
    <row r="1478" spans="1:9" ht="15.95" customHeight="1">
      <c r="A1478" s="257" t="s">
        <v>3463</v>
      </c>
      <c r="B1478" s="257" t="s">
        <v>3464</v>
      </c>
      <c r="C1478" s="257"/>
      <c r="D1478" s="257" t="s">
        <v>721</v>
      </c>
      <c r="E1478" s="257" t="s">
        <v>3438</v>
      </c>
      <c r="F1478" s="257" t="s">
        <v>3439</v>
      </c>
      <c r="G1478" s="257" t="s">
        <v>3353</v>
      </c>
      <c r="H1478" s="257" t="s">
        <v>5745</v>
      </c>
      <c r="I1478" s="257" t="s">
        <v>1073</v>
      </c>
    </row>
    <row r="1479" spans="1:9" ht="15.95" customHeight="1">
      <c r="A1479" s="257" t="s">
        <v>3465</v>
      </c>
      <c r="B1479" s="257" t="s">
        <v>3466</v>
      </c>
      <c r="C1479" s="257"/>
      <c r="D1479" s="257" t="s">
        <v>721</v>
      </c>
      <c r="E1479" s="257" t="s">
        <v>3438</v>
      </c>
      <c r="F1479" s="257" t="s">
        <v>3439</v>
      </c>
      <c r="G1479" s="257" t="s">
        <v>3353</v>
      </c>
      <c r="H1479" s="257" t="s">
        <v>5745</v>
      </c>
      <c r="I1479" s="257" t="s">
        <v>1073</v>
      </c>
    </row>
    <row r="1480" spans="1:9" ht="15.95" customHeight="1">
      <c r="A1480" s="257" t="s">
        <v>3467</v>
      </c>
      <c r="B1480" s="257" t="s">
        <v>3468</v>
      </c>
      <c r="C1480" s="257"/>
      <c r="D1480" s="257" t="s">
        <v>721</v>
      </c>
      <c r="E1480" s="257" t="s">
        <v>3438</v>
      </c>
      <c r="F1480" s="257" t="s">
        <v>3439</v>
      </c>
      <c r="G1480" s="257" t="s">
        <v>3353</v>
      </c>
      <c r="H1480" s="257" t="s">
        <v>5745</v>
      </c>
      <c r="I1480" s="257" t="s">
        <v>1073</v>
      </c>
    </row>
    <row r="1481" spans="1:9" ht="15.95" customHeight="1">
      <c r="A1481" s="257" t="s">
        <v>3469</v>
      </c>
      <c r="B1481" s="257" t="s">
        <v>3470</v>
      </c>
      <c r="C1481" s="257"/>
      <c r="D1481" s="257" t="s">
        <v>721</v>
      </c>
      <c r="E1481" s="257" t="s">
        <v>3438</v>
      </c>
      <c r="F1481" s="257" t="s">
        <v>3439</v>
      </c>
      <c r="G1481" s="257" t="s">
        <v>3353</v>
      </c>
      <c r="H1481" s="257" t="s">
        <v>5745</v>
      </c>
      <c r="I1481" s="257" t="s">
        <v>1073</v>
      </c>
    </row>
    <row r="1482" spans="1:9" ht="15.95" customHeight="1">
      <c r="A1482" s="257" t="s">
        <v>3471</v>
      </c>
      <c r="B1482" s="257" t="s">
        <v>722</v>
      </c>
      <c r="C1482" s="257"/>
      <c r="D1482" s="257" t="s">
        <v>721</v>
      </c>
      <c r="E1482" s="257" t="s">
        <v>3438</v>
      </c>
      <c r="F1482" s="257" t="s">
        <v>3439</v>
      </c>
      <c r="G1482" s="257" t="s">
        <v>3353</v>
      </c>
      <c r="H1482" s="257" t="s">
        <v>5745</v>
      </c>
      <c r="I1482" s="257" t="s">
        <v>1073</v>
      </c>
    </row>
    <row r="1483" spans="1:9" ht="15.95" customHeight="1">
      <c r="A1483" s="257" t="s">
        <v>3472</v>
      </c>
      <c r="B1483" s="257" t="s">
        <v>751</v>
      </c>
      <c r="C1483" s="257"/>
      <c r="D1483" s="257" t="s">
        <v>721</v>
      </c>
      <c r="E1483" s="257" t="s">
        <v>3438</v>
      </c>
      <c r="F1483" s="257" t="s">
        <v>3439</v>
      </c>
      <c r="G1483" s="257" t="s">
        <v>3353</v>
      </c>
      <c r="H1483" s="257" t="s">
        <v>5745</v>
      </c>
      <c r="I1483" s="257" t="s">
        <v>1073</v>
      </c>
    </row>
    <row r="1484" spans="1:9" ht="15.95" customHeight="1">
      <c r="A1484" s="257" t="s">
        <v>3473</v>
      </c>
      <c r="B1484" s="257" t="s">
        <v>847</v>
      </c>
      <c r="C1484" s="257"/>
      <c r="D1484" s="257" t="s">
        <v>721</v>
      </c>
      <c r="E1484" s="257" t="s">
        <v>3438</v>
      </c>
      <c r="F1484" s="257" t="s">
        <v>3439</v>
      </c>
      <c r="G1484" s="257" t="s">
        <v>3353</v>
      </c>
      <c r="H1484" s="257" t="s">
        <v>5745</v>
      </c>
      <c r="I1484" s="257" t="s">
        <v>1073</v>
      </c>
    </row>
    <row r="1485" spans="1:9" ht="15.95" customHeight="1">
      <c r="A1485" s="257" t="s">
        <v>3474</v>
      </c>
      <c r="B1485" s="257" t="s">
        <v>3475</v>
      </c>
      <c r="C1485" s="257"/>
      <c r="D1485" s="257" t="s">
        <v>721</v>
      </c>
      <c r="E1485" s="257" t="s">
        <v>3438</v>
      </c>
      <c r="F1485" s="257" t="s">
        <v>3439</v>
      </c>
      <c r="G1485" s="257" t="s">
        <v>3353</v>
      </c>
      <c r="H1485" s="257" t="s">
        <v>5745</v>
      </c>
      <c r="I1485" s="257" t="s">
        <v>1073</v>
      </c>
    </row>
    <row r="1486" spans="1:9" ht="15.95" customHeight="1">
      <c r="A1486" s="257" t="s">
        <v>3476</v>
      </c>
      <c r="B1486" s="257" t="s">
        <v>3477</v>
      </c>
      <c r="C1486" s="257"/>
      <c r="D1486" s="257" t="s">
        <v>721</v>
      </c>
      <c r="E1486" s="257" t="s">
        <v>3438</v>
      </c>
      <c r="F1486" s="257" t="s">
        <v>3439</v>
      </c>
      <c r="G1486" s="257" t="s">
        <v>3353</v>
      </c>
      <c r="H1486" s="257" t="s">
        <v>5745</v>
      </c>
      <c r="I1486" s="257" t="s">
        <v>1073</v>
      </c>
    </row>
    <row r="1487" spans="1:9" ht="15.95" customHeight="1">
      <c r="A1487" s="257" t="s">
        <v>3478</v>
      </c>
      <c r="B1487" s="257" t="s">
        <v>2532</v>
      </c>
      <c r="C1487" s="257"/>
      <c r="D1487" s="257" t="s">
        <v>721</v>
      </c>
      <c r="E1487" s="257" t="s">
        <v>3438</v>
      </c>
      <c r="F1487" s="257" t="s">
        <v>3439</v>
      </c>
      <c r="G1487" s="257" t="s">
        <v>3353</v>
      </c>
      <c r="H1487" s="257" t="s">
        <v>5745</v>
      </c>
      <c r="I1487" s="257" t="s">
        <v>1073</v>
      </c>
    </row>
    <row r="1488" spans="1:9" ht="15.95" customHeight="1">
      <c r="A1488" s="257" t="s">
        <v>3479</v>
      </c>
      <c r="B1488" s="257" t="s">
        <v>3480</v>
      </c>
      <c r="C1488" s="257"/>
      <c r="D1488" s="257" t="s">
        <v>721</v>
      </c>
      <c r="E1488" s="257" t="s">
        <v>3481</v>
      </c>
      <c r="F1488" s="257" t="s">
        <v>3482</v>
      </c>
      <c r="G1488" s="257" t="s">
        <v>3353</v>
      </c>
      <c r="H1488" s="257" t="s">
        <v>5745</v>
      </c>
      <c r="I1488" s="257" t="s">
        <v>1073</v>
      </c>
    </row>
    <row r="1489" spans="1:9" ht="15.95" customHeight="1">
      <c r="A1489" s="257" t="s">
        <v>3483</v>
      </c>
      <c r="B1489" s="257" t="s">
        <v>3484</v>
      </c>
      <c r="C1489" s="257"/>
      <c r="D1489" s="257" t="s">
        <v>721</v>
      </c>
      <c r="E1489" s="257" t="s">
        <v>3481</v>
      </c>
      <c r="F1489" s="257" t="s">
        <v>3482</v>
      </c>
      <c r="G1489" s="257" t="s">
        <v>3353</v>
      </c>
      <c r="H1489" s="257" t="s">
        <v>5745</v>
      </c>
      <c r="I1489" s="257" t="s">
        <v>1073</v>
      </c>
    </row>
    <row r="1490" spans="1:9" ht="15.95" customHeight="1">
      <c r="A1490" s="257" t="s">
        <v>3485</v>
      </c>
      <c r="B1490" s="257" t="s">
        <v>724</v>
      </c>
      <c r="C1490" s="257"/>
      <c r="D1490" s="257" t="s">
        <v>721</v>
      </c>
      <c r="E1490" s="257" t="s">
        <v>3481</v>
      </c>
      <c r="F1490" s="257" t="s">
        <v>3482</v>
      </c>
      <c r="G1490" s="257" t="s">
        <v>3353</v>
      </c>
      <c r="H1490" s="257" t="s">
        <v>5745</v>
      </c>
      <c r="I1490" s="257" t="s">
        <v>1073</v>
      </c>
    </row>
    <row r="1491" spans="1:9" ht="15.95" customHeight="1">
      <c r="A1491" s="257" t="s">
        <v>3486</v>
      </c>
      <c r="B1491" s="257" t="s">
        <v>3487</v>
      </c>
      <c r="C1491" s="257"/>
      <c r="D1491" s="257" t="s">
        <v>721</v>
      </c>
      <c r="E1491" s="257" t="s">
        <v>3481</v>
      </c>
      <c r="F1491" s="257" t="s">
        <v>3482</v>
      </c>
      <c r="G1491" s="257" t="s">
        <v>3353</v>
      </c>
      <c r="H1491" s="257" t="s">
        <v>5745</v>
      </c>
      <c r="I1491" s="257" t="s">
        <v>1073</v>
      </c>
    </row>
    <row r="1492" spans="1:9" ht="15.95" customHeight="1">
      <c r="A1492" s="257" t="s">
        <v>3488</v>
      </c>
      <c r="B1492" s="257" t="s">
        <v>810</v>
      </c>
      <c r="C1492" s="257"/>
      <c r="D1492" s="257" t="s">
        <v>721</v>
      </c>
      <c r="E1492" s="257" t="s">
        <v>3481</v>
      </c>
      <c r="F1492" s="257" t="s">
        <v>3482</v>
      </c>
      <c r="G1492" s="257" t="s">
        <v>3353</v>
      </c>
      <c r="H1492" s="257" t="s">
        <v>5745</v>
      </c>
      <c r="I1492" s="257" t="s">
        <v>1073</v>
      </c>
    </row>
    <row r="1493" spans="1:9" ht="15.95" customHeight="1">
      <c r="A1493" s="257" t="s">
        <v>3489</v>
      </c>
      <c r="B1493" s="257" t="s">
        <v>745</v>
      </c>
      <c r="C1493" s="257"/>
      <c r="D1493" s="257" t="s">
        <v>721</v>
      </c>
      <c r="E1493" s="257" t="s">
        <v>3481</v>
      </c>
      <c r="F1493" s="257" t="s">
        <v>3482</v>
      </c>
      <c r="G1493" s="257" t="s">
        <v>3353</v>
      </c>
      <c r="H1493" s="257" t="s">
        <v>5745</v>
      </c>
      <c r="I1493" s="257" t="s">
        <v>1073</v>
      </c>
    </row>
    <row r="1494" spans="1:9" ht="15.95" customHeight="1">
      <c r="A1494" s="257" t="s">
        <v>3490</v>
      </c>
      <c r="B1494" s="257" t="s">
        <v>899</v>
      </c>
      <c r="C1494" s="257"/>
      <c r="D1494" s="257" t="s">
        <v>721</v>
      </c>
      <c r="E1494" s="257" t="s">
        <v>3481</v>
      </c>
      <c r="F1494" s="257" t="s">
        <v>3482</v>
      </c>
      <c r="G1494" s="257" t="s">
        <v>3353</v>
      </c>
      <c r="H1494" s="257" t="s">
        <v>5745</v>
      </c>
      <c r="I1494" s="257" t="s">
        <v>1073</v>
      </c>
    </row>
    <row r="1495" spans="1:9" ht="15.95" customHeight="1">
      <c r="A1495" s="257" t="s">
        <v>3491</v>
      </c>
      <c r="B1495" s="257" t="s">
        <v>1010</v>
      </c>
      <c r="C1495" s="257"/>
      <c r="D1495" s="257" t="s">
        <v>721</v>
      </c>
      <c r="E1495" s="257" t="s">
        <v>3481</v>
      </c>
      <c r="F1495" s="257" t="s">
        <v>3482</v>
      </c>
      <c r="G1495" s="257" t="s">
        <v>3353</v>
      </c>
      <c r="H1495" s="257" t="s">
        <v>5745</v>
      </c>
      <c r="I1495" s="257" t="s">
        <v>1073</v>
      </c>
    </row>
    <row r="1496" spans="1:9" ht="15.95" customHeight="1">
      <c r="A1496" s="257" t="s">
        <v>3492</v>
      </c>
      <c r="B1496" s="257" t="s">
        <v>3493</v>
      </c>
      <c r="C1496" s="257"/>
      <c r="D1496" s="257" t="s">
        <v>721</v>
      </c>
      <c r="E1496" s="257" t="s">
        <v>3481</v>
      </c>
      <c r="F1496" s="257" t="s">
        <v>3482</v>
      </c>
      <c r="G1496" s="257" t="s">
        <v>3353</v>
      </c>
      <c r="H1496" s="257" t="s">
        <v>5745</v>
      </c>
      <c r="I1496" s="257" t="s">
        <v>1073</v>
      </c>
    </row>
    <row r="1497" spans="1:9" ht="15.95" customHeight="1">
      <c r="A1497" s="257" t="s">
        <v>3494</v>
      </c>
      <c r="B1497" s="257" t="s">
        <v>3495</v>
      </c>
      <c r="C1497" s="257"/>
      <c r="D1497" s="257" t="s">
        <v>721</v>
      </c>
      <c r="E1497" s="257" t="s">
        <v>3481</v>
      </c>
      <c r="F1497" s="257" t="s">
        <v>3482</v>
      </c>
      <c r="G1497" s="257" t="s">
        <v>3353</v>
      </c>
      <c r="H1497" s="257" t="s">
        <v>5745</v>
      </c>
      <c r="I1497" s="257" t="s">
        <v>1073</v>
      </c>
    </row>
    <row r="1498" spans="1:9" ht="15.95" customHeight="1">
      <c r="A1498" s="257" t="s">
        <v>3496</v>
      </c>
      <c r="B1498" s="257" t="s">
        <v>3497</v>
      </c>
      <c r="C1498" s="257"/>
      <c r="D1498" s="257" t="s">
        <v>721</v>
      </c>
      <c r="E1498" s="257" t="s">
        <v>3481</v>
      </c>
      <c r="F1498" s="257" t="s">
        <v>3482</v>
      </c>
      <c r="G1498" s="257" t="s">
        <v>3353</v>
      </c>
      <c r="H1498" s="257" t="s">
        <v>5745</v>
      </c>
      <c r="I1498" s="257" t="s">
        <v>1073</v>
      </c>
    </row>
    <row r="1499" spans="1:9" ht="15.95" customHeight="1">
      <c r="A1499" s="257" t="s">
        <v>3498</v>
      </c>
      <c r="B1499" s="257" t="s">
        <v>3499</v>
      </c>
      <c r="C1499" s="257"/>
      <c r="D1499" s="257" t="s">
        <v>721</v>
      </c>
      <c r="E1499" s="257" t="s">
        <v>3481</v>
      </c>
      <c r="F1499" s="257" t="s">
        <v>3482</v>
      </c>
      <c r="G1499" s="257" t="s">
        <v>3353</v>
      </c>
      <c r="H1499" s="257" t="s">
        <v>5745</v>
      </c>
      <c r="I1499" s="257" t="s">
        <v>1073</v>
      </c>
    </row>
    <row r="1500" spans="1:9" ht="15.95" customHeight="1">
      <c r="A1500" s="257" t="s">
        <v>3500</v>
      </c>
      <c r="B1500" s="257" t="s">
        <v>3501</v>
      </c>
      <c r="C1500" s="257"/>
      <c r="D1500" s="257" t="s">
        <v>721</v>
      </c>
      <c r="E1500" s="257" t="s">
        <v>3481</v>
      </c>
      <c r="F1500" s="257" t="s">
        <v>3482</v>
      </c>
      <c r="G1500" s="257" t="s">
        <v>3353</v>
      </c>
      <c r="H1500" s="257" t="s">
        <v>5745</v>
      </c>
      <c r="I1500" s="257" t="s">
        <v>1073</v>
      </c>
    </row>
    <row r="1501" spans="1:9" ht="15.95" customHeight="1">
      <c r="A1501" s="257" t="s">
        <v>3502</v>
      </c>
      <c r="B1501" s="257" t="s">
        <v>819</v>
      </c>
      <c r="C1501" s="257"/>
      <c r="D1501" s="257" t="s">
        <v>721</v>
      </c>
      <c r="E1501" s="257" t="s">
        <v>3481</v>
      </c>
      <c r="F1501" s="257" t="s">
        <v>3482</v>
      </c>
      <c r="G1501" s="257" t="s">
        <v>3353</v>
      </c>
      <c r="H1501" s="257" t="s">
        <v>5745</v>
      </c>
      <c r="I1501" s="257" t="s">
        <v>1073</v>
      </c>
    </row>
    <row r="1502" spans="1:9" ht="15.95" customHeight="1">
      <c r="A1502" s="257" t="s">
        <v>3503</v>
      </c>
      <c r="B1502" s="257" t="s">
        <v>3504</v>
      </c>
      <c r="C1502" s="257"/>
      <c r="D1502" s="257" t="s">
        <v>721</v>
      </c>
      <c r="E1502" s="257" t="s">
        <v>3481</v>
      </c>
      <c r="F1502" s="257" t="s">
        <v>3482</v>
      </c>
      <c r="G1502" s="257" t="s">
        <v>3353</v>
      </c>
      <c r="H1502" s="257" t="s">
        <v>5745</v>
      </c>
      <c r="I1502" s="257" t="s">
        <v>1073</v>
      </c>
    </row>
    <row r="1503" spans="1:9" ht="15.95" customHeight="1">
      <c r="A1503" s="257" t="s">
        <v>3505</v>
      </c>
      <c r="B1503" s="257" t="s">
        <v>728</v>
      </c>
      <c r="C1503" s="257"/>
      <c r="D1503" s="257" t="s">
        <v>721</v>
      </c>
      <c r="E1503" s="257" t="s">
        <v>3481</v>
      </c>
      <c r="F1503" s="257" t="s">
        <v>3482</v>
      </c>
      <c r="G1503" s="257" t="s">
        <v>3353</v>
      </c>
      <c r="H1503" s="257" t="s">
        <v>5745</v>
      </c>
      <c r="I1503" s="257" t="s">
        <v>1073</v>
      </c>
    </row>
    <row r="1504" spans="1:9" ht="15.95" customHeight="1">
      <c r="A1504" s="257" t="s">
        <v>3506</v>
      </c>
      <c r="B1504" s="257" t="s">
        <v>3507</v>
      </c>
      <c r="C1504" s="257"/>
      <c r="D1504" s="257" t="s">
        <v>719</v>
      </c>
      <c r="E1504" s="257" t="s">
        <v>3508</v>
      </c>
      <c r="F1504" s="257" t="s">
        <v>1941</v>
      </c>
      <c r="G1504" s="257" t="s">
        <v>3353</v>
      </c>
      <c r="H1504" s="257" t="s">
        <v>5745</v>
      </c>
      <c r="I1504" s="257" t="s">
        <v>1073</v>
      </c>
    </row>
    <row r="1505" spans="1:9" ht="15.95" customHeight="1">
      <c r="A1505" s="257" t="s">
        <v>3509</v>
      </c>
      <c r="B1505" s="257" t="s">
        <v>3510</v>
      </c>
      <c r="C1505" s="257"/>
      <c r="D1505" s="257" t="s">
        <v>721</v>
      </c>
      <c r="E1505" s="257" t="s">
        <v>3508</v>
      </c>
      <c r="F1505" s="257" t="s">
        <v>1941</v>
      </c>
      <c r="G1505" s="257" t="s">
        <v>3353</v>
      </c>
      <c r="H1505" s="257" t="s">
        <v>5745</v>
      </c>
      <c r="I1505" s="257" t="s">
        <v>1073</v>
      </c>
    </row>
    <row r="1506" spans="1:9" ht="15.95" customHeight="1">
      <c r="A1506" s="257" t="s">
        <v>3511</v>
      </c>
      <c r="B1506" s="257" t="s">
        <v>825</v>
      </c>
      <c r="C1506" s="257"/>
      <c r="D1506" s="257" t="s">
        <v>721</v>
      </c>
      <c r="E1506" s="257" t="s">
        <v>3508</v>
      </c>
      <c r="F1506" s="257" t="s">
        <v>1941</v>
      </c>
      <c r="G1506" s="257" t="s">
        <v>3353</v>
      </c>
      <c r="H1506" s="257" t="s">
        <v>5745</v>
      </c>
      <c r="I1506" s="257" t="s">
        <v>1073</v>
      </c>
    </row>
    <row r="1507" spans="1:9" ht="15.95" customHeight="1">
      <c r="A1507" s="257" t="s">
        <v>3512</v>
      </c>
      <c r="B1507" s="257" t="s">
        <v>3513</v>
      </c>
      <c r="C1507" s="257"/>
      <c r="D1507" s="257" t="s">
        <v>721</v>
      </c>
      <c r="E1507" s="257" t="s">
        <v>3508</v>
      </c>
      <c r="F1507" s="257" t="s">
        <v>1941</v>
      </c>
      <c r="G1507" s="257" t="s">
        <v>3353</v>
      </c>
      <c r="H1507" s="257" t="s">
        <v>5745</v>
      </c>
      <c r="I1507" s="257" t="s">
        <v>1073</v>
      </c>
    </row>
    <row r="1508" spans="1:9" ht="15.95" customHeight="1">
      <c r="A1508" s="257" t="s">
        <v>3514</v>
      </c>
      <c r="B1508" s="257" t="s">
        <v>3515</v>
      </c>
      <c r="C1508" s="257"/>
      <c r="D1508" s="257" t="s">
        <v>721</v>
      </c>
      <c r="E1508" s="257" t="s">
        <v>3508</v>
      </c>
      <c r="F1508" s="257" t="s">
        <v>1941</v>
      </c>
      <c r="G1508" s="257" t="s">
        <v>3353</v>
      </c>
      <c r="H1508" s="257" t="s">
        <v>5745</v>
      </c>
      <c r="I1508" s="257" t="s">
        <v>1073</v>
      </c>
    </row>
    <row r="1509" spans="1:9" ht="15.95" customHeight="1">
      <c r="A1509" s="257" t="s">
        <v>3516</v>
      </c>
      <c r="B1509" s="257" t="s">
        <v>3517</v>
      </c>
      <c r="C1509" s="257"/>
      <c r="D1509" s="257" t="s">
        <v>721</v>
      </c>
      <c r="E1509" s="257" t="s">
        <v>3508</v>
      </c>
      <c r="F1509" s="257" t="s">
        <v>1941</v>
      </c>
      <c r="G1509" s="257" t="s">
        <v>3353</v>
      </c>
      <c r="H1509" s="257" t="s">
        <v>5745</v>
      </c>
      <c r="I1509" s="257" t="s">
        <v>1073</v>
      </c>
    </row>
    <row r="1510" spans="1:9" ht="15.95" customHeight="1">
      <c r="A1510" s="257" t="s">
        <v>3518</v>
      </c>
      <c r="B1510" s="257" t="s">
        <v>727</v>
      </c>
      <c r="C1510" s="257"/>
      <c r="D1510" s="257" t="s">
        <v>721</v>
      </c>
      <c r="E1510" s="257" t="s">
        <v>3508</v>
      </c>
      <c r="F1510" s="257" t="s">
        <v>1941</v>
      </c>
      <c r="G1510" s="257" t="s">
        <v>3353</v>
      </c>
      <c r="H1510" s="257" t="s">
        <v>5745</v>
      </c>
      <c r="I1510" s="257" t="s">
        <v>1073</v>
      </c>
    </row>
    <row r="1511" spans="1:9" ht="15.95" customHeight="1">
      <c r="A1511" s="257" t="s">
        <v>3519</v>
      </c>
      <c r="B1511" s="257" t="s">
        <v>3520</v>
      </c>
      <c r="C1511" s="257"/>
      <c r="D1511" s="257" t="s">
        <v>721</v>
      </c>
      <c r="E1511" s="257" t="s">
        <v>3508</v>
      </c>
      <c r="F1511" s="257" t="s">
        <v>1941</v>
      </c>
      <c r="G1511" s="257" t="s">
        <v>3353</v>
      </c>
      <c r="H1511" s="257" t="s">
        <v>5745</v>
      </c>
      <c r="I1511" s="257" t="s">
        <v>1073</v>
      </c>
    </row>
    <row r="1512" spans="1:9" ht="15.95" customHeight="1">
      <c r="A1512" s="257" t="s">
        <v>3521</v>
      </c>
      <c r="B1512" s="257" t="s">
        <v>2927</v>
      </c>
      <c r="C1512" s="257"/>
      <c r="D1512" s="257" t="s">
        <v>721</v>
      </c>
      <c r="E1512" s="257" t="s">
        <v>3508</v>
      </c>
      <c r="F1512" s="257" t="s">
        <v>1941</v>
      </c>
      <c r="G1512" s="257" t="s">
        <v>3353</v>
      </c>
      <c r="H1512" s="257" t="s">
        <v>5745</v>
      </c>
      <c r="I1512" s="257" t="s">
        <v>1073</v>
      </c>
    </row>
    <row r="1513" spans="1:9" ht="15.95" customHeight="1">
      <c r="A1513" s="257" t="s">
        <v>3522</v>
      </c>
      <c r="B1513" s="257" t="s">
        <v>3523</v>
      </c>
      <c r="C1513" s="257"/>
      <c r="D1513" s="257" t="s">
        <v>721</v>
      </c>
      <c r="E1513" s="257" t="s">
        <v>3508</v>
      </c>
      <c r="F1513" s="257" t="s">
        <v>1941</v>
      </c>
      <c r="G1513" s="257" t="s">
        <v>3353</v>
      </c>
      <c r="H1513" s="257" t="s">
        <v>5745</v>
      </c>
      <c r="I1513" s="257" t="s">
        <v>1073</v>
      </c>
    </row>
    <row r="1514" spans="1:9" ht="15.95" customHeight="1">
      <c r="A1514" s="257" t="s">
        <v>3524</v>
      </c>
      <c r="B1514" s="257" t="s">
        <v>914</v>
      </c>
      <c r="C1514" s="257"/>
      <c r="D1514" s="257" t="s">
        <v>721</v>
      </c>
      <c r="E1514" s="257" t="s">
        <v>3508</v>
      </c>
      <c r="F1514" s="257" t="s">
        <v>1941</v>
      </c>
      <c r="G1514" s="257" t="s">
        <v>3353</v>
      </c>
      <c r="H1514" s="257" t="s">
        <v>5745</v>
      </c>
      <c r="I1514" s="257" t="s">
        <v>1073</v>
      </c>
    </row>
    <row r="1515" spans="1:9" ht="15.95" customHeight="1">
      <c r="A1515" s="257" t="s">
        <v>3525</v>
      </c>
      <c r="B1515" s="257" t="s">
        <v>3273</v>
      </c>
      <c r="C1515" s="257"/>
      <c r="D1515" s="257" t="s">
        <v>721</v>
      </c>
      <c r="E1515" s="257" t="s">
        <v>3508</v>
      </c>
      <c r="F1515" s="257" t="s">
        <v>1941</v>
      </c>
      <c r="G1515" s="257" t="s">
        <v>3353</v>
      </c>
      <c r="H1515" s="257" t="s">
        <v>5745</v>
      </c>
      <c r="I1515" s="257" t="s">
        <v>1073</v>
      </c>
    </row>
    <row r="1516" spans="1:9" ht="15.95" customHeight="1">
      <c r="A1516" s="257" t="s">
        <v>3526</v>
      </c>
      <c r="B1516" s="257" t="s">
        <v>3527</v>
      </c>
      <c r="C1516" s="257"/>
      <c r="D1516" s="257" t="s">
        <v>721</v>
      </c>
      <c r="E1516" s="257" t="s">
        <v>3508</v>
      </c>
      <c r="F1516" s="257" t="s">
        <v>1941</v>
      </c>
      <c r="G1516" s="257" t="s">
        <v>3353</v>
      </c>
      <c r="H1516" s="257" t="s">
        <v>5745</v>
      </c>
      <c r="I1516" s="257" t="s">
        <v>1073</v>
      </c>
    </row>
    <row r="1517" spans="1:9" ht="15.95" customHeight="1">
      <c r="A1517" s="257" t="s">
        <v>3528</v>
      </c>
      <c r="B1517" s="257" t="s">
        <v>2398</v>
      </c>
      <c r="C1517" s="257"/>
      <c r="D1517" s="257" t="s">
        <v>721</v>
      </c>
      <c r="E1517" s="257" t="s">
        <v>3508</v>
      </c>
      <c r="F1517" s="257" t="s">
        <v>1941</v>
      </c>
      <c r="G1517" s="257" t="s">
        <v>3353</v>
      </c>
      <c r="H1517" s="257" t="s">
        <v>5745</v>
      </c>
      <c r="I1517" s="257" t="s">
        <v>1073</v>
      </c>
    </row>
    <row r="1518" spans="1:9" ht="15.95" customHeight="1">
      <c r="A1518" s="257" t="s">
        <v>3529</v>
      </c>
      <c r="B1518" s="257" t="s">
        <v>909</v>
      </c>
      <c r="C1518" s="257"/>
      <c r="D1518" s="257" t="s">
        <v>721</v>
      </c>
      <c r="E1518" s="257" t="s">
        <v>3508</v>
      </c>
      <c r="F1518" s="257" t="s">
        <v>1941</v>
      </c>
      <c r="G1518" s="257" t="s">
        <v>3353</v>
      </c>
      <c r="H1518" s="257" t="s">
        <v>5745</v>
      </c>
      <c r="I1518" s="257" t="s">
        <v>1073</v>
      </c>
    </row>
    <row r="1519" spans="1:9" ht="15.95" customHeight="1">
      <c r="A1519" s="257" t="s">
        <v>3530</v>
      </c>
      <c r="B1519" s="257" t="s">
        <v>3531</v>
      </c>
      <c r="C1519" s="257"/>
      <c r="D1519" s="257" t="s">
        <v>721</v>
      </c>
      <c r="E1519" s="257" t="s">
        <v>3508</v>
      </c>
      <c r="F1519" s="257" t="s">
        <v>1941</v>
      </c>
      <c r="G1519" s="257" t="s">
        <v>3353</v>
      </c>
      <c r="H1519" s="257" t="s">
        <v>5745</v>
      </c>
      <c r="I1519" s="257" t="s">
        <v>1073</v>
      </c>
    </row>
    <row r="1520" spans="1:9" ht="15.95" customHeight="1">
      <c r="A1520" s="257" t="s">
        <v>3532</v>
      </c>
      <c r="B1520" s="257" t="s">
        <v>2276</v>
      </c>
      <c r="C1520" s="257"/>
      <c r="D1520" s="257" t="s">
        <v>721</v>
      </c>
      <c r="E1520" s="257" t="s">
        <v>3508</v>
      </c>
      <c r="F1520" s="257" t="s">
        <v>1941</v>
      </c>
      <c r="G1520" s="257" t="s">
        <v>3353</v>
      </c>
      <c r="H1520" s="257" t="s">
        <v>5745</v>
      </c>
      <c r="I1520" s="257" t="s">
        <v>1073</v>
      </c>
    </row>
    <row r="1521" spans="1:9" ht="15.95" customHeight="1">
      <c r="A1521" s="257" t="s">
        <v>3533</v>
      </c>
      <c r="B1521" s="257" t="s">
        <v>3534</v>
      </c>
      <c r="C1521" s="257"/>
      <c r="D1521" s="257" t="s">
        <v>721</v>
      </c>
      <c r="E1521" s="257" t="s">
        <v>3508</v>
      </c>
      <c r="F1521" s="257" t="s">
        <v>1941</v>
      </c>
      <c r="G1521" s="257" t="s">
        <v>3353</v>
      </c>
      <c r="H1521" s="257" t="s">
        <v>5745</v>
      </c>
      <c r="I1521" s="257" t="s">
        <v>1073</v>
      </c>
    </row>
    <row r="1522" spans="1:9" ht="15.95" customHeight="1">
      <c r="A1522" s="257" t="s">
        <v>3535</v>
      </c>
      <c r="B1522" s="257" t="s">
        <v>1002</v>
      </c>
      <c r="C1522" s="257"/>
      <c r="D1522" s="257" t="s">
        <v>721</v>
      </c>
      <c r="E1522" s="257" t="s">
        <v>3508</v>
      </c>
      <c r="F1522" s="257" t="s">
        <v>1941</v>
      </c>
      <c r="G1522" s="257" t="s">
        <v>3353</v>
      </c>
      <c r="H1522" s="257" t="s">
        <v>5745</v>
      </c>
      <c r="I1522" s="257" t="s">
        <v>1073</v>
      </c>
    </row>
    <row r="1523" spans="1:9" ht="15.95" customHeight="1">
      <c r="A1523" s="257" t="s">
        <v>3536</v>
      </c>
      <c r="B1523" s="257" t="s">
        <v>3214</v>
      </c>
      <c r="C1523" s="257"/>
      <c r="D1523" s="257" t="s">
        <v>721</v>
      </c>
      <c r="E1523" s="257" t="s">
        <v>3508</v>
      </c>
      <c r="F1523" s="257" t="s">
        <v>1941</v>
      </c>
      <c r="G1523" s="257" t="s">
        <v>3353</v>
      </c>
      <c r="H1523" s="257" t="s">
        <v>5745</v>
      </c>
      <c r="I1523" s="257" t="s">
        <v>1073</v>
      </c>
    </row>
    <row r="1524" spans="1:9" ht="15.95" customHeight="1">
      <c r="A1524" s="257" t="s">
        <v>3537</v>
      </c>
      <c r="B1524" s="257" t="s">
        <v>3538</v>
      </c>
      <c r="C1524" s="257"/>
      <c r="D1524" s="257" t="s">
        <v>721</v>
      </c>
      <c r="E1524" s="257" t="s">
        <v>3508</v>
      </c>
      <c r="F1524" s="257" t="s">
        <v>1941</v>
      </c>
      <c r="G1524" s="257" t="s">
        <v>3353</v>
      </c>
      <c r="H1524" s="257" t="s">
        <v>5745</v>
      </c>
      <c r="I1524" s="257" t="s">
        <v>1073</v>
      </c>
    </row>
    <row r="1525" spans="1:9" ht="15.95" customHeight="1">
      <c r="A1525" s="257" t="s">
        <v>3539</v>
      </c>
      <c r="B1525" s="257" t="s">
        <v>726</v>
      </c>
      <c r="C1525" s="257"/>
      <c r="D1525" s="257" t="s">
        <v>721</v>
      </c>
      <c r="E1525" s="257" t="s">
        <v>3508</v>
      </c>
      <c r="F1525" s="257" t="s">
        <v>1941</v>
      </c>
      <c r="G1525" s="257" t="s">
        <v>3353</v>
      </c>
      <c r="H1525" s="257" t="s">
        <v>5745</v>
      </c>
      <c r="I1525" s="257" t="s">
        <v>1073</v>
      </c>
    </row>
    <row r="1526" spans="1:9" ht="15.95" customHeight="1">
      <c r="A1526" s="257" t="s">
        <v>3540</v>
      </c>
      <c r="B1526" s="257" t="s">
        <v>992</v>
      </c>
      <c r="C1526" s="257"/>
      <c r="D1526" s="257" t="s">
        <v>721</v>
      </c>
      <c r="E1526" s="257" t="s">
        <v>3508</v>
      </c>
      <c r="F1526" s="257" t="s">
        <v>1941</v>
      </c>
      <c r="G1526" s="257" t="s">
        <v>3353</v>
      </c>
      <c r="H1526" s="257" t="s">
        <v>5745</v>
      </c>
      <c r="I1526" s="257" t="s">
        <v>1073</v>
      </c>
    </row>
    <row r="1527" spans="1:9" ht="15.95" customHeight="1">
      <c r="A1527" s="257" t="s">
        <v>3541</v>
      </c>
      <c r="B1527" s="257" t="s">
        <v>3542</v>
      </c>
      <c r="C1527" s="257"/>
      <c r="D1527" s="257" t="s">
        <v>719</v>
      </c>
      <c r="E1527" s="257" t="s">
        <v>3543</v>
      </c>
      <c r="F1527" s="257" t="s">
        <v>3544</v>
      </c>
      <c r="G1527" s="257" t="s">
        <v>3353</v>
      </c>
      <c r="H1527" s="257" t="s">
        <v>5745</v>
      </c>
      <c r="I1527" s="257" t="s">
        <v>1073</v>
      </c>
    </row>
    <row r="1528" spans="1:9" ht="15.95" customHeight="1">
      <c r="A1528" s="257" t="s">
        <v>3545</v>
      </c>
      <c r="B1528" s="257" t="s">
        <v>749</v>
      </c>
      <c r="C1528" s="257"/>
      <c r="D1528" s="257" t="s">
        <v>721</v>
      </c>
      <c r="E1528" s="257" t="s">
        <v>3543</v>
      </c>
      <c r="F1528" s="257" t="s">
        <v>3544</v>
      </c>
      <c r="G1528" s="257" t="s">
        <v>3353</v>
      </c>
      <c r="H1528" s="257" t="s">
        <v>5745</v>
      </c>
      <c r="I1528" s="257" t="s">
        <v>1073</v>
      </c>
    </row>
    <row r="1529" spans="1:9" ht="15.95" customHeight="1">
      <c r="A1529" s="257" t="s">
        <v>3546</v>
      </c>
      <c r="B1529" s="257" t="s">
        <v>3547</v>
      </c>
      <c r="C1529" s="257"/>
      <c r="D1529" s="257" t="s">
        <v>721</v>
      </c>
      <c r="E1529" s="257" t="s">
        <v>3543</v>
      </c>
      <c r="F1529" s="257" t="s">
        <v>3544</v>
      </c>
      <c r="G1529" s="257" t="s">
        <v>3353</v>
      </c>
      <c r="H1529" s="257" t="s">
        <v>5745</v>
      </c>
      <c r="I1529" s="257" t="s">
        <v>1073</v>
      </c>
    </row>
    <row r="1530" spans="1:9" ht="15.95" customHeight="1">
      <c r="A1530" s="257" t="s">
        <v>3548</v>
      </c>
      <c r="B1530" s="257" t="s">
        <v>3549</v>
      </c>
      <c r="C1530" s="257"/>
      <c r="D1530" s="257" t="s">
        <v>721</v>
      </c>
      <c r="E1530" s="257" t="s">
        <v>3543</v>
      </c>
      <c r="F1530" s="257" t="s">
        <v>3544</v>
      </c>
      <c r="G1530" s="257" t="s">
        <v>3353</v>
      </c>
      <c r="H1530" s="257" t="s">
        <v>5745</v>
      </c>
      <c r="I1530" s="257" t="s">
        <v>1073</v>
      </c>
    </row>
    <row r="1531" spans="1:9" ht="15.95" customHeight="1">
      <c r="A1531" s="257" t="s">
        <v>3550</v>
      </c>
      <c r="B1531" s="257" t="s">
        <v>3551</v>
      </c>
      <c r="C1531" s="257"/>
      <c r="D1531" s="257" t="s">
        <v>721</v>
      </c>
      <c r="E1531" s="257" t="s">
        <v>3543</v>
      </c>
      <c r="F1531" s="257" t="s">
        <v>3544</v>
      </c>
      <c r="G1531" s="257" t="s">
        <v>3353</v>
      </c>
      <c r="H1531" s="257" t="s">
        <v>5745</v>
      </c>
      <c r="I1531" s="257" t="s">
        <v>1073</v>
      </c>
    </row>
    <row r="1532" spans="1:9" ht="15.95" customHeight="1">
      <c r="A1532" s="257" t="s">
        <v>3552</v>
      </c>
      <c r="B1532" s="257" t="s">
        <v>3553</v>
      </c>
      <c r="C1532" s="257"/>
      <c r="D1532" s="257" t="s">
        <v>721</v>
      </c>
      <c r="E1532" s="257" t="s">
        <v>3543</v>
      </c>
      <c r="F1532" s="257" t="s">
        <v>3544</v>
      </c>
      <c r="G1532" s="257" t="s">
        <v>3353</v>
      </c>
      <c r="H1532" s="257" t="s">
        <v>5745</v>
      </c>
      <c r="I1532" s="257" t="s">
        <v>1073</v>
      </c>
    </row>
    <row r="1533" spans="1:9" ht="15.95" customHeight="1">
      <c r="A1533" s="257" t="s">
        <v>3554</v>
      </c>
      <c r="B1533" s="257" t="s">
        <v>3555</v>
      </c>
      <c r="C1533" s="257"/>
      <c r="D1533" s="257" t="s">
        <v>721</v>
      </c>
      <c r="E1533" s="257" t="s">
        <v>3543</v>
      </c>
      <c r="F1533" s="257" t="s">
        <v>3544</v>
      </c>
      <c r="G1533" s="257" t="s">
        <v>3353</v>
      </c>
      <c r="H1533" s="257" t="s">
        <v>5745</v>
      </c>
      <c r="I1533" s="257" t="s">
        <v>1073</v>
      </c>
    </row>
    <row r="1534" spans="1:9" ht="15.95" customHeight="1">
      <c r="A1534" s="257" t="s">
        <v>3556</v>
      </c>
      <c r="B1534" s="257" t="s">
        <v>748</v>
      </c>
      <c r="C1534" s="257"/>
      <c r="D1534" s="257" t="s">
        <v>721</v>
      </c>
      <c r="E1534" s="257" t="s">
        <v>3543</v>
      </c>
      <c r="F1534" s="257" t="s">
        <v>3544</v>
      </c>
      <c r="G1534" s="257" t="s">
        <v>3353</v>
      </c>
      <c r="H1534" s="257" t="s">
        <v>5745</v>
      </c>
      <c r="I1534" s="257" t="s">
        <v>1073</v>
      </c>
    </row>
    <row r="1535" spans="1:9" ht="15.95" customHeight="1">
      <c r="A1535" s="257" t="s">
        <v>3557</v>
      </c>
      <c r="B1535" s="257" t="s">
        <v>3558</v>
      </c>
      <c r="C1535" s="257"/>
      <c r="D1535" s="257" t="s">
        <v>721</v>
      </c>
      <c r="E1535" s="257" t="s">
        <v>3543</v>
      </c>
      <c r="F1535" s="257" t="s">
        <v>3544</v>
      </c>
      <c r="G1535" s="257" t="s">
        <v>3353</v>
      </c>
      <c r="H1535" s="257" t="s">
        <v>5745</v>
      </c>
      <c r="I1535" s="257" t="s">
        <v>1073</v>
      </c>
    </row>
    <row r="1536" spans="1:9" ht="15.95" customHeight="1">
      <c r="A1536" s="257" t="s">
        <v>3559</v>
      </c>
      <c r="B1536" s="257" t="s">
        <v>3560</v>
      </c>
      <c r="C1536" s="257"/>
      <c r="D1536" s="257" t="s">
        <v>721</v>
      </c>
      <c r="E1536" s="257" t="s">
        <v>3543</v>
      </c>
      <c r="F1536" s="257" t="s">
        <v>3544</v>
      </c>
      <c r="G1536" s="257" t="s">
        <v>3353</v>
      </c>
      <c r="H1536" s="257" t="s">
        <v>5745</v>
      </c>
      <c r="I1536" s="257" t="s">
        <v>1073</v>
      </c>
    </row>
    <row r="1537" spans="1:9" ht="15.95" customHeight="1">
      <c r="A1537" s="257" t="s">
        <v>3561</v>
      </c>
      <c r="B1537" s="257" t="s">
        <v>3562</v>
      </c>
      <c r="C1537" s="257"/>
      <c r="D1537" s="257" t="s">
        <v>721</v>
      </c>
      <c r="E1537" s="257" t="s">
        <v>3543</v>
      </c>
      <c r="F1537" s="257" t="s">
        <v>3544</v>
      </c>
      <c r="G1537" s="257" t="s">
        <v>3353</v>
      </c>
      <c r="H1537" s="257" t="s">
        <v>5745</v>
      </c>
      <c r="I1537" s="257" t="s">
        <v>1073</v>
      </c>
    </row>
    <row r="1538" spans="1:9" ht="15.95" customHeight="1">
      <c r="A1538" s="257" t="s">
        <v>3563</v>
      </c>
      <c r="B1538" s="257" t="s">
        <v>3564</v>
      </c>
      <c r="C1538" s="257"/>
      <c r="D1538" s="257" t="s">
        <v>721</v>
      </c>
      <c r="E1538" s="257" t="s">
        <v>3543</v>
      </c>
      <c r="F1538" s="257" t="s">
        <v>3544</v>
      </c>
      <c r="G1538" s="257" t="s">
        <v>3353</v>
      </c>
      <c r="H1538" s="257" t="s">
        <v>5745</v>
      </c>
      <c r="I1538" s="257" t="s">
        <v>1073</v>
      </c>
    </row>
    <row r="1539" spans="1:9" ht="15.95" customHeight="1">
      <c r="A1539" s="257" t="s">
        <v>3565</v>
      </c>
      <c r="B1539" s="257" t="s">
        <v>3566</v>
      </c>
      <c r="C1539" s="257"/>
      <c r="D1539" s="257" t="s">
        <v>721</v>
      </c>
      <c r="E1539" s="257" t="s">
        <v>3543</v>
      </c>
      <c r="F1539" s="257" t="s">
        <v>3544</v>
      </c>
      <c r="G1539" s="257" t="s">
        <v>3353</v>
      </c>
      <c r="H1539" s="257" t="s">
        <v>5745</v>
      </c>
      <c r="I1539" s="257" t="s">
        <v>1073</v>
      </c>
    </row>
    <row r="1540" spans="1:9" ht="15.95" customHeight="1">
      <c r="A1540" s="257" t="s">
        <v>3567</v>
      </c>
      <c r="B1540" s="257" t="s">
        <v>3568</v>
      </c>
      <c r="C1540" s="257"/>
      <c r="D1540" s="257" t="s">
        <v>721</v>
      </c>
      <c r="E1540" s="257" t="s">
        <v>3543</v>
      </c>
      <c r="F1540" s="257" t="s">
        <v>3544</v>
      </c>
      <c r="G1540" s="257" t="s">
        <v>3353</v>
      </c>
      <c r="H1540" s="257" t="s">
        <v>5745</v>
      </c>
      <c r="I1540" s="257" t="s">
        <v>1073</v>
      </c>
    </row>
    <row r="1541" spans="1:9" ht="15.95" customHeight="1">
      <c r="A1541" s="257" t="s">
        <v>3569</v>
      </c>
      <c r="B1541" s="257" t="s">
        <v>3570</v>
      </c>
      <c r="C1541" s="257"/>
      <c r="D1541" s="257" t="s">
        <v>721</v>
      </c>
      <c r="E1541" s="257" t="s">
        <v>3543</v>
      </c>
      <c r="F1541" s="257" t="s">
        <v>3544</v>
      </c>
      <c r="G1541" s="257" t="s">
        <v>3353</v>
      </c>
      <c r="H1541" s="257" t="s">
        <v>5745</v>
      </c>
      <c r="I1541" s="257" t="s">
        <v>1073</v>
      </c>
    </row>
    <row r="1542" spans="1:9" ht="15.95" customHeight="1">
      <c r="A1542" s="257" t="s">
        <v>3571</v>
      </c>
      <c r="B1542" s="257" t="s">
        <v>3572</v>
      </c>
      <c r="C1542" s="257"/>
      <c r="D1542" s="257" t="s">
        <v>721</v>
      </c>
      <c r="E1542" s="257" t="s">
        <v>3543</v>
      </c>
      <c r="F1542" s="257" t="s">
        <v>3544</v>
      </c>
      <c r="G1542" s="257" t="s">
        <v>3353</v>
      </c>
      <c r="H1542" s="257" t="s">
        <v>5745</v>
      </c>
      <c r="I1542" s="257" t="s">
        <v>1073</v>
      </c>
    </row>
    <row r="1543" spans="1:9" ht="15.95" customHeight="1">
      <c r="A1543" s="257" t="s">
        <v>3573</v>
      </c>
      <c r="B1543" s="257" t="s">
        <v>2378</v>
      </c>
      <c r="C1543" s="257"/>
      <c r="D1543" s="257" t="s">
        <v>721</v>
      </c>
      <c r="E1543" s="257" t="s">
        <v>3543</v>
      </c>
      <c r="F1543" s="257" t="s">
        <v>3544</v>
      </c>
      <c r="G1543" s="257" t="s">
        <v>3353</v>
      </c>
      <c r="H1543" s="257" t="s">
        <v>5745</v>
      </c>
      <c r="I1543" s="257" t="s">
        <v>1073</v>
      </c>
    </row>
    <row r="1544" spans="1:9" ht="15.95" customHeight="1">
      <c r="A1544" s="257" t="s">
        <v>3574</v>
      </c>
      <c r="B1544" s="257" t="s">
        <v>3575</v>
      </c>
      <c r="C1544" s="257"/>
      <c r="D1544" s="257" t="s">
        <v>721</v>
      </c>
      <c r="E1544" s="257" t="s">
        <v>3543</v>
      </c>
      <c r="F1544" s="257" t="s">
        <v>3544</v>
      </c>
      <c r="G1544" s="257" t="s">
        <v>3353</v>
      </c>
      <c r="H1544" s="257" t="s">
        <v>5745</v>
      </c>
      <c r="I1544" s="257" t="s">
        <v>1073</v>
      </c>
    </row>
    <row r="1545" spans="1:9" ht="15.95" customHeight="1">
      <c r="A1545" s="257" t="s">
        <v>3576</v>
      </c>
      <c r="B1545" s="257" t="s">
        <v>3577</v>
      </c>
      <c r="C1545" s="257"/>
      <c r="D1545" s="257" t="s">
        <v>721</v>
      </c>
      <c r="E1545" s="257" t="s">
        <v>3543</v>
      </c>
      <c r="F1545" s="257" t="s">
        <v>3544</v>
      </c>
      <c r="G1545" s="257" t="s">
        <v>3353</v>
      </c>
      <c r="H1545" s="257" t="s">
        <v>5745</v>
      </c>
      <c r="I1545" s="257" t="s">
        <v>1073</v>
      </c>
    </row>
    <row r="1546" spans="1:9" ht="15.95" customHeight="1">
      <c r="A1546" s="257" t="s">
        <v>3578</v>
      </c>
      <c r="B1546" s="257" t="s">
        <v>3579</v>
      </c>
      <c r="C1546" s="257"/>
      <c r="D1546" s="257" t="s">
        <v>719</v>
      </c>
      <c r="E1546" s="257" t="s">
        <v>3580</v>
      </c>
      <c r="F1546" s="257" t="s">
        <v>3581</v>
      </c>
      <c r="G1546" s="257" t="s">
        <v>3353</v>
      </c>
      <c r="H1546" s="257" t="s">
        <v>5745</v>
      </c>
      <c r="I1546" s="257" t="s">
        <v>1073</v>
      </c>
    </row>
    <row r="1547" spans="1:9" ht="15.95" customHeight="1">
      <c r="A1547" s="257" t="s">
        <v>3582</v>
      </c>
      <c r="B1547" s="257" t="s">
        <v>861</v>
      </c>
      <c r="C1547" s="257"/>
      <c r="D1547" s="257" t="s">
        <v>721</v>
      </c>
      <c r="E1547" s="257" t="s">
        <v>3580</v>
      </c>
      <c r="F1547" s="257" t="s">
        <v>3581</v>
      </c>
      <c r="G1547" s="257" t="s">
        <v>3353</v>
      </c>
      <c r="H1547" s="257" t="s">
        <v>5745</v>
      </c>
      <c r="I1547" s="257" t="s">
        <v>1073</v>
      </c>
    </row>
    <row r="1548" spans="1:9" ht="15.95" customHeight="1">
      <c r="A1548" s="257" t="s">
        <v>3583</v>
      </c>
      <c r="B1548" s="257" t="s">
        <v>745</v>
      </c>
      <c r="C1548" s="257"/>
      <c r="D1548" s="257" t="s">
        <v>721</v>
      </c>
      <c r="E1548" s="257" t="s">
        <v>3580</v>
      </c>
      <c r="F1548" s="257" t="s">
        <v>3581</v>
      </c>
      <c r="G1548" s="257" t="s">
        <v>3353</v>
      </c>
      <c r="H1548" s="257" t="s">
        <v>5745</v>
      </c>
      <c r="I1548" s="257" t="s">
        <v>1073</v>
      </c>
    </row>
    <row r="1549" spans="1:9" ht="15.95" customHeight="1">
      <c r="A1549" s="257" t="s">
        <v>3584</v>
      </c>
      <c r="B1549" s="257" t="s">
        <v>3585</v>
      </c>
      <c r="C1549" s="257"/>
      <c r="D1549" s="257" t="s">
        <v>721</v>
      </c>
      <c r="E1549" s="257" t="s">
        <v>3580</v>
      </c>
      <c r="F1549" s="257" t="s">
        <v>3581</v>
      </c>
      <c r="G1549" s="257" t="s">
        <v>3353</v>
      </c>
      <c r="H1549" s="257" t="s">
        <v>5745</v>
      </c>
      <c r="I1549" s="257" t="s">
        <v>1073</v>
      </c>
    </row>
    <row r="1550" spans="1:9" ht="15.95" customHeight="1">
      <c r="A1550" s="257" t="s">
        <v>3586</v>
      </c>
      <c r="B1550" s="257" t="s">
        <v>791</v>
      </c>
      <c r="C1550" s="257"/>
      <c r="D1550" s="257" t="s">
        <v>721</v>
      </c>
      <c r="E1550" s="257" t="s">
        <v>3580</v>
      </c>
      <c r="F1550" s="257" t="s">
        <v>3581</v>
      </c>
      <c r="G1550" s="257" t="s">
        <v>3353</v>
      </c>
      <c r="H1550" s="257" t="s">
        <v>5745</v>
      </c>
      <c r="I1550" s="257" t="s">
        <v>1073</v>
      </c>
    </row>
    <row r="1551" spans="1:9" ht="15.95" customHeight="1">
      <c r="A1551" s="257" t="s">
        <v>3587</v>
      </c>
      <c r="B1551" s="257" t="s">
        <v>3588</v>
      </c>
      <c r="C1551" s="257"/>
      <c r="D1551" s="257" t="s">
        <v>721</v>
      </c>
      <c r="E1551" s="257" t="s">
        <v>3580</v>
      </c>
      <c r="F1551" s="257" t="s">
        <v>3581</v>
      </c>
      <c r="G1551" s="257" t="s">
        <v>3353</v>
      </c>
      <c r="H1551" s="257" t="s">
        <v>5745</v>
      </c>
      <c r="I1551" s="257" t="s">
        <v>1073</v>
      </c>
    </row>
    <row r="1552" spans="1:9" ht="15.95" customHeight="1">
      <c r="A1552" s="257" t="s">
        <v>3589</v>
      </c>
      <c r="B1552" s="257" t="s">
        <v>3590</v>
      </c>
      <c r="C1552" s="257"/>
      <c r="D1552" s="257" t="s">
        <v>721</v>
      </c>
      <c r="E1552" s="257" t="s">
        <v>3580</v>
      </c>
      <c r="F1552" s="257" t="s">
        <v>3581</v>
      </c>
      <c r="G1552" s="257" t="s">
        <v>3353</v>
      </c>
      <c r="H1552" s="257" t="s">
        <v>5745</v>
      </c>
      <c r="I1552" s="257" t="s">
        <v>1073</v>
      </c>
    </row>
    <row r="1553" spans="1:9" ht="15.95" customHeight="1">
      <c r="A1553" s="257" t="s">
        <v>3591</v>
      </c>
      <c r="B1553" s="257" t="s">
        <v>3029</v>
      </c>
      <c r="C1553" s="257"/>
      <c r="D1553" s="257" t="s">
        <v>721</v>
      </c>
      <c r="E1553" s="257" t="s">
        <v>3580</v>
      </c>
      <c r="F1553" s="257" t="s">
        <v>3581</v>
      </c>
      <c r="G1553" s="257" t="s">
        <v>3353</v>
      </c>
      <c r="H1553" s="257" t="s">
        <v>5745</v>
      </c>
      <c r="I1553" s="257" t="s">
        <v>1073</v>
      </c>
    </row>
    <row r="1554" spans="1:9" ht="15.95" customHeight="1">
      <c r="A1554" s="257" t="s">
        <v>3592</v>
      </c>
      <c r="B1554" s="257" t="s">
        <v>3593</v>
      </c>
      <c r="C1554" s="257"/>
      <c r="D1554" s="257" t="s">
        <v>721</v>
      </c>
      <c r="E1554" s="257" t="s">
        <v>3580</v>
      </c>
      <c r="F1554" s="257" t="s">
        <v>3581</v>
      </c>
      <c r="G1554" s="257" t="s">
        <v>3353</v>
      </c>
      <c r="H1554" s="257" t="s">
        <v>5745</v>
      </c>
      <c r="I1554" s="257" t="s">
        <v>1073</v>
      </c>
    </row>
    <row r="1555" spans="1:9" ht="15.95" customHeight="1">
      <c r="A1555" s="257" t="s">
        <v>3594</v>
      </c>
      <c r="B1555" s="257" t="s">
        <v>1964</v>
      </c>
      <c r="C1555" s="257"/>
      <c r="D1555" s="257" t="s">
        <v>721</v>
      </c>
      <c r="E1555" s="257" t="s">
        <v>3580</v>
      </c>
      <c r="F1555" s="257" t="s">
        <v>3581</v>
      </c>
      <c r="G1555" s="257" t="s">
        <v>3353</v>
      </c>
      <c r="H1555" s="257" t="s">
        <v>5745</v>
      </c>
      <c r="I1555" s="257" t="s">
        <v>1073</v>
      </c>
    </row>
    <row r="1556" spans="1:9" ht="15.95" customHeight="1">
      <c r="A1556" s="257" t="s">
        <v>3595</v>
      </c>
      <c r="B1556" s="257" t="s">
        <v>1036</v>
      </c>
      <c r="C1556" s="257"/>
      <c r="D1556" s="257" t="s">
        <v>721</v>
      </c>
      <c r="E1556" s="257" t="s">
        <v>3580</v>
      </c>
      <c r="F1556" s="257" t="s">
        <v>3581</v>
      </c>
      <c r="G1556" s="257" t="s">
        <v>3353</v>
      </c>
      <c r="H1556" s="257" t="s">
        <v>5745</v>
      </c>
      <c r="I1556" s="257" t="s">
        <v>1073</v>
      </c>
    </row>
    <row r="1557" spans="1:9" ht="15.95" customHeight="1">
      <c r="A1557" s="257" t="s">
        <v>3596</v>
      </c>
      <c r="B1557" s="257" t="s">
        <v>3597</v>
      </c>
      <c r="C1557" s="257"/>
      <c r="D1557" s="257" t="s">
        <v>721</v>
      </c>
      <c r="E1557" s="257" t="s">
        <v>3580</v>
      </c>
      <c r="F1557" s="257" t="s">
        <v>3581</v>
      </c>
      <c r="G1557" s="257" t="s">
        <v>3353</v>
      </c>
      <c r="H1557" s="257" t="s">
        <v>5745</v>
      </c>
      <c r="I1557" s="257" t="s">
        <v>1073</v>
      </c>
    </row>
    <row r="1558" spans="1:9" ht="15.95" customHeight="1">
      <c r="A1558" s="257" t="s">
        <v>3598</v>
      </c>
      <c r="B1558" s="257" t="s">
        <v>1850</v>
      </c>
      <c r="C1558" s="257"/>
      <c r="D1558" s="257" t="s">
        <v>721</v>
      </c>
      <c r="E1558" s="257" t="s">
        <v>3580</v>
      </c>
      <c r="F1558" s="257" t="s">
        <v>3581</v>
      </c>
      <c r="G1558" s="257" t="s">
        <v>3353</v>
      </c>
      <c r="H1558" s="257" t="s">
        <v>5745</v>
      </c>
      <c r="I1558" s="257" t="s">
        <v>1073</v>
      </c>
    </row>
    <row r="1559" spans="1:9" ht="15.95" customHeight="1">
      <c r="A1559" s="257" t="s">
        <v>3599</v>
      </c>
      <c r="B1559" s="257" t="s">
        <v>3600</v>
      </c>
      <c r="C1559" s="257"/>
      <c r="D1559" s="257" t="s">
        <v>719</v>
      </c>
      <c r="E1559" s="257" t="s">
        <v>3601</v>
      </c>
      <c r="F1559" s="257" t="s">
        <v>3602</v>
      </c>
      <c r="G1559" s="257" t="s">
        <v>3353</v>
      </c>
      <c r="H1559" s="257" t="s">
        <v>5745</v>
      </c>
      <c r="I1559" s="257" t="s">
        <v>1073</v>
      </c>
    </row>
    <row r="1560" spans="1:9" ht="15.95" customHeight="1">
      <c r="A1560" s="257" t="s">
        <v>3603</v>
      </c>
      <c r="B1560" s="257" t="s">
        <v>3604</v>
      </c>
      <c r="C1560" s="257"/>
      <c r="D1560" s="257" t="s">
        <v>721</v>
      </c>
      <c r="E1560" s="257" t="s">
        <v>3601</v>
      </c>
      <c r="F1560" s="257" t="s">
        <v>3602</v>
      </c>
      <c r="G1560" s="257" t="s">
        <v>3353</v>
      </c>
      <c r="H1560" s="257" t="s">
        <v>5745</v>
      </c>
      <c r="I1560" s="257" t="s">
        <v>1073</v>
      </c>
    </row>
    <row r="1561" spans="1:9" ht="15.95" customHeight="1">
      <c r="A1561" s="257" t="s">
        <v>3605</v>
      </c>
      <c r="B1561" s="257" t="s">
        <v>1220</v>
      </c>
      <c r="C1561" s="257"/>
      <c r="D1561" s="257" t="s">
        <v>721</v>
      </c>
      <c r="E1561" s="257" t="s">
        <v>3601</v>
      </c>
      <c r="F1561" s="257" t="s">
        <v>3602</v>
      </c>
      <c r="G1561" s="257" t="s">
        <v>3353</v>
      </c>
      <c r="H1561" s="257" t="s">
        <v>5745</v>
      </c>
      <c r="I1561" s="257" t="s">
        <v>1073</v>
      </c>
    </row>
    <row r="1562" spans="1:9" ht="15.95" customHeight="1">
      <c r="A1562" s="257" t="s">
        <v>3606</v>
      </c>
      <c r="B1562" s="257" t="s">
        <v>3607</v>
      </c>
      <c r="C1562" s="257"/>
      <c r="D1562" s="257" t="s">
        <v>721</v>
      </c>
      <c r="E1562" s="257" t="s">
        <v>3601</v>
      </c>
      <c r="F1562" s="257" t="s">
        <v>3602</v>
      </c>
      <c r="G1562" s="257" t="s">
        <v>3353</v>
      </c>
      <c r="H1562" s="257" t="s">
        <v>5745</v>
      </c>
      <c r="I1562" s="257" t="s">
        <v>1073</v>
      </c>
    </row>
    <row r="1563" spans="1:9" ht="15.95" customHeight="1">
      <c r="A1563" s="257" t="s">
        <v>3608</v>
      </c>
      <c r="B1563" s="257" t="s">
        <v>3609</v>
      </c>
      <c r="C1563" s="257"/>
      <c r="D1563" s="257" t="s">
        <v>719</v>
      </c>
      <c r="E1563" s="257" t="s">
        <v>3601</v>
      </c>
      <c r="F1563" s="257" t="s">
        <v>3602</v>
      </c>
      <c r="G1563" s="257" t="s">
        <v>3353</v>
      </c>
      <c r="H1563" s="257" t="s">
        <v>5745</v>
      </c>
      <c r="I1563" s="257" t="s">
        <v>1073</v>
      </c>
    </row>
    <row r="1564" spans="1:9" ht="15.95" customHeight="1">
      <c r="A1564" s="257" t="s">
        <v>3610</v>
      </c>
      <c r="B1564" s="257" t="s">
        <v>3134</v>
      </c>
      <c r="C1564" s="257"/>
      <c r="D1564" s="257" t="s">
        <v>721</v>
      </c>
      <c r="E1564" s="257" t="s">
        <v>3601</v>
      </c>
      <c r="F1564" s="257" t="s">
        <v>3602</v>
      </c>
      <c r="G1564" s="257" t="s">
        <v>3353</v>
      </c>
      <c r="H1564" s="257" t="s">
        <v>5745</v>
      </c>
      <c r="I1564" s="257" t="s">
        <v>1073</v>
      </c>
    </row>
    <row r="1565" spans="1:9" ht="15.95" customHeight="1">
      <c r="A1565" s="257" t="s">
        <v>3611</v>
      </c>
      <c r="B1565" s="257" t="s">
        <v>3612</v>
      </c>
      <c r="C1565" s="257"/>
      <c r="D1565" s="257" t="s">
        <v>721</v>
      </c>
      <c r="E1565" s="257" t="s">
        <v>3601</v>
      </c>
      <c r="F1565" s="257" t="s">
        <v>3602</v>
      </c>
      <c r="G1565" s="257" t="s">
        <v>3353</v>
      </c>
      <c r="H1565" s="257" t="s">
        <v>5745</v>
      </c>
      <c r="I1565" s="257" t="s">
        <v>1073</v>
      </c>
    </row>
    <row r="1566" spans="1:9" ht="15.95" customHeight="1">
      <c r="A1566" s="257" t="s">
        <v>3613</v>
      </c>
      <c r="B1566" s="257" t="s">
        <v>1904</v>
      </c>
      <c r="C1566" s="257"/>
      <c r="D1566" s="257" t="s">
        <v>721</v>
      </c>
      <c r="E1566" s="257" t="s">
        <v>3601</v>
      </c>
      <c r="F1566" s="257" t="s">
        <v>3602</v>
      </c>
      <c r="G1566" s="257" t="s">
        <v>3353</v>
      </c>
      <c r="H1566" s="257" t="s">
        <v>5745</v>
      </c>
      <c r="I1566" s="257" t="s">
        <v>1073</v>
      </c>
    </row>
    <row r="1567" spans="1:9" ht="15.95" customHeight="1">
      <c r="A1567" s="257" t="s">
        <v>3614</v>
      </c>
      <c r="B1567" s="257" t="s">
        <v>3615</v>
      </c>
      <c r="C1567" s="257"/>
      <c r="D1567" s="257" t="s">
        <v>721</v>
      </c>
      <c r="E1567" s="257" t="s">
        <v>3601</v>
      </c>
      <c r="F1567" s="257" t="s">
        <v>3602</v>
      </c>
      <c r="G1567" s="257" t="s">
        <v>3353</v>
      </c>
      <c r="H1567" s="257" t="s">
        <v>5745</v>
      </c>
      <c r="I1567" s="257" t="s">
        <v>1073</v>
      </c>
    </row>
    <row r="1568" spans="1:9" ht="15.95" customHeight="1">
      <c r="A1568" s="257" t="s">
        <v>3616</v>
      </c>
      <c r="B1568" s="257" t="s">
        <v>3617</v>
      </c>
      <c r="C1568" s="257"/>
      <c r="D1568" s="257" t="s">
        <v>721</v>
      </c>
      <c r="E1568" s="257" t="s">
        <v>3601</v>
      </c>
      <c r="F1568" s="257" t="s">
        <v>3602</v>
      </c>
      <c r="G1568" s="257" t="s">
        <v>3353</v>
      </c>
      <c r="H1568" s="257" t="s">
        <v>5745</v>
      </c>
      <c r="I1568" s="257" t="s">
        <v>1073</v>
      </c>
    </row>
    <row r="1569" spans="1:9" ht="15.95" customHeight="1">
      <c r="A1569" s="257" t="s">
        <v>3618</v>
      </c>
      <c r="B1569" s="257" t="s">
        <v>3619</v>
      </c>
      <c r="C1569" s="257"/>
      <c r="D1569" s="257" t="s">
        <v>721</v>
      </c>
      <c r="E1569" s="257" t="s">
        <v>3601</v>
      </c>
      <c r="F1569" s="257" t="s">
        <v>3602</v>
      </c>
      <c r="G1569" s="257" t="s">
        <v>3353</v>
      </c>
      <c r="H1569" s="257" t="s">
        <v>5745</v>
      </c>
      <c r="I1569" s="257" t="s">
        <v>1073</v>
      </c>
    </row>
    <row r="1570" spans="1:9" ht="15.95" customHeight="1">
      <c r="A1570" s="257" t="s">
        <v>3620</v>
      </c>
      <c r="B1570" s="257" t="s">
        <v>1105</v>
      </c>
      <c r="C1570" s="257"/>
      <c r="D1570" s="257" t="s">
        <v>721</v>
      </c>
      <c r="E1570" s="257" t="s">
        <v>3601</v>
      </c>
      <c r="F1570" s="257" t="s">
        <v>3602</v>
      </c>
      <c r="G1570" s="257" t="s">
        <v>3353</v>
      </c>
      <c r="H1570" s="257" t="s">
        <v>5745</v>
      </c>
      <c r="I1570" s="257" t="s">
        <v>1073</v>
      </c>
    </row>
    <row r="1571" spans="1:9" ht="15.95" customHeight="1">
      <c r="A1571" s="257" t="s">
        <v>3621</v>
      </c>
      <c r="B1571" s="257" t="s">
        <v>776</v>
      </c>
      <c r="C1571" s="257"/>
      <c r="D1571" s="257" t="s">
        <v>721</v>
      </c>
      <c r="E1571" s="257" t="s">
        <v>3601</v>
      </c>
      <c r="F1571" s="257" t="s">
        <v>3602</v>
      </c>
      <c r="G1571" s="257" t="s">
        <v>3353</v>
      </c>
      <c r="H1571" s="257" t="s">
        <v>5745</v>
      </c>
      <c r="I1571" s="257" t="s">
        <v>1073</v>
      </c>
    </row>
    <row r="1572" spans="1:9" ht="15.95" customHeight="1">
      <c r="A1572" s="257" t="s">
        <v>3622</v>
      </c>
      <c r="B1572" s="257" t="s">
        <v>3623</v>
      </c>
      <c r="C1572" s="257"/>
      <c r="D1572" s="257" t="s">
        <v>721</v>
      </c>
      <c r="E1572" s="257" t="s">
        <v>3624</v>
      </c>
      <c r="F1572" s="257" t="s">
        <v>3625</v>
      </c>
      <c r="G1572" s="257" t="s">
        <v>3353</v>
      </c>
      <c r="H1572" s="257" t="s">
        <v>5745</v>
      </c>
      <c r="I1572" s="257" t="s">
        <v>1073</v>
      </c>
    </row>
    <row r="1573" spans="1:9" ht="15.95" customHeight="1">
      <c r="A1573" s="257" t="s">
        <v>3626</v>
      </c>
      <c r="B1573" s="257" t="s">
        <v>741</v>
      </c>
      <c r="C1573" s="257"/>
      <c r="D1573" s="257" t="s">
        <v>721</v>
      </c>
      <c r="E1573" s="257" t="s">
        <v>3624</v>
      </c>
      <c r="F1573" s="257" t="s">
        <v>3625</v>
      </c>
      <c r="G1573" s="257" t="s">
        <v>3353</v>
      </c>
      <c r="H1573" s="257" t="s">
        <v>5745</v>
      </c>
      <c r="I1573" s="257" t="s">
        <v>1073</v>
      </c>
    </row>
    <row r="1574" spans="1:9" ht="15.95" customHeight="1">
      <c r="A1574" s="257" t="s">
        <v>3627</v>
      </c>
      <c r="B1574" s="257" t="s">
        <v>2443</v>
      </c>
      <c r="C1574" s="257"/>
      <c r="D1574" s="257" t="s">
        <v>721</v>
      </c>
      <c r="E1574" s="257" t="s">
        <v>3624</v>
      </c>
      <c r="F1574" s="257" t="s">
        <v>3625</v>
      </c>
      <c r="G1574" s="257" t="s">
        <v>3353</v>
      </c>
      <c r="H1574" s="257" t="s">
        <v>5745</v>
      </c>
      <c r="I1574" s="257" t="s">
        <v>1073</v>
      </c>
    </row>
    <row r="1575" spans="1:9" ht="15.95" customHeight="1">
      <c r="A1575" s="257" t="s">
        <v>3628</v>
      </c>
      <c r="B1575" s="257" t="s">
        <v>3629</v>
      </c>
      <c r="C1575" s="257"/>
      <c r="D1575" s="257" t="s">
        <v>721</v>
      </c>
      <c r="E1575" s="257" t="s">
        <v>3624</v>
      </c>
      <c r="F1575" s="257" t="s">
        <v>3625</v>
      </c>
      <c r="G1575" s="257" t="s">
        <v>3353</v>
      </c>
      <c r="H1575" s="257" t="s">
        <v>5745</v>
      </c>
      <c r="I1575" s="257" t="s">
        <v>1073</v>
      </c>
    </row>
    <row r="1576" spans="1:9" ht="15.95" customHeight="1">
      <c r="A1576" s="257" t="s">
        <v>3630</v>
      </c>
      <c r="B1576" s="257" t="s">
        <v>733</v>
      </c>
      <c r="C1576" s="257"/>
      <c r="D1576" s="257" t="s">
        <v>721</v>
      </c>
      <c r="E1576" s="257" t="s">
        <v>3624</v>
      </c>
      <c r="F1576" s="257" t="s">
        <v>3625</v>
      </c>
      <c r="G1576" s="257" t="s">
        <v>3353</v>
      </c>
      <c r="H1576" s="257" t="s">
        <v>5745</v>
      </c>
      <c r="I1576" s="257" t="s">
        <v>1073</v>
      </c>
    </row>
    <row r="1577" spans="1:9" ht="15.95" customHeight="1">
      <c r="A1577" s="257" t="s">
        <v>3631</v>
      </c>
      <c r="B1577" s="257" t="s">
        <v>2290</v>
      </c>
      <c r="C1577" s="257"/>
      <c r="D1577" s="257" t="s">
        <v>721</v>
      </c>
      <c r="E1577" s="257" t="s">
        <v>3624</v>
      </c>
      <c r="F1577" s="257" t="s">
        <v>3625</v>
      </c>
      <c r="G1577" s="257" t="s">
        <v>3353</v>
      </c>
      <c r="H1577" s="257" t="s">
        <v>5745</v>
      </c>
      <c r="I1577" s="257" t="s">
        <v>1073</v>
      </c>
    </row>
    <row r="1578" spans="1:9" ht="15.95" customHeight="1">
      <c r="A1578" s="257" t="s">
        <v>3632</v>
      </c>
      <c r="B1578" s="257" t="s">
        <v>6030</v>
      </c>
      <c r="C1578" s="257"/>
      <c r="D1578" s="257" t="s">
        <v>5782</v>
      </c>
      <c r="E1578" s="257" t="s">
        <v>3633</v>
      </c>
      <c r="F1578" s="257" t="s">
        <v>5768</v>
      </c>
      <c r="G1578" s="257" t="s">
        <v>3634</v>
      </c>
      <c r="H1578" s="257" t="s">
        <v>5746</v>
      </c>
      <c r="I1578" s="257" t="s">
        <v>1073</v>
      </c>
    </row>
    <row r="1579" spans="1:9" ht="15.95" customHeight="1">
      <c r="A1579" s="257" t="s">
        <v>3635</v>
      </c>
      <c r="B1579" s="257" t="s">
        <v>5857</v>
      </c>
      <c r="C1579" s="257"/>
      <c r="D1579" s="257" t="s">
        <v>5782</v>
      </c>
      <c r="E1579" s="257" t="s">
        <v>3633</v>
      </c>
      <c r="F1579" s="257" t="s">
        <v>5768</v>
      </c>
      <c r="G1579" s="257" t="s">
        <v>3634</v>
      </c>
      <c r="H1579" s="257" t="s">
        <v>5746</v>
      </c>
      <c r="I1579" s="257" t="s">
        <v>1073</v>
      </c>
    </row>
    <row r="1580" spans="1:9" ht="15.95" customHeight="1">
      <c r="A1580" s="257" t="s">
        <v>3636</v>
      </c>
      <c r="B1580" s="257" t="s">
        <v>5817</v>
      </c>
      <c r="C1580" s="257"/>
      <c r="D1580" s="257" t="s">
        <v>5782</v>
      </c>
      <c r="E1580" s="257" t="s">
        <v>3633</v>
      </c>
      <c r="F1580" s="257" t="s">
        <v>5768</v>
      </c>
      <c r="G1580" s="257" t="s">
        <v>3634</v>
      </c>
      <c r="H1580" s="257" t="s">
        <v>5746</v>
      </c>
      <c r="I1580" s="257" t="s">
        <v>1073</v>
      </c>
    </row>
    <row r="1581" spans="1:9" ht="15.95" customHeight="1">
      <c r="A1581" s="257" t="s">
        <v>3637</v>
      </c>
      <c r="B1581" s="257" t="s">
        <v>5822</v>
      </c>
      <c r="C1581" s="257"/>
      <c r="D1581" s="257" t="s">
        <v>5782</v>
      </c>
      <c r="E1581" s="257" t="s">
        <v>3633</v>
      </c>
      <c r="F1581" s="257" t="s">
        <v>5768</v>
      </c>
      <c r="G1581" s="257" t="s">
        <v>3634</v>
      </c>
      <c r="H1581" s="257" t="s">
        <v>5746</v>
      </c>
      <c r="I1581" s="257" t="s">
        <v>1073</v>
      </c>
    </row>
    <row r="1582" spans="1:9" ht="15.95" customHeight="1">
      <c r="A1582" s="257" t="s">
        <v>3638</v>
      </c>
      <c r="B1582" s="257" t="s">
        <v>5824</v>
      </c>
      <c r="C1582" s="257"/>
      <c r="D1582" s="257" t="s">
        <v>5782</v>
      </c>
      <c r="E1582" s="257" t="s">
        <v>3633</v>
      </c>
      <c r="F1582" s="257" t="s">
        <v>5768</v>
      </c>
      <c r="G1582" s="257" t="s">
        <v>3634</v>
      </c>
      <c r="H1582" s="257" t="s">
        <v>5746</v>
      </c>
      <c r="I1582" s="257" t="s">
        <v>1073</v>
      </c>
    </row>
    <row r="1583" spans="1:9" ht="15.95" customHeight="1">
      <c r="A1583" s="257" t="s">
        <v>3639</v>
      </c>
      <c r="B1583" s="257" t="s">
        <v>5823</v>
      </c>
      <c r="C1583" s="257"/>
      <c r="D1583" s="257" t="s">
        <v>5782</v>
      </c>
      <c r="E1583" s="257" t="s">
        <v>3633</v>
      </c>
      <c r="F1583" s="257" t="s">
        <v>5768</v>
      </c>
      <c r="G1583" s="257" t="s">
        <v>3634</v>
      </c>
      <c r="H1583" s="257" t="s">
        <v>5746</v>
      </c>
      <c r="I1583" s="257" t="s">
        <v>1073</v>
      </c>
    </row>
    <row r="1584" spans="1:9" ht="15.95" customHeight="1">
      <c r="A1584" s="257" t="s">
        <v>3640</v>
      </c>
      <c r="B1584" s="257" t="s">
        <v>5821</v>
      </c>
      <c r="C1584" s="257"/>
      <c r="D1584" s="257" t="s">
        <v>5782</v>
      </c>
      <c r="E1584" s="257" t="s">
        <v>3633</v>
      </c>
      <c r="F1584" s="257" t="s">
        <v>5768</v>
      </c>
      <c r="G1584" s="257" t="s">
        <v>3634</v>
      </c>
      <c r="H1584" s="257" t="s">
        <v>5746</v>
      </c>
      <c r="I1584" s="257" t="s">
        <v>1073</v>
      </c>
    </row>
    <row r="1585" spans="1:9" ht="15.95" customHeight="1">
      <c r="A1585" s="257" t="s">
        <v>3641</v>
      </c>
      <c r="B1585" s="257" t="s">
        <v>5827</v>
      </c>
      <c r="C1585" s="257"/>
      <c r="D1585" s="257" t="s">
        <v>5782</v>
      </c>
      <c r="E1585" s="257" t="s">
        <v>3633</v>
      </c>
      <c r="F1585" s="257" t="s">
        <v>5768</v>
      </c>
      <c r="G1585" s="257" t="s">
        <v>3634</v>
      </c>
      <c r="H1585" s="257" t="s">
        <v>5746</v>
      </c>
      <c r="I1585" s="257" t="s">
        <v>1073</v>
      </c>
    </row>
    <row r="1586" spans="1:9" ht="15.95" customHeight="1">
      <c r="A1586" s="257" t="s">
        <v>3642</v>
      </c>
      <c r="B1586" s="257" t="s">
        <v>5820</v>
      </c>
      <c r="C1586" s="257"/>
      <c r="D1586" s="257" t="s">
        <v>5782</v>
      </c>
      <c r="E1586" s="257" t="s">
        <v>3633</v>
      </c>
      <c r="F1586" s="257" t="s">
        <v>5768</v>
      </c>
      <c r="G1586" s="257" t="s">
        <v>3634</v>
      </c>
      <c r="H1586" s="257" t="s">
        <v>5746</v>
      </c>
      <c r="I1586" s="257" t="s">
        <v>1073</v>
      </c>
    </row>
    <row r="1587" spans="1:9" ht="15.95" customHeight="1">
      <c r="A1587" s="257" t="s">
        <v>3643</v>
      </c>
      <c r="B1587" s="257" t="s">
        <v>5816</v>
      </c>
      <c r="C1587" s="257"/>
      <c r="D1587" s="257" t="s">
        <v>5782</v>
      </c>
      <c r="E1587" s="257" t="s">
        <v>3633</v>
      </c>
      <c r="F1587" s="257" t="s">
        <v>5768</v>
      </c>
      <c r="G1587" s="257" t="s">
        <v>3634</v>
      </c>
      <c r="H1587" s="257" t="s">
        <v>5746</v>
      </c>
      <c r="I1587" s="257" t="s">
        <v>1073</v>
      </c>
    </row>
    <row r="1588" spans="1:9" ht="15.95" customHeight="1">
      <c r="A1588" s="257" t="s">
        <v>3644</v>
      </c>
      <c r="B1588" s="257" t="s">
        <v>732</v>
      </c>
      <c r="C1588" s="257"/>
      <c r="D1588" s="257" t="s">
        <v>721</v>
      </c>
      <c r="E1588" s="257" t="s">
        <v>3633</v>
      </c>
      <c r="F1588" s="257" t="s">
        <v>5768</v>
      </c>
      <c r="G1588" s="257" t="s">
        <v>3634</v>
      </c>
      <c r="H1588" s="257" t="s">
        <v>5746</v>
      </c>
      <c r="I1588" s="257" t="s">
        <v>1073</v>
      </c>
    </row>
    <row r="1589" spans="1:9" ht="15.95" customHeight="1">
      <c r="A1589" s="257" t="s">
        <v>3645</v>
      </c>
      <c r="B1589" s="257" t="s">
        <v>3646</v>
      </c>
      <c r="C1589" s="257"/>
      <c r="D1589" s="257" t="s">
        <v>721</v>
      </c>
      <c r="E1589" s="257" t="s">
        <v>3633</v>
      </c>
      <c r="F1589" s="257" t="s">
        <v>5768</v>
      </c>
      <c r="G1589" s="257" t="s">
        <v>3634</v>
      </c>
      <c r="H1589" s="257" t="s">
        <v>5746</v>
      </c>
      <c r="I1589" s="257" t="s">
        <v>1073</v>
      </c>
    </row>
    <row r="1590" spans="1:9" ht="15.95" customHeight="1">
      <c r="A1590" s="257" t="s">
        <v>3647</v>
      </c>
      <c r="B1590" s="257" t="s">
        <v>745</v>
      </c>
      <c r="C1590" s="257"/>
      <c r="D1590" s="257" t="s">
        <v>721</v>
      </c>
      <c r="E1590" s="257" t="s">
        <v>3633</v>
      </c>
      <c r="F1590" s="257" t="s">
        <v>5768</v>
      </c>
      <c r="G1590" s="257" t="s">
        <v>3634</v>
      </c>
      <c r="H1590" s="257" t="s">
        <v>5746</v>
      </c>
      <c r="I1590" s="257" t="s">
        <v>1073</v>
      </c>
    </row>
    <row r="1591" spans="1:9" ht="15.95" customHeight="1">
      <c r="A1591" s="257" t="s">
        <v>3648</v>
      </c>
      <c r="B1591" s="257" t="s">
        <v>3649</v>
      </c>
      <c r="C1591" s="257"/>
      <c r="D1591" s="257" t="s">
        <v>721</v>
      </c>
      <c r="E1591" s="257" t="s">
        <v>3633</v>
      </c>
      <c r="F1591" s="257" t="s">
        <v>5768</v>
      </c>
      <c r="G1591" s="257" t="s">
        <v>3634</v>
      </c>
      <c r="H1591" s="257" t="s">
        <v>5746</v>
      </c>
      <c r="I1591" s="257" t="s">
        <v>1073</v>
      </c>
    </row>
    <row r="1592" spans="1:9" ht="15.95" customHeight="1">
      <c r="A1592" s="257" t="s">
        <v>3650</v>
      </c>
      <c r="B1592" s="257" t="s">
        <v>3651</v>
      </c>
      <c r="C1592" s="257"/>
      <c r="D1592" s="257" t="s">
        <v>721</v>
      </c>
      <c r="E1592" s="257" t="s">
        <v>3633</v>
      </c>
      <c r="F1592" s="257" t="s">
        <v>5768</v>
      </c>
      <c r="G1592" s="257" t="s">
        <v>3634</v>
      </c>
      <c r="H1592" s="257" t="s">
        <v>5746</v>
      </c>
      <c r="I1592" s="257" t="s">
        <v>1073</v>
      </c>
    </row>
    <row r="1593" spans="1:9" ht="15.95" customHeight="1">
      <c r="A1593" s="257" t="s">
        <v>3652</v>
      </c>
      <c r="B1593" s="257" t="s">
        <v>810</v>
      </c>
      <c r="C1593" s="257"/>
      <c r="D1593" s="257" t="s">
        <v>721</v>
      </c>
      <c r="E1593" s="257" t="s">
        <v>3633</v>
      </c>
      <c r="F1593" s="257" t="s">
        <v>5768</v>
      </c>
      <c r="G1593" s="257" t="s">
        <v>3634</v>
      </c>
      <c r="H1593" s="257" t="s">
        <v>5746</v>
      </c>
      <c r="I1593" s="257" t="s">
        <v>1073</v>
      </c>
    </row>
    <row r="1594" spans="1:9" ht="15.95" customHeight="1">
      <c r="A1594" s="257" t="s">
        <v>3653</v>
      </c>
      <c r="B1594" s="257" t="s">
        <v>768</v>
      </c>
      <c r="C1594" s="257"/>
      <c r="D1594" s="257" t="s">
        <v>721</v>
      </c>
      <c r="E1594" s="257" t="s">
        <v>3633</v>
      </c>
      <c r="F1594" s="257" t="s">
        <v>5768</v>
      </c>
      <c r="G1594" s="257" t="s">
        <v>3634</v>
      </c>
      <c r="H1594" s="257" t="s">
        <v>5746</v>
      </c>
      <c r="I1594" s="257" t="s">
        <v>1073</v>
      </c>
    </row>
    <row r="1595" spans="1:9" ht="15.95" customHeight="1">
      <c r="A1595" s="257" t="s">
        <v>3654</v>
      </c>
      <c r="B1595" s="257" t="s">
        <v>1939</v>
      </c>
      <c r="C1595" s="257"/>
      <c r="D1595" s="257" t="s">
        <v>719</v>
      </c>
      <c r="E1595" s="257" t="s">
        <v>3655</v>
      </c>
      <c r="F1595" s="257" t="s">
        <v>1941</v>
      </c>
      <c r="G1595" s="257" t="s">
        <v>3634</v>
      </c>
      <c r="H1595" s="257" t="s">
        <v>5746</v>
      </c>
      <c r="I1595" s="257" t="s">
        <v>1073</v>
      </c>
    </row>
    <row r="1596" spans="1:9" ht="15.95" customHeight="1">
      <c r="A1596" s="257" t="s">
        <v>3656</v>
      </c>
      <c r="B1596" s="257" t="s">
        <v>3657</v>
      </c>
      <c r="C1596" s="257"/>
      <c r="D1596" s="257" t="s">
        <v>721</v>
      </c>
      <c r="E1596" s="257" t="s">
        <v>3655</v>
      </c>
      <c r="F1596" s="257" t="s">
        <v>1941</v>
      </c>
      <c r="G1596" s="257" t="s">
        <v>3634</v>
      </c>
      <c r="H1596" s="257" t="s">
        <v>5746</v>
      </c>
      <c r="I1596" s="257" t="s">
        <v>1073</v>
      </c>
    </row>
    <row r="1597" spans="1:9" ht="15.95" customHeight="1">
      <c r="A1597" s="257" t="s">
        <v>3658</v>
      </c>
      <c r="B1597" s="257" t="s">
        <v>3659</v>
      </c>
      <c r="C1597" s="257"/>
      <c r="D1597" s="257" t="s">
        <v>721</v>
      </c>
      <c r="E1597" s="257" t="s">
        <v>3655</v>
      </c>
      <c r="F1597" s="257" t="s">
        <v>1941</v>
      </c>
      <c r="G1597" s="257" t="s">
        <v>3634</v>
      </c>
      <c r="H1597" s="257" t="s">
        <v>5746</v>
      </c>
      <c r="I1597" s="257" t="s">
        <v>1073</v>
      </c>
    </row>
    <row r="1598" spans="1:9" ht="15.95" customHeight="1">
      <c r="A1598" s="257" t="s">
        <v>3660</v>
      </c>
      <c r="B1598" s="257" t="s">
        <v>740</v>
      </c>
      <c r="C1598" s="257"/>
      <c r="D1598" s="257" t="s">
        <v>721</v>
      </c>
      <c r="E1598" s="257" t="s">
        <v>3655</v>
      </c>
      <c r="F1598" s="257" t="s">
        <v>1941</v>
      </c>
      <c r="G1598" s="257" t="s">
        <v>3634</v>
      </c>
      <c r="H1598" s="257" t="s">
        <v>5746</v>
      </c>
      <c r="I1598" s="257" t="s">
        <v>1073</v>
      </c>
    </row>
    <row r="1599" spans="1:9" ht="15.95" customHeight="1">
      <c r="A1599" s="257" t="s">
        <v>3661</v>
      </c>
      <c r="B1599" s="257" t="s">
        <v>939</v>
      </c>
      <c r="C1599" s="257"/>
      <c r="D1599" s="257" t="s">
        <v>721</v>
      </c>
      <c r="E1599" s="257" t="s">
        <v>3655</v>
      </c>
      <c r="F1599" s="257" t="s">
        <v>1941</v>
      </c>
      <c r="G1599" s="257" t="s">
        <v>3634</v>
      </c>
      <c r="H1599" s="257" t="s">
        <v>5746</v>
      </c>
      <c r="I1599" s="257" t="s">
        <v>1073</v>
      </c>
    </row>
    <row r="1600" spans="1:9" ht="15.95" customHeight="1">
      <c r="A1600" s="257" t="s">
        <v>3662</v>
      </c>
      <c r="B1600" s="257" t="s">
        <v>3663</v>
      </c>
      <c r="C1600" s="257"/>
      <c r="D1600" s="257" t="s">
        <v>721</v>
      </c>
      <c r="E1600" s="257" t="s">
        <v>3655</v>
      </c>
      <c r="F1600" s="257" t="s">
        <v>1941</v>
      </c>
      <c r="G1600" s="257" t="s">
        <v>3634</v>
      </c>
      <c r="H1600" s="257" t="s">
        <v>5746</v>
      </c>
      <c r="I1600" s="257" t="s">
        <v>1073</v>
      </c>
    </row>
    <row r="1601" spans="1:9" ht="15.95" customHeight="1">
      <c r="A1601" s="257" t="s">
        <v>3664</v>
      </c>
      <c r="B1601" s="257" t="s">
        <v>758</v>
      </c>
      <c r="C1601" s="257"/>
      <c r="D1601" s="257" t="s">
        <v>721</v>
      </c>
      <c r="E1601" s="257" t="s">
        <v>3655</v>
      </c>
      <c r="F1601" s="257" t="s">
        <v>1941</v>
      </c>
      <c r="G1601" s="257" t="s">
        <v>3634</v>
      </c>
      <c r="H1601" s="257" t="s">
        <v>5746</v>
      </c>
      <c r="I1601" s="257" t="s">
        <v>1073</v>
      </c>
    </row>
    <row r="1602" spans="1:9" ht="15.95" customHeight="1">
      <c r="A1602" s="257" t="s">
        <v>3665</v>
      </c>
      <c r="B1602" s="257" t="s">
        <v>3666</v>
      </c>
      <c r="C1602" s="257"/>
      <c r="D1602" s="257" t="s">
        <v>721</v>
      </c>
      <c r="E1602" s="257" t="s">
        <v>3655</v>
      </c>
      <c r="F1602" s="257" t="s">
        <v>1941</v>
      </c>
      <c r="G1602" s="257" t="s">
        <v>3634</v>
      </c>
      <c r="H1602" s="257" t="s">
        <v>5746</v>
      </c>
      <c r="I1602" s="257" t="s">
        <v>1073</v>
      </c>
    </row>
    <row r="1603" spans="1:9" ht="15.95" customHeight="1">
      <c r="A1603" s="257" t="s">
        <v>3667</v>
      </c>
      <c r="B1603" s="257" t="s">
        <v>3668</v>
      </c>
      <c r="C1603" s="257"/>
      <c r="D1603" s="257" t="s">
        <v>721</v>
      </c>
      <c r="E1603" s="257" t="s">
        <v>3655</v>
      </c>
      <c r="F1603" s="257" t="s">
        <v>1941</v>
      </c>
      <c r="G1603" s="257" t="s">
        <v>3634</v>
      </c>
      <c r="H1603" s="257" t="s">
        <v>5746</v>
      </c>
      <c r="I1603" s="257" t="s">
        <v>1073</v>
      </c>
    </row>
    <row r="1604" spans="1:9" ht="15.95" customHeight="1">
      <c r="A1604" s="257" t="s">
        <v>3669</v>
      </c>
      <c r="B1604" s="257" t="s">
        <v>2388</v>
      </c>
      <c r="C1604" s="257"/>
      <c r="D1604" s="257" t="s">
        <v>721</v>
      </c>
      <c r="E1604" s="257" t="s">
        <v>3655</v>
      </c>
      <c r="F1604" s="257" t="s">
        <v>1941</v>
      </c>
      <c r="G1604" s="257" t="s">
        <v>3634</v>
      </c>
      <c r="H1604" s="257" t="s">
        <v>5746</v>
      </c>
      <c r="I1604" s="257" t="s">
        <v>1073</v>
      </c>
    </row>
    <row r="1605" spans="1:9" ht="15.95" customHeight="1">
      <c r="A1605" s="257" t="s">
        <v>3670</v>
      </c>
      <c r="B1605" s="257" t="s">
        <v>1028</v>
      </c>
      <c r="C1605" s="257"/>
      <c r="D1605" s="257" t="s">
        <v>721</v>
      </c>
      <c r="E1605" s="257" t="s">
        <v>3655</v>
      </c>
      <c r="F1605" s="257" t="s">
        <v>1941</v>
      </c>
      <c r="G1605" s="257" t="s">
        <v>3634</v>
      </c>
      <c r="H1605" s="257" t="s">
        <v>5746</v>
      </c>
      <c r="I1605" s="257" t="s">
        <v>1073</v>
      </c>
    </row>
    <row r="1606" spans="1:9" ht="15.95" customHeight="1">
      <c r="A1606" s="257" t="s">
        <v>3671</v>
      </c>
      <c r="B1606" s="257" t="s">
        <v>3672</v>
      </c>
      <c r="C1606" s="257"/>
      <c r="D1606" s="257" t="s">
        <v>721</v>
      </c>
      <c r="E1606" s="257" t="s">
        <v>3655</v>
      </c>
      <c r="F1606" s="257" t="s">
        <v>1941</v>
      </c>
      <c r="G1606" s="257" t="s">
        <v>3634</v>
      </c>
      <c r="H1606" s="257" t="s">
        <v>5746</v>
      </c>
      <c r="I1606" s="257" t="s">
        <v>1073</v>
      </c>
    </row>
    <row r="1607" spans="1:9" ht="15.95" customHeight="1">
      <c r="A1607" s="257" t="s">
        <v>3673</v>
      </c>
      <c r="B1607" s="257" t="s">
        <v>3674</v>
      </c>
      <c r="C1607" s="257"/>
      <c r="D1607" s="257" t="s">
        <v>721</v>
      </c>
      <c r="E1607" s="257" t="s">
        <v>3655</v>
      </c>
      <c r="F1607" s="257" t="s">
        <v>1941</v>
      </c>
      <c r="G1607" s="257" t="s">
        <v>3634</v>
      </c>
      <c r="H1607" s="257" t="s">
        <v>5746</v>
      </c>
      <c r="I1607" s="257" t="s">
        <v>1073</v>
      </c>
    </row>
    <row r="1608" spans="1:9" ht="15.95" customHeight="1">
      <c r="A1608" s="257" t="s">
        <v>3675</v>
      </c>
      <c r="B1608" s="257" t="s">
        <v>741</v>
      </c>
      <c r="C1608" s="257"/>
      <c r="D1608" s="257" t="s">
        <v>721</v>
      </c>
      <c r="E1608" s="257" t="s">
        <v>3655</v>
      </c>
      <c r="F1608" s="257" t="s">
        <v>1941</v>
      </c>
      <c r="G1608" s="257" t="s">
        <v>3634</v>
      </c>
      <c r="H1608" s="257" t="s">
        <v>5746</v>
      </c>
      <c r="I1608" s="257" t="s">
        <v>1073</v>
      </c>
    </row>
    <row r="1609" spans="1:9" ht="15.95" customHeight="1">
      <c r="A1609" s="257" t="s">
        <v>3676</v>
      </c>
      <c r="B1609" s="257" t="s">
        <v>3677</v>
      </c>
      <c r="C1609" s="257"/>
      <c r="D1609" s="257" t="s">
        <v>721</v>
      </c>
      <c r="E1609" s="257" t="s">
        <v>3655</v>
      </c>
      <c r="F1609" s="257" t="s">
        <v>1941</v>
      </c>
      <c r="G1609" s="257" t="s">
        <v>3634</v>
      </c>
      <c r="H1609" s="257" t="s">
        <v>5746</v>
      </c>
      <c r="I1609" s="257" t="s">
        <v>1073</v>
      </c>
    </row>
    <row r="1610" spans="1:9" ht="15.95" customHeight="1">
      <c r="A1610" s="257" t="s">
        <v>3678</v>
      </c>
      <c r="B1610" s="257" t="s">
        <v>1994</v>
      </c>
      <c r="C1610" s="257"/>
      <c r="D1610" s="257" t="s">
        <v>721</v>
      </c>
      <c r="E1610" s="257" t="s">
        <v>3655</v>
      </c>
      <c r="F1610" s="257" t="s">
        <v>1941</v>
      </c>
      <c r="G1610" s="257" t="s">
        <v>3634</v>
      </c>
      <c r="H1610" s="257" t="s">
        <v>5746</v>
      </c>
      <c r="I1610" s="257" t="s">
        <v>1073</v>
      </c>
    </row>
    <row r="1611" spans="1:9" ht="15.95" customHeight="1">
      <c r="A1611" s="257" t="s">
        <v>3679</v>
      </c>
      <c r="B1611" s="257" t="s">
        <v>3680</v>
      </c>
      <c r="C1611" s="257"/>
      <c r="D1611" s="257" t="s">
        <v>721</v>
      </c>
      <c r="E1611" s="257" t="s">
        <v>3655</v>
      </c>
      <c r="F1611" s="257" t="s">
        <v>1941</v>
      </c>
      <c r="G1611" s="257" t="s">
        <v>3634</v>
      </c>
      <c r="H1611" s="257" t="s">
        <v>5746</v>
      </c>
      <c r="I1611" s="257" t="s">
        <v>1073</v>
      </c>
    </row>
    <row r="1612" spans="1:9" ht="15.95" customHeight="1">
      <c r="A1612" s="257" t="s">
        <v>3681</v>
      </c>
      <c r="B1612" s="257" t="s">
        <v>3682</v>
      </c>
      <c r="C1612" s="257"/>
      <c r="D1612" s="257" t="s">
        <v>721</v>
      </c>
      <c r="E1612" s="257" t="s">
        <v>3655</v>
      </c>
      <c r="F1612" s="257" t="s">
        <v>1941</v>
      </c>
      <c r="G1612" s="257" t="s">
        <v>3634</v>
      </c>
      <c r="H1612" s="257" t="s">
        <v>5746</v>
      </c>
      <c r="I1612" s="257" t="s">
        <v>1073</v>
      </c>
    </row>
    <row r="1613" spans="1:9" ht="15.95" customHeight="1">
      <c r="A1613" s="257" t="s">
        <v>3683</v>
      </c>
      <c r="B1613" s="257" t="s">
        <v>915</v>
      </c>
      <c r="C1613" s="257"/>
      <c r="D1613" s="257" t="s">
        <v>721</v>
      </c>
      <c r="E1613" s="257" t="s">
        <v>3655</v>
      </c>
      <c r="F1613" s="257" t="s">
        <v>1941</v>
      </c>
      <c r="G1613" s="257" t="s">
        <v>3634</v>
      </c>
      <c r="H1613" s="257" t="s">
        <v>5746</v>
      </c>
      <c r="I1613" s="257" t="s">
        <v>1073</v>
      </c>
    </row>
    <row r="1614" spans="1:9" ht="15.95" customHeight="1">
      <c r="A1614" s="257" t="s">
        <v>3684</v>
      </c>
      <c r="B1614" s="257" t="s">
        <v>3685</v>
      </c>
      <c r="C1614" s="257"/>
      <c r="D1614" s="257" t="s">
        <v>721</v>
      </c>
      <c r="E1614" s="257" t="s">
        <v>3655</v>
      </c>
      <c r="F1614" s="257" t="s">
        <v>1941</v>
      </c>
      <c r="G1614" s="257" t="s">
        <v>3634</v>
      </c>
      <c r="H1614" s="257" t="s">
        <v>5746</v>
      </c>
      <c r="I1614" s="257" t="s">
        <v>1073</v>
      </c>
    </row>
    <row r="1615" spans="1:9" ht="15.95" customHeight="1">
      <c r="A1615" s="257" t="s">
        <v>3686</v>
      </c>
      <c r="B1615" s="257" t="s">
        <v>3687</v>
      </c>
      <c r="C1615" s="257"/>
      <c r="D1615" s="257" t="s">
        <v>721</v>
      </c>
      <c r="E1615" s="257" t="s">
        <v>3655</v>
      </c>
      <c r="F1615" s="257" t="s">
        <v>1941</v>
      </c>
      <c r="G1615" s="257" t="s">
        <v>3634</v>
      </c>
      <c r="H1615" s="257" t="s">
        <v>5746</v>
      </c>
      <c r="I1615" s="257" t="s">
        <v>1073</v>
      </c>
    </row>
    <row r="1616" spans="1:9" ht="15.95" customHeight="1">
      <c r="A1616" s="257" t="s">
        <v>3688</v>
      </c>
      <c r="B1616" s="257" t="s">
        <v>985</v>
      </c>
      <c r="C1616" s="257"/>
      <c r="D1616" s="257" t="s">
        <v>721</v>
      </c>
      <c r="E1616" s="257" t="s">
        <v>3655</v>
      </c>
      <c r="F1616" s="257" t="s">
        <v>1941</v>
      </c>
      <c r="G1616" s="257" t="s">
        <v>3634</v>
      </c>
      <c r="H1616" s="257" t="s">
        <v>5746</v>
      </c>
      <c r="I1616" s="257" t="s">
        <v>1073</v>
      </c>
    </row>
    <row r="1617" spans="1:9" ht="15.95" customHeight="1">
      <c r="A1617" s="257" t="s">
        <v>3689</v>
      </c>
      <c r="B1617" s="257" t="s">
        <v>3690</v>
      </c>
      <c r="C1617" s="257"/>
      <c r="D1617" s="257" t="s">
        <v>719</v>
      </c>
      <c r="E1617" s="257" t="s">
        <v>3691</v>
      </c>
      <c r="F1617" s="257" t="s">
        <v>3692</v>
      </c>
      <c r="G1617" s="257" t="s">
        <v>3634</v>
      </c>
      <c r="H1617" s="257" t="s">
        <v>5746</v>
      </c>
      <c r="I1617" s="257" t="s">
        <v>1073</v>
      </c>
    </row>
    <row r="1618" spans="1:9" ht="15.95" customHeight="1">
      <c r="A1618" s="257" t="s">
        <v>3693</v>
      </c>
      <c r="B1618" s="257" t="s">
        <v>3694</v>
      </c>
      <c r="C1618" s="257"/>
      <c r="D1618" s="257" t="s">
        <v>721</v>
      </c>
      <c r="E1618" s="257" t="s">
        <v>3691</v>
      </c>
      <c r="F1618" s="257" t="s">
        <v>3692</v>
      </c>
      <c r="G1618" s="257" t="s">
        <v>3634</v>
      </c>
      <c r="H1618" s="257" t="s">
        <v>5746</v>
      </c>
      <c r="I1618" s="257" t="s">
        <v>1073</v>
      </c>
    </row>
    <row r="1619" spans="1:9" ht="15.95" customHeight="1">
      <c r="A1619" s="257" t="s">
        <v>3695</v>
      </c>
      <c r="B1619" s="257" t="s">
        <v>1064</v>
      </c>
      <c r="C1619" s="257"/>
      <c r="D1619" s="257" t="s">
        <v>721</v>
      </c>
      <c r="E1619" s="257" t="s">
        <v>3691</v>
      </c>
      <c r="F1619" s="257" t="s">
        <v>3692</v>
      </c>
      <c r="G1619" s="257" t="s">
        <v>3634</v>
      </c>
      <c r="H1619" s="257" t="s">
        <v>5746</v>
      </c>
      <c r="I1619" s="257" t="s">
        <v>1073</v>
      </c>
    </row>
    <row r="1620" spans="1:9" ht="15.95" customHeight="1">
      <c r="A1620" s="257" t="s">
        <v>3696</v>
      </c>
      <c r="B1620" s="257" t="s">
        <v>3075</v>
      </c>
      <c r="C1620" s="257"/>
      <c r="D1620" s="257" t="s">
        <v>721</v>
      </c>
      <c r="E1620" s="257" t="s">
        <v>3691</v>
      </c>
      <c r="F1620" s="257" t="s">
        <v>3692</v>
      </c>
      <c r="G1620" s="257" t="s">
        <v>3634</v>
      </c>
      <c r="H1620" s="257" t="s">
        <v>5746</v>
      </c>
      <c r="I1620" s="257" t="s">
        <v>1073</v>
      </c>
    </row>
    <row r="1621" spans="1:9" ht="15.95" customHeight="1">
      <c r="A1621" s="257" t="s">
        <v>3697</v>
      </c>
      <c r="B1621" s="257" t="s">
        <v>3698</v>
      </c>
      <c r="C1621" s="257"/>
      <c r="D1621" s="257" t="s">
        <v>721</v>
      </c>
      <c r="E1621" s="257" t="s">
        <v>3691</v>
      </c>
      <c r="F1621" s="257" t="s">
        <v>3692</v>
      </c>
      <c r="G1621" s="257" t="s">
        <v>3634</v>
      </c>
      <c r="H1621" s="257" t="s">
        <v>5746</v>
      </c>
      <c r="I1621" s="257" t="s">
        <v>1073</v>
      </c>
    </row>
    <row r="1622" spans="1:9" ht="15.95" customHeight="1">
      <c r="A1622" s="257" t="s">
        <v>3699</v>
      </c>
      <c r="B1622" s="257" t="s">
        <v>2986</v>
      </c>
      <c r="C1622" s="257"/>
      <c r="D1622" s="257" t="s">
        <v>721</v>
      </c>
      <c r="E1622" s="257" t="s">
        <v>3691</v>
      </c>
      <c r="F1622" s="257" t="s">
        <v>3692</v>
      </c>
      <c r="G1622" s="257" t="s">
        <v>3634</v>
      </c>
      <c r="H1622" s="257" t="s">
        <v>5746</v>
      </c>
      <c r="I1622" s="257" t="s">
        <v>1073</v>
      </c>
    </row>
    <row r="1623" spans="1:9" ht="15.95" customHeight="1">
      <c r="A1623" s="257" t="s">
        <v>3700</v>
      </c>
      <c r="B1623" s="257" t="s">
        <v>734</v>
      </c>
      <c r="C1623" s="257"/>
      <c r="D1623" s="257" t="s">
        <v>721</v>
      </c>
      <c r="E1623" s="257" t="s">
        <v>3691</v>
      </c>
      <c r="F1623" s="257" t="s">
        <v>3692</v>
      </c>
      <c r="G1623" s="257" t="s">
        <v>3634</v>
      </c>
      <c r="H1623" s="257" t="s">
        <v>5746</v>
      </c>
      <c r="I1623" s="257" t="s">
        <v>1073</v>
      </c>
    </row>
    <row r="1624" spans="1:9" ht="15.95" customHeight="1">
      <c r="A1624" s="257" t="s">
        <v>3701</v>
      </c>
      <c r="B1624" s="257" t="s">
        <v>3702</v>
      </c>
      <c r="C1624" s="257"/>
      <c r="D1624" s="257" t="s">
        <v>721</v>
      </c>
      <c r="E1624" s="257" t="s">
        <v>3691</v>
      </c>
      <c r="F1624" s="257" t="s">
        <v>3692</v>
      </c>
      <c r="G1624" s="257" t="s">
        <v>3634</v>
      </c>
      <c r="H1624" s="257" t="s">
        <v>5746</v>
      </c>
      <c r="I1624" s="257" t="s">
        <v>1073</v>
      </c>
    </row>
    <row r="1625" spans="1:9" ht="15.95" customHeight="1">
      <c r="A1625" s="257" t="s">
        <v>3703</v>
      </c>
      <c r="B1625" s="257" t="s">
        <v>954</v>
      </c>
      <c r="C1625" s="257"/>
      <c r="D1625" s="257" t="s">
        <v>721</v>
      </c>
      <c r="E1625" s="257" t="s">
        <v>3691</v>
      </c>
      <c r="F1625" s="257" t="s">
        <v>3692</v>
      </c>
      <c r="G1625" s="257" t="s">
        <v>3634</v>
      </c>
      <c r="H1625" s="257" t="s">
        <v>5746</v>
      </c>
      <c r="I1625" s="257" t="s">
        <v>1073</v>
      </c>
    </row>
    <row r="1626" spans="1:9" ht="15.95" customHeight="1">
      <c r="A1626" s="257" t="s">
        <v>3704</v>
      </c>
      <c r="B1626" s="257" t="s">
        <v>903</v>
      </c>
      <c r="C1626" s="257"/>
      <c r="D1626" s="257" t="s">
        <v>721</v>
      </c>
      <c r="E1626" s="257" t="s">
        <v>3691</v>
      </c>
      <c r="F1626" s="257" t="s">
        <v>3692</v>
      </c>
      <c r="G1626" s="257" t="s">
        <v>3634</v>
      </c>
      <c r="H1626" s="257" t="s">
        <v>5746</v>
      </c>
      <c r="I1626" s="257" t="s">
        <v>1073</v>
      </c>
    </row>
    <row r="1627" spans="1:9" ht="15.95" customHeight="1">
      <c r="A1627" s="257" t="s">
        <v>3705</v>
      </c>
      <c r="B1627" s="257" t="s">
        <v>3706</v>
      </c>
      <c r="C1627" s="257"/>
      <c r="D1627" s="257" t="s">
        <v>721</v>
      </c>
      <c r="E1627" s="257" t="s">
        <v>3691</v>
      </c>
      <c r="F1627" s="257" t="s">
        <v>3692</v>
      </c>
      <c r="G1627" s="257" t="s">
        <v>3634</v>
      </c>
      <c r="H1627" s="257" t="s">
        <v>5746</v>
      </c>
      <c r="I1627" s="257" t="s">
        <v>1073</v>
      </c>
    </row>
    <row r="1628" spans="1:9" ht="15.95" customHeight="1">
      <c r="A1628" s="257" t="s">
        <v>3707</v>
      </c>
      <c r="B1628" s="257" t="s">
        <v>3708</v>
      </c>
      <c r="C1628" s="257"/>
      <c r="D1628" s="257" t="s">
        <v>719</v>
      </c>
      <c r="E1628" s="257" t="s">
        <v>3709</v>
      </c>
      <c r="F1628" s="257" t="s">
        <v>3710</v>
      </c>
      <c r="G1628" s="257" t="s">
        <v>3634</v>
      </c>
      <c r="H1628" s="257" t="s">
        <v>5746</v>
      </c>
      <c r="I1628" s="257" t="s">
        <v>1073</v>
      </c>
    </row>
    <row r="1629" spans="1:9" ht="15.95" customHeight="1">
      <c r="A1629" s="257" t="s">
        <v>3711</v>
      </c>
      <c r="B1629" s="257" t="s">
        <v>3712</v>
      </c>
      <c r="C1629" s="257"/>
      <c r="D1629" s="257" t="s">
        <v>721</v>
      </c>
      <c r="E1629" s="257" t="s">
        <v>3709</v>
      </c>
      <c r="F1629" s="257" t="s">
        <v>3710</v>
      </c>
      <c r="G1629" s="257" t="s">
        <v>3634</v>
      </c>
      <c r="H1629" s="257" t="s">
        <v>5746</v>
      </c>
      <c r="I1629" s="257" t="s">
        <v>1073</v>
      </c>
    </row>
    <row r="1630" spans="1:9" ht="15.95" customHeight="1">
      <c r="A1630" s="257" t="s">
        <v>3713</v>
      </c>
      <c r="B1630" s="257" t="s">
        <v>3714</v>
      </c>
      <c r="C1630" s="257"/>
      <c r="D1630" s="257" t="s">
        <v>721</v>
      </c>
      <c r="E1630" s="257" t="s">
        <v>3709</v>
      </c>
      <c r="F1630" s="257" t="s">
        <v>3710</v>
      </c>
      <c r="G1630" s="257" t="s">
        <v>3634</v>
      </c>
      <c r="H1630" s="257" t="s">
        <v>5746</v>
      </c>
      <c r="I1630" s="257" t="s">
        <v>1073</v>
      </c>
    </row>
    <row r="1631" spans="1:9" ht="15.95" customHeight="1">
      <c r="A1631" s="257" t="s">
        <v>3715</v>
      </c>
      <c r="B1631" s="257" t="s">
        <v>737</v>
      </c>
      <c r="C1631" s="257"/>
      <c r="D1631" s="257" t="s">
        <v>721</v>
      </c>
      <c r="E1631" s="257" t="s">
        <v>3709</v>
      </c>
      <c r="F1631" s="257" t="s">
        <v>3710</v>
      </c>
      <c r="G1631" s="257" t="s">
        <v>3634</v>
      </c>
      <c r="H1631" s="257" t="s">
        <v>5746</v>
      </c>
      <c r="I1631" s="257" t="s">
        <v>1073</v>
      </c>
    </row>
    <row r="1632" spans="1:9" ht="15.95" customHeight="1">
      <c r="A1632" s="257" t="s">
        <v>3716</v>
      </c>
      <c r="B1632" s="257" t="s">
        <v>1019</v>
      </c>
      <c r="C1632" s="257"/>
      <c r="D1632" s="257" t="s">
        <v>721</v>
      </c>
      <c r="E1632" s="257" t="s">
        <v>3709</v>
      </c>
      <c r="F1632" s="257" t="s">
        <v>3710</v>
      </c>
      <c r="G1632" s="257" t="s">
        <v>3634</v>
      </c>
      <c r="H1632" s="257" t="s">
        <v>5746</v>
      </c>
      <c r="I1632" s="257" t="s">
        <v>1073</v>
      </c>
    </row>
    <row r="1633" spans="1:9" ht="15.95" customHeight="1">
      <c r="A1633" s="257" t="s">
        <v>3717</v>
      </c>
      <c r="B1633" s="257" t="s">
        <v>3718</v>
      </c>
      <c r="C1633" s="257"/>
      <c r="D1633" s="257" t="s">
        <v>721</v>
      </c>
      <c r="E1633" s="257" t="s">
        <v>3709</v>
      </c>
      <c r="F1633" s="257" t="s">
        <v>3710</v>
      </c>
      <c r="G1633" s="257" t="s">
        <v>3634</v>
      </c>
      <c r="H1633" s="257" t="s">
        <v>5746</v>
      </c>
      <c r="I1633" s="257" t="s">
        <v>1073</v>
      </c>
    </row>
    <row r="1634" spans="1:9" ht="15.95" customHeight="1">
      <c r="A1634" s="257" t="s">
        <v>3719</v>
      </c>
      <c r="B1634" s="257" t="s">
        <v>2018</v>
      </c>
      <c r="C1634" s="257"/>
      <c r="D1634" s="257" t="s">
        <v>721</v>
      </c>
      <c r="E1634" s="257" t="s">
        <v>3709</v>
      </c>
      <c r="F1634" s="257" t="s">
        <v>3710</v>
      </c>
      <c r="G1634" s="257" t="s">
        <v>3634</v>
      </c>
      <c r="H1634" s="257" t="s">
        <v>5746</v>
      </c>
      <c r="I1634" s="257" t="s">
        <v>1073</v>
      </c>
    </row>
    <row r="1635" spans="1:9" ht="15.95" customHeight="1">
      <c r="A1635" s="257" t="s">
        <v>3720</v>
      </c>
      <c r="B1635" s="257" t="s">
        <v>3721</v>
      </c>
      <c r="C1635" s="257"/>
      <c r="D1635" s="257" t="s">
        <v>721</v>
      </c>
      <c r="E1635" s="257" t="s">
        <v>3709</v>
      </c>
      <c r="F1635" s="257" t="s">
        <v>3710</v>
      </c>
      <c r="G1635" s="257" t="s">
        <v>3634</v>
      </c>
      <c r="H1635" s="257" t="s">
        <v>5746</v>
      </c>
      <c r="I1635" s="257" t="s">
        <v>1073</v>
      </c>
    </row>
    <row r="1636" spans="1:9" ht="15.95" customHeight="1">
      <c r="A1636" s="257" t="s">
        <v>3722</v>
      </c>
      <c r="B1636" s="257" t="s">
        <v>1061</v>
      </c>
      <c r="C1636" s="257"/>
      <c r="D1636" s="257" t="s">
        <v>721</v>
      </c>
      <c r="E1636" s="257" t="s">
        <v>3709</v>
      </c>
      <c r="F1636" s="257" t="s">
        <v>3710</v>
      </c>
      <c r="G1636" s="257" t="s">
        <v>3634</v>
      </c>
      <c r="H1636" s="257" t="s">
        <v>5746</v>
      </c>
      <c r="I1636" s="257" t="s">
        <v>1073</v>
      </c>
    </row>
    <row r="1637" spans="1:9" ht="15.95" customHeight="1">
      <c r="A1637" s="257" t="s">
        <v>3723</v>
      </c>
      <c r="B1637" s="257" t="s">
        <v>3724</v>
      </c>
      <c r="C1637" s="257"/>
      <c r="D1637" s="257" t="s">
        <v>721</v>
      </c>
      <c r="E1637" s="257" t="s">
        <v>3709</v>
      </c>
      <c r="F1637" s="257" t="s">
        <v>3710</v>
      </c>
      <c r="G1637" s="257" t="s">
        <v>3634</v>
      </c>
      <c r="H1637" s="257" t="s">
        <v>5746</v>
      </c>
      <c r="I1637" s="257" t="s">
        <v>1073</v>
      </c>
    </row>
    <row r="1638" spans="1:9" ht="15.95" customHeight="1">
      <c r="A1638" s="257" t="s">
        <v>3725</v>
      </c>
      <c r="B1638" s="257" t="s">
        <v>864</v>
      </c>
      <c r="C1638" s="257"/>
      <c r="D1638" s="257" t="s">
        <v>721</v>
      </c>
      <c r="E1638" s="257" t="s">
        <v>3709</v>
      </c>
      <c r="F1638" s="257" t="s">
        <v>3710</v>
      </c>
      <c r="G1638" s="257" t="s">
        <v>3634</v>
      </c>
      <c r="H1638" s="257" t="s">
        <v>5746</v>
      </c>
      <c r="I1638" s="257" t="s">
        <v>1073</v>
      </c>
    </row>
    <row r="1639" spans="1:9" ht="15.95" customHeight="1">
      <c r="A1639" s="257" t="s">
        <v>3726</v>
      </c>
      <c r="B1639" s="257" t="s">
        <v>3727</v>
      </c>
      <c r="C1639" s="257"/>
      <c r="D1639" s="257" t="s">
        <v>721</v>
      </c>
      <c r="E1639" s="257" t="s">
        <v>3709</v>
      </c>
      <c r="F1639" s="257" t="s">
        <v>3710</v>
      </c>
      <c r="G1639" s="257" t="s">
        <v>3634</v>
      </c>
      <c r="H1639" s="257" t="s">
        <v>5746</v>
      </c>
      <c r="I1639" s="257" t="s">
        <v>1073</v>
      </c>
    </row>
    <row r="1640" spans="1:9" ht="15.95" customHeight="1">
      <c r="A1640" s="257" t="s">
        <v>3728</v>
      </c>
      <c r="B1640" s="257" t="s">
        <v>3729</v>
      </c>
      <c r="C1640" s="257"/>
      <c r="D1640" s="257" t="s">
        <v>721</v>
      </c>
      <c r="E1640" s="257" t="s">
        <v>3709</v>
      </c>
      <c r="F1640" s="257" t="s">
        <v>3710</v>
      </c>
      <c r="G1640" s="257" t="s">
        <v>3634</v>
      </c>
      <c r="H1640" s="257" t="s">
        <v>5746</v>
      </c>
      <c r="I1640" s="257" t="s">
        <v>1073</v>
      </c>
    </row>
    <row r="1641" spans="1:9" ht="15.95" customHeight="1">
      <c r="A1641" s="257" t="s">
        <v>3730</v>
      </c>
      <c r="B1641" s="257" t="s">
        <v>764</v>
      </c>
      <c r="C1641" s="257"/>
      <c r="D1641" s="257" t="s">
        <v>721</v>
      </c>
      <c r="E1641" s="257" t="s">
        <v>3709</v>
      </c>
      <c r="F1641" s="257" t="s">
        <v>3710</v>
      </c>
      <c r="G1641" s="257" t="s">
        <v>3634</v>
      </c>
      <c r="H1641" s="257" t="s">
        <v>5746</v>
      </c>
      <c r="I1641" s="257" t="s">
        <v>1073</v>
      </c>
    </row>
    <row r="1642" spans="1:9" ht="15.95" customHeight="1">
      <c r="A1642" s="257" t="s">
        <v>3731</v>
      </c>
      <c r="B1642" s="257" t="s">
        <v>3732</v>
      </c>
      <c r="C1642" s="257"/>
      <c r="D1642" s="257" t="s">
        <v>721</v>
      </c>
      <c r="E1642" s="257" t="s">
        <v>3709</v>
      </c>
      <c r="F1642" s="257" t="s">
        <v>3710</v>
      </c>
      <c r="G1642" s="257" t="s">
        <v>3634</v>
      </c>
      <c r="H1642" s="257" t="s">
        <v>5746</v>
      </c>
      <c r="I1642" s="257" t="s">
        <v>1073</v>
      </c>
    </row>
    <row r="1643" spans="1:9" ht="15.95" customHeight="1">
      <c r="A1643" s="257" t="s">
        <v>3733</v>
      </c>
      <c r="B1643" s="257" t="s">
        <v>899</v>
      </c>
      <c r="C1643" s="257"/>
      <c r="D1643" s="257" t="s">
        <v>721</v>
      </c>
      <c r="E1643" s="257" t="s">
        <v>3709</v>
      </c>
      <c r="F1643" s="257" t="s">
        <v>3710</v>
      </c>
      <c r="G1643" s="257" t="s">
        <v>3634</v>
      </c>
      <c r="H1643" s="257" t="s">
        <v>5746</v>
      </c>
      <c r="I1643" s="257" t="s">
        <v>1073</v>
      </c>
    </row>
    <row r="1644" spans="1:9" ht="15.95" customHeight="1">
      <c r="A1644" s="257" t="s">
        <v>3734</v>
      </c>
      <c r="B1644" s="257" t="s">
        <v>3735</v>
      </c>
      <c r="C1644" s="257"/>
      <c r="D1644" s="257" t="s">
        <v>721</v>
      </c>
      <c r="E1644" s="257" t="s">
        <v>3709</v>
      </c>
      <c r="F1644" s="257" t="s">
        <v>3710</v>
      </c>
      <c r="G1644" s="257" t="s">
        <v>3634</v>
      </c>
      <c r="H1644" s="257" t="s">
        <v>5746</v>
      </c>
      <c r="I1644" s="257" t="s">
        <v>1073</v>
      </c>
    </row>
    <row r="1645" spans="1:9" ht="15.95" customHeight="1">
      <c r="A1645" s="257" t="s">
        <v>3736</v>
      </c>
      <c r="B1645" s="257" t="s">
        <v>3737</v>
      </c>
      <c r="C1645" s="257"/>
      <c r="D1645" s="257" t="s">
        <v>719</v>
      </c>
      <c r="E1645" s="257" t="s">
        <v>3738</v>
      </c>
      <c r="F1645" s="257" t="s">
        <v>3739</v>
      </c>
      <c r="G1645" s="257" t="s">
        <v>3634</v>
      </c>
      <c r="H1645" s="257" t="s">
        <v>5746</v>
      </c>
      <c r="I1645" s="257" t="s">
        <v>1073</v>
      </c>
    </row>
    <row r="1646" spans="1:9" ht="15.95" customHeight="1">
      <c r="A1646" s="257" t="s">
        <v>3740</v>
      </c>
      <c r="B1646" s="257" t="s">
        <v>1204</v>
      </c>
      <c r="C1646" s="257"/>
      <c r="D1646" s="257" t="s">
        <v>721</v>
      </c>
      <c r="E1646" s="257" t="s">
        <v>3738</v>
      </c>
      <c r="F1646" s="257" t="s">
        <v>3739</v>
      </c>
      <c r="G1646" s="257" t="s">
        <v>3634</v>
      </c>
      <c r="H1646" s="257" t="s">
        <v>5746</v>
      </c>
      <c r="I1646" s="257" t="s">
        <v>1073</v>
      </c>
    </row>
    <row r="1647" spans="1:9" ht="15.95" customHeight="1">
      <c r="A1647" s="257" t="s">
        <v>3741</v>
      </c>
      <c r="B1647" s="257" t="s">
        <v>1008</v>
      </c>
      <c r="C1647" s="257"/>
      <c r="D1647" s="257" t="s">
        <v>721</v>
      </c>
      <c r="E1647" s="257" t="s">
        <v>3738</v>
      </c>
      <c r="F1647" s="257" t="s">
        <v>3739</v>
      </c>
      <c r="G1647" s="257" t="s">
        <v>3634</v>
      </c>
      <c r="H1647" s="257" t="s">
        <v>5746</v>
      </c>
      <c r="I1647" s="257" t="s">
        <v>1073</v>
      </c>
    </row>
    <row r="1648" spans="1:9" ht="15.95" customHeight="1">
      <c r="A1648" s="257" t="s">
        <v>3742</v>
      </c>
      <c r="B1648" s="257" t="s">
        <v>1309</v>
      </c>
      <c r="C1648" s="257"/>
      <c r="D1648" s="257" t="s">
        <v>721</v>
      </c>
      <c r="E1648" s="257" t="s">
        <v>3738</v>
      </c>
      <c r="F1648" s="257" t="s">
        <v>3739</v>
      </c>
      <c r="G1648" s="257" t="s">
        <v>3634</v>
      </c>
      <c r="H1648" s="257" t="s">
        <v>5746</v>
      </c>
      <c r="I1648" s="257" t="s">
        <v>1073</v>
      </c>
    </row>
    <row r="1649" spans="1:9" ht="15.95" customHeight="1">
      <c r="A1649" s="257" t="s">
        <v>3743</v>
      </c>
      <c r="B1649" s="257" t="s">
        <v>3744</v>
      </c>
      <c r="C1649" s="257"/>
      <c r="D1649" s="257" t="s">
        <v>721</v>
      </c>
      <c r="E1649" s="257" t="s">
        <v>3738</v>
      </c>
      <c r="F1649" s="257" t="s">
        <v>3739</v>
      </c>
      <c r="G1649" s="257" t="s">
        <v>3634</v>
      </c>
      <c r="H1649" s="257" t="s">
        <v>5746</v>
      </c>
      <c r="I1649" s="257" t="s">
        <v>1073</v>
      </c>
    </row>
    <row r="1650" spans="1:9" ht="15.95" customHeight="1">
      <c r="A1650" s="257" t="s">
        <v>3745</v>
      </c>
      <c r="B1650" s="257" t="s">
        <v>3208</v>
      </c>
      <c r="C1650" s="257"/>
      <c r="D1650" s="257" t="s">
        <v>721</v>
      </c>
      <c r="E1650" s="257" t="s">
        <v>3738</v>
      </c>
      <c r="F1650" s="257" t="s">
        <v>3739</v>
      </c>
      <c r="G1650" s="257" t="s">
        <v>3634</v>
      </c>
      <c r="H1650" s="257" t="s">
        <v>5746</v>
      </c>
      <c r="I1650" s="257" t="s">
        <v>1073</v>
      </c>
    </row>
    <row r="1651" spans="1:9" ht="15.95" customHeight="1">
      <c r="A1651" s="257" t="s">
        <v>3746</v>
      </c>
      <c r="B1651" s="257" t="s">
        <v>3747</v>
      </c>
      <c r="C1651" s="257"/>
      <c r="D1651" s="257" t="s">
        <v>721</v>
      </c>
      <c r="E1651" s="257" t="s">
        <v>3738</v>
      </c>
      <c r="F1651" s="257" t="s">
        <v>3739</v>
      </c>
      <c r="G1651" s="257" t="s">
        <v>3634</v>
      </c>
      <c r="H1651" s="257" t="s">
        <v>5746</v>
      </c>
      <c r="I1651" s="257" t="s">
        <v>1073</v>
      </c>
    </row>
    <row r="1652" spans="1:9" ht="15.95" customHeight="1">
      <c r="A1652" s="257" t="s">
        <v>3748</v>
      </c>
      <c r="B1652" s="257" t="s">
        <v>845</v>
      </c>
      <c r="C1652" s="257"/>
      <c r="D1652" s="257" t="s">
        <v>721</v>
      </c>
      <c r="E1652" s="257" t="s">
        <v>3738</v>
      </c>
      <c r="F1652" s="257" t="s">
        <v>3739</v>
      </c>
      <c r="G1652" s="257" t="s">
        <v>3634</v>
      </c>
      <c r="H1652" s="257" t="s">
        <v>5746</v>
      </c>
      <c r="I1652" s="257" t="s">
        <v>1073</v>
      </c>
    </row>
    <row r="1653" spans="1:9" ht="15.95" customHeight="1">
      <c r="A1653" s="257" t="s">
        <v>3749</v>
      </c>
      <c r="B1653" s="257" t="s">
        <v>972</v>
      </c>
      <c r="C1653" s="257"/>
      <c r="D1653" s="257" t="s">
        <v>721</v>
      </c>
      <c r="E1653" s="257" t="s">
        <v>3738</v>
      </c>
      <c r="F1653" s="257" t="s">
        <v>3739</v>
      </c>
      <c r="G1653" s="257" t="s">
        <v>3634</v>
      </c>
      <c r="H1653" s="257" t="s">
        <v>5746</v>
      </c>
      <c r="I1653" s="257" t="s">
        <v>1073</v>
      </c>
    </row>
    <row r="1654" spans="1:9" ht="15.95" customHeight="1">
      <c r="A1654" s="257" t="s">
        <v>3750</v>
      </c>
      <c r="B1654" s="257" t="s">
        <v>3751</v>
      </c>
      <c r="C1654" s="257"/>
      <c r="D1654" s="257" t="s">
        <v>721</v>
      </c>
      <c r="E1654" s="257" t="s">
        <v>3738</v>
      </c>
      <c r="F1654" s="257" t="s">
        <v>3739</v>
      </c>
      <c r="G1654" s="257" t="s">
        <v>3634</v>
      </c>
      <c r="H1654" s="257" t="s">
        <v>5746</v>
      </c>
      <c r="I1654" s="257" t="s">
        <v>1073</v>
      </c>
    </row>
    <row r="1655" spans="1:9" ht="15.95" customHeight="1">
      <c r="A1655" s="257" t="s">
        <v>3752</v>
      </c>
      <c r="B1655" s="257" t="s">
        <v>798</v>
      </c>
      <c r="C1655" s="257"/>
      <c r="D1655" s="257" t="s">
        <v>721</v>
      </c>
      <c r="E1655" s="257" t="s">
        <v>3738</v>
      </c>
      <c r="F1655" s="257" t="s">
        <v>3739</v>
      </c>
      <c r="G1655" s="257" t="s">
        <v>3634</v>
      </c>
      <c r="H1655" s="257" t="s">
        <v>5746</v>
      </c>
      <c r="I1655" s="257" t="s">
        <v>1073</v>
      </c>
    </row>
    <row r="1656" spans="1:9" ht="15.95" customHeight="1">
      <c r="A1656" s="257" t="s">
        <v>3753</v>
      </c>
      <c r="B1656" s="257" t="s">
        <v>938</v>
      </c>
      <c r="C1656" s="257"/>
      <c r="D1656" s="257" t="s">
        <v>721</v>
      </c>
      <c r="E1656" s="257" t="s">
        <v>3738</v>
      </c>
      <c r="F1656" s="257" t="s">
        <v>3739</v>
      </c>
      <c r="G1656" s="257" t="s">
        <v>3634</v>
      </c>
      <c r="H1656" s="257" t="s">
        <v>5746</v>
      </c>
      <c r="I1656" s="257" t="s">
        <v>1073</v>
      </c>
    </row>
    <row r="1657" spans="1:9" ht="15.95" customHeight="1">
      <c r="A1657" s="257" t="s">
        <v>3754</v>
      </c>
      <c r="B1657" s="257" t="s">
        <v>3755</v>
      </c>
      <c r="C1657" s="257"/>
      <c r="D1657" s="257" t="s">
        <v>721</v>
      </c>
      <c r="E1657" s="257" t="s">
        <v>3738</v>
      </c>
      <c r="F1657" s="257" t="s">
        <v>3739</v>
      </c>
      <c r="G1657" s="257" t="s">
        <v>3634</v>
      </c>
      <c r="H1657" s="257" t="s">
        <v>5746</v>
      </c>
      <c r="I1657" s="257" t="s">
        <v>1073</v>
      </c>
    </row>
    <row r="1658" spans="1:9" ht="15.95" customHeight="1">
      <c r="A1658" s="257" t="s">
        <v>3756</v>
      </c>
      <c r="B1658" s="257" t="s">
        <v>3757</v>
      </c>
      <c r="C1658" s="257"/>
      <c r="D1658" s="257" t="s">
        <v>721</v>
      </c>
      <c r="E1658" s="257" t="s">
        <v>3738</v>
      </c>
      <c r="F1658" s="257" t="s">
        <v>3739</v>
      </c>
      <c r="G1658" s="257" t="s">
        <v>3634</v>
      </c>
      <c r="H1658" s="257" t="s">
        <v>5746</v>
      </c>
      <c r="I1658" s="257" t="s">
        <v>1073</v>
      </c>
    </row>
    <row r="1659" spans="1:9" ht="15.95" customHeight="1">
      <c r="A1659" s="257" t="s">
        <v>3758</v>
      </c>
      <c r="B1659" s="257" t="s">
        <v>2560</v>
      </c>
      <c r="C1659" s="257"/>
      <c r="D1659" s="257" t="s">
        <v>721</v>
      </c>
      <c r="E1659" s="257" t="s">
        <v>3738</v>
      </c>
      <c r="F1659" s="257" t="s">
        <v>3739</v>
      </c>
      <c r="G1659" s="257" t="s">
        <v>3634</v>
      </c>
      <c r="H1659" s="257" t="s">
        <v>5746</v>
      </c>
      <c r="I1659" s="257" t="s">
        <v>1073</v>
      </c>
    </row>
    <row r="1660" spans="1:9" ht="15.95" customHeight="1">
      <c r="A1660" s="257" t="s">
        <v>3759</v>
      </c>
      <c r="B1660" s="257" t="s">
        <v>3760</v>
      </c>
      <c r="C1660" s="257"/>
      <c r="D1660" s="257" t="s">
        <v>721</v>
      </c>
      <c r="E1660" s="257" t="s">
        <v>3738</v>
      </c>
      <c r="F1660" s="257" t="s">
        <v>3739</v>
      </c>
      <c r="G1660" s="257" t="s">
        <v>3634</v>
      </c>
      <c r="H1660" s="257" t="s">
        <v>5746</v>
      </c>
      <c r="I1660" s="257" t="s">
        <v>1073</v>
      </c>
    </row>
    <row r="1661" spans="1:9" ht="15.95" customHeight="1">
      <c r="A1661" s="257" t="s">
        <v>3761</v>
      </c>
      <c r="B1661" s="257" t="s">
        <v>837</v>
      </c>
      <c r="C1661" s="257"/>
      <c r="D1661" s="257" t="s">
        <v>721</v>
      </c>
      <c r="E1661" s="257" t="s">
        <v>3738</v>
      </c>
      <c r="F1661" s="257" t="s">
        <v>3739</v>
      </c>
      <c r="G1661" s="257" t="s">
        <v>3634</v>
      </c>
      <c r="H1661" s="257" t="s">
        <v>5746</v>
      </c>
      <c r="I1661" s="257" t="s">
        <v>1073</v>
      </c>
    </row>
    <row r="1662" spans="1:9" ht="15.95" customHeight="1">
      <c r="A1662" s="257" t="s">
        <v>3762</v>
      </c>
      <c r="B1662" s="257" t="s">
        <v>847</v>
      </c>
      <c r="C1662" s="257"/>
      <c r="D1662" s="257" t="s">
        <v>721</v>
      </c>
      <c r="E1662" s="257" t="s">
        <v>3738</v>
      </c>
      <c r="F1662" s="257" t="s">
        <v>3739</v>
      </c>
      <c r="G1662" s="257" t="s">
        <v>3634</v>
      </c>
      <c r="H1662" s="257" t="s">
        <v>5746</v>
      </c>
      <c r="I1662" s="257" t="s">
        <v>1073</v>
      </c>
    </row>
    <row r="1663" spans="1:9" ht="15.95" customHeight="1">
      <c r="A1663" s="257" t="s">
        <v>3763</v>
      </c>
      <c r="B1663" s="257" t="s">
        <v>3764</v>
      </c>
      <c r="C1663" s="257"/>
      <c r="D1663" s="257" t="s">
        <v>721</v>
      </c>
      <c r="E1663" s="257" t="s">
        <v>3738</v>
      </c>
      <c r="F1663" s="257" t="s">
        <v>3739</v>
      </c>
      <c r="G1663" s="257" t="s">
        <v>3634</v>
      </c>
      <c r="H1663" s="257" t="s">
        <v>5746</v>
      </c>
      <c r="I1663" s="257" t="s">
        <v>1073</v>
      </c>
    </row>
    <row r="1664" spans="1:9" ht="15.95" customHeight="1">
      <c r="A1664" s="257" t="s">
        <v>3765</v>
      </c>
      <c r="B1664" s="257" t="s">
        <v>3766</v>
      </c>
      <c r="C1664" s="257"/>
      <c r="D1664" s="257" t="s">
        <v>721</v>
      </c>
      <c r="E1664" s="257" t="s">
        <v>3738</v>
      </c>
      <c r="F1664" s="257" t="s">
        <v>3739</v>
      </c>
      <c r="G1664" s="257" t="s">
        <v>3634</v>
      </c>
      <c r="H1664" s="257" t="s">
        <v>5746</v>
      </c>
      <c r="I1664" s="257" t="s">
        <v>1073</v>
      </c>
    </row>
    <row r="1665" spans="1:9" ht="15.95" customHeight="1">
      <c r="A1665" s="257" t="s">
        <v>3767</v>
      </c>
      <c r="B1665" s="257" t="s">
        <v>3768</v>
      </c>
      <c r="C1665" s="257"/>
      <c r="D1665" s="257" t="s">
        <v>721</v>
      </c>
      <c r="E1665" s="257" t="s">
        <v>3738</v>
      </c>
      <c r="F1665" s="257" t="s">
        <v>3739</v>
      </c>
      <c r="G1665" s="257" t="s">
        <v>3634</v>
      </c>
      <c r="H1665" s="257" t="s">
        <v>5746</v>
      </c>
      <c r="I1665" s="257" t="s">
        <v>1073</v>
      </c>
    </row>
    <row r="1666" spans="1:9" ht="15.95" customHeight="1">
      <c r="A1666" s="257" t="s">
        <v>3769</v>
      </c>
      <c r="B1666" s="257" t="s">
        <v>3770</v>
      </c>
      <c r="C1666" s="257"/>
      <c r="D1666" s="257" t="s">
        <v>721</v>
      </c>
      <c r="E1666" s="257" t="s">
        <v>3738</v>
      </c>
      <c r="F1666" s="257" t="s">
        <v>3739</v>
      </c>
      <c r="G1666" s="257" t="s">
        <v>3634</v>
      </c>
      <c r="H1666" s="257" t="s">
        <v>5746</v>
      </c>
      <c r="I1666" s="257" t="s">
        <v>1073</v>
      </c>
    </row>
    <row r="1667" spans="1:9" ht="15.95" customHeight="1">
      <c r="A1667" s="257" t="s">
        <v>3771</v>
      </c>
      <c r="B1667" s="257" t="s">
        <v>3772</v>
      </c>
      <c r="C1667" s="257"/>
      <c r="D1667" s="257" t="s">
        <v>719</v>
      </c>
      <c r="E1667" s="257" t="s">
        <v>3773</v>
      </c>
      <c r="F1667" s="257" t="s">
        <v>3774</v>
      </c>
      <c r="G1667" s="257" t="s">
        <v>3634</v>
      </c>
      <c r="H1667" s="257" t="s">
        <v>5746</v>
      </c>
      <c r="I1667" s="257" t="s">
        <v>1073</v>
      </c>
    </row>
    <row r="1668" spans="1:9" ht="15.95" customHeight="1">
      <c r="A1668" s="257" t="s">
        <v>3775</v>
      </c>
      <c r="B1668" s="257" t="s">
        <v>727</v>
      </c>
      <c r="C1668" s="257"/>
      <c r="D1668" s="257" t="s">
        <v>721</v>
      </c>
      <c r="E1668" s="257" t="s">
        <v>3773</v>
      </c>
      <c r="F1668" s="257" t="s">
        <v>3774</v>
      </c>
      <c r="G1668" s="257" t="s">
        <v>3634</v>
      </c>
      <c r="H1668" s="257" t="s">
        <v>5746</v>
      </c>
      <c r="I1668" s="257" t="s">
        <v>1073</v>
      </c>
    </row>
    <row r="1669" spans="1:9" ht="15.95" customHeight="1">
      <c r="A1669" s="257" t="s">
        <v>3776</v>
      </c>
      <c r="B1669" s="257" t="s">
        <v>3273</v>
      </c>
      <c r="C1669" s="257"/>
      <c r="D1669" s="257" t="s">
        <v>721</v>
      </c>
      <c r="E1669" s="257" t="s">
        <v>3773</v>
      </c>
      <c r="F1669" s="257" t="s">
        <v>3774</v>
      </c>
      <c r="G1669" s="257" t="s">
        <v>3634</v>
      </c>
      <c r="H1669" s="257" t="s">
        <v>5746</v>
      </c>
      <c r="I1669" s="257" t="s">
        <v>1073</v>
      </c>
    </row>
    <row r="1670" spans="1:9" ht="15.95" customHeight="1">
      <c r="A1670" s="257" t="s">
        <v>3777</v>
      </c>
      <c r="B1670" s="257" t="s">
        <v>2080</v>
      </c>
      <c r="C1670" s="257"/>
      <c r="D1670" s="257" t="s">
        <v>721</v>
      </c>
      <c r="E1670" s="257" t="s">
        <v>3773</v>
      </c>
      <c r="F1670" s="257" t="s">
        <v>3774</v>
      </c>
      <c r="G1670" s="257" t="s">
        <v>3634</v>
      </c>
      <c r="H1670" s="257" t="s">
        <v>5746</v>
      </c>
      <c r="I1670" s="257" t="s">
        <v>1073</v>
      </c>
    </row>
    <row r="1671" spans="1:9" ht="15.95" customHeight="1">
      <c r="A1671" s="257" t="s">
        <v>3778</v>
      </c>
      <c r="B1671" s="257" t="s">
        <v>1009</v>
      </c>
      <c r="C1671" s="257"/>
      <c r="D1671" s="257" t="s">
        <v>721</v>
      </c>
      <c r="E1671" s="257" t="s">
        <v>3773</v>
      </c>
      <c r="F1671" s="257" t="s">
        <v>3774</v>
      </c>
      <c r="G1671" s="257" t="s">
        <v>3634</v>
      </c>
      <c r="H1671" s="257" t="s">
        <v>5746</v>
      </c>
      <c r="I1671" s="257" t="s">
        <v>1073</v>
      </c>
    </row>
    <row r="1672" spans="1:9" ht="15.95" customHeight="1">
      <c r="A1672" s="257" t="s">
        <v>3779</v>
      </c>
      <c r="B1672" s="257" t="s">
        <v>3780</v>
      </c>
      <c r="C1672" s="257"/>
      <c r="D1672" s="257" t="s">
        <v>721</v>
      </c>
      <c r="E1672" s="257" t="s">
        <v>3773</v>
      </c>
      <c r="F1672" s="257" t="s">
        <v>3774</v>
      </c>
      <c r="G1672" s="257" t="s">
        <v>3634</v>
      </c>
      <c r="H1672" s="257" t="s">
        <v>5746</v>
      </c>
      <c r="I1672" s="257" t="s">
        <v>1073</v>
      </c>
    </row>
    <row r="1673" spans="1:9" ht="15.95" customHeight="1">
      <c r="A1673" s="257" t="s">
        <v>3781</v>
      </c>
      <c r="B1673" s="257" t="s">
        <v>3782</v>
      </c>
      <c r="C1673" s="257"/>
      <c r="D1673" s="257" t="s">
        <v>721</v>
      </c>
      <c r="E1673" s="257" t="s">
        <v>3773</v>
      </c>
      <c r="F1673" s="257" t="s">
        <v>3774</v>
      </c>
      <c r="G1673" s="257" t="s">
        <v>3634</v>
      </c>
      <c r="H1673" s="257" t="s">
        <v>5746</v>
      </c>
      <c r="I1673" s="257" t="s">
        <v>1073</v>
      </c>
    </row>
    <row r="1674" spans="1:9" ht="15.95" customHeight="1">
      <c r="A1674" s="257" t="s">
        <v>3783</v>
      </c>
      <c r="B1674" s="257" t="s">
        <v>3784</v>
      </c>
      <c r="C1674" s="257"/>
      <c r="D1674" s="257" t="s">
        <v>721</v>
      </c>
      <c r="E1674" s="257" t="s">
        <v>3773</v>
      </c>
      <c r="F1674" s="257" t="s">
        <v>3774</v>
      </c>
      <c r="G1674" s="257" t="s">
        <v>3634</v>
      </c>
      <c r="H1674" s="257" t="s">
        <v>5746</v>
      </c>
      <c r="I1674" s="257" t="s">
        <v>1073</v>
      </c>
    </row>
    <row r="1675" spans="1:9" ht="15.95" customHeight="1">
      <c r="A1675" s="257" t="s">
        <v>3785</v>
      </c>
      <c r="B1675" s="257" t="s">
        <v>3786</v>
      </c>
      <c r="C1675" s="257"/>
      <c r="D1675" s="257" t="s">
        <v>721</v>
      </c>
      <c r="E1675" s="257" t="s">
        <v>3773</v>
      </c>
      <c r="F1675" s="257" t="s">
        <v>3774</v>
      </c>
      <c r="G1675" s="257" t="s">
        <v>3634</v>
      </c>
      <c r="H1675" s="257" t="s">
        <v>5746</v>
      </c>
      <c r="I1675" s="257" t="s">
        <v>1073</v>
      </c>
    </row>
    <row r="1676" spans="1:9" ht="15.95" customHeight="1">
      <c r="A1676" s="257" t="s">
        <v>3787</v>
      </c>
      <c r="B1676" s="257" t="s">
        <v>1743</v>
      </c>
      <c r="C1676" s="257"/>
      <c r="D1676" s="257" t="s">
        <v>721</v>
      </c>
      <c r="E1676" s="257" t="s">
        <v>3773</v>
      </c>
      <c r="F1676" s="257" t="s">
        <v>3774</v>
      </c>
      <c r="G1676" s="257" t="s">
        <v>3634</v>
      </c>
      <c r="H1676" s="257" t="s">
        <v>5746</v>
      </c>
      <c r="I1676" s="257" t="s">
        <v>1073</v>
      </c>
    </row>
    <row r="1677" spans="1:9" ht="15.95" customHeight="1">
      <c r="A1677" s="257" t="s">
        <v>3788</v>
      </c>
      <c r="B1677" s="257" t="s">
        <v>882</v>
      </c>
      <c r="C1677" s="257"/>
      <c r="D1677" s="257" t="s">
        <v>721</v>
      </c>
      <c r="E1677" s="257" t="s">
        <v>3773</v>
      </c>
      <c r="F1677" s="257" t="s">
        <v>3774</v>
      </c>
      <c r="G1677" s="257" t="s">
        <v>3634</v>
      </c>
      <c r="H1677" s="257" t="s">
        <v>5746</v>
      </c>
      <c r="I1677" s="257" t="s">
        <v>1073</v>
      </c>
    </row>
    <row r="1678" spans="1:9" ht="15.95" customHeight="1">
      <c r="A1678" s="257" t="s">
        <v>3789</v>
      </c>
      <c r="B1678" s="257" t="s">
        <v>3790</v>
      </c>
      <c r="C1678" s="257"/>
      <c r="D1678" s="257" t="s">
        <v>721</v>
      </c>
      <c r="E1678" s="257" t="s">
        <v>3773</v>
      </c>
      <c r="F1678" s="257" t="s">
        <v>3774</v>
      </c>
      <c r="G1678" s="257" t="s">
        <v>3634</v>
      </c>
      <c r="H1678" s="257" t="s">
        <v>5746</v>
      </c>
      <c r="I1678" s="257" t="s">
        <v>1073</v>
      </c>
    </row>
    <row r="1679" spans="1:9" ht="15.95" customHeight="1">
      <c r="A1679" s="257" t="s">
        <v>3791</v>
      </c>
      <c r="B1679" s="257" t="s">
        <v>1033</v>
      </c>
      <c r="C1679" s="257"/>
      <c r="D1679" s="257" t="s">
        <v>721</v>
      </c>
      <c r="E1679" s="257" t="s">
        <v>3773</v>
      </c>
      <c r="F1679" s="257" t="s">
        <v>3774</v>
      </c>
      <c r="G1679" s="257" t="s">
        <v>3634</v>
      </c>
      <c r="H1679" s="257" t="s">
        <v>5746</v>
      </c>
      <c r="I1679" s="257" t="s">
        <v>1073</v>
      </c>
    </row>
    <row r="1680" spans="1:9" ht="15.95" customHeight="1">
      <c r="A1680" s="257" t="s">
        <v>3792</v>
      </c>
      <c r="B1680" s="257" t="s">
        <v>942</v>
      </c>
      <c r="C1680" s="257"/>
      <c r="D1680" s="257" t="s">
        <v>721</v>
      </c>
      <c r="E1680" s="257" t="s">
        <v>3773</v>
      </c>
      <c r="F1680" s="257" t="s">
        <v>3774</v>
      </c>
      <c r="G1680" s="257" t="s">
        <v>3634</v>
      </c>
      <c r="H1680" s="257" t="s">
        <v>5746</v>
      </c>
      <c r="I1680" s="257" t="s">
        <v>1073</v>
      </c>
    </row>
    <row r="1681" spans="1:9" ht="15.95" customHeight="1">
      <c r="A1681" s="257" t="s">
        <v>3793</v>
      </c>
      <c r="B1681" s="257" t="s">
        <v>1725</v>
      </c>
      <c r="C1681" s="257"/>
      <c r="D1681" s="257" t="s">
        <v>721</v>
      </c>
      <c r="E1681" s="257" t="s">
        <v>3773</v>
      </c>
      <c r="F1681" s="257" t="s">
        <v>3774</v>
      </c>
      <c r="G1681" s="257" t="s">
        <v>3634</v>
      </c>
      <c r="H1681" s="257" t="s">
        <v>5746</v>
      </c>
      <c r="I1681" s="257" t="s">
        <v>1073</v>
      </c>
    </row>
    <row r="1682" spans="1:9" ht="15.95" customHeight="1">
      <c r="A1682" s="257" t="s">
        <v>3794</v>
      </c>
      <c r="B1682" s="257" t="s">
        <v>3029</v>
      </c>
      <c r="C1682" s="257"/>
      <c r="D1682" s="257" t="s">
        <v>721</v>
      </c>
      <c r="E1682" s="257" t="s">
        <v>3773</v>
      </c>
      <c r="F1682" s="257" t="s">
        <v>3774</v>
      </c>
      <c r="G1682" s="257" t="s">
        <v>3634</v>
      </c>
      <c r="H1682" s="257" t="s">
        <v>5746</v>
      </c>
      <c r="I1682" s="257" t="s">
        <v>1073</v>
      </c>
    </row>
    <row r="1683" spans="1:9" ht="15.95" customHeight="1">
      <c r="A1683" s="257" t="s">
        <v>3795</v>
      </c>
      <c r="B1683" s="257" t="s">
        <v>3796</v>
      </c>
      <c r="C1683" s="257"/>
      <c r="D1683" s="257" t="s">
        <v>721</v>
      </c>
      <c r="E1683" s="257" t="s">
        <v>3773</v>
      </c>
      <c r="F1683" s="257" t="s">
        <v>3774</v>
      </c>
      <c r="G1683" s="257" t="s">
        <v>3634</v>
      </c>
      <c r="H1683" s="257" t="s">
        <v>5746</v>
      </c>
      <c r="I1683" s="257" t="s">
        <v>1073</v>
      </c>
    </row>
    <row r="1684" spans="1:9" ht="15.95" customHeight="1">
      <c r="A1684" s="257" t="s">
        <v>3797</v>
      </c>
      <c r="B1684" s="257" t="s">
        <v>2370</v>
      </c>
      <c r="C1684" s="257"/>
      <c r="D1684" s="257" t="s">
        <v>721</v>
      </c>
      <c r="E1684" s="257" t="s">
        <v>3773</v>
      </c>
      <c r="F1684" s="257" t="s">
        <v>3774</v>
      </c>
      <c r="G1684" s="257" t="s">
        <v>3634</v>
      </c>
      <c r="H1684" s="257" t="s">
        <v>5746</v>
      </c>
      <c r="I1684" s="257" t="s">
        <v>1073</v>
      </c>
    </row>
    <row r="1685" spans="1:9" ht="15.95" customHeight="1">
      <c r="A1685" s="257" t="s">
        <v>3798</v>
      </c>
      <c r="B1685" s="257" t="s">
        <v>3125</v>
      </c>
      <c r="C1685" s="257"/>
      <c r="D1685" s="257" t="s">
        <v>721</v>
      </c>
      <c r="E1685" s="257" t="s">
        <v>3773</v>
      </c>
      <c r="F1685" s="257" t="s">
        <v>3774</v>
      </c>
      <c r="G1685" s="257" t="s">
        <v>3634</v>
      </c>
      <c r="H1685" s="257" t="s">
        <v>5746</v>
      </c>
      <c r="I1685" s="257" t="s">
        <v>1073</v>
      </c>
    </row>
    <row r="1686" spans="1:9" ht="15.95" customHeight="1">
      <c r="A1686" s="257" t="s">
        <v>3799</v>
      </c>
      <c r="B1686" s="257" t="s">
        <v>3800</v>
      </c>
      <c r="C1686" s="257"/>
      <c r="D1686" s="257" t="s">
        <v>721</v>
      </c>
      <c r="E1686" s="257" t="s">
        <v>3773</v>
      </c>
      <c r="F1686" s="257" t="s">
        <v>3774</v>
      </c>
      <c r="G1686" s="257" t="s">
        <v>3634</v>
      </c>
      <c r="H1686" s="257" t="s">
        <v>5746</v>
      </c>
      <c r="I1686" s="257" t="s">
        <v>1073</v>
      </c>
    </row>
    <row r="1687" spans="1:9" ht="15.95" customHeight="1">
      <c r="A1687" s="257" t="s">
        <v>3801</v>
      </c>
      <c r="B1687" s="257" t="s">
        <v>3802</v>
      </c>
      <c r="C1687" s="257"/>
      <c r="D1687" s="257" t="s">
        <v>719</v>
      </c>
      <c r="E1687" s="257" t="s">
        <v>3803</v>
      </c>
      <c r="F1687" s="257" t="s">
        <v>3804</v>
      </c>
      <c r="G1687" s="257" t="s">
        <v>3634</v>
      </c>
      <c r="H1687" s="257" t="s">
        <v>5746</v>
      </c>
      <c r="I1687" s="257" t="s">
        <v>1073</v>
      </c>
    </row>
    <row r="1688" spans="1:9" ht="15.95" customHeight="1">
      <c r="A1688" s="257" t="s">
        <v>3805</v>
      </c>
      <c r="B1688" s="257" t="s">
        <v>799</v>
      </c>
      <c r="C1688" s="257"/>
      <c r="D1688" s="257" t="s">
        <v>721</v>
      </c>
      <c r="E1688" s="257" t="s">
        <v>3803</v>
      </c>
      <c r="F1688" s="257" t="s">
        <v>3804</v>
      </c>
      <c r="G1688" s="257" t="s">
        <v>3634</v>
      </c>
      <c r="H1688" s="257" t="s">
        <v>5746</v>
      </c>
      <c r="I1688" s="257" t="s">
        <v>1073</v>
      </c>
    </row>
    <row r="1689" spans="1:9" ht="15.95" customHeight="1">
      <c r="A1689" s="257" t="s">
        <v>3806</v>
      </c>
      <c r="B1689" s="257" t="s">
        <v>833</v>
      </c>
      <c r="C1689" s="257"/>
      <c r="D1689" s="257" t="s">
        <v>721</v>
      </c>
      <c r="E1689" s="257" t="s">
        <v>3803</v>
      </c>
      <c r="F1689" s="257" t="s">
        <v>3804</v>
      </c>
      <c r="G1689" s="257" t="s">
        <v>3634</v>
      </c>
      <c r="H1689" s="257" t="s">
        <v>5746</v>
      </c>
      <c r="I1689" s="257" t="s">
        <v>1073</v>
      </c>
    </row>
    <row r="1690" spans="1:9" ht="15.95" customHeight="1">
      <c r="A1690" s="257" t="s">
        <v>3807</v>
      </c>
      <c r="B1690" s="257" t="s">
        <v>821</v>
      </c>
      <c r="C1690" s="257"/>
      <c r="D1690" s="257" t="s">
        <v>721</v>
      </c>
      <c r="E1690" s="257" t="s">
        <v>3803</v>
      </c>
      <c r="F1690" s="257" t="s">
        <v>3804</v>
      </c>
      <c r="G1690" s="257" t="s">
        <v>3634</v>
      </c>
      <c r="H1690" s="257" t="s">
        <v>5746</v>
      </c>
      <c r="I1690" s="257" t="s">
        <v>1073</v>
      </c>
    </row>
    <row r="1691" spans="1:9" ht="15.95" customHeight="1">
      <c r="A1691" s="257" t="s">
        <v>3808</v>
      </c>
      <c r="B1691" s="257" t="s">
        <v>1046</v>
      </c>
      <c r="C1691" s="257"/>
      <c r="D1691" s="257" t="s">
        <v>721</v>
      </c>
      <c r="E1691" s="257" t="s">
        <v>3803</v>
      </c>
      <c r="F1691" s="257" t="s">
        <v>3804</v>
      </c>
      <c r="G1691" s="257" t="s">
        <v>3634</v>
      </c>
      <c r="H1691" s="257" t="s">
        <v>5746</v>
      </c>
      <c r="I1691" s="257" t="s">
        <v>1073</v>
      </c>
    </row>
    <row r="1692" spans="1:9" ht="15.95" customHeight="1">
      <c r="A1692" s="257" t="s">
        <v>3809</v>
      </c>
      <c r="B1692" s="257" t="s">
        <v>3810</v>
      </c>
      <c r="C1692" s="257"/>
      <c r="D1692" s="257" t="s">
        <v>721</v>
      </c>
      <c r="E1692" s="257" t="s">
        <v>3803</v>
      </c>
      <c r="F1692" s="257" t="s">
        <v>3804</v>
      </c>
      <c r="G1692" s="257" t="s">
        <v>3634</v>
      </c>
      <c r="H1692" s="257" t="s">
        <v>5746</v>
      </c>
      <c r="I1692" s="257" t="s">
        <v>1073</v>
      </c>
    </row>
    <row r="1693" spans="1:9" ht="15.95" customHeight="1">
      <c r="A1693" s="257" t="s">
        <v>3811</v>
      </c>
      <c r="B1693" s="257" t="s">
        <v>3812</v>
      </c>
      <c r="C1693" s="257"/>
      <c r="D1693" s="257" t="s">
        <v>721</v>
      </c>
      <c r="E1693" s="257" t="s">
        <v>3803</v>
      </c>
      <c r="F1693" s="257" t="s">
        <v>3804</v>
      </c>
      <c r="G1693" s="257" t="s">
        <v>3634</v>
      </c>
      <c r="H1693" s="257" t="s">
        <v>5746</v>
      </c>
      <c r="I1693" s="257" t="s">
        <v>1073</v>
      </c>
    </row>
    <row r="1694" spans="1:9" ht="15.95" customHeight="1">
      <c r="A1694" s="257" t="s">
        <v>3813</v>
      </c>
      <c r="B1694" s="257" t="s">
        <v>1309</v>
      </c>
      <c r="C1694" s="257"/>
      <c r="D1694" s="257" t="s">
        <v>721</v>
      </c>
      <c r="E1694" s="257" t="s">
        <v>3803</v>
      </c>
      <c r="F1694" s="257" t="s">
        <v>3804</v>
      </c>
      <c r="G1694" s="257" t="s">
        <v>3634</v>
      </c>
      <c r="H1694" s="257" t="s">
        <v>5746</v>
      </c>
      <c r="I1694" s="257" t="s">
        <v>1073</v>
      </c>
    </row>
    <row r="1695" spans="1:9" ht="15.95" customHeight="1">
      <c r="A1695" s="257" t="s">
        <v>3814</v>
      </c>
      <c r="B1695" s="257" t="s">
        <v>3815</v>
      </c>
      <c r="C1695" s="257"/>
      <c r="D1695" s="257" t="s">
        <v>721</v>
      </c>
      <c r="E1695" s="257" t="s">
        <v>3803</v>
      </c>
      <c r="F1695" s="257" t="s">
        <v>3804</v>
      </c>
      <c r="G1695" s="257" t="s">
        <v>3634</v>
      </c>
      <c r="H1695" s="257" t="s">
        <v>5746</v>
      </c>
      <c r="I1695" s="257" t="s">
        <v>1073</v>
      </c>
    </row>
    <row r="1696" spans="1:9" ht="15.95" customHeight="1">
      <c r="A1696" s="257" t="s">
        <v>3816</v>
      </c>
      <c r="B1696" s="257" t="s">
        <v>3286</v>
      </c>
      <c r="C1696" s="257"/>
      <c r="D1696" s="257" t="s">
        <v>721</v>
      </c>
      <c r="E1696" s="257" t="s">
        <v>3803</v>
      </c>
      <c r="F1696" s="257" t="s">
        <v>3804</v>
      </c>
      <c r="G1696" s="257" t="s">
        <v>3634</v>
      </c>
      <c r="H1696" s="257" t="s">
        <v>5746</v>
      </c>
      <c r="I1696" s="257" t="s">
        <v>1073</v>
      </c>
    </row>
    <row r="1697" spans="1:9" ht="15.95" customHeight="1">
      <c r="A1697" s="257" t="s">
        <v>3817</v>
      </c>
      <c r="B1697" s="257" t="s">
        <v>3818</v>
      </c>
      <c r="C1697" s="257"/>
      <c r="D1697" s="257" t="s">
        <v>721</v>
      </c>
      <c r="E1697" s="257" t="s">
        <v>3803</v>
      </c>
      <c r="F1697" s="257" t="s">
        <v>3804</v>
      </c>
      <c r="G1697" s="257" t="s">
        <v>3634</v>
      </c>
      <c r="H1697" s="257" t="s">
        <v>5746</v>
      </c>
      <c r="I1697" s="257" t="s">
        <v>1073</v>
      </c>
    </row>
    <row r="1698" spans="1:9" ht="15.95" customHeight="1">
      <c r="A1698" s="257" t="s">
        <v>3819</v>
      </c>
      <c r="B1698" s="257" t="s">
        <v>3820</v>
      </c>
      <c r="C1698" s="257"/>
      <c r="D1698" s="257" t="s">
        <v>721</v>
      </c>
      <c r="E1698" s="257" t="s">
        <v>3803</v>
      </c>
      <c r="F1698" s="257" t="s">
        <v>3804</v>
      </c>
      <c r="G1698" s="257" t="s">
        <v>3634</v>
      </c>
      <c r="H1698" s="257" t="s">
        <v>5746</v>
      </c>
      <c r="I1698" s="257" t="s">
        <v>1073</v>
      </c>
    </row>
    <row r="1699" spans="1:9" ht="15.95" customHeight="1">
      <c r="A1699" s="257" t="s">
        <v>3821</v>
      </c>
      <c r="B1699" s="257" t="s">
        <v>3822</v>
      </c>
      <c r="C1699" s="257"/>
      <c r="D1699" s="257" t="s">
        <v>721</v>
      </c>
      <c r="E1699" s="257" t="s">
        <v>3803</v>
      </c>
      <c r="F1699" s="257" t="s">
        <v>3804</v>
      </c>
      <c r="G1699" s="257" t="s">
        <v>3634</v>
      </c>
      <c r="H1699" s="257" t="s">
        <v>5746</v>
      </c>
      <c r="I1699" s="257" t="s">
        <v>1073</v>
      </c>
    </row>
    <row r="1700" spans="1:9" ht="15.95" customHeight="1">
      <c r="A1700" s="257" t="s">
        <v>3823</v>
      </c>
      <c r="B1700" s="257" t="s">
        <v>3824</v>
      </c>
      <c r="C1700" s="257"/>
      <c r="D1700" s="257" t="s">
        <v>721</v>
      </c>
      <c r="E1700" s="257" t="s">
        <v>3803</v>
      </c>
      <c r="F1700" s="257" t="s">
        <v>3804</v>
      </c>
      <c r="G1700" s="257" t="s">
        <v>3634</v>
      </c>
      <c r="H1700" s="257" t="s">
        <v>5746</v>
      </c>
      <c r="I1700" s="257" t="s">
        <v>1073</v>
      </c>
    </row>
    <row r="1701" spans="1:9" ht="15.95" customHeight="1">
      <c r="A1701" s="257" t="s">
        <v>3825</v>
      </c>
      <c r="B1701" s="257" t="s">
        <v>1580</v>
      </c>
      <c r="C1701" s="257"/>
      <c r="D1701" s="257" t="s">
        <v>721</v>
      </c>
      <c r="E1701" s="257" t="s">
        <v>3803</v>
      </c>
      <c r="F1701" s="257" t="s">
        <v>3804</v>
      </c>
      <c r="G1701" s="257" t="s">
        <v>3634</v>
      </c>
      <c r="H1701" s="257" t="s">
        <v>5746</v>
      </c>
      <c r="I1701" s="257" t="s">
        <v>1073</v>
      </c>
    </row>
    <row r="1702" spans="1:9" ht="15.95" customHeight="1">
      <c r="A1702" s="257" t="s">
        <v>3826</v>
      </c>
      <c r="B1702" s="257" t="s">
        <v>722</v>
      </c>
      <c r="C1702" s="257"/>
      <c r="D1702" s="257" t="s">
        <v>721</v>
      </c>
      <c r="E1702" s="257" t="s">
        <v>3803</v>
      </c>
      <c r="F1702" s="257" t="s">
        <v>3804</v>
      </c>
      <c r="G1702" s="257" t="s">
        <v>3634</v>
      </c>
      <c r="H1702" s="257" t="s">
        <v>5746</v>
      </c>
      <c r="I1702" s="257" t="s">
        <v>1073</v>
      </c>
    </row>
    <row r="1703" spans="1:9" ht="15.95" customHeight="1">
      <c r="A1703" s="257" t="s">
        <v>3827</v>
      </c>
      <c r="B1703" s="257" t="s">
        <v>3828</v>
      </c>
      <c r="C1703" s="257"/>
      <c r="D1703" s="257" t="s">
        <v>721</v>
      </c>
      <c r="E1703" s="257" t="s">
        <v>3803</v>
      </c>
      <c r="F1703" s="257" t="s">
        <v>3804</v>
      </c>
      <c r="G1703" s="257" t="s">
        <v>3634</v>
      </c>
      <c r="H1703" s="257" t="s">
        <v>5746</v>
      </c>
      <c r="I1703" s="257" t="s">
        <v>1073</v>
      </c>
    </row>
    <row r="1704" spans="1:9" ht="15.95" customHeight="1">
      <c r="A1704" s="257" t="s">
        <v>3829</v>
      </c>
      <c r="B1704" s="257" t="s">
        <v>915</v>
      </c>
      <c r="C1704" s="257"/>
      <c r="D1704" s="257" t="s">
        <v>721</v>
      </c>
      <c r="E1704" s="257" t="s">
        <v>3803</v>
      </c>
      <c r="F1704" s="257" t="s">
        <v>3804</v>
      </c>
      <c r="G1704" s="257" t="s">
        <v>3634</v>
      </c>
      <c r="H1704" s="257" t="s">
        <v>5746</v>
      </c>
      <c r="I1704" s="257" t="s">
        <v>1073</v>
      </c>
    </row>
    <row r="1705" spans="1:9" ht="15.95" customHeight="1">
      <c r="A1705" s="257" t="s">
        <v>3830</v>
      </c>
      <c r="B1705" s="257" t="s">
        <v>903</v>
      </c>
      <c r="C1705" s="257"/>
      <c r="D1705" s="257" t="s">
        <v>721</v>
      </c>
      <c r="E1705" s="257" t="s">
        <v>3803</v>
      </c>
      <c r="F1705" s="257" t="s">
        <v>3804</v>
      </c>
      <c r="G1705" s="257" t="s">
        <v>3634</v>
      </c>
      <c r="H1705" s="257" t="s">
        <v>5746</v>
      </c>
      <c r="I1705" s="257" t="s">
        <v>1073</v>
      </c>
    </row>
    <row r="1706" spans="1:9" ht="15.95" customHeight="1">
      <c r="A1706" s="257" t="s">
        <v>3831</v>
      </c>
      <c r="B1706" s="257" t="s">
        <v>1001</v>
      </c>
      <c r="C1706" s="257"/>
      <c r="D1706" s="257" t="s">
        <v>721</v>
      </c>
      <c r="E1706" s="257" t="s">
        <v>3803</v>
      </c>
      <c r="F1706" s="257" t="s">
        <v>3804</v>
      </c>
      <c r="G1706" s="257" t="s">
        <v>3634</v>
      </c>
      <c r="H1706" s="257" t="s">
        <v>5746</v>
      </c>
      <c r="I1706" s="257" t="s">
        <v>1073</v>
      </c>
    </row>
    <row r="1707" spans="1:9" ht="15.95" customHeight="1">
      <c r="A1707" s="257" t="s">
        <v>3832</v>
      </c>
      <c r="B1707" s="257" t="s">
        <v>908</v>
      </c>
      <c r="C1707" s="257"/>
      <c r="D1707" s="257" t="s">
        <v>721</v>
      </c>
      <c r="E1707" s="257" t="s">
        <v>3803</v>
      </c>
      <c r="F1707" s="257" t="s">
        <v>3804</v>
      </c>
      <c r="G1707" s="257" t="s">
        <v>3634</v>
      </c>
      <c r="H1707" s="257" t="s">
        <v>5746</v>
      </c>
      <c r="I1707" s="257" t="s">
        <v>1073</v>
      </c>
    </row>
    <row r="1708" spans="1:9" ht="15.95" customHeight="1">
      <c r="A1708" s="257" t="s">
        <v>3833</v>
      </c>
      <c r="B1708" s="257" t="s">
        <v>902</v>
      </c>
      <c r="C1708" s="257"/>
      <c r="D1708" s="257" t="s">
        <v>721</v>
      </c>
      <c r="E1708" s="257" t="s">
        <v>3803</v>
      </c>
      <c r="F1708" s="257" t="s">
        <v>3804</v>
      </c>
      <c r="G1708" s="257" t="s">
        <v>3634</v>
      </c>
      <c r="H1708" s="257" t="s">
        <v>5746</v>
      </c>
      <c r="I1708" s="257" t="s">
        <v>1073</v>
      </c>
    </row>
    <row r="1709" spans="1:9" ht="15.95" customHeight="1">
      <c r="A1709" s="257" t="s">
        <v>3834</v>
      </c>
      <c r="B1709" s="257" t="s">
        <v>3835</v>
      </c>
      <c r="C1709" s="257"/>
      <c r="D1709" s="257" t="s">
        <v>721</v>
      </c>
      <c r="E1709" s="257" t="s">
        <v>3803</v>
      </c>
      <c r="F1709" s="257" t="s">
        <v>3804</v>
      </c>
      <c r="G1709" s="257" t="s">
        <v>3634</v>
      </c>
      <c r="H1709" s="257" t="s">
        <v>5746</v>
      </c>
      <c r="I1709" s="257" t="s">
        <v>1073</v>
      </c>
    </row>
    <row r="1710" spans="1:9" ht="15.95" customHeight="1">
      <c r="A1710" s="257" t="s">
        <v>3836</v>
      </c>
      <c r="B1710" s="257" t="s">
        <v>1000</v>
      </c>
      <c r="C1710" s="257"/>
      <c r="D1710" s="257" t="s">
        <v>721</v>
      </c>
      <c r="E1710" s="257" t="s">
        <v>3803</v>
      </c>
      <c r="F1710" s="257" t="s">
        <v>3804</v>
      </c>
      <c r="G1710" s="257" t="s">
        <v>3634</v>
      </c>
      <c r="H1710" s="257" t="s">
        <v>5746</v>
      </c>
      <c r="I1710" s="257" t="s">
        <v>1073</v>
      </c>
    </row>
    <row r="1711" spans="1:9" ht="15.95" customHeight="1">
      <c r="A1711" s="257" t="s">
        <v>3837</v>
      </c>
      <c r="B1711" s="257" t="s">
        <v>3838</v>
      </c>
      <c r="C1711" s="257"/>
      <c r="D1711" s="257" t="s">
        <v>719</v>
      </c>
      <c r="E1711" s="257" t="s">
        <v>3839</v>
      </c>
      <c r="F1711" s="257" t="s">
        <v>3840</v>
      </c>
      <c r="G1711" s="257" t="s">
        <v>3634</v>
      </c>
      <c r="H1711" s="257" t="s">
        <v>5746</v>
      </c>
      <c r="I1711" s="257" t="s">
        <v>1073</v>
      </c>
    </row>
    <row r="1712" spans="1:9" ht="15.95" customHeight="1">
      <c r="A1712" s="257" t="s">
        <v>3841</v>
      </c>
      <c r="B1712" s="257" t="s">
        <v>3842</v>
      </c>
      <c r="C1712" s="257"/>
      <c r="D1712" s="257" t="s">
        <v>721</v>
      </c>
      <c r="E1712" s="257" t="s">
        <v>3839</v>
      </c>
      <c r="F1712" s="257" t="s">
        <v>3840</v>
      </c>
      <c r="G1712" s="257" t="s">
        <v>3634</v>
      </c>
      <c r="H1712" s="257" t="s">
        <v>5746</v>
      </c>
      <c r="I1712" s="257" t="s">
        <v>1073</v>
      </c>
    </row>
    <row r="1713" spans="1:9" ht="15.95" customHeight="1">
      <c r="A1713" s="257" t="s">
        <v>3843</v>
      </c>
      <c r="B1713" s="257" t="s">
        <v>3844</v>
      </c>
      <c r="C1713" s="257"/>
      <c r="D1713" s="257" t="s">
        <v>721</v>
      </c>
      <c r="E1713" s="257" t="s">
        <v>3839</v>
      </c>
      <c r="F1713" s="257" t="s">
        <v>3840</v>
      </c>
      <c r="G1713" s="257" t="s">
        <v>3634</v>
      </c>
      <c r="H1713" s="257" t="s">
        <v>5746</v>
      </c>
      <c r="I1713" s="257" t="s">
        <v>1073</v>
      </c>
    </row>
    <row r="1714" spans="1:9" ht="15.95" customHeight="1">
      <c r="A1714" s="257" t="s">
        <v>3845</v>
      </c>
      <c r="B1714" s="257" t="s">
        <v>3846</v>
      </c>
      <c r="C1714" s="257"/>
      <c r="D1714" s="257" t="s">
        <v>721</v>
      </c>
      <c r="E1714" s="257" t="s">
        <v>3839</v>
      </c>
      <c r="F1714" s="257" t="s">
        <v>3840</v>
      </c>
      <c r="G1714" s="257" t="s">
        <v>3634</v>
      </c>
      <c r="H1714" s="257" t="s">
        <v>5746</v>
      </c>
      <c r="I1714" s="257" t="s">
        <v>1073</v>
      </c>
    </row>
    <row r="1715" spans="1:9" ht="15.95" customHeight="1">
      <c r="A1715" s="257" t="s">
        <v>3847</v>
      </c>
      <c r="B1715" s="257" t="s">
        <v>819</v>
      </c>
      <c r="C1715" s="257"/>
      <c r="D1715" s="257" t="s">
        <v>721</v>
      </c>
      <c r="E1715" s="257" t="s">
        <v>3839</v>
      </c>
      <c r="F1715" s="257" t="s">
        <v>3840</v>
      </c>
      <c r="G1715" s="257" t="s">
        <v>3634</v>
      </c>
      <c r="H1715" s="257" t="s">
        <v>5746</v>
      </c>
      <c r="I1715" s="257" t="s">
        <v>1073</v>
      </c>
    </row>
    <row r="1716" spans="1:9" ht="15.95" customHeight="1">
      <c r="A1716" s="257" t="s">
        <v>3848</v>
      </c>
      <c r="B1716" s="257" t="s">
        <v>754</v>
      </c>
      <c r="C1716" s="257"/>
      <c r="D1716" s="257" t="s">
        <v>721</v>
      </c>
      <c r="E1716" s="257" t="s">
        <v>3839</v>
      </c>
      <c r="F1716" s="257" t="s">
        <v>3840</v>
      </c>
      <c r="G1716" s="257" t="s">
        <v>3634</v>
      </c>
      <c r="H1716" s="257" t="s">
        <v>5746</v>
      </c>
      <c r="I1716" s="257" t="s">
        <v>1073</v>
      </c>
    </row>
    <row r="1717" spans="1:9" ht="15.95" customHeight="1">
      <c r="A1717" s="257" t="s">
        <v>3849</v>
      </c>
      <c r="B1717" s="257" t="s">
        <v>2018</v>
      </c>
      <c r="C1717" s="257"/>
      <c r="D1717" s="257" t="s">
        <v>721</v>
      </c>
      <c r="E1717" s="257" t="s">
        <v>3839</v>
      </c>
      <c r="F1717" s="257" t="s">
        <v>3840</v>
      </c>
      <c r="G1717" s="257" t="s">
        <v>3634</v>
      </c>
      <c r="H1717" s="257" t="s">
        <v>5746</v>
      </c>
      <c r="I1717" s="257" t="s">
        <v>1073</v>
      </c>
    </row>
    <row r="1718" spans="1:9" ht="15.95" customHeight="1">
      <c r="A1718" s="257" t="s">
        <v>3850</v>
      </c>
      <c r="B1718" s="257" t="s">
        <v>3851</v>
      </c>
      <c r="C1718" s="257"/>
      <c r="D1718" s="257" t="s">
        <v>721</v>
      </c>
      <c r="E1718" s="257" t="s">
        <v>3839</v>
      </c>
      <c r="F1718" s="257" t="s">
        <v>3840</v>
      </c>
      <c r="G1718" s="257" t="s">
        <v>3634</v>
      </c>
      <c r="H1718" s="257" t="s">
        <v>5746</v>
      </c>
      <c r="I1718" s="257" t="s">
        <v>1073</v>
      </c>
    </row>
    <row r="1719" spans="1:9" ht="15.95" customHeight="1">
      <c r="A1719" s="257" t="s">
        <v>3852</v>
      </c>
      <c r="B1719" s="257" t="s">
        <v>3853</v>
      </c>
      <c r="C1719" s="257"/>
      <c r="D1719" s="257" t="s">
        <v>721</v>
      </c>
      <c r="E1719" s="257" t="s">
        <v>3839</v>
      </c>
      <c r="F1719" s="257" t="s">
        <v>3840</v>
      </c>
      <c r="G1719" s="257" t="s">
        <v>3634</v>
      </c>
      <c r="H1719" s="257" t="s">
        <v>5746</v>
      </c>
      <c r="I1719" s="257" t="s">
        <v>1073</v>
      </c>
    </row>
    <row r="1720" spans="1:9" ht="15.95" customHeight="1">
      <c r="A1720" s="257" t="s">
        <v>3854</v>
      </c>
      <c r="B1720" s="257" t="s">
        <v>2094</v>
      </c>
      <c r="C1720" s="257"/>
      <c r="D1720" s="257" t="s">
        <v>721</v>
      </c>
      <c r="E1720" s="257" t="s">
        <v>3839</v>
      </c>
      <c r="F1720" s="257" t="s">
        <v>3840</v>
      </c>
      <c r="G1720" s="257" t="s">
        <v>3634</v>
      </c>
      <c r="H1720" s="257" t="s">
        <v>5746</v>
      </c>
      <c r="I1720" s="257" t="s">
        <v>1073</v>
      </c>
    </row>
    <row r="1721" spans="1:9" ht="15.95" customHeight="1">
      <c r="A1721" s="257" t="s">
        <v>3855</v>
      </c>
      <c r="B1721" s="257" t="s">
        <v>1030</v>
      </c>
      <c r="C1721" s="257"/>
      <c r="D1721" s="257" t="s">
        <v>721</v>
      </c>
      <c r="E1721" s="257" t="s">
        <v>3839</v>
      </c>
      <c r="F1721" s="257" t="s">
        <v>3840</v>
      </c>
      <c r="G1721" s="257" t="s">
        <v>3634</v>
      </c>
      <c r="H1721" s="257" t="s">
        <v>5746</v>
      </c>
      <c r="I1721" s="257" t="s">
        <v>1073</v>
      </c>
    </row>
    <row r="1722" spans="1:9" ht="15.95" customHeight="1">
      <c r="A1722" s="257" t="s">
        <v>3856</v>
      </c>
      <c r="B1722" s="257" t="s">
        <v>3857</v>
      </c>
      <c r="C1722" s="257"/>
      <c r="D1722" s="257" t="s">
        <v>721</v>
      </c>
      <c r="E1722" s="257" t="s">
        <v>3839</v>
      </c>
      <c r="F1722" s="257" t="s">
        <v>3840</v>
      </c>
      <c r="G1722" s="257" t="s">
        <v>3634</v>
      </c>
      <c r="H1722" s="257" t="s">
        <v>5746</v>
      </c>
      <c r="I1722" s="257" t="s">
        <v>1073</v>
      </c>
    </row>
    <row r="1723" spans="1:9" ht="15.95" customHeight="1">
      <c r="A1723" s="257" t="s">
        <v>3858</v>
      </c>
      <c r="B1723" s="257" t="s">
        <v>3859</v>
      </c>
      <c r="C1723" s="257"/>
      <c r="D1723" s="257" t="s">
        <v>721</v>
      </c>
      <c r="E1723" s="257" t="s">
        <v>3839</v>
      </c>
      <c r="F1723" s="257" t="s">
        <v>3840</v>
      </c>
      <c r="G1723" s="257" t="s">
        <v>3634</v>
      </c>
      <c r="H1723" s="257" t="s">
        <v>5746</v>
      </c>
      <c r="I1723" s="257" t="s">
        <v>1073</v>
      </c>
    </row>
    <row r="1724" spans="1:9" ht="15.95" customHeight="1">
      <c r="A1724" s="257" t="s">
        <v>3860</v>
      </c>
      <c r="B1724" s="257" t="s">
        <v>3861</v>
      </c>
      <c r="C1724" s="257"/>
      <c r="D1724" s="257" t="s">
        <v>721</v>
      </c>
      <c r="E1724" s="257" t="s">
        <v>3839</v>
      </c>
      <c r="F1724" s="257" t="s">
        <v>3840</v>
      </c>
      <c r="G1724" s="257" t="s">
        <v>3634</v>
      </c>
      <c r="H1724" s="257" t="s">
        <v>5746</v>
      </c>
      <c r="I1724" s="257" t="s">
        <v>1073</v>
      </c>
    </row>
    <row r="1725" spans="1:9" ht="15.95" customHeight="1">
      <c r="A1725" s="257" t="s">
        <v>3862</v>
      </c>
      <c r="B1725" s="257" t="s">
        <v>1641</v>
      </c>
      <c r="C1725" s="257"/>
      <c r="D1725" s="257" t="s">
        <v>721</v>
      </c>
      <c r="E1725" s="257" t="s">
        <v>3839</v>
      </c>
      <c r="F1725" s="257" t="s">
        <v>3840</v>
      </c>
      <c r="G1725" s="257" t="s">
        <v>3634</v>
      </c>
      <c r="H1725" s="257" t="s">
        <v>5746</v>
      </c>
      <c r="I1725" s="257" t="s">
        <v>1073</v>
      </c>
    </row>
    <row r="1726" spans="1:9" ht="15.95" customHeight="1">
      <c r="A1726" s="257" t="s">
        <v>3863</v>
      </c>
      <c r="B1726" s="257" t="s">
        <v>3864</v>
      </c>
      <c r="C1726" s="257"/>
      <c r="D1726" s="257" t="s">
        <v>721</v>
      </c>
      <c r="E1726" s="257" t="s">
        <v>3839</v>
      </c>
      <c r="F1726" s="257" t="s">
        <v>3840</v>
      </c>
      <c r="G1726" s="257" t="s">
        <v>3634</v>
      </c>
      <c r="H1726" s="257" t="s">
        <v>5746</v>
      </c>
      <c r="I1726" s="257" t="s">
        <v>1073</v>
      </c>
    </row>
    <row r="1727" spans="1:9" ht="15.95" customHeight="1">
      <c r="A1727" s="257" t="s">
        <v>3865</v>
      </c>
      <c r="B1727" s="257" t="s">
        <v>3866</v>
      </c>
      <c r="C1727" s="257"/>
      <c r="D1727" s="257" t="s">
        <v>721</v>
      </c>
      <c r="E1727" s="257" t="s">
        <v>3839</v>
      </c>
      <c r="F1727" s="257" t="s">
        <v>3840</v>
      </c>
      <c r="G1727" s="257" t="s">
        <v>3634</v>
      </c>
      <c r="H1727" s="257" t="s">
        <v>5746</v>
      </c>
      <c r="I1727" s="257" t="s">
        <v>1073</v>
      </c>
    </row>
    <row r="1728" spans="1:9" ht="15.95" customHeight="1">
      <c r="A1728" s="257" t="s">
        <v>3867</v>
      </c>
      <c r="B1728" s="257" t="s">
        <v>869</v>
      </c>
      <c r="C1728" s="257"/>
      <c r="D1728" s="257" t="s">
        <v>721</v>
      </c>
      <c r="E1728" s="257" t="s">
        <v>3839</v>
      </c>
      <c r="F1728" s="257" t="s">
        <v>3840</v>
      </c>
      <c r="G1728" s="257" t="s">
        <v>3634</v>
      </c>
      <c r="H1728" s="257" t="s">
        <v>5746</v>
      </c>
      <c r="I1728" s="257" t="s">
        <v>1073</v>
      </c>
    </row>
    <row r="1729" spans="1:9" ht="15.95" customHeight="1">
      <c r="A1729" s="257" t="s">
        <v>3868</v>
      </c>
      <c r="B1729" s="257" t="s">
        <v>848</v>
      </c>
      <c r="C1729" s="257"/>
      <c r="D1729" s="257" t="s">
        <v>721</v>
      </c>
      <c r="E1729" s="257" t="s">
        <v>3869</v>
      </c>
      <c r="F1729" s="257" t="s">
        <v>3870</v>
      </c>
      <c r="G1729" s="257" t="s">
        <v>3634</v>
      </c>
      <c r="H1729" s="257" t="s">
        <v>5746</v>
      </c>
      <c r="I1729" s="257" t="s">
        <v>1073</v>
      </c>
    </row>
    <row r="1730" spans="1:9" ht="15.95" customHeight="1">
      <c r="A1730" s="257" t="s">
        <v>3871</v>
      </c>
      <c r="B1730" s="257" t="s">
        <v>3872</v>
      </c>
      <c r="C1730" s="257"/>
      <c r="D1730" s="257" t="s">
        <v>721</v>
      </c>
      <c r="E1730" s="257" t="s">
        <v>3869</v>
      </c>
      <c r="F1730" s="257" t="s">
        <v>3870</v>
      </c>
      <c r="G1730" s="257" t="s">
        <v>3634</v>
      </c>
      <c r="H1730" s="257" t="s">
        <v>5746</v>
      </c>
      <c r="I1730" s="257" t="s">
        <v>1073</v>
      </c>
    </row>
    <row r="1731" spans="1:9" ht="15.95" customHeight="1">
      <c r="A1731" s="257" t="s">
        <v>3873</v>
      </c>
      <c r="B1731" s="257" t="s">
        <v>920</v>
      </c>
      <c r="C1731" s="257"/>
      <c r="D1731" s="257" t="s">
        <v>721</v>
      </c>
      <c r="E1731" s="257" t="s">
        <v>3869</v>
      </c>
      <c r="F1731" s="257" t="s">
        <v>3870</v>
      </c>
      <c r="G1731" s="257" t="s">
        <v>3634</v>
      </c>
      <c r="H1731" s="257" t="s">
        <v>5746</v>
      </c>
      <c r="I1731" s="257" t="s">
        <v>1073</v>
      </c>
    </row>
    <row r="1732" spans="1:9" ht="15.95" customHeight="1">
      <c r="A1732" s="257" t="s">
        <v>3874</v>
      </c>
      <c r="B1732" s="257" t="s">
        <v>3875</v>
      </c>
      <c r="C1732" s="257"/>
      <c r="D1732" s="257" t="s">
        <v>721</v>
      </c>
      <c r="E1732" s="257" t="s">
        <v>3869</v>
      </c>
      <c r="F1732" s="257" t="s">
        <v>3870</v>
      </c>
      <c r="G1732" s="257" t="s">
        <v>3634</v>
      </c>
      <c r="H1732" s="257" t="s">
        <v>5746</v>
      </c>
      <c r="I1732" s="257" t="s">
        <v>1073</v>
      </c>
    </row>
    <row r="1733" spans="1:9" ht="15.95" customHeight="1">
      <c r="A1733" s="257" t="s">
        <v>3876</v>
      </c>
      <c r="B1733" s="257" t="s">
        <v>3877</v>
      </c>
      <c r="C1733" s="257"/>
      <c r="D1733" s="257" t="s">
        <v>721</v>
      </c>
      <c r="E1733" s="257" t="s">
        <v>3869</v>
      </c>
      <c r="F1733" s="257" t="s">
        <v>3870</v>
      </c>
      <c r="G1733" s="257" t="s">
        <v>3634</v>
      </c>
      <c r="H1733" s="257" t="s">
        <v>5746</v>
      </c>
      <c r="I1733" s="257" t="s">
        <v>1073</v>
      </c>
    </row>
    <row r="1734" spans="1:9" ht="15.95" customHeight="1">
      <c r="A1734" s="257" t="s">
        <v>3878</v>
      </c>
      <c r="B1734" s="257" t="s">
        <v>3879</v>
      </c>
      <c r="C1734" s="257"/>
      <c r="D1734" s="257" t="s">
        <v>721</v>
      </c>
      <c r="E1734" s="257" t="s">
        <v>3869</v>
      </c>
      <c r="F1734" s="257" t="s">
        <v>3870</v>
      </c>
      <c r="G1734" s="257" t="s">
        <v>3634</v>
      </c>
      <c r="H1734" s="257" t="s">
        <v>5746</v>
      </c>
      <c r="I1734" s="257" t="s">
        <v>1073</v>
      </c>
    </row>
    <row r="1735" spans="1:9" ht="15.95" customHeight="1">
      <c r="A1735" s="257" t="s">
        <v>3880</v>
      </c>
      <c r="B1735" s="257" t="s">
        <v>3881</v>
      </c>
      <c r="C1735" s="257"/>
      <c r="D1735" s="257" t="s">
        <v>721</v>
      </c>
      <c r="E1735" s="257" t="s">
        <v>3869</v>
      </c>
      <c r="F1735" s="257" t="s">
        <v>3870</v>
      </c>
      <c r="G1735" s="257" t="s">
        <v>3634</v>
      </c>
      <c r="H1735" s="257" t="s">
        <v>5746</v>
      </c>
      <c r="I1735" s="257" t="s">
        <v>1073</v>
      </c>
    </row>
    <row r="1736" spans="1:9" ht="15.95" customHeight="1">
      <c r="A1736" s="257" t="s">
        <v>3882</v>
      </c>
      <c r="B1736" s="257" t="s">
        <v>951</v>
      </c>
      <c r="C1736" s="257"/>
      <c r="D1736" s="257" t="s">
        <v>721</v>
      </c>
      <c r="E1736" s="257" t="s">
        <v>3869</v>
      </c>
      <c r="F1736" s="257" t="s">
        <v>3870</v>
      </c>
      <c r="G1736" s="257" t="s">
        <v>3634</v>
      </c>
      <c r="H1736" s="257" t="s">
        <v>5746</v>
      </c>
      <c r="I1736" s="257" t="s">
        <v>1073</v>
      </c>
    </row>
    <row r="1737" spans="1:9" ht="15.95" customHeight="1">
      <c r="A1737" s="257" t="s">
        <v>3883</v>
      </c>
      <c r="B1737" s="257" t="s">
        <v>967</v>
      </c>
      <c r="C1737" s="257"/>
      <c r="D1737" s="257" t="s">
        <v>721</v>
      </c>
      <c r="E1737" s="257" t="s">
        <v>3869</v>
      </c>
      <c r="F1737" s="257" t="s">
        <v>3870</v>
      </c>
      <c r="G1737" s="257" t="s">
        <v>3634</v>
      </c>
      <c r="H1737" s="257" t="s">
        <v>5746</v>
      </c>
      <c r="I1737" s="257" t="s">
        <v>1073</v>
      </c>
    </row>
    <row r="1738" spans="1:9" ht="15.95" customHeight="1">
      <c r="A1738" s="257" t="s">
        <v>3884</v>
      </c>
      <c r="B1738" s="257" t="s">
        <v>3885</v>
      </c>
      <c r="C1738" s="257"/>
      <c r="D1738" s="257" t="s">
        <v>721</v>
      </c>
      <c r="E1738" s="257" t="s">
        <v>3869</v>
      </c>
      <c r="F1738" s="257" t="s">
        <v>3870</v>
      </c>
      <c r="G1738" s="257" t="s">
        <v>3634</v>
      </c>
      <c r="H1738" s="257" t="s">
        <v>5746</v>
      </c>
      <c r="I1738" s="257" t="s">
        <v>1073</v>
      </c>
    </row>
    <row r="1739" spans="1:9" ht="15.95" customHeight="1">
      <c r="A1739" s="257" t="s">
        <v>3886</v>
      </c>
      <c r="B1739" s="257" t="s">
        <v>858</v>
      </c>
      <c r="C1739" s="257"/>
      <c r="D1739" s="257" t="s">
        <v>721</v>
      </c>
      <c r="E1739" s="257" t="s">
        <v>3869</v>
      </c>
      <c r="F1739" s="257" t="s">
        <v>3870</v>
      </c>
      <c r="G1739" s="257" t="s">
        <v>3634</v>
      </c>
      <c r="H1739" s="257" t="s">
        <v>5746</v>
      </c>
      <c r="I1739" s="257" t="s">
        <v>1073</v>
      </c>
    </row>
    <row r="1740" spans="1:9" ht="15.95" customHeight="1">
      <c r="A1740" s="257" t="s">
        <v>3887</v>
      </c>
      <c r="B1740" s="257" t="s">
        <v>3888</v>
      </c>
      <c r="C1740" s="257"/>
      <c r="D1740" s="257" t="s">
        <v>721</v>
      </c>
      <c r="E1740" s="257" t="s">
        <v>3869</v>
      </c>
      <c r="F1740" s="257" t="s">
        <v>3870</v>
      </c>
      <c r="G1740" s="257" t="s">
        <v>3634</v>
      </c>
      <c r="H1740" s="257" t="s">
        <v>5746</v>
      </c>
      <c r="I1740" s="257" t="s">
        <v>1073</v>
      </c>
    </row>
    <row r="1741" spans="1:9" ht="15.95" customHeight="1">
      <c r="A1741" s="257" t="s">
        <v>3889</v>
      </c>
      <c r="B1741" s="257" t="s">
        <v>3890</v>
      </c>
      <c r="C1741" s="257"/>
      <c r="D1741" s="257" t="s">
        <v>721</v>
      </c>
      <c r="E1741" s="257" t="s">
        <v>3869</v>
      </c>
      <c r="F1741" s="257" t="s">
        <v>3870</v>
      </c>
      <c r="G1741" s="257" t="s">
        <v>3634</v>
      </c>
      <c r="H1741" s="257" t="s">
        <v>5746</v>
      </c>
      <c r="I1741" s="257" t="s">
        <v>1073</v>
      </c>
    </row>
    <row r="1742" spans="1:9" ht="15.95" customHeight="1">
      <c r="A1742" s="257" t="s">
        <v>3891</v>
      </c>
      <c r="B1742" s="257" t="s">
        <v>5824</v>
      </c>
      <c r="C1742" s="257"/>
      <c r="D1742" s="257" t="s">
        <v>5782</v>
      </c>
      <c r="E1742" s="257" t="s">
        <v>3892</v>
      </c>
      <c r="F1742" s="257" t="s">
        <v>5769</v>
      </c>
      <c r="G1742" s="257" t="s">
        <v>3893</v>
      </c>
      <c r="H1742" s="257" t="s">
        <v>5747</v>
      </c>
      <c r="I1742" s="257" t="s">
        <v>1073</v>
      </c>
    </row>
    <row r="1743" spans="1:9" ht="15.95" customHeight="1">
      <c r="A1743" s="257" t="s">
        <v>3894</v>
      </c>
      <c r="B1743" s="257" t="s">
        <v>5821</v>
      </c>
      <c r="C1743" s="257"/>
      <c r="D1743" s="257" t="s">
        <v>5782</v>
      </c>
      <c r="E1743" s="257" t="s">
        <v>3892</v>
      </c>
      <c r="F1743" s="257" t="s">
        <v>5769</v>
      </c>
      <c r="G1743" s="257" t="s">
        <v>3893</v>
      </c>
      <c r="H1743" s="257" t="s">
        <v>5747</v>
      </c>
      <c r="I1743" s="257" t="s">
        <v>1073</v>
      </c>
    </row>
    <row r="1744" spans="1:9" ht="15.95" customHeight="1">
      <c r="A1744" s="257" t="s">
        <v>3895</v>
      </c>
      <c r="B1744" s="257" t="s">
        <v>5827</v>
      </c>
      <c r="C1744" s="257"/>
      <c r="D1744" s="257" t="s">
        <v>5782</v>
      </c>
      <c r="E1744" s="257" t="s">
        <v>3892</v>
      </c>
      <c r="F1744" s="257" t="s">
        <v>5769</v>
      </c>
      <c r="G1744" s="257" t="s">
        <v>3893</v>
      </c>
      <c r="H1744" s="257" t="s">
        <v>5747</v>
      </c>
      <c r="I1744" s="257" t="s">
        <v>1073</v>
      </c>
    </row>
    <row r="1745" spans="1:9" ht="15.95" customHeight="1">
      <c r="A1745" s="257" t="s">
        <v>3896</v>
      </c>
      <c r="B1745" s="257" t="s">
        <v>5820</v>
      </c>
      <c r="C1745" s="257"/>
      <c r="D1745" s="257" t="s">
        <v>5782</v>
      </c>
      <c r="E1745" s="257" t="s">
        <v>3892</v>
      </c>
      <c r="F1745" s="257" t="s">
        <v>5769</v>
      </c>
      <c r="G1745" s="257" t="s">
        <v>3893</v>
      </c>
      <c r="H1745" s="257" t="s">
        <v>5747</v>
      </c>
      <c r="I1745" s="257" t="s">
        <v>1073</v>
      </c>
    </row>
    <row r="1746" spans="1:9" ht="15.95" customHeight="1">
      <c r="A1746" s="257" t="s">
        <v>3897</v>
      </c>
      <c r="B1746" s="257" t="s">
        <v>5823</v>
      </c>
      <c r="C1746" s="257"/>
      <c r="D1746" s="257" t="s">
        <v>5782</v>
      </c>
      <c r="E1746" s="257" t="s">
        <v>3892</v>
      </c>
      <c r="F1746" s="257" t="s">
        <v>5769</v>
      </c>
      <c r="G1746" s="257" t="s">
        <v>3893</v>
      </c>
      <c r="H1746" s="257" t="s">
        <v>5747</v>
      </c>
      <c r="I1746" s="257" t="s">
        <v>1073</v>
      </c>
    </row>
    <row r="1747" spans="1:9" ht="15.95" customHeight="1">
      <c r="A1747" s="257" t="s">
        <v>3898</v>
      </c>
      <c r="B1747" s="257" t="s">
        <v>5822</v>
      </c>
      <c r="C1747" s="257"/>
      <c r="D1747" s="257" t="s">
        <v>5782</v>
      </c>
      <c r="E1747" s="257" t="s">
        <v>3892</v>
      </c>
      <c r="F1747" s="257" t="s">
        <v>5769</v>
      </c>
      <c r="G1747" s="257" t="s">
        <v>3893</v>
      </c>
      <c r="H1747" s="257" t="s">
        <v>5747</v>
      </c>
      <c r="I1747" s="257" t="s">
        <v>1073</v>
      </c>
    </row>
    <row r="1748" spans="1:9" ht="15.95" customHeight="1">
      <c r="A1748" s="257" t="s">
        <v>3899</v>
      </c>
      <c r="B1748" s="257" t="s">
        <v>5816</v>
      </c>
      <c r="C1748" s="257"/>
      <c r="D1748" s="257" t="s">
        <v>5782</v>
      </c>
      <c r="E1748" s="257" t="s">
        <v>3892</v>
      </c>
      <c r="F1748" s="257" t="s">
        <v>5769</v>
      </c>
      <c r="G1748" s="257" t="s">
        <v>3893</v>
      </c>
      <c r="H1748" s="257" t="s">
        <v>5747</v>
      </c>
      <c r="I1748" s="257" t="s">
        <v>1073</v>
      </c>
    </row>
    <row r="1749" spans="1:9" ht="15.95" customHeight="1">
      <c r="A1749" s="257" t="s">
        <v>3900</v>
      </c>
      <c r="B1749" s="257" t="s">
        <v>5817</v>
      </c>
      <c r="C1749" s="257"/>
      <c r="D1749" s="257" t="s">
        <v>5782</v>
      </c>
      <c r="E1749" s="257" t="s">
        <v>3892</v>
      </c>
      <c r="F1749" s="257" t="s">
        <v>5769</v>
      </c>
      <c r="G1749" s="257" t="s">
        <v>3893</v>
      </c>
      <c r="H1749" s="257" t="s">
        <v>5747</v>
      </c>
      <c r="I1749" s="257" t="s">
        <v>1073</v>
      </c>
    </row>
    <row r="1750" spans="1:9" ht="15.95" customHeight="1">
      <c r="A1750" s="257" t="s">
        <v>3901</v>
      </c>
      <c r="B1750" s="257" t="s">
        <v>5819</v>
      </c>
      <c r="C1750" s="257"/>
      <c r="D1750" s="257" t="s">
        <v>5782</v>
      </c>
      <c r="E1750" s="257" t="s">
        <v>3892</v>
      </c>
      <c r="F1750" s="257" t="s">
        <v>5769</v>
      </c>
      <c r="G1750" s="257" t="s">
        <v>3893</v>
      </c>
      <c r="H1750" s="257" t="s">
        <v>5747</v>
      </c>
      <c r="I1750" s="257" t="s">
        <v>1073</v>
      </c>
    </row>
    <row r="1751" spans="1:9" ht="15.95" customHeight="1">
      <c r="A1751" s="257" t="s">
        <v>3902</v>
      </c>
      <c r="B1751" s="257" t="s">
        <v>2391</v>
      </c>
      <c r="C1751" s="257"/>
      <c r="D1751" s="257" t="s">
        <v>721</v>
      </c>
      <c r="E1751" s="257" t="s">
        <v>3892</v>
      </c>
      <c r="F1751" s="257" t="s">
        <v>5769</v>
      </c>
      <c r="G1751" s="257" t="s">
        <v>3893</v>
      </c>
      <c r="H1751" s="257" t="s">
        <v>5747</v>
      </c>
      <c r="I1751" s="257" t="s">
        <v>1073</v>
      </c>
    </row>
    <row r="1752" spans="1:9" ht="15.95" customHeight="1">
      <c r="A1752" s="257" t="s">
        <v>3903</v>
      </c>
      <c r="B1752" s="257" t="s">
        <v>3904</v>
      </c>
      <c r="C1752" s="257"/>
      <c r="D1752" s="257" t="s">
        <v>719</v>
      </c>
      <c r="E1752" s="257" t="s">
        <v>3905</v>
      </c>
      <c r="F1752" s="257" t="s">
        <v>3906</v>
      </c>
      <c r="G1752" s="257" t="s">
        <v>3893</v>
      </c>
      <c r="H1752" s="257" t="s">
        <v>5747</v>
      </c>
      <c r="I1752" s="257" t="s">
        <v>1073</v>
      </c>
    </row>
    <row r="1753" spans="1:9" ht="15.95" customHeight="1">
      <c r="A1753" s="257" t="s">
        <v>3907</v>
      </c>
      <c r="B1753" s="257" t="s">
        <v>3908</v>
      </c>
      <c r="C1753" s="257"/>
      <c r="D1753" s="257" t="s">
        <v>721</v>
      </c>
      <c r="E1753" s="257" t="s">
        <v>3905</v>
      </c>
      <c r="F1753" s="257" t="s">
        <v>3906</v>
      </c>
      <c r="G1753" s="257" t="s">
        <v>3893</v>
      </c>
      <c r="H1753" s="257" t="s">
        <v>5747</v>
      </c>
      <c r="I1753" s="257" t="s">
        <v>1073</v>
      </c>
    </row>
    <row r="1754" spans="1:9" ht="15.95" customHeight="1">
      <c r="A1754" s="257" t="s">
        <v>3909</v>
      </c>
      <c r="B1754" s="257" t="s">
        <v>3910</v>
      </c>
      <c r="C1754" s="257"/>
      <c r="D1754" s="257" t="s">
        <v>721</v>
      </c>
      <c r="E1754" s="257" t="s">
        <v>3905</v>
      </c>
      <c r="F1754" s="257" t="s">
        <v>3906</v>
      </c>
      <c r="G1754" s="257" t="s">
        <v>3893</v>
      </c>
      <c r="H1754" s="257" t="s">
        <v>5747</v>
      </c>
      <c r="I1754" s="257" t="s">
        <v>1073</v>
      </c>
    </row>
    <row r="1755" spans="1:9" ht="15.95" customHeight="1">
      <c r="A1755" s="257" t="s">
        <v>3911</v>
      </c>
      <c r="B1755" s="257" t="s">
        <v>3912</v>
      </c>
      <c r="C1755" s="257"/>
      <c r="D1755" s="257" t="s">
        <v>721</v>
      </c>
      <c r="E1755" s="257" t="s">
        <v>3905</v>
      </c>
      <c r="F1755" s="257" t="s">
        <v>3906</v>
      </c>
      <c r="G1755" s="257" t="s">
        <v>3893</v>
      </c>
      <c r="H1755" s="257" t="s">
        <v>5747</v>
      </c>
      <c r="I1755" s="257" t="s">
        <v>1073</v>
      </c>
    </row>
    <row r="1756" spans="1:9" ht="15.95" customHeight="1">
      <c r="A1756" s="257" t="s">
        <v>3913</v>
      </c>
      <c r="B1756" s="257" t="s">
        <v>3914</v>
      </c>
      <c r="C1756" s="257"/>
      <c r="D1756" s="257" t="s">
        <v>721</v>
      </c>
      <c r="E1756" s="257" t="s">
        <v>3905</v>
      </c>
      <c r="F1756" s="257" t="s">
        <v>3906</v>
      </c>
      <c r="G1756" s="257" t="s">
        <v>3893</v>
      </c>
      <c r="H1756" s="257" t="s">
        <v>5747</v>
      </c>
      <c r="I1756" s="257" t="s">
        <v>1073</v>
      </c>
    </row>
    <row r="1757" spans="1:9" ht="15.95" customHeight="1">
      <c r="A1757" s="257" t="s">
        <v>3915</v>
      </c>
      <c r="B1757" s="257" t="s">
        <v>800</v>
      </c>
      <c r="C1757" s="257"/>
      <c r="D1757" s="257" t="s">
        <v>721</v>
      </c>
      <c r="E1757" s="257" t="s">
        <v>3905</v>
      </c>
      <c r="F1757" s="257" t="s">
        <v>3906</v>
      </c>
      <c r="G1757" s="257" t="s">
        <v>3893</v>
      </c>
      <c r="H1757" s="257" t="s">
        <v>5747</v>
      </c>
      <c r="I1757" s="257" t="s">
        <v>1073</v>
      </c>
    </row>
    <row r="1758" spans="1:9" ht="15.95" customHeight="1">
      <c r="A1758" s="257" t="s">
        <v>3916</v>
      </c>
      <c r="B1758" s="257" t="s">
        <v>858</v>
      </c>
      <c r="C1758" s="257"/>
      <c r="D1758" s="257" t="s">
        <v>721</v>
      </c>
      <c r="E1758" s="257" t="s">
        <v>3905</v>
      </c>
      <c r="F1758" s="257" t="s">
        <v>3906</v>
      </c>
      <c r="G1758" s="257" t="s">
        <v>3893</v>
      </c>
      <c r="H1758" s="257" t="s">
        <v>5747</v>
      </c>
      <c r="I1758" s="257" t="s">
        <v>1073</v>
      </c>
    </row>
    <row r="1759" spans="1:9" ht="15.95" customHeight="1">
      <c r="A1759" s="257" t="s">
        <v>3917</v>
      </c>
      <c r="B1759" s="257" t="s">
        <v>745</v>
      </c>
      <c r="C1759" s="257"/>
      <c r="D1759" s="257" t="s">
        <v>721</v>
      </c>
      <c r="E1759" s="257" t="s">
        <v>3905</v>
      </c>
      <c r="F1759" s="257" t="s">
        <v>3906</v>
      </c>
      <c r="G1759" s="257" t="s">
        <v>3893</v>
      </c>
      <c r="H1759" s="257" t="s">
        <v>5747</v>
      </c>
      <c r="I1759" s="257" t="s">
        <v>1073</v>
      </c>
    </row>
    <row r="1760" spans="1:9" ht="15.95" customHeight="1">
      <c r="A1760" s="257" t="s">
        <v>3918</v>
      </c>
      <c r="B1760" s="257" t="s">
        <v>3919</v>
      </c>
      <c r="C1760" s="257"/>
      <c r="D1760" s="257" t="s">
        <v>721</v>
      </c>
      <c r="E1760" s="257" t="s">
        <v>3905</v>
      </c>
      <c r="F1760" s="257" t="s">
        <v>3906</v>
      </c>
      <c r="G1760" s="257" t="s">
        <v>3893</v>
      </c>
      <c r="H1760" s="257" t="s">
        <v>5747</v>
      </c>
      <c r="I1760" s="257" t="s">
        <v>1073</v>
      </c>
    </row>
    <row r="1761" spans="1:9" ht="15.95" customHeight="1">
      <c r="A1761" s="257" t="s">
        <v>3920</v>
      </c>
      <c r="B1761" s="257" t="s">
        <v>3921</v>
      </c>
      <c r="C1761" s="257"/>
      <c r="D1761" s="257" t="s">
        <v>721</v>
      </c>
      <c r="E1761" s="257" t="s">
        <v>3905</v>
      </c>
      <c r="F1761" s="257" t="s">
        <v>3906</v>
      </c>
      <c r="G1761" s="257" t="s">
        <v>3893</v>
      </c>
      <c r="H1761" s="257" t="s">
        <v>5747</v>
      </c>
      <c r="I1761" s="257" t="s">
        <v>1073</v>
      </c>
    </row>
    <row r="1762" spans="1:9" ht="15.95" customHeight="1">
      <c r="A1762" s="257" t="s">
        <v>3922</v>
      </c>
      <c r="B1762" s="257" t="s">
        <v>2436</v>
      </c>
      <c r="C1762" s="257"/>
      <c r="D1762" s="257" t="s">
        <v>721</v>
      </c>
      <c r="E1762" s="257" t="s">
        <v>3905</v>
      </c>
      <c r="F1762" s="257" t="s">
        <v>3906</v>
      </c>
      <c r="G1762" s="257" t="s">
        <v>3893</v>
      </c>
      <c r="H1762" s="257" t="s">
        <v>5747</v>
      </c>
      <c r="I1762" s="257" t="s">
        <v>1073</v>
      </c>
    </row>
    <row r="1763" spans="1:9" ht="15.95" customHeight="1">
      <c r="A1763" s="257" t="s">
        <v>3923</v>
      </c>
      <c r="B1763" s="257" t="s">
        <v>3924</v>
      </c>
      <c r="C1763" s="257"/>
      <c r="D1763" s="257" t="s">
        <v>721</v>
      </c>
      <c r="E1763" s="257" t="s">
        <v>3905</v>
      </c>
      <c r="F1763" s="257" t="s">
        <v>3906</v>
      </c>
      <c r="G1763" s="257" t="s">
        <v>3893</v>
      </c>
      <c r="H1763" s="257" t="s">
        <v>5747</v>
      </c>
      <c r="I1763" s="257" t="s">
        <v>1073</v>
      </c>
    </row>
    <row r="1764" spans="1:9" ht="15.95" customHeight="1">
      <c r="A1764" s="257" t="s">
        <v>3925</v>
      </c>
      <c r="B1764" s="257" t="s">
        <v>3926</v>
      </c>
      <c r="C1764" s="257"/>
      <c r="D1764" s="257" t="s">
        <v>721</v>
      </c>
      <c r="E1764" s="257" t="s">
        <v>3905</v>
      </c>
      <c r="F1764" s="257" t="s">
        <v>3906</v>
      </c>
      <c r="G1764" s="257" t="s">
        <v>3893</v>
      </c>
      <c r="H1764" s="257" t="s">
        <v>5747</v>
      </c>
      <c r="I1764" s="257" t="s">
        <v>1073</v>
      </c>
    </row>
    <row r="1765" spans="1:9" ht="15.95" customHeight="1">
      <c r="A1765" s="257" t="s">
        <v>3927</v>
      </c>
      <c r="B1765" s="257" t="s">
        <v>3928</v>
      </c>
      <c r="C1765" s="257"/>
      <c r="D1765" s="257" t="s">
        <v>721</v>
      </c>
      <c r="E1765" s="257" t="s">
        <v>3905</v>
      </c>
      <c r="F1765" s="257" t="s">
        <v>3906</v>
      </c>
      <c r="G1765" s="257" t="s">
        <v>3893</v>
      </c>
      <c r="H1765" s="257" t="s">
        <v>5747</v>
      </c>
      <c r="I1765" s="257" t="s">
        <v>1073</v>
      </c>
    </row>
    <row r="1766" spans="1:9" ht="15.95" customHeight="1">
      <c r="A1766" s="257" t="s">
        <v>3929</v>
      </c>
      <c r="B1766" s="257" t="s">
        <v>3930</v>
      </c>
      <c r="C1766" s="257"/>
      <c r="D1766" s="257" t="s">
        <v>719</v>
      </c>
      <c r="E1766" s="257" t="s">
        <v>3931</v>
      </c>
      <c r="F1766" s="257" t="s">
        <v>3932</v>
      </c>
      <c r="G1766" s="257" t="s">
        <v>3893</v>
      </c>
      <c r="H1766" s="257" t="s">
        <v>5747</v>
      </c>
      <c r="I1766" s="257" t="s">
        <v>1073</v>
      </c>
    </row>
    <row r="1767" spans="1:9" ht="15.95" customHeight="1">
      <c r="A1767" s="257" t="s">
        <v>3933</v>
      </c>
      <c r="B1767" s="257" t="s">
        <v>3934</v>
      </c>
      <c r="C1767" s="257"/>
      <c r="D1767" s="257" t="s">
        <v>721</v>
      </c>
      <c r="E1767" s="257" t="s">
        <v>3931</v>
      </c>
      <c r="F1767" s="257" t="s">
        <v>3932</v>
      </c>
      <c r="G1767" s="257" t="s">
        <v>3893</v>
      </c>
      <c r="H1767" s="257" t="s">
        <v>5747</v>
      </c>
      <c r="I1767" s="257" t="s">
        <v>1073</v>
      </c>
    </row>
    <row r="1768" spans="1:9" ht="15.95" customHeight="1">
      <c r="A1768" s="257" t="s">
        <v>3935</v>
      </c>
      <c r="B1768" s="257" t="s">
        <v>3936</v>
      </c>
      <c r="C1768" s="257"/>
      <c r="D1768" s="257" t="s">
        <v>721</v>
      </c>
      <c r="E1768" s="257" t="s">
        <v>3931</v>
      </c>
      <c r="F1768" s="257" t="s">
        <v>3932</v>
      </c>
      <c r="G1768" s="257" t="s">
        <v>3893</v>
      </c>
      <c r="H1768" s="257" t="s">
        <v>5747</v>
      </c>
      <c r="I1768" s="257" t="s">
        <v>1073</v>
      </c>
    </row>
    <row r="1769" spans="1:9" ht="15.95" customHeight="1">
      <c r="A1769" s="257" t="s">
        <v>3937</v>
      </c>
      <c r="B1769" s="257" t="s">
        <v>3938</v>
      </c>
      <c r="C1769" s="257"/>
      <c r="D1769" s="257" t="s">
        <v>721</v>
      </c>
      <c r="E1769" s="257" t="s">
        <v>3931</v>
      </c>
      <c r="F1769" s="257" t="s">
        <v>3932</v>
      </c>
      <c r="G1769" s="257" t="s">
        <v>3893</v>
      </c>
      <c r="H1769" s="257" t="s">
        <v>5747</v>
      </c>
      <c r="I1769" s="257" t="s">
        <v>1073</v>
      </c>
    </row>
    <row r="1770" spans="1:9" ht="15.95" customHeight="1">
      <c r="A1770" s="257" t="s">
        <v>3939</v>
      </c>
      <c r="B1770" s="257" t="s">
        <v>1408</v>
      </c>
      <c r="C1770" s="257"/>
      <c r="D1770" s="257" t="s">
        <v>721</v>
      </c>
      <c r="E1770" s="257" t="s">
        <v>3931</v>
      </c>
      <c r="F1770" s="257" t="s">
        <v>3932</v>
      </c>
      <c r="G1770" s="257" t="s">
        <v>3893</v>
      </c>
      <c r="H1770" s="257" t="s">
        <v>5747</v>
      </c>
      <c r="I1770" s="257" t="s">
        <v>1073</v>
      </c>
    </row>
    <row r="1771" spans="1:9" ht="15.95" customHeight="1">
      <c r="A1771" s="257" t="s">
        <v>3940</v>
      </c>
      <c r="B1771" s="257" t="s">
        <v>3941</v>
      </c>
      <c r="C1771" s="257"/>
      <c r="D1771" s="257" t="s">
        <v>721</v>
      </c>
      <c r="E1771" s="257" t="s">
        <v>3931</v>
      </c>
      <c r="F1771" s="257" t="s">
        <v>3932</v>
      </c>
      <c r="G1771" s="257" t="s">
        <v>3893</v>
      </c>
      <c r="H1771" s="257" t="s">
        <v>5747</v>
      </c>
      <c r="I1771" s="257" t="s">
        <v>1073</v>
      </c>
    </row>
    <row r="1772" spans="1:9" ht="15.95" customHeight="1">
      <c r="A1772" s="257" t="s">
        <v>3942</v>
      </c>
      <c r="B1772" s="257" t="s">
        <v>834</v>
      </c>
      <c r="C1772" s="257"/>
      <c r="D1772" s="257" t="s">
        <v>721</v>
      </c>
      <c r="E1772" s="257" t="s">
        <v>3931</v>
      </c>
      <c r="F1772" s="257" t="s">
        <v>3932</v>
      </c>
      <c r="G1772" s="257" t="s">
        <v>3893</v>
      </c>
      <c r="H1772" s="257" t="s">
        <v>5747</v>
      </c>
      <c r="I1772" s="257" t="s">
        <v>1073</v>
      </c>
    </row>
    <row r="1773" spans="1:9" ht="15.95" customHeight="1">
      <c r="A1773" s="257" t="s">
        <v>3943</v>
      </c>
      <c r="B1773" s="257" t="s">
        <v>3944</v>
      </c>
      <c r="C1773" s="257"/>
      <c r="D1773" s="257" t="s">
        <v>721</v>
      </c>
      <c r="E1773" s="257" t="s">
        <v>3931</v>
      </c>
      <c r="F1773" s="257" t="s">
        <v>3932</v>
      </c>
      <c r="G1773" s="257" t="s">
        <v>3893</v>
      </c>
      <c r="H1773" s="257" t="s">
        <v>5747</v>
      </c>
      <c r="I1773" s="257" t="s">
        <v>1073</v>
      </c>
    </row>
    <row r="1774" spans="1:9" ht="15.95" customHeight="1">
      <c r="A1774" s="257" t="s">
        <v>3945</v>
      </c>
      <c r="B1774" s="257" t="s">
        <v>3946</v>
      </c>
      <c r="C1774" s="257"/>
      <c r="D1774" s="257" t="s">
        <v>721</v>
      </c>
      <c r="E1774" s="257" t="s">
        <v>3931</v>
      </c>
      <c r="F1774" s="257" t="s">
        <v>3932</v>
      </c>
      <c r="G1774" s="257" t="s">
        <v>3893</v>
      </c>
      <c r="H1774" s="257" t="s">
        <v>5747</v>
      </c>
      <c r="I1774" s="257" t="s">
        <v>1073</v>
      </c>
    </row>
    <row r="1775" spans="1:9" ht="15.95" customHeight="1">
      <c r="A1775" s="257" t="s">
        <v>3947</v>
      </c>
      <c r="B1775" s="257" t="s">
        <v>3948</v>
      </c>
      <c r="C1775" s="257"/>
      <c r="D1775" s="257" t="s">
        <v>721</v>
      </c>
      <c r="E1775" s="257" t="s">
        <v>3931</v>
      </c>
      <c r="F1775" s="257" t="s">
        <v>3932</v>
      </c>
      <c r="G1775" s="257" t="s">
        <v>3893</v>
      </c>
      <c r="H1775" s="257" t="s">
        <v>5747</v>
      </c>
      <c r="I1775" s="257" t="s">
        <v>1073</v>
      </c>
    </row>
    <row r="1776" spans="1:9" ht="15.95" customHeight="1">
      <c r="A1776" s="257" t="s">
        <v>3949</v>
      </c>
      <c r="B1776" s="257" t="s">
        <v>2276</v>
      </c>
      <c r="C1776" s="257"/>
      <c r="D1776" s="257" t="s">
        <v>721</v>
      </c>
      <c r="E1776" s="257" t="s">
        <v>3931</v>
      </c>
      <c r="F1776" s="257" t="s">
        <v>3932</v>
      </c>
      <c r="G1776" s="257" t="s">
        <v>3893</v>
      </c>
      <c r="H1776" s="257" t="s">
        <v>5747</v>
      </c>
      <c r="I1776" s="257" t="s">
        <v>1073</v>
      </c>
    </row>
    <row r="1777" spans="1:9" ht="15.95" customHeight="1">
      <c r="A1777" s="257" t="s">
        <v>3950</v>
      </c>
      <c r="B1777" s="257" t="s">
        <v>3951</v>
      </c>
      <c r="C1777" s="257"/>
      <c r="D1777" s="257" t="s">
        <v>719</v>
      </c>
      <c r="E1777" s="257" t="s">
        <v>3952</v>
      </c>
      <c r="F1777" s="257" t="s">
        <v>3953</v>
      </c>
      <c r="G1777" s="257" t="s">
        <v>3893</v>
      </c>
      <c r="H1777" s="257" t="s">
        <v>5747</v>
      </c>
      <c r="I1777" s="257" t="s">
        <v>1073</v>
      </c>
    </row>
    <row r="1778" spans="1:9" ht="15.95" customHeight="1">
      <c r="A1778" s="257" t="s">
        <v>3954</v>
      </c>
      <c r="B1778" s="257" t="s">
        <v>3955</v>
      </c>
      <c r="C1778" s="257"/>
      <c r="D1778" s="257" t="s">
        <v>719</v>
      </c>
      <c r="E1778" s="257" t="s">
        <v>3952</v>
      </c>
      <c r="F1778" s="257" t="s">
        <v>3953</v>
      </c>
      <c r="G1778" s="257" t="s">
        <v>3893</v>
      </c>
      <c r="H1778" s="257" t="s">
        <v>5747</v>
      </c>
      <c r="I1778" s="257" t="s">
        <v>1073</v>
      </c>
    </row>
    <row r="1779" spans="1:9" ht="15.95" customHeight="1">
      <c r="A1779" s="257" t="s">
        <v>3956</v>
      </c>
      <c r="B1779" s="257" t="s">
        <v>1405</v>
      </c>
      <c r="C1779" s="257"/>
      <c r="D1779" s="257" t="s">
        <v>721</v>
      </c>
      <c r="E1779" s="257" t="s">
        <v>3952</v>
      </c>
      <c r="F1779" s="257" t="s">
        <v>3953</v>
      </c>
      <c r="G1779" s="257" t="s">
        <v>3893</v>
      </c>
      <c r="H1779" s="257" t="s">
        <v>5747</v>
      </c>
      <c r="I1779" s="257" t="s">
        <v>1073</v>
      </c>
    </row>
    <row r="1780" spans="1:9" ht="15.95" customHeight="1">
      <c r="A1780" s="257" t="s">
        <v>3957</v>
      </c>
      <c r="B1780" s="257" t="s">
        <v>3958</v>
      </c>
      <c r="C1780" s="257"/>
      <c r="D1780" s="257" t="s">
        <v>721</v>
      </c>
      <c r="E1780" s="257" t="s">
        <v>3952</v>
      </c>
      <c r="F1780" s="257" t="s">
        <v>3953</v>
      </c>
      <c r="G1780" s="257" t="s">
        <v>3893</v>
      </c>
      <c r="H1780" s="257" t="s">
        <v>5747</v>
      </c>
      <c r="I1780" s="257" t="s">
        <v>1073</v>
      </c>
    </row>
    <row r="1781" spans="1:9" ht="15.95" customHeight="1">
      <c r="A1781" s="257" t="s">
        <v>3959</v>
      </c>
      <c r="B1781" s="257" t="s">
        <v>3960</v>
      </c>
      <c r="C1781" s="257"/>
      <c r="D1781" s="257" t="s">
        <v>721</v>
      </c>
      <c r="E1781" s="257" t="s">
        <v>3952</v>
      </c>
      <c r="F1781" s="257" t="s">
        <v>3953</v>
      </c>
      <c r="G1781" s="257" t="s">
        <v>3893</v>
      </c>
      <c r="H1781" s="257" t="s">
        <v>5747</v>
      </c>
      <c r="I1781" s="257" t="s">
        <v>1073</v>
      </c>
    </row>
    <row r="1782" spans="1:9" ht="15.95" customHeight="1">
      <c r="A1782" s="257" t="s">
        <v>3961</v>
      </c>
      <c r="B1782" s="257" t="s">
        <v>2986</v>
      </c>
      <c r="C1782" s="257"/>
      <c r="D1782" s="257" t="s">
        <v>721</v>
      </c>
      <c r="E1782" s="257" t="s">
        <v>3952</v>
      </c>
      <c r="F1782" s="257" t="s">
        <v>3953</v>
      </c>
      <c r="G1782" s="257" t="s">
        <v>3893</v>
      </c>
      <c r="H1782" s="257" t="s">
        <v>5747</v>
      </c>
      <c r="I1782" s="257" t="s">
        <v>1073</v>
      </c>
    </row>
    <row r="1783" spans="1:9" ht="15.95" customHeight="1">
      <c r="A1783" s="257" t="s">
        <v>3962</v>
      </c>
      <c r="B1783" s="257" t="s">
        <v>3963</v>
      </c>
      <c r="C1783" s="257"/>
      <c r="D1783" s="257" t="s">
        <v>721</v>
      </c>
      <c r="E1783" s="257" t="s">
        <v>3952</v>
      </c>
      <c r="F1783" s="257" t="s">
        <v>3953</v>
      </c>
      <c r="G1783" s="257" t="s">
        <v>3893</v>
      </c>
      <c r="H1783" s="257" t="s">
        <v>5747</v>
      </c>
      <c r="I1783" s="257" t="s">
        <v>1073</v>
      </c>
    </row>
    <row r="1784" spans="1:9" ht="15.95" customHeight="1">
      <c r="A1784" s="257" t="s">
        <v>3964</v>
      </c>
      <c r="B1784" s="257" t="s">
        <v>3965</v>
      </c>
      <c r="C1784" s="257"/>
      <c r="D1784" s="257" t="s">
        <v>721</v>
      </c>
      <c r="E1784" s="257" t="s">
        <v>3952</v>
      </c>
      <c r="F1784" s="257" t="s">
        <v>3953</v>
      </c>
      <c r="G1784" s="257" t="s">
        <v>3893</v>
      </c>
      <c r="H1784" s="257" t="s">
        <v>5747</v>
      </c>
      <c r="I1784" s="257" t="s">
        <v>1073</v>
      </c>
    </row>
    <row r="1785" spans="1:9" ht="15.95" customHeight="1">
      <c r="A1785" s="257" t="s">
        <v>3966</v>
      </c>
      <c r="B1785" s="257" t="s">
        <v>3967</v>
      </c>
      <c r="C1785" s="257"/>
      <c r="D1785" s="257" t="s">
        <v>721</v>
      </c>
      <c r="E1785" s="257" t="s">
        <v>3952</v>
      </c>
      <c r="F1785" s="257" t="s">
        <v>3953</v>
      </c>
      <c r="G1785" s="257" t="s">
        <v>3893</v>
      </c>
      <c r="H1785" s="257" t="s">
        <v>5747</v>
      </c>
      <c r="I1785" s="257" t="s">
        <v>1073</v>
      </c>
    </row>
    <row r="1786" spans="1:9" ht="15.95" customHeight="1">
      <c r="A1786" s="257" t="s">
        <v>3968</v>
      </c>
      <c r="B1786" s="257" t="s">
        <v>3969</v>
      </c>
      <c r="C1786" s="257"/>
      <c r="D1786" s="257" t="s">
        <v>721</v>
      </c>
      <c r="E1786" s="257" t="s">
        <v>3952</v>
      </c>
      <c r="F1786" s="257" t="s">
        <v>3953</v>
      </c>
      <c r="G1786" s="257" t="s">
        <v>3893</v>
      </c>
      <c r="H1786" s="257" t="s">
        <v>5747</v>
      </c>
      <c r="I1786" s="257" t="s">
        <v>1073</v>
      </c>
    </row>
    <row r="1787" spans="1:9" ht="15.95" customHeight="1">
      <c r="A1787" s="257" t="s">
        <v>3970</v>
      </c>
      <c r="B1787" s="257" t="s">
        <v>743</v>
      </c>
      <c r="C1787" s="257"/>
      <c r="D1787" s="257" t="s">
        <v>721</v>
      </c>
      <c r="E1787" s="257" t="s">
        <v>3952</v>
      </c>
      <c r="F1787" s="257" t="s">
        <v>3953</v>
      </c>
      <c r="G1787" s="257" t="s">
        <v>3893</v>
      </c>
      <c r="H1787" s="257" t="s">
        <v>5747</v>
      </c>
      <c r="I1787" s="257" t="s">
        <v>1073</v>
      </c>
    </row>
    <row r="1788" spans="1:9" ht="15.95" customHeight="1">
      <c r="A1788" s="257" t="s">
        <v>3971</v>
      </c>
      <c r="B1788" s="257" t="s">
        <v>1939</v>
      </c>
      <c r="C1788" s="257"/>
      <c r="D1788" s="257" t="s">
        <v>719</v>
      </c>
      <c r="E1788" s="257" t="s">
        <v>3972</v>
      </c>
      <c r="F1788" s="257" t="s">
        <v>1941</v>
      </c>
      <c r="G1788" s="257" t="s">
        <v>3893</v>
      </c>
      <c r="H1788" s="257" t="s">
        <v>5747</v>
      </c>
      <c r="I1788" s="257" t="s">
        <v>1073</v>
      </c>
    </row>
    <row r="1789" spans="1:9" ht="15.95" customHeight="1">
      <c r="A1789" s="257" t="s">
        <v>3973</v>
      </c>
      <c r="B1789" s="257" t="s">
        <v>912</v>
      </c>
      <c r="C1789" s="257"/>
      <c r="D1789" s="257" t="s">
        <v>721</v>
      </c>
      <c r="E1789" s="257" t="s">
        <v>3972</v>
      </c>
      <c r="F1789" s="257" t="s">
        <v>1941</v>
      </c>
      <c r="G1789" s="257" t="s">
        <v>3893</v>
      </c>
      <c r="H1789" s="257" t="s">
        <v>5747</v>
      </c>
      <c r="I1789" s="257" t="s">
        <v>1073</v>
      </c>
    </row>
    <row r="1790" spans="1:9" ht="15.95" customHeight="1">
      <c r="A1790" s="257" t="s">
        <v>3974</v>
      </c>
      <c r="B1790" s="257" t="s">
        <v>1046</v>
      </c>
      <c r="C1790" s="257"/>
      <c r="D1790" s="257" t="s">
        <v>721</v>
      </c>
      <c r="E1790" s="257" t="s">
        <v>3972</v>
      </c>
      <c r="F1790" s="257" t="s">
        <v>1941</v>
      </c>
      <c r="G1790" s="257" t="s">
        <v>3893</v>
      </c>
      <c r="H1790" s="257" t="s">
        <v>5747</v>
      </c>
      <c r="I1790" s="257" t="s">
        <v>1073</v>
      </c>
    </row>
    <row r="1791" spans="1:9" ht="15.95" customHeight="1">
      <c r="A1791" s="257" t="s">
        <v>3975</v>
      </c>
      <c r="B1791" s="257" t="s">
        <v>731</v>
      </c>
      <c r="C1791" s="257"/>
      <c r="D1791" s="257" t="s">
        <v>721</v>
      </c>
      <c r="E1791" s="257" t="s">
        <v>3972</v>
      </c>
      <c r="F1791" s="257" t="s">
        <v>1941</v>
      </c>
      <c r="G1791" s="257" t="s">
        <v>3893</v>
      </c>
      <c r="H1791" s="257" t="s">
        <v>5747</v>
      </c>
      <c r="I1791" s="257" t="s">
        <v>1073</v>
      </c>
    </row>
    <row r="1792" spans="1:9" ht="15.95" customHeight="1">
      <c r="A1792" s="257" t="s">
        <v>3976</v>
      </c>
      <c r="B1792" s="257" t="s">
        <v>3977</v>
      </c>
      <c r="C1792" s="257"/>
      <c r="D1792" s="257" t="s">
        <v>721</v>
      </c>
      <c r="E1792" s="257" t="s">
        <v>3972</v>
      </c>
      <c r="F1792" s="257" t="s">
        <v>1941</v>
      </c>
      <c r="G1792" s="257" t="s">
        <v>3893</v>
      </c>
      <c r="H1792" s="257" t="s">
        <v>5747</v>
      </c>
      <c r="I1792" s="257" t="s">
        <v>1073</v>
      </c>
    </row>
    <row r="1793" spans="1:9" ht="15.95" customHeight="1">
      <c r="A1793" s="257" t="s">
        <v>3978</v>
      </c>
      <c r="B1793" s="257" t="s">
        <v>3208</v>
      </c>
      <c r="C1793" s="257"/>
      <c r="D1793" s="257" t="s">
        <v>721</v>
      </c>
      <c r="E1793" s="257" t="s">
        <v>3972</v>
      </c>
      <c r="F1793" s="257" t="s">
        <v>1941</v>
      </c>
      <c r="G1793" s="257" t="s">
        <v>3893</v>
      </c>
      <c r="H1793" s="257" t="s">
        <v>5747</v>
      </c>
      <c r="I1793" s="257" t="s">
        <v>1073</v>
      </c>
    </row>
    <row r="1794" spans="1:9" ht="15.95" customHeight="1">
      <c r="A1794" s="257" t="s">
        <v>3979</v>
      </c>
      <c r="B1794" s="257" t="s">
        <v>989</v>
      </c>
      <c r="C1794" s="257"/>
      <c r="D1794" s="257" t="s">
        <v>721</v>
      </c>
      <c r="E1794" s="257" t="s">
        <v>3972</v>
      </c>
      <c r="F1794" s="257" t="s">
        <v>1941</v>
      </c>
      <c r="G1794" s="257" t="s">
        <v>3893</v>
      </c>
      <c r="H1794" s="257" t="s">
        <v>5747</v>
      </c>
      <c r="I1794" s="257" t="s">
        <v>1073</v>
      </c>
    </row>
    <row r="1795" spans="1:9" ht="15.95" customHeight="1">
      <c r="A1795" s="257" t="s">
        <v>3980</v>
      </c>
      <c r="B1795" s="257" t="s">
        <v>3981</v>
      </c>
      <c r="C1795" s="257"/>
      <c r="D1795" s="257" t="s">
        <v>721</v>
      </c>
      <c r="E1795" s="257" t="s">
        <v>3972</v>
      </c>
      <c r="F1795" s="257" t="s">
        <v>1941</v>
      </c>
      <c r="G1795" s="257" t="s">
        <v>3893</v>
      </c>
      <c r="H1795" s="257" t="s">
        <v>5747</v>
      </c>
      <c r="I1795" s="257" t="s">
        <v>1073</v>
      </c>
    </row>
    <row r="1796" spans="1:9" ht="15.95" customHeight="1">
      <c r="A1796" s="257" t="s">
        <v>3982</v>
      </c>
      <c r="B1796" s="257" t="s">
        <v>1406</v>
      </c>
      <c r="C1796" s="257"/>
      <c r="D1796" s="257" t="s">
        <v>721</v>
      </c>
      <c r="E1796" s="257" t="s">
        <v>3972</v>
      </c>
      <c r="F1796" s="257" t="s">
        <v>1941</v>
      </c>
      <c r="G1796" s="257" t="s">
        <v>3893</v>
      </c>
      <c r="H1796" s="257" t="s">
        <v>5747</v>
      </c>
      <c r="I1796" s="257" t="s">
        <v>1073</v>
      </c>
    </row>
    <row r="1797" spans="1:9" ht="15.95" customHeight="1">
      <c r="A1797" s="257" t="s">
        <v>3983</v>
      </c>
      <c r="B1797" s="257" t="s">
        <v>3853</v>
      </c>
      <c r="C1797" s="257"/>
      <c r="D1797" s="257" t="s">
        <v>721</v>
      </c>
      <c r="E1797" s="257" t="s">
        <v>3972</v>
      </c>
      <c r="F1797" s="257" t="s">
        <v>1941</v>
      </c>
      <c r="G1797" s="257" t="s">
        <v>3893</v>
      </c>
      <c r="H1797" s="257" t="s">
        <v>5747</v>
      </c>
      <c r="I1797" s="257" t="s">
        <v>1073</v>
      </c>
    </row>
    <row r="1798" spans="1:9" ht="15.95" customHeight="1">
      <c r="A1798" s="257" t="s">
        <v>3984</v>
      </c>
      <c r="B1798" s="257" t="s">
        <v>3985</v>
      </c>
      <c r="C1798" s="257"/>
      <c r="D1798" s="257" t="s">
        <v>721</v>
      </c>
      <c r="E1798" s="257" t="s">
        <v>3972</v>
      </c>
      <c r="F1798" s="257" t="s">
        <v>1941</v>
      </c>
      <c r="G1798" s="257" t="s">
        <v>3893</v>
      </c>
      <c r="H1798" s="257" t="s">
        <v>5747</v>
      </c>
      <c r="I1798" s="257" t="s">
        <v>1073</v>
      </c>
    </row>
    <row r="1799" spans="1:9" ht="15.95" customHeight="1">
      <c r="A1799" s="257" t="s">
        <v>3986</v>
      </c>
      <c r="B1799" s="257" t="s">
        <v>983</v>
      </c>
      <c r="C1799" s="257"/>
      <c r="D1799" s="257" t="s">
        <v>721</v>
      </c>
      <c r="E1799" s="257" t="s">
        <v>3972</v>
      </c>
      <c r="F1799" s="257" t="s">
        <v>1941</v>
      </c>
      <c r="G1799" s="257" t="s">
        <v>3893</v>
      </c>
      <c r="H1799" s="257" t="s">
        <v>5747</v>
      </c>
      <c r="I1799" s="257" t="s">
        <v>1073</v>
      </c>
    </row>
    <row r="1800" spans="1:9" ht="15.95" customHeight="1">
      <c r="A1800" s="257" t="s">
        <v>3987</v>
      </c>
      <c r="B1800" s="257" t="s">
        <v>1237</v>
      </c>
      <c r="C1800" s="257"/>
      <c r="D1800" s="257" t="s">
        <v>721</v>
      </c>
      <c r="E1800" s="257" t="s">
        <v>3972</v>
      </c>
      <c r="F1800" s="257" t="s">
        <v>1941</v>
      </c>
      <c r="G1800" s="257" t="s">
        <v>3893</v>
      </c>
      <c r="H1800" s="257" t="s">
        <v>5747</v>
      </c>
      <c r="I1800" s="257" t="s">
        <v>1073</v>
      </c>
    </row>
    <row r="1801" spans="1:9" ht="15.95" customHeight="1">
      <c r="A1801" s="257" t="s">
        <v>3988</v>
      </c>
      <c r="B1801" s="257" t="s">
        <v>2080</v>
      </c>
      <c r="C1801" s="257"/>
      <c r="D1801" s="257" t="s">
        <v>721</v>
      </c>
      <c r="E1801" s="257" t="s">
        <v>3972</v>
      </c>
      <c r="F1801" s="257" t="s">
        <v>1941</v>
      </c>
      <c r="G1801" s="257" t="s">
        <v>3893</v>
      </c>
      <c r="H1801" s="257" t="s">
        <v>5747</v>
      </c>
      <c r="I1801" s="257" t="s">
        <v>1073</v>
      </c>
    </row>
    <row r="1802" spans="1:9" ht="15.95" customHeight="1">
      <c r="A1802" s="257" t="s">
        <v>3989</v>
      </c>
      <c r="B1802" s="257" t="s">
        <v>3990</v>
      </c>
      <c r="C1802" s="257"/>
      <c r="D1802" s="257" t="s">
        <v>719</v>
      </c>
      <c r="E1802" s="257" t="s">
        <v>3991</v>
      </c>
      <c r="F1802" s="257" t="s">
        <v>3992</v>
      </c>
      <c r="G1802" s="257" t="s">
        <v>3893</v>
      </c>
      <c r="H1802" s="257" t="s">
        <v>5747</v>
      </c>
      <c r="I1802" s="257" t="s">
        <v>1073</v>
      </c>
    </row>
    <row r="1803" spans="1:9" ht="15.95" customHeight="1">
      <c r="A1803" s="257" t="s">
        <v>3993</v>
      </c>
      <c r="B1803" s="257" t="s">
        <v>3994</v>
      </c>
      <c r="C1803" s="257"/>
      <c r="D1803" s="257" t="s">
        <v>719</v>
      </c>
      <c r="E1803" s="257" t="s">
        <v>3991</v>
      </c>
      <c r="F1803" s="257" t="s">
        <v>3992</v>
      </c>
      <c r="G1803" s="257" t="s">
        <v>3893</v>
      </c>
      <c r="H1803" s="257" t="s">
        <v>5747</v>
      </c>
      <c r="I1803" s="257" t="s">
        <v>1073</v>
      </c>
    </row>
    <row r="1804" spans="1:9" ht="15.95" customHeight="1">
      <c r="A1804" s="257" t="s">
        <v>3995</v>
      </c>
      <c r="B1804" s="257" t="s">
        <v>3996</v>
      </c>
      <c r="C1804" s="257"/>
      <c r="D1804" s="257" t="s">
        <v>721</v>
      </c>
      <c r="E1804" s="257" t="s">
        <v>3991</v>
      </c>
      <c r="F1804" s="257" t="s">
        <v>3992</v>
      </c>
      <c r="G1804" s="257" t="s">
        <v>3893</v>
      </c>
      <c r="H1804" s="257" t="s">
        <v>5747</v>
      </c>
      <c r="I1804" s="257" t="s">
        <v>1073</v>
      </c>
    </row>
    <row r="1805" spans="1:9" ht="15.95" customHeight="1">
      <c r="A1805" s="257" t="s">
        <v>3997</v>
      </c>
      <c r="B1805" s="257" t="s">
        <v>3998</v>
      </c>
      <c r="C1805" s="257"/>
      <c r="D1805" s="257" t="s">
        <v>721</v>
      </c>
      <c r="E1805" s="257" t="s">
        <v>3991</v>
      </c>
      <c r="F1805" s="257" t="s">
        <v>3992</v>
      </c>
      <c r="G1805" s="257" t="s">
        <v>3893</v>
      </c>
      <c r="H1805" s="257" t="s">
        <v>5747</v>
      </c>
      <c r="I1805" s="257" t="s">
        <v>1073</v>
      </c>
    </row>
    <row r="1806" spans="1:9" ht="15.95" customHeight="1">
      <c r="A1806" s="257" t="s">
        <v>3999</v>
      </c>
      <c r="B1806" s="257" t="s">
        <v>833</v>
      </c>
      <c r="C1806" s="257"/>
      <c r="D1806" s="257" t="s">
        <v>721</v>
      </c>
      <c r="E1806" s="257" t="s">
        <v>3991</v>
      </c>
      <c r="F1806" s="257" t="s">
        <v>3992</v>
      </c>
      <c r="G1806" s="257" t="s">
        <v>3893</v>
      </c>
      <c r="H1806" s="257" t="s">
        <v>5747</v>
      </c>
      <c r="I1806" s="257" t="s">
        <v>1073</v>
      </c>
    </row>
    <row r="1807" spans="1:9" ht="15.95" customHeight="1">
      <c r="A1807" s="257" t="s">
        <v>4000</v>
      </c>
      <c r="B1807" s="257" t="s">
        <v>1002</v>
      </c>
      <c r="C1807" s="257"/>
      <c r="D1807" s="257" t="s">
        <v>721</v>
      </c>
      <c r="E1807" s="257" t="s">
        <v>3991</v>
      </c>
      <c r="F1807" s="257" t="s">
        <v>3992</v>
      </c>
      <c r="G1807" s="257" t="s">
        <v>3893</v>
      </c>
      <c r="H1807" s="257" t="s">
        <v>5747</v>
      </c>
      <c r="I1807" s="257" t="s">
        <v>1073</v>
      </c>
    </row>
    <row r="1808" spans="1:9" ht="15.95" customHeight="1">
      <c r="A1808" s="257" t="s">
        <v>4001</v>
      </c>
      <c r="B1808" s="257" t="s">
        <v>4002</v>
      </c>
      <c r="C1808" s="257"/>
      <c r="D1808" s="257" t="s">
        <v>721</v>
      </c>
      <c r="E1808" s="257" t="s">
        <v>3991</v>
      </c>
      <c r="F1808" s="257" t="s">
        <v>3992</v>
      </c>
      <c r="G1808" s="257" t="s">
        <v>3893</v>
      </c>
      <c r="H1808" s="257" t="s">
        <v>5747</v>
      </c>
      <c r="I1808" s="257" t="s">
        <v>1073</v>
      </c>
    </row>
    <row r="1809" spans="1:9" ht="15.95" customHeight="1">
      <c r="A1809" s="257" t="s">
        <v>4003</v>
      </c>
      <c r="B1809" s="257" t="s">
        <v>862</v>
      </c>
      <c r="C1809" s="257"/>
      <c r="D1809" s="257" t="s">
        <v>721</v>
      </c>
      <c r="E1809" s="257" t="s">
        <v>3991</v>
      </c>
      <c r="F1809" s="257" t="s">
        <v>3992</v>
      </c>
      <c r="G1809" s="257" t="s">
        <v>3893</v>
      </c>
      <c r="H1809" s="257" t="s">
        <v>5747</v>
      </c>
      <c r="I1809" s="257" t="s">
        <v>1073</v>
      </c>
    </row>
    <row r="1810" spans="1:9" ht="15.95" customHeight="1">
      <c r="A1810" s="257" t="s">
        <v>4004</v>
      </c>
      <c r="B1810" s="257" t="s">
        <v>773</v>
      </c>
      <c r="C1810" s="257"/>
      <c r="D1810" s="257" t="s">
        <v>721</v>
      </c>
      <c r="E1810" s="257" t="s">
        <v>3991</v>
      </c>
      <c r="F1810" s="257" t="s">
        <v>3992</v>
      </c>
      <c r="G1810" s="257" t="s">
        <v>3893</v>
      </c>
      <c r="H1810" s="257" t="s">
        <v>5747</v>
      </c>
      <c r="I1810" s="257" t="s">
        <v>1073</v>
      </c>
    </row>
    <row r="1811" spans="1:9" ht="15.95" customHeight="1">
      <c r="A1811" s="257" t="s">
        <v>4005</v>
      </c>
      <c r="B1811" s="257" t="s">
        <v>830</v>
      </c>
      <c r="C1811" s="257"/>
      <c r="D1811" s="257" t="s">
        <v>721</v>
      </c>
      <c r="E1811" s="257" t="s">
        <v>3991</v>
      </c>
      <c r="F1811" s="257" t="s">
        <v>3992</v>
      </c>
      <c r="G1811" s="257" t="s">
        <v>3893</v>
      </c>
      <c r="H1811" s="257" t="s">
        <v>5747</v>
      </c>
      <c r="I1811" s="257" t="s">
        <v>1073</v>
      </c>
    </row>
    <row r="1812" spans="1:9" ht="15.95" customHeight="1">
      <c r="A1812" s="257" t="s">
        <v>4006</v>
      </c>
      <c r="B1812" s="257" t="s">
        <v>4007</v>
      </c>
      <c r="C1812" s="257"/>
      <c r="D1812" s="257" t="s">
        <v>721</v>
      </c>
      <c r="E1812" s="257" t="s">
        <v>3991</v>
      </c>
      <c r="F1812" s="257" t="s">
        <v>3992</v>
      </c>
      <c r="G1812" s="257" t="s">
        <v>3893</v>
      </c>
      <c r="H1812" s="257" t="s">
        <v>5747</v>
      </c>
      <c r="I1812" s="257" t="s">
        <v>1073</v>
      </c>
    </row>
    <row r="1813" spans="1:9" ht="15.95" customHeight="1">
      <c r="A1813" s="257" t="s">
        <v>4008</v>
      </c>
      <c r="B1813" s="257" t="s">
        <v>905</v>
      </c>
      <c r="C1813" s="257"/>
      <c r="D1813" s="257" t="s">
        <v>721</v>
      </c>
      <c r="E1813" s="257" t="s">
        <v>3991</v>
      </c>
      <c r="F1813" s="257" t="s">
        <v>3992</v>
      </c>
      <c r="G1813" s="257" t="s">
        <v>3893</v>
      </c>
      <c r="H1813" s="257" t="s">
        <v>5747</v>
      </c>
      <c r="I1813" s="257" t="s">
        <v>1073</v>
      </c>
    </row>
    <row r="1814" spans="1:9" ht="15.95" customHeight="1">
      <c r="A1814" s="257" t="s">
        <v>4009</v>
      </c>
      <c r="B1814" s="257" t="s">
        <v>4010</v>
      </c>
      <c r="C1814" s="257"/>
      <c r="D1814" s="257" t="s">
        <v>721</v>
      </c>
      <c r="E1814" s="257" t="s">
        <v>3991</v>
      </c>
      <c r="F1814" s="257" t="s">
        <v>3992</v>
      </c>
      <c r="G1814" s="257" t="s">
        <v>3893</v>
      </c>
      <c r="H1814" s="257" t="s">
        <v>5747</v>
      </c>
      <c r="I1814" s="257" t="s">
        <v>1073</v>
      </c>
    </row>
    <row r="1815" spans="1:9" ht="15.95" customHeight="1">
      <c r="A1815" s="257" t="s">
        <v>4011</v>
      </c>
      <c r="B1815" s="257" t="s">
        <v>4012</v>
      </c>
      <c r="C1815" s="257"/>
      <c r="D1815" s="257" t="s">
        <v>721</v>
      </c>
      <c r="E1815" s="257" t="s">
        <v>3991</v>
      </c>
      <c r="F1815" s="257" t="s">
        <v>3992</v>
      </c>
      <c r="G1815" s="257" t="s">
        <v>3893</v>
      </c>
      <c r="H1815" s="257" t="s">
        <v>5747</v>
      </c>
      <c r="I1815" s="257" t="s">
        <v>1073</v>
      </c>
    </row>
    <row r="1816" spans="1:9" ht="15.95" customHeight="1">
      <c r="A1816" s="257" t="s">
        <v>4013</v>
      </c>
      <c r="B1816" s="257" t="s">
        <v>4014</v>
      </c>
      <c r="C1816" s="257"/>
      <c r="D1816" s="257" t="s">
        <v>721</v>
      </c>
      <c r="E1816" s="257" t="s">
        <v>3991</v>
      </c>
      <c r="F1816" s="257" t="s">
        <v>3992</v>
      </c>
      <c r="G1816" s="257" t="s">
        <v>3893</v>
      </c>
      <c r="H1816" s="257" t="s">
        <v>5747</v>
      </c>
      <c r="I1816" s="257" t="s">
        <v>1073</v>
      </c>
    </row>
    <row r="1817" spans="1:9" ht="15.95" customHeight="1">
      <c r="A1817" s="257" t="s">
        <v>4015</v>
      </c>
      <c r="B1817" s="257" t="s">
        <v>4016</v>
      </c>
      <c r="C1817" s="257"/>
      <c r="D1817" s="257" t="s">
        <v>719</v>
      </c>
      <c r="E1817" s="257" t="s">
        <v>4017</v>
      </c>
      <c r="F1817" s="257" t="s">
        <v>4018</v>
      </c>
      <c r="G1817" s="257" t="s">
        <v>3893</v>
      </c>
      <c r="H1817" s="257" t="s">
        <v>5747</v>
      </c>
      <c r="I1817" s="257" t="s">
        <v>1073</v>
      </c>
    </row>
    <row r="1818" spans="1:9" ht="15.95" customHeight="1">
      <c r="A1818" s="257" t="s">
        <v>4019</v>
      </c>
      <c r="B1818" s="257" t="s">
        <v>4020</v>
      </c>
      <c r="C1818" s="257"/>
      <c r="D1818" s="257" t="s">
        <v>719</v>
      </c>
      <c r="E1818" s="257" t="s">
        <v>4017</v>
      </c>
      <c r="F1818" s="257" t="s">
        <v>4018</v>
      </c>
      <c r="G1818" s="257" t="s">
        <v>3893</v>
      </c>
      <c r="H1818" s="257" t="s">
        <v>5747</v>
      </c>
      <c r="I1818" s="257" t="s">
        <v>1073</v>
      </c>
    </row>
    <row r="1819" spans="1:9" ht="15.95" customHeight="1">
      <c r="A1819" s="257" t="s">
        <v>4021</v>
      </c>
      <c r="B1819" s="257" t="s">
        <v>1055</v>
      </c>
      <c r="C1819" s="257"/>
      <c r="D1819" s="257" t="s">
        <v>721</v>
      </c>
      <c r="E1819" s="257" t="s">
        <v>4017</v>
      </c>
      <c r="F1819" s="257" t="s">
        <v>4018</v>
      </c>
      <c r="G1819" s="257" t="s">
        <v>3893</v>
      </c>
      <c r="H1819" s="257" t="s">
        <v>5747</v>
      </c>
      <c r="I1819" s="257" t="s">
        <v>1073</v>
      </c>
    </row>
    <row r="1820" spans="1:9" ht="15.95" customHeight="1">
      <c r="A1820" s="257" t="s">
        <v>4022</v>
      </c>
      <c r="B1820" s="257" t="s">
        <v>4023</v>
      </c>
      <c r="C1820" s="257"/>
      <c r="D1820" s="257" t="s">
        <v>721</v>
      </c>
      <c r="E1820" s="257" t="s">
        <v>4017</v>
      </c>
      <c r="F1820" s="257" t="s">
        <v>4018</v>
      </c>
      <c r="G1820" s="257" t="s">
        <v>3893</v>
      </c>
      <c r="H1820" s="257" t="s">
        <v>5747</v>
      </c>
      <c r="I1820" s="257" t="s">
        <v>1073</v>
      </c>
    </row>
    <row r="1821" spans="1:9" ht="15.95" customHeight="1">
      <c r="A1821" s="257" t="s">
        <v>4024</v>
      </c>
      <c r="B1821" s="257" t="s">
        <v>795</v>
      </c>
      <c r="C1821" s="257"/>
      <c r="D1821" s="257" t="s">
        <v>721</v>
      </c>
      <c r="E1821" s="257" t="s">
        <v>4017</v>
      </c>
      <c r="F1821" s="257" t="s">
        <v>4018</v>
      </c>
      <c r="G1821" s="257" t="s">
        <v>3893</v>
      </c>
      <c r="H1821" s="257" t="s">
        <v>5747</v>
      </c>
      <c r="I1821" s="257" t="s">
        <v>1073</v>
      </c>
    </row>
    <row r="1822" spans="1:9" ht="15.95" customHeight="1">
      <c r="A1822" s="257" t="s">
        <v>4025</v>
      </c>
      <c r="B1822" s="257" t="s">
        <v>4026</v>
      </c>
      <c r="C1822" s="257"/>
      <c r="D1822" s="257" t="s">
        <v>721</v>
      </c>
      <c r="E1822" s="257" t="s">
        <v>4017</v>
      </c>
      <c r="F1822" s="257" t="s">
        <v>4018</v>
      </c>
      <c r="G1822" s="257" t="s">
        <v>3893</v>
      </c>
      <c r="H1822" s="257" t="s">
        <v>5747</v>
      </c>
      <c r="I1822" s="257" t="s">
        <v>1073</v>
      </c>
    </row>
    <row r="1823" spans="1:9" ht="15.95" customHeight="1">
      <c r="A1823" s="257" t="s">
        <v>4027</v>
      </c>
      <c r="B1823" s="257" t="s">
        <v>4028</v>
      </c>
      <c r="C1823" s="257"/>
      <c r="D1823" s="257" t="s">
        <v>721</v>
      </c>
      <c r="E1823" s="257" t="s">
        <v>4017</v>
      </c>
      <c r="F1823" s="257" t="s">
        <v>4018</v>
      </c>
      <c r="G1823" s="257" t="s">
        <v>3893</v>
      </c>
      <c r="H1823" s="257" t="s">
        <v>5747</v>
      </c>
      <c r="I1823" s="257" t="s">
        <v>1073</v>
      </c>
    </row>
    <row r="1824" spans="1:9" ht="15.95" customHeight="1">
      <c r="A1824" s="257" t="s">
        <v>4029</v>
      </c>
      <c r="B1824" s="257" t="s">
        <v>4030</v>
      </c>
      <c r="C1824" s="257"/>
      <c r="D1824" s="257" t="s">
        <v>721</v>
      </c>
      <c r="E1824" s="257" t="s">
        <v>4017</v>
      </c>
      <c r="F1824" s="257" t="s">
        <v>4018</v>
      </c>
      <c r="G1824" s="257" t="s">
        <v>3893</v>
      </c>
      <c r="H1824" s="257" t="s">
        <v>5747</v>
      </c>
      <c r="I1824" s="257" t="s">
        <v>1073</v>
      </c>
    </row>
    <row r="1825" spans="1:9" ht="15.95" customHeight="1">
      <c r="A1825" s="257" t="s">
        <v>4031</v>
      </c>
      <c r="B1825" s="257" t="s">
        <v>726</v>
      </c>
      <c r="C1825" s="257"/>
      <c r="D1825" s="257" t="s">
        <v>721</v>
      </c>
      <c r="E1825" s="257" t="s">
        <v>4017</v>
      </c>
      <c r="F1825" s="257" t="s">
        <v>4018</v>
      </c>
      <c r="G1825" s="257" t="s">
        <v>3893</v>
      </c>
      <c r="H1825" s="257" t="s">
        <v>5747</v>
      </c>
      <c r="I1825" s="257" t="s">
        <v>1073</v>
      </c>
    </row>
    <row r="1826" spans="1:9" ht="15.95" customHeight="1">
      <c r="A1826" s="257" t="s">
        <v>4032</v>
      </c>
      <c r="B1826" s="257" t="s">
        <v>850</v>
      </c>
      <c r="C1826" s="257"/>
      <c r="D1826" s="257" t="s">
        <v>721</v>
      </c>
      <c r="E1826" s="257" t="s">
        <v>4017</v>
      </c>
      <c r="F1826" s="257" t="s">
        <v>4018</v>
      </c>
      <c r="G1826" s="257" t="s">
        <v>3893</v>
      </c>
      <c r="H1826" s="257" t="s">
        <v>5747</v>
      </c>
      <c r="I1826" s="257" t="s">
        <v>1073</v>
      </c>
    </row>
    <row r="1827" spans="1:9" ht="15.95" customHeight="1">
      <c r="A1827" s="257" t="s">
        <v>4033</v>
      </c>
      <c r="B1827" s="257" t="s">
        <v>4034</v>
      </c>
      <c r="C1827" s="257"/>
      <c r="D1827" s="257" t="s">
        <v>721</v>
      </c>
      <c r="E1827" s="257" t="s">
        <v>4017</v>
      </c>
      <c r="F1827" s="257" t="s">
        <v>4018</v>
      </c>
      <c r="G1827" s="257" t="s">
        <v>3893</v>
      </c>
      <c r="H1827" s="257" t="s">
        <v>5747</v>
      </c>
      <c r="I1827" s="257" t="s">
        <v>1073</v>
      </c>
    </row>
    <row r="1828" spans="1:9" ht="15.95" customHeight="1">
      <c r="A1828" s="257" t="s">
        <v>4035</v>
      </c>
      <c r="B1828" s="257" t="s">
        <v>4036</v>
      </c>
      <c r="C1828" s="257"/>
      <c r="D1828" s="257" t="s">
        <v>721</v>
      </c>
      <c r="E1828" s="257" t="s">
        <v>4017</v>
      </c>
      <c r="F1828" s="257" t="s">
        <v>4018</v>
      </c>
      <c r="G1828" s="257" t="s">
        <v>3893</v>
      </c>
      <c r="H1828" s="257" t="s">
        <v>5747</v>
      </c>
      <c r="I1828" s="257" t="s">
        <v>1073</v>
      </c>
    </row>
    <row r="1829" spans="1:9" ht="15.95" customHeight="1">
      <c r="A1829" s="257" t="s">
        <v>4037</v>
      </c>
      <c r="B1829" s="257" t="s">
        <v>849</v>
      </c>
      <c r="C1829" s="257"/>
      <c r="D1829" s="257" t="s">
        <v>721</v>
      </c>
      <c r="E1829" s="257" t="s">
        <v>4017</v>
      </c>
      <c r="F1829" s="257" t="s">
        <v>4018</v>
      </c>
      <c r="G1829" s="257" t="s">
        <v>3893</v>
      </c>
      <c r="H1829" s="257" t="s">
        <v>5747</v>
      </c>
      <c r="I1829" s="257" t="s">
        <v>1073</v>
      </c>
    </row>
    <row r="1830" spans="1:9" ht="15.95" customHeight="1">
      <c r="A1830" s="257" t="s">
        <v>4038</v>
      </c>
      <c r="B1830" s="257" t="s">
        <v>2078</v>
      </c>
      <c r="C1830" s="257"/>
      <c r="D1830" s="257" t="s">
        <v>721</v>
      </c>
      <c r="E1830" s="257" t="s">
        <v>4017</v>
      </c>
      <c r="F1830" s="257" t="s">
        <v>4018</v>
      </c>
      <c r="G1830" s="257" t="s">
        <v>3893</v>
      </c>
      <c r="H1830" s="257" t="s">
        <v>5747</v>
      </c>
      <c r="I1830" s="257" t="s">
        <v>1073</v>
      </c>
    </row>
    <row r="1831" spans="1:9" ht="15.95" customHeight="1">
      <c r="A1831" s="257" t="s">
        <v>4039</v>
      </c>
      <c r="B1831" s="257" t="s">
        <v>4040</v>
      </c>
      <c r="C1831" s="257"/>
      <c r="D1831" s="257" t="s">
        <v>721</v>
      </c>
      <c r="E1831" s="257" t="s">
        <v>4017</v>
      </c>
      <c r="F1831" s="257" t="s">
        <v>4018</v>
      </c>
      <c r="G1831" s="257" t="s">
        <v>3893</v>
      </c>
      <c r="H1831" s="257" t="s">
        <v>5747</v>
      </c>
      <c r="I1831" s="257" t="s">
        <v>1073</v>
      </c>
    </row>
    <row r="1832" spans="1:9" ht="15.95" customHeight="1">
      <c r="A1832" s="257" t="s">
        <v>4041</v>
      </c>
      <c r="B1832" s="257" t="s">
        <v>1038</v>
      </c>
      <c r="C1832" s="257"/>
      <c r="D1832" s="257" t="s">
        <v>721</v>
      </c>
      <c r="E1832" s="257" t="s">
        <v>4017</v>
      </c>
      <c r="F1832" s="257" t="s">
        <v>4018</v>
      </c>
      <c r="G1832" s="257" t="s">
        <v>3893</v>
      </c>
      <c r="H1832" s="257" t="s">
        <v>5747</v>
      </c>
      <c r="I1832" s="257" t="s">
        <v>1073</v>
      </c>
    </row>
    <row r="1833" spans="1:9" ht="15.95" customHeight="1">
      <c r="A1833" s="257" t="s">
        <v>4042</v>
      </c>
      <c r="B1833" s="257" t="s">
        <v>863</v>
      </c>
      <c r="C1833" s="257"/>
      <c r="D1833" s="257" t="s">
        <v>721</v>
      </c>
      <c r="E1833" s="257" t="s">
        <v>4017</v>
      </c>
      <c r="F1833" s="257" t="s">
        <v>4018</v>
      </c>
      <c r="G1833" s="257" t="s">
        <v>3893</v>
      </c>
      <c r="H1833" s="257" t="s">
        <v>5747</v>
      </c>
      <c r="I1833" s="257" t="s">
        <v>1073</v>
      </c>
    </row>
    <row r="1834" spans="1:9" ht="15.95" customHeight="1">
      <c r="A1834" s="257" t="s">
        <v>4043</v>
      </c>
      <c r="B1834" s="257" t="s">
        <v>4044</v>
      </c>
      <c r="C1834" s="257"/>
      <c r="D1834" s="257" t="s">
        <v>721</v>
      </c>
      <c r="E1834" s="257" t="s">
        <v>4045</v>
      </c>
      <c r="F1834" s="257" t="s">
        <v>4046</v>
      </c>
      <c r="G1834" s="257" t="s">
        <v>3893</v>
      </c>
      <c r="H1834" s="257" t="s">
        <v>5747</v>
      </c>
      <c r="I1834" s="257" t="s">
        <v>1073</v>
      </c>
    </row>
    <row r="1835" spans="1:9" ht="15.95" customHeight="1">
      <c r="A1835" s="257" t="s">
        <v>4047</v>
      </c>
      <c r="B1835" s="257" t="s">
        <v>4048</v>
      </c>
      <c r="C1835" s="257"/>
      <c r="D1835" s="257" t="s">
        <v>721</v>
      </c>
      <c r="E1835" s="257" t="s">
        <v>4045</v>
      </c>
      <c r="F1835" s="257" t="s">
        <v>4046</v>
      </c>
      <c r="G1835" s="257" t="s">
        <v>3893</v>
      </c>
      <c r="H1835" s="257" t="s">
        <v>5747</v>
      </c>
      <c r="I1835" s="257" t="s">
        <v>1073</v>
      </c>
    </row>
    <row r="1836" spans="1:9" ht="15.95" customHeight="1">
      <c r="A1836" s="257" t="s">
        <v>4049</v>
      </c>
      <c r="B1836" s="257" t="s">
        <v>2384</v>
      </c>
      <c r="C1836" s="257"/>
      <c r="D1836" s="257" t="s">
        <v>719</v>
      </c>
      <c r="E1836" s="257" t="s">
        <v>4045</v>
      </c>
      <c r="F1836" s="257" t="s">
        <v>4046</v>
      </c>
      <c r="G1836" s="257" t="s">
        <v>3893</v>
      </c>
      <c r="H1836" s="257" t="s">
        <v>5747</v>
      </c>
      <c r="I1836" s="257" t="s">
        <v>1073</v>
      </c>
    </row>
    <row r="1837" spans="1:9" ht="15.95" customHeight="1">
      <c r="A1837" s="257" t="s">
        <v>4050</v>
      </c>
      <c r="B1837" s="257" t="s">
        <v>814</v>
      </c>
      <c r="C1837" s="257"/>
      <c r="D1837" s="257" t="s">
        <v>721</v>
      </c>
      <c r="E1837" s="257" t="s">
        <v>4045</v>
      </c>
      <c r="F1837" s="257" t="s">
        <v>4046</v>
      </c>
      <c r="G1837" s="257" t="s">
        <v>3893</v>
      </c>
      <c r="H1837" s="257" t="s">
        <v>5747</v>
      </c>
      <c r="I1837" s="257" t="s">
        <v>1073</v>
      </c>
    </row>
    <row r="1838" spans="1:9" ht="15.95" customHeight="1">
      <c r="A1838" s="257" t="s">
        <v>4051</v>
      </c>
      <c r="B1838" s="257" t="s">
        <v>4052</v>
      </c>
      <c r="C1838" s="257"/>
      <c r="D1838" s="257" t="s">
        <v>721</v>
      </c>
      <c r="E1838" s="257" t="s">
        <v>4045</v>
      </c>
      <c r="F1838" s="257" t="s">
        <v>4046</v>
      </c>
      <c r="G1838" s="257" t="s">
        <v>3893</v>
      </c>
      <c r="H1838" s="257" t="s">
        <v>5747</v>
      </c>
      <c r="I1838" s="257" t="s">
        <v>1073</v>
      </c>
    </row>
    <row r="1839" spans="1:9" ht="15.95" customHeight="1">
      <c r="A1839" s="257" t="s">
        <v>4053</v>
      </c>
      <c r="B1839" s="257" t="s">
        <v>1964</v>
      </c>
      <c r="C1839" s="257"/>
      <c r="D1839" s="257" t="s">
        <v>721</v>
      </c>
      <c r="E1839" s="257" t="s">
        <v>4045</v>
      </c>
      <c r="F1839" s="257" t="s">
        <v>4046</v>
      </c>
      <c r="G1839" s="257" t="s">
        <v>3893</v>
      </c>
      <c r="H1839" s="257" t="s">
        <v>5747</v>
      </c>
      <c r="I1839" s="257" t="s">
        <v>1073</v>
      </c>
    </row>
    <row r="1840" spans="1:9" ht="15.95" customHeight="1">
      <c r="A1840" s="257" t="s">
        <v>4054</v>
      </c>
      <c r="B1840" s="257" t="s">
        <v>857</v>
      </c>
      <c r="C1840" s="257"/>
      <c r="D1840" s="257" t="s">
        <v>721</v>
      </c>
      <c r="E1840" s="257" t="s">
        <v>4045</v>
      </c>
      <c r="F1840" s="257" t="s">
        <v>4046</v>
      </c>
      <c r="G1840" s="257" t="s">
        <v>3893</v>
      </c>
      <c r="H1840" s="257" t="s">
        <v>5747</v>
      </c>
      <c r="I1840" s="257" t="s">
        <v>1073</v>
      </c>
    </row>
    <row r="1841" spans="1:9" ht="15.95" customHeight="1">
      <c r="A1841" s="257" t="s">
        <v>4055</v>
      </c>
      <c r="B1841" s="257" t="s">
        <v>5821</v>
      </c>
      <c r="C1841" s="257"/>
      <c r="D1841" s="257" t="s">
        <v>5782</v>
      </c>
      <c r="E1841" s="257" t="s">
        <v>4056</v>
      </c>
      <c r="F1841" s="257" t="s">
        <v>4057</v>
      </c>
      <c r="G1841" s="257" t="s">
        <v>3893</v>
      </c>
      <c r="H1841" s="257" t="s">
        <v>5747</v>
      </c>
      <c r="I1841" s="257" t="s">
        <v>1073</v>
      </c>
    </row>
    <row r="1842" spans="1:9" ht="15.95" customHeight="1">
      <c r="A1842" s="257" t="s">
        <v>4058</v>
      </c>
      <c r="B1842" s="257" t="s">
        <v>4059</v>
      </c>
      <c r="C1842" s="257"/>
      <c r="D1842" s="257" t="s">
        <v>721</v>
      </c>
      <c r="E1842" s="257" t="s">
        <v>4056</v>
      </c>
      <c r="F1842" s="257" t="s">
        <v>4057</v>
      </c>
      <c r="G1842" s="257" t="s">
        <v>3893</v>
      </c>
      <c r="H1842" s="257" t="s">
        <v>5747</v>
      </c>
      <c r="I1842" s="257" t="s">
        <v>1073</v>
      </c>
    </row>
    <row r="1843" spans="1:9" ht="15.95" customHeight="1">
      <c r="A1843" s="257" t="s">
        <v>4060</v>
      </c>
      <c r="B1843" s="257" t="s">
        <v>5820</v>
      </c>
      <c r="C1843" s="257"/>
      <c r="D1843" s="257" t="s">
        <v>5782</v>
      </c>
      <c r="E1843" s="257" t="s">
        <v>4056</v>
      </c>
      <c r="F1843" s="257" t="s">
        <v>4057</v>
      </c>
      <c r="G1843" s="257" t="s">
        <v>3893</v>
      </c>
      <c r="H1843" s="257" t="s">
        <v>5747</v>
      </c>
      <c r="I1843" s="257" t="s">
        <v>1073</v>
      </c>
    </row>
    <row r="1844" spans="1:9" ht="15.95" customHeight="1">
      <c r="A1844" s="257" t="s">
        <v>4061</v>
      </c>
      <c r="B1844" s="257" t="s">
        <v>4062</v>
      </c>
      <c r="C1844" s="257"/>
      <c r="D1844" s="257" t="s">
        <v>721</v>
      </c>
      <c r="E1844" s="257" t="s">
        <v>4056</v>
      </c>
      <c r="F1844" s="257" t="s">
        <v>4057</v>
      </c>
      <c r="G1844" s="257" t="s">
        <v>3893</v>
      </c>
      <c r="H1844" s="257" t="s">
        <v>5747</v>
      </c>
      <c r="I1844" s="257" t="s">
        <v>1073</v>
      </c>
    </row>
    <row r="1845" spans="1:9" ht="15.95" customHeight="1">
      <c r="A1845" s="257" t="s">
        <v>4063</v>
      </c>
      <c r="B1845" s="257" t="s">
        <v>4064</v>
      </c>
      <c r="C1845" s="257"/>
      <c r="D1845" s="257" t="s">
        <v>721</v>
      </c>
      <c r="E1845" s="257" t="s">
        <v>4056</v>
      </c>
      <c r="F1845" s="257" t="s">
        <v>4057</v>
      </c>
      <c r="G1845" s="257" t="s">
        <v>3893</v>
      </c>
      <c r="H1845" s="257" t="s">
        <v>5747</v>
      </c>
      <c r="I1845" s="257" t="s">
        <v>1073</v>
      </c>
    </row>
    <row r="1846" spans="1:9" ht="15.95" customHeight="1">
      <c r="A1846" s="257" t="s">
        <v>4065</v>
      </c>
      <c r="B1846" s="257" t="s">
        <v>4066</v>
      </c>
      <c r="C1846" s="257"/>
      <c r="D1846" s="257" t="s">
        <v>721</v>
      </c>
      <c r="E1846" s="257" t="s">
        <v>4056</v>
      </c>
      <c r="F1846" s="257" t="s">
        <v>4057</v>
      </c>
      <c r="G1846" s="257" t="s">
        <v>3893</v>
      </c>
      <c r="H1846" s="257" t="s">
        <v>5747</v>
      </c>
      <c r="I1846" s="257" t="s">
        <v>1073</v>
      </c>
    </row>
    <row r="1847" spans="1:9" ht="15.95" customHeight="1">
      <c r="A1847" s="257" t="s">
        <v>4067</v>
      </c>
      <c r="B1847" s="257" t="s">
        <v>1535</v>
      </c>
      <c r="C1847" s="257"/>
      <c r="D1847" s="257" t="s">
        <v>721</v>
      </c>
      <c r="E1847" s="257" t="s">
        <v>4056</v>
      </c>
      <c r="F1847" s="257" t="s">
        <v>4057</v>
      </c>
      <c r="G1847" s="257" t="s">
        <v>3893</v>
      </c>
      <c r="H1847" s="257" t="s">
        <v>5747</v>
      </c>
      <c r="I1847" s="257" t="s">
        <v>1073</v>
      </c>
    </row>
    <row r="1848" spans="1:9" ht="15.95" customHeight="1">
      <c r="A1848" s="257" t="s">
        <v>4068</v>
      </c>
      <c r="B1848" s="257" t="s">
        <v>5819</v>
      </c>
      <c r="C1848" s="257"/>
      <c r="D1848" s="257" t="s">
        <v>5782</v>
      </c>
      <c r="E1848" s="257" t="s">
        <v>4069</v>
      </c>
      <c r="F1848" s="257" t="s">
        <v>5770</v>
      </c>
      <c r="G1848" s="257" t="s">
        <v>4070</v>
      </c>
      <c r="H1848" s="257" t="s">
        <v>5748</v>
      </c>
      <c r="I1848" s="257" t="s">
        <v>1073</v>
      </c>
    </row>
    <row r="1849" spans="1:9" ht="15.95" customHeight="1">
      <c r="A1849" s="257" t="s">
        <v>4071</v>
      </c>
      <c r="B1849" s="257" t="s">
        <v>5823</v>
      </c>
      <c r="C1849" s="257"/>
      <c r="D1849" s="257" t="s">
        <v>5782</v>
      </c>
      <c r="E1849" s="257" t="s">
        <v>4069</v>
      </c>
      <c r="F1849" s="257" t="s">
        <v>5770</v>
      </c>
      <c r="G1849" s="257" t="s">
        <v>4070</v>
      </c>
      <c r="H1849" s="257" t="s">
        <v>5748</v>
      </c>
      <c r="I1849" s="257" t="s">
        <v>1073</v>
      </c>
    </row>
    <row r="1850" spans="1:9" ht="15.95" customHeight="1">
      <c r="A1850" s="257" t="s">
        <v>4072</v>
      </c>
      <c r="B1850" s="257" t="s">
        <v>5821</v>
      </c>
      <c r="C1850" s="257"/>
      <c r="D1850" s="257" t="s">
        <v>5782</v>
      </c>
      <c r="E1850" s="257" t="s">
        <v>4069</v>
      </c>
      <c r="F1850" s="257" t="s">
        <v>5770</v>
      </c>
      <c r="G1850" s="257" t="s">
        <v>4070</v>
      </c>
      <c r="H1850" s="257" t="s">
        <v>5748</v>
      </c>
      <c r="I1850" s="257" t="s">
        <v>1073</v>
      </c>
    </row>
    <row r="1851" spans="1:9" ht="15.95" customHeight="1">
      <c r="A1851" s="257" t="s">
        <v>4073</v>
      </c>
      <c r="B1851" s="257" t="s">
        <v>5820</v>
      </c>
      <c r="C1851" s="257"/>
      <c r="D1851" s="257" t="s">
        <v>5782</v>
      </c>
      <c r="E1851" s="257" t="s">
        <v>4069</v>
      </c>
      <c r="F1851" s="257" t="s">
        <v>5770</v>
      </c>
      <c r="G1851" s="257" t="s">
        <v>4070</v>
      </c>
      <c r="H1851" s="257" t="s">
        <v>5748</v>
      </c>
      <c r="I1851" s="257" t="s">
        <v>1073</v>
      </c>
    </row>
    <row r="1852" spans="1:9" ht="15.95" customHeight="1">
      <c r="A1852" s="257" t="s">
        <v>4074</v>
      </c>
      <c r="B1852" s="257" t="s">
        <v>5824</v>
      </c>
      <c r="C1852" s="257"/>
      <c r="D1852" s="257" t="s">
        <v>5782</v>
      </c>
      <c r="E1852" s="257" t="s">
        <v>4069</v>
      </c>
      <c r="F1852" s="257" t="s">
        <v>5770</v>
      </c>
      <c r="G1852" s="257" t="s">
        <v>4070</v>
      </c>
      <c r="H1852" s="257" t="s">
        <v>5748</v>
      </c>
      <c r="I1852" s="257" t="s">
        <v>1073</v>
      </c>
    </row>
    <row r="1853" spans="1:9" ht="15.95" customHeight="1">
      <c r="A1853" s="257" t="s">
        <v>4075</v>
      </c>
      <c r="B1853" s="257" t="s">
        <v>5827</v>
      </c>
      <c r="C1853" s="257"/>
      <c r="D1853" s="257" t="s">
        <v>5782</v>
      </c>
      <c r="E1853" s="257" t="s">
        <v>4069</v>
      </c>
      <c r="F1853" s="257" t="s">
        <v>5770</v>
      </c>
      <c r="G1853" s="257" t="s">
        <v>4070</v>
      </c>
      <c r="H1853" s="257" t="s">
        <v>5748</v>
      </c>
      <c r="I1853" s="257" t="s">
        <v>1073</v>
      </c>
    </row>
    <row r="1854" spans="1:9" ht="15.95" customHeight="1">
      <c r="A1854" s="257" t="s">
        <v>4076</v>
      </c>
      <c r="B1854" s="257" t="s">
        <v>5817</v>
      </c>
      <c r="C1854" s="257"/>
      <c r="D1854" s="257" t="s">
        <v>5782</v>
      </c>
      <c r="E1854" s="257" t="s">
        <v>4069</v>
      </c>
      <c r="F1854" s="257" t="s">
        <v>5770</v>
      </c>
      <c r="G1854" s="257" t="s">
        <v>4070</v>
      </c>
      <c r="H1854" s="257" t="s">
        <v>5748</v>
      </c>
      <c r="I1854" s="257" t="s">
        <v>1073</v>
      </c>
    </row>
    <row r="1855" spans="1:9" ht="15.95" customHeight="1">
      <c r="A1855" s="257" t="s">
        <v>4077</v>
      </c>
      <c r="B1855" s="257" t="s">
        <v>4078</v>
      </c>
      <c r="C1855" s="257"/>
      <c r="D1855" s="257" t="s">
        <v>721</v>
      </c>
      <c r="E1855" s="257" t="s">
        <v>4069</v>
      </c>
      <c r="F1855" s="257" t="s">
        <v>5770</v>
      </c>
      <c r="G1855" s="257" t="s">
        <v>4070</v>
      </c>
      <c r="H1855" s="257" t="s">
        <v>5748</v>
      </c>
      <c r="I1855" s="257" t="s">
        <v>1073</v>
      </c>
    </row>
    <row r="1856" spans="1:9" ht="15.95" customHeight="1">
      <c r="A1856" s="257" t="s">
        <v>4079</v>
      </c>
      <c r="B1856" s="257" t="s">
        <v>743</v>
      </c>
      <c r="C1856" s="257"/>
      <c r="D1856" s="257" t="s">
        <v>721</v>
      </c>
      <c r="E1856" s="257" t="s">
        <v>4069</v>
      </c>
      <c r="F1856" s="257" t="s">
        <v>5770</v>
      </c>
      <c r="G1856" s="257" t="s">
        <v>4070</v>
      </c>
      <c r="H1856" s="257" t="s">
        <v>5748</v>
      </c>
      <c r="I1856" s="257" t="s">
        <v>1073</v>
      </c>
    </row>
    <row r="1857" spans="1:9" ht="15.95" customHeight="1">
      <c r="A1857" s="257" t="s">
        <v>4080</v>
      </c>
      <c r="B1857" s="257" t="s">
        <v>737</v>
      </c>
      <c r="C1857" s="257"/>
      <c r="D1857" s="257" t="s">
        <v>721</v>
      </c>
      <c r="E1857" s="257" t="s">
        <v>4069</v>
      </c>
      <c r="F1857" s="257" t="s">
        <v>5770</v>
      </c>
      <c r="G1857" s="257" t="s">
        <v>4070</v>
      </c>
      <c r="H1857" s="257" t="s">
        <v>5748</v>
      </c>
      <c r="I1857" s="257" t="s">
        <v>1073</v>
      </c>
    </row>
    <row r="1858" spans="1:9" ht="15.95" customHeight="1">
      <c r="A1858" s="257" t="s">
        <v>4081</v>
      </c>
      <c r="B1858" s="257" t="s">
        <v>4082</v>
      </c>
      <c r="C1858" s="257"/>
      <c r="D1858" s="257" t="s">
        <v>721</v>
      </c>
      <c r="E1858" s="257" t="s">
        <v>4069</v>
      </c>
      <c r="F1858" s="257" t="s">
        <v>5770</v>
      </c>
      <c r="G1858" s="257" t="s">
        <v>4070</v>
      </c>
      <c r="H1858" s="257" t="s">
        <v>5748</v>
      </c>
      <c r="I1858" s="257" t="s">
        <v>1073</v>
      </c>
    </row>
    <row r="1859" spans="1:9" ht="15.95" customHeight="1">
      <c r="A1859" s="257" t="s">
        <v>4083</v>
      </c>
      <c r="B1859" s="257" t="s">
        <v>4084</v>
      </c>
      <c r="C1859" s="257"/>
      <c r="D1859" s="257" t="s">
        <v>719</v>
      </c>
      <c r="E1859" s="257" t="s">
        <v>4085</v>
      </c>
      <c r="F1859" s="257" t="s">
        <v>4086</v>
      </c>
      <c r="G1859" s="257" t="s">
        <v>4070</v>
      </c>
      <c r="H1859" s="257" t="s">
        <v>5748</v>
      </c>
      <c r="I1859" s="257" t="s">
        <v>1073</v>
      </c>
    </row>
    <row r="1860" spans="1:9" ht="15.95" customHeight="1">
      <c r="A1860" s="257" t="s">
        <v>4087</v>
      </c>
      <c r="B1860" s="257" t="s">
        <v>753</v>
      </c>
      <c r="C1860" s="257"/>
      <c r="D1860" s="257" t="s">
        <v>721</v>
      </c>
      <c r="E1860" s="257" t="s">
        <v>4085</v>
      </c>
      <c r="F1860" s="257" t="s">
        <v>4086</v>
      </c>
      <c r="G1860" s="257" t="s">
        <v>4070</v>
      </c>
      <c r="H1860" s="257" t="s">
        <v>5748</v>
      </c>
      <c r="I1860" s="257" t="s">
        <v>1073</v>
      </c>
    </row>
    <row r="1861" spans="1:9" ht="15.95" customHeight="1">
      <c r="A1861" s="257" t="s">
        <v>4088</v>
      </c>
      <c r="B1861" s="257" t="s">
        <v>4089</v>
      </c>
      <c r="C1861" s="257"/>
      <c r="D1861" s="257" t="s">
        <v>721</v>
      </c>
      <c r="E1861" s="257" t="s">
        <v>4085</v>
      </c>
      <c r="F1861" s="257" t="s">
        <v>4086</v>
      </c>
      <c r="G1861" s="257" t="s">
        <v>4070</v>
      </c>
      <c r="H1861" s="257" t="s">
        <v>5748</v>
      </c>
      <c r="I1861" s="257" t="s">
        <v>1073</v>
      </c>
    </row>
    <row r="1862" spans="1:9" ht="15.95" customHeight="1">
      <c r="A1862" s="257" t="s">
        <v>4090</v>
      </c>
      <c r="B1862" s="257" t="s">
        <v>1015</v>
      </c>
      <c r="C1862" s="257"/>
      <c r="D1862" s="257" t="s">
        <v>721</v>
      </c>
      <c r="E1862" s="257" t="s">
        <v>4085</v>
      </c>
      <c r="F1862" s="257" t="s">
        <v>4086</v>
      </c>
      <c r="G1862" s="257" t="s">
        <v>4070</v>
      </c>
      <c r="H1862" s="257" t="s">
        <v>5748</v>
      </c>
      <c r="I1862" s="257" t="s">
        <v>1073</v>
      </c>
    </row>
    <row r="1863" spans="1:9" ht="15.95" customHeight="1">
      <c r="A1863" s="257" t="s">
        <v>4091</v>
      </c>
      <c r="B1863" s="257" t="s">
        <v>823</v>
      </c>
      <c r="C1863" s="257"/>
      <c r="D1863" s="257" t="s">
        <v>721</v>
      </c>
      <c r="E1863" s="257" t="s">
        <v>4085</v>
      </c>
      <c r="F1863" s="257" t="s">
        <v>4086</v>
      </c>
      <c r="G1863" s="257" t="s">
        <v>4070</v>
      </c>
      <c r="H1863" s="257" t="s">
        <v>5748</v>
      </c>
      <c r="I1863" s="257" t="s">
        <v>1073</v>
      </c>
    </row>
    <row r="1864" spans="1:9" ht="15.95" customHeight="1">
      <c r="A1864" s="257" t="s">
        <v>4092</v>
      </c>
      <c r="B1864" s="257" t="s">
        <v>774</v>
      </c>
      <c r="C1864" s="257"/>
      <c r="D1864" s="257" t="s">
        <v>721</v>
      </c>
      <c r="E1864" s="257" t="s">
        <v>4085</v>
      </c>
      <c r="F1864" s="257" t="s">
        <v>4086</v>
      </c>
      <c r="G1864" s="257" t="s">
        <v>4070</v>
      </c>
      <c r="H1864" s="257" t="s">
        <v>5748</v>
      </c>
      <c r="I1864" s="257" t="s">
        <v>1073</v>
      </c>
    </row>
    <row r="1865" spans="1:9" ht="15.95" customHeight="1">
      <c r="A1865" s="257" t="s">
        <v>4093</v>
      </c>
      <c r="B1865" s="257" t="s">
        <v>2206</v>
      </c>
      <c r="C1865" s="257"/>
      <c r="D1865" s="257" t="s">
        <v>721</v>
      </c>
      <c r="E1865" s="257" t="s">
        <v>4085</v>
      </c>
      <c r="F1865" s="257" t="s">
        <v>4086</v>
      </c>
      <c r="G1865" s="257" t="s">
        <v>4070</v>
      </c>
      <c r="H1865" s="257" t="s">
        <v>5748</v>
      </c>
      <c r="I1865" s="257" t="s">
        <v>1073</v>
      </c>
    </row>
    <row r="1866" spans="1:9" ht="15.95" customHeight="1">
      <c r="A1866" s="257" t="s">
        <v>4094</v>
      </c>
      <c r="B1866" s="257" t="s">
        <v>1145</v>
      </c>
      <c r="C1866" s="257"/>
      <c r="D1866" s="257" t="s">
        <v>721</v>
      </c>
      <c r="E1866" s="257" t="s">
        <v>4085</v>
      </c>
      <c r="F1866" s="257" t="s">
        <v>4086</v>
      </c>
      <c r="G1866" s="257" t="s">
        <v>4070</v>
      </c>
      <c r="H1866" s="257" t="s">
        <v>5748</v>
      </c>
      <c r="I1866" s="257" t="s">
        <v>1073</v>
      </c>
    </row>
    <row r="1867" spans="1:9" ht="15.95" customHeight="1">
      <c r="A1867" s="257" t="s">
        <v>4095</v>
      </c>
      <c r="B1867" s="257" t="s">
        <v>2008</v>
      </c>
      <c r="C1867" s="257"/>
      <c r="D1867" s="257" t="s">
        <v>721</v>
      </c>
      <c r="E1867" s="257" t="s">
        <v>4085</v>
      </c>
      <c r="F1867" s="257" t="s">
        <v>4086</v>
      </c>
      <c r="G1867" s="257" t="s">
        <v>4070</v>
      </c>
      <c r="H1867" s="257" t="s">
        <v>5748</v>
      </c>
      <c r="I1867" s="257" t="s">
        <v>1073</v>
      </c>
    </row>
    <row r="1868" spans="1:9" ht="15.95" customHeight="1">
      <c r="A1868" s="257" t="s">
        <v>4096</v>
      </c>
      <c r="B1868" s="257" t="s">
        <v>3666</v>
      </c>
      <c r="C1868" s="257"/>
      <c r="D1868" s="257" t="s">
        <v>721</v>
      </c>
      <c r="E1868" s="257" t="s">
        <v>4085</v>
      </c>
      <c r="F1868" s="257" t="s">
        <v>4086</v>
      </c>
      <c r="G1868" s="257" t="s">
        <v>4070</v>
      </c>
      <c r="H1868" s="257" t="s">
        <v>5748</v>
      </c>
      <c r="I1868" s="257" t="s">
        <v>1073</v>
      </c>
    </row>
    <row r="1869" spans="1:9" ht="15.95" customHeight="1">
      <c r="A1869" s="257" t="s">
        <v>4097</v>
      </c>
      <c r="B1869" s="257" t="s">
        <v>926</v>
      </c>
      <c r="C1869" s="257"/>
      <c r="D1869" s="257" t="s">
        <v>721</v>
      </c>
      <c r="E1869" s="257" t="s">
        <v>4085</v>
      </c>
      <c r="F1869" s="257" t="s">
        <v>4086</v>
      </c>
      <c r="G1869" s="257" t="s">
        <v>4070</v>
      </c>
      <c r="H1869" s="257" t="s">
        <v>5748</v>
      </c>
      <c r="I1869" s="257" t="s">
        <v>1073</v>
      </c>
    </row>
    <row r="1870" spans="1:9" ht="15.95" customHeight="1">
      <c r="A1870" s="257" t="s">
        <v>4098</v>
      </c>
      <c r="B1870" s="257" t="s">
        <v>2398</v>
      </c>
      <c r="C1870" s="257"/>
      <c r="D1870" s="257" t="s">
        <v>721</v>
      </c>
      <c r="E1870" s="257" t="s">
        <v>4085</v>
      </c>
      <c r="F1870" s="257" t="s">
        <v>4086</v>
      </c>
      <c r="G1870" s="257" t="s">
        <v>4070</v>
      </c>
      <c r="H1870" s="257" t="s">
        <v>5748</v>
      </c>
      <c r="I1870" s="257" t="s">
        <v>1073</v>
      </c>
    </row>
    <row r="1871" spans="1:9" ht="15.95" customHeight="1">
      <c r="A1871" s="257" t="s">
        <v>4099</v>
      </c>
      <c r="B1871" s="257" t="s">
        <v>4100</v>
      </c>
      <c r="C1871" s="257"/>
      <c r="D1871" s="257" t="s">
        <v>721</v>
      </c>
      <c r="E1871" s="257" t="s">
        <v>4085</v>
      </c>
      <c r="F1871" s="257" t="s">
        <v>4086</v>
      </c>
      <c r="G1871" s="257" t="s">
        <v>4070</v>
      </c>
      <c r="H1871" s="257" t="s">
        <v>5748</v>
      </c>
      <c r="I1871" s="257" t="s">
        <v>1073</v>
      </c>
    </row>
    <row r="1872" spans="1:9" ht="15.95" customHeight="1">
      <c r="A1872" s="257" t="s">
        <v>4101</v>
      </c>
      <c r="B1872" s="257" t="s">
        <v>4102</v>
      </c>
      <c r="C1872" s="257"/>
      <c r="D1872" s="257" t="s">
        <v>721</v>
      </c>
      <c r="E1872" s="257" t="s">
        <v>4085</v>
      </c>
      <c r="F1872" s="257" t="s">
        <v>4086</v>
      </c>
      <c r="G1872" s="257" t="s">
        <v>4070</v>
      </c>
      <c r="H1872" s="257" t="s">
        <v>5748</v>
      </c>
      <c r="I1872" s="257" t="s">
        <v>1073</v>
      </c>
    </row>
    <row r="1873" spans="1:9" ht="15.95" customHeight="1">
      <c r="A1873" s="257" t="s">
        <v>4103</v>
      </c>
      <c r="B1873" s="257" t="s">
        <v>766</v>
      </c>
      <c r="C1873" s="257"/>
      <c r="D1873" s="257" t="s">
        <v>721</v>
      </c>
      <c r="E1873" s="257" t="s">
        <v>4085</v>
      </c>
      <c r="F1873" s="257" t="s">
        <v>4086</v>
      </c>
      <c r="G1873" s="257" t="s">
        <v>4070</v>
      </c>
      <c r="H1873" s="257" t="s">
        <v>5748</v>
      </c>
      <c r="I1873" s="257" t="s">
        <v>1073</v>
      </c>
    </row>
    <row r="1874" spans="1:9" ht="15.95" customHeight="1">
      <c r="A1874" s="257" t="s">
        <v>4104</v>
      </c>
      <c r="B1874" s="257" t="s">
        <v>4105</v>
      </c>
      <c r="C1874" s="257"/>
      <c r="D1874" s="257" t="s">
        <v>719</v>
      </c>
      <c r="E1874" s="257" t="s">
        <v>4106</v>
      </c>
      <c r="F1874" s="257" t="s">
        <v>4107</v>
      </c>
      <c r="G1874" s="257" t="s">
        <v>4070</v>
      </c>
      <c r="H1874" s="257" t="s">
        <v>5748</v>
      </c>
      <c r="I1874" s="257" t="s">
        <v>1073</v>
      </c>
    </row>
    <row r="1875" spans="1:9" ht="15.95" customHeight="1">
      <c r="A1875" s="257" t="s">
        <v>4108</v>
      </c>
      <c r="B1875" s="257" t="s">
        <v>869</v>
      </c>
      <c r="C1875" s="257"/>
      <c r="D1875" s="257" t="s">
        <v>721</v>
      </c>
      <c r="E1875" s="257" t="s">
        <v>4106</v>
      </c>
      <c r="F1875" s="257" t="s">
        <v>4107</v>
      </c>
      <c r="G1875" s="257" t="s">
        <v>4070</v>
      </c>
      <c r="H1875" s="257" t="s">
        <v>5748</v>
      </c>
      <c r="I1875" s="257" t="s">
        <v>1073</v>
      </c>
    </row>
    <row r="1876" spans="1:9" ht="15.95" customHeight="1">
      <c r="A1876" s="257" t="s">
        <v>4109</v>
      </c>
      <c r="B1876" s="257" t="s">
        <v>3431</v>
      </c>
      <c r="C1876" s="257"/>
      <c r="D1876" s="257" t="s">
        <v>721</v>
      </c>
      <c r="E1876" s="257" t="s">
        <v>4106</v>
      </c>
      <c r="F1876" s="257" t="s">
        <v>4107</v>
      </c>
      <c r="G1876" s="257" t="s">
        <v>4070</v>
      </c>
      <c r="H1876" s="257" t="s">
        <v>5748</v>
      </c>
      <c r="I1876" s="257" t="s">
        <v>1073</v>
      </c>
    </row>
    <row r="1877" spans="1:9" ht="15.95" customHeight="1">
      <c r="A1877" s="257" t="s">
        <v>4110</v>
      </c>
      <c r="B1877" s="257" t="s">
        <v>2388</v>
      </c>
      <c r="C1877" s="257"/>
      <c r="D1877" s="257" t="s">
        <v>721</v>
      </c>
      <c r="E1877" s="257" t="s">
        <v>4106</v>
      </c>
      <c r="F1877" s="257" t="s">
        <v>4107</v>
      </c>
      <c r="G1877" s="257" t="s">
        <v>4070</v>
      </c>
      <c r="H1877" s="257" t="s">
        <v>5748</v>
      </c>
      <c r="I1877" s="257" t="s">
        <v>1073</v>
      </c>
    </row>
    <row r="1878" spans="1:9" ht="15.95" customHeight="1">
      <c r="A1878" s="257" t="s">
        <v>4111</v>
      </c>
      <c r="B1878" s="257" t="s">
        <v>4112</v>
      </c>
      <c r="C1878" s="257"/>
      <c r="D1878" s="257" t="s">
        <v>721</v>
      </c>
      <c r="E1878" s="257" t="s">
        <v>4106</v>
      </c>
      <c r="F1878" s="257" t="s">
        <v>4107</v>
      </c>
      <c r="G1878" s="257" t="s">
        <v>4070</v>
      </c>
      <c r="H1878" s="257" t="s">
        <v>5748</v>
      </c>
      <c r="I1878" s="257" t="s">
        <v>1073</v>
      </c>
    </row>
    <row r="1879" spans="1:9" ht="15.95" customHeight="1">
      <c r="A1879" s="257" t="s">
        <v>4113</v>
      </c>
      <c r="B1879" s="257" t="s">
        <v>2560</v>
      </c>
      <c r="C1879" s="257"/>
      <c r="D1879" s="257" t="s">
        <v>721</v>
      </c>
      <c r="E1879" s="257" t="s">
        <v>4106</v>
      </c>
      <c r="F1879" s="257" t="s">
        <v>4107</v>
      </c>
      <c r="G1879" s="257" t="s">
        <v>4070</v>
      </c>
      <c r="H1879" s="257" t="s">
        <v>5748</v>
      </c>
      <c r="I1879" s="257" t="s">
        <v>1073</v>
      </c>
    </row>
    <row r="1880" spans="1:9" ht="15.95" customHeight="1">
      <c r="A1880" s="257" t="s">
        <v>4114</v>
      </c>
      <c r="B1880" s="257" t="s">
        <v>3547</v>
      </c>
      <c r="C1880" s="257"/>
      <c r="D1880" s="257" t="s">
        <v>721</v>
      </c>
      <c r="E1880" s="257" t="s">
        <v>4106</v>
      </c>
      <c r="F1880" s="257" t="s">
        <v>4107</v>
      </c>
      <c r="G1880" s="257" t="s">
        <v>4070</v>
      </c>
      <c r="H1880" s="257" t="s">
        <v>5748</v>
      </c>
      <c r="I1880" s="257" t="s">
        <v>1073</v>
      </c>
    </row>
    <row r="1881" spans="1:9" ht="15.95" customHeight="1">
      <c r="A1881" s="257" t="s">
        <v>4115</v>
      </c>
      <c r="B1881" s="257" t="s">
        <v>4116</v>
      </c>
      <c r="C1881" s="257"/>
      <c r="D1881" s="257" t="s">
        <v>721</v>
      </c>
      <c r="E1881" s="257" t="s">
        <v>4106</v>
      </c>
      <c r="F1881" s="257" t="s">
        <v>4107</v>
      </c>
      <c r="G1881" s="257" t="s">
        <v>4070</v>
      </c>
      <c r="H1881" s="257" t="s">
        <v>5748</v>
      </c>
      <c r="I1881" s="257" t="s">
        <v>1073</v>
      </c>
    </row>
    <row r="1882" spans="1:9" ht="15.95" customHeight="1">
      <c r="A1882" s="257" t="s">
        <v>4117</v>
      </c>
      <c r="B1882" s="257" t="s">
        <v>1032</v>
      </c>
      <c r="C1882" s="257"/>
      <c r="D1882" s="257" t="s">
        <v>721</v>
      </c>
      <c r="E1882" s="257" t="s">
        <v>4106</v>
      </c>
      <c r="F1882" s="257" t="s">
        <v>4107</v>
      </c>
      <c r="G1882" s="257" t="s">
        <v>4070</v>
      </c>
      <c r="H1882" s="257" t="s">
        <v>5748</v>
      </c>
      <c r="I1882" s="257" t="s">
        <v>1073</v>
      </c>
    </row>
    <row r="1883" spans="1:9" ht="15.95" customHeight="1">
      <c r="A1883" s="257" t="s">
        <v>4118</v>
      </c>
      <c r="B1883" s="257" t="s">
        <v>4119</v>
      </c>
      <c r="C1883" s="257"/>
      <c r="D1883" s="257" t="s">
        <v>721</v>
      </c>
      <c r="E1883" s="257" t="s">
        <v>4106</v>
      </c>
      <c r="F1883" s="257" t="s">
        <v>4107</v>
      </c>
      <c r="G1883" s="257" t="s">
        <v>4070</v>
      </c>
      <c r="H1883" s="257" t="s">
        <v>5748</v>
      </c>
      <c r="I1883" s="257" t="s">
        <v>1073</v>
      </c>
    </row>
    <row r="1884" spans="1:9" ht="15.95" customHeight="1">
      <c r="A1884" s="257" t="s">
        <v>4120</v>
      </c>
      <c r="B1884" s="257" t="s">
        <v>2906</v>
      </c>
      <c r="C1884" s="257"/>
      <c r="D1884" s="257" t="s">
        <v>721</v>
      </c>
      <c r="E1884" s="257" t="s">
        <v>4106</v>
      </c>
      <c r="F1884" s="257" t="s">
        <v>4107</v>
      </c>
      <c r="G1884" s="257" t="s">
        <v>4070</v>
      </c>
      <c r="H1884" s="257" t="s">
        <v>5748</v>
      </c>
      <c r="I1884" s="257" t="s">
        <v>1073</v>
      </c>
    </row>
    <row r="1885" spans="1:9" ht="15.95" customHeight="1">
      <c r="A1885" s="257" t="s">
        <v>4121</v>
      </c>
      <c r="B1885" s="257" t="s">
        <v>804</v>
      </c>
      <c r="C1885" s="257"/>
      <c r="D1885" s="257" t="s">
        <v>721</v>
      </c>
      <c r="E1885" s="257" t="s">
        <v>4106</v>
      </c>
      <c r="F1885" s="257" t="s">
        <v>4107</v>
      </c>
      <c r="G1885" s="257" t="s">
        <v>4070</v>
      </c>
      <c r="H1885" s="257" t="s">
        <v>5748</v>
      </c>
      <c r="I1885" s="257" t="s">
        <v>1073</v>
      </c>
    </row>
    <row r="1886" spans="1:9" ht="15.95" customHeight="1">
      <c r="A1886" s="257" t="s">
        <v>4122</v>
      </c>
      <c r="B1886" s="257" t="s">
        <v>4123</v>
      </c>
      <c r="C1886" s="257"/>
      <c r="D1886" s="257" t="s">
        <v>721</v>
      </c>
      <c r="E1886" s="257" t="s">
        <v>4106</v>
      </c>
      <c r="F1886" s="257" t="s">
        <v>4107</v>
      </c>
      <c r="G1886" s="257" t="s">
        <v>4070</v>
      </c>
      <c r="H1886" s="257" t="s">
        <v>5748</v>
      </c>
      <c r="I1886" s="257" t="s">
        <v>1073</v>
      </c>
    </row>
    <row r="1887" spans="1:9" ht="15.95" customHeight="1">
      <c r="A1887" s="257" t="s">
        <v>4124</v>
      </c>
      <c r="B1887" s="257" t="s">
        <v>4125</v>
      </c>
      <c r="C1887" s="257"/>
      <c r="D1887" s="257" t="s">
        <v>719</v>
      </c>
      <c r="E1887" s="257" t="s">
        <v>4126</v>
      </c>
      <c r="F1887" s="257" t="s">
        <v>4127</v>
      </c>
      <c r="G1887" s="257" t="s">
        <v>4070</v>
      </c>
      <c r="H1887" s="257" t="s">
        <v>5748</v>
      </c>
      <c r="I1887" s="257" t="s">
        <v>1073</v>
      </c>
    </row>
    <row r="1888" spans="1:9" ht="15.95" customHeight="1">
      <c r="A1888" s="257" t="s">
        <v>4128</v>
      </c>
      <c r="B1888" s="257" t="s">
        <v>4129</v>
      </c>
      <c r="C1888" s="257"/>
      <c r="D1888" s="257" t="s">
        <v>721</v>
      </c>
      <c r="E1888" s="257" t="s">
        <v>4126</v>
      </c>
      <c r="F1888" s="257" t="s">
        <v>4127</v>
      </c>
      <c r="G1888" s="257" t="s">
        <v>4070</v>
      </c>
      <c r="H1888" s="257" t="s">
        <v>5748</v>
      </c>
      <c r="I1888" s="257" t="s">
        <v>1073</v>
      </c>
    </row>
    <row r="1889" spans="1:9" ht="15.95" customHeight="1">
      <c r="A1889" s="257" t="s">
        <v>4130</v>
      </c>
      <c r="B1889" s="257" t="s">
        <v>4131</v>
      </c>
      <c r="C1889" s="257"/>
      <c r="D1889" s="257" t="s">
        <v>721</v>
      </c>
      <c r="E1889" s="257" t="s">
        <v>4126</v>
      </c>
      <c r="F1889" s="257" t="s">
        <v>4127</v>
      </c>
      <c r="G1889" s="257" t="s">
        <v>4070</v>
      </c>
      <c r="H1889" s="257" t="s">
        <v>5748</v>
      </c>
      <c r="I1889" s="257" t="s">
        <v>1073</v>
      </c>
    </row>
    <row r="1890" spans="1:9" ht="15.95" customHeight="1">
      <c r="A1890" s="257" t="s">
        <v>4132</v>
      </c>
      <c r="B1890" s="257" t="s">
        <v>4133</v>
      </c>
      <c r="C1890" s="257"/>
      <c r="D1890" s="257" t="s">
        <v>721</v>
      </c>
      <c r="E1890" s="257" t="s">
        <v>4126</v>
      </c>
      <c r="F1890" s="257" t="s">
        <v>4127</v>
      </c>
      <c r="G1890" s="257" t="s">
        <v>4070</v>
      </c>
      <c r="H1890" s="257" t="s">
        <v>5748</v>
      </c>
      <c r="I1890" s="257" t="s">
        <v>1073</v>
      </c>
    </row>
    <row r="1891" spans="1:9" ht="15.95" customHeight="1">
      <c r="A1891" s="257" t="s">
        <v>4134</v>
      </c>
      <c r="B1891" s="257" t="s">
        <v>2940</v>
      </c>
      <c r="C1891" s="257"/>
      <c r="D1891" s="257" t="s">
        <v>721</v>
      </c>
      <c r="E1891" s="257" t="s">
        <v>4126</v>
      </c>
      <c r="F1891" s="257" t="s">
        <v>4127</v>
      </c>
      <c r="G1891" s="257" t="s">
        <v>4070</v>
      </c>
      <c r="H1891" s="257" t="s">
        <v>5748</v>
      </c>
      <c r="I1891" s="257" t="s">
        <v>1073</v>
      </c>
    </row>
    <row r="1892" spans="1:9" ht="15.95" customHeight="1">
      <c r="A1892" s="257" t="s">
        <v>4135</v>
      </c>
      <c r="B1892" s="257" t="s">
        <v>4136</v>
      </c>
      <c r="C1892" s="257"/>
      <c r="D1892" s="257" t="s">
        <v>721</v>
      </c>
      <c r="E1892" s="257" t="s">
        <v>4126</v>
      </c>
      <c r="F1892" s="257" t="s">
        <v>4127</v>
      </c>
      <c r="G1892" s="257" t="s">
        <v>4070</v>
      </c>
      <c r="H1892" s="257" t="s">
        <v>5748</v>
      </c>
      <c r="I1892" s="257" t="s">
        <v>1073</v>
      </c>
    </row>
    <row r="1893" spans="1:9" ht="15.95" customHeight="1">
      <c r="A1893" s="257" t="s">
        <v>4137</v>
      </c>
      <c r="B1893" s="257" t="s">
        <v>748</v>
      </c>
      <c r="C1893" s="257"/>
      <c r="D1893" s="257" t="s">
        <v>721</v>
      </c>
      <c r="E1893" s="257" t="s">
        <v>4126</v>
      </c>
      <c r="F1893" s="257" t="s">
        <v>4127</v>
      </c>
      <c r="G1893" s="257" t="s">
        <v>4070</v>
      </c>
      <c r="H1893" s="257" t="s">
        <v>5748</v>
      </c>
      <c r="I1893" s="257" t="s">
        <v>1073</v>
      </c>
    </row>
    <row r="1894" spans="1:9" ht="15.95" customHeight="1">
      <c r="A1894" s="257" t="s">
        <v>4138</v>
      </c>
      <c r="B1894" s="257" t="s">
        <v>4139</v>
      </c>
      <c r="C1894" s="257"/>
      <c r="D1894" s="257" t="s">
        <v>721</v>
      </c>
      <c r="E1894" s="257" t="s">
        <v>4126</v>
      </c>
      <c r="F1894" s="257" t="s">
        <v>4127</v>
      </c>
      <c r="G1894" s="257" t="s">
        <v>4070</v>
      </c>
      <c r="H1894" s="257" t="s">
        <v>5748</v>
      </c>
      <c r="I1894" s="257" t="s">
        <v>1073</v>
      </c>
    </row>
    <row r="1895" spans="1:9" ht="15.95" customHeight="1">
      <c r="A1895" s="257" t="s">
        <v>4140</v>
      </c>
      <c r="B1895" s="257" t="s">
        <v>4141</v>
      </c>
      <c r="C1895" s="257"/>
      <c r="D1895" s="257" t="s">
        <v>721</v>
      </c>
      <c r="E1895" s="257" t="s">
        <v>4126</v>
      </c>
      <c r="F1895" s="257" t="s">
        <v>4127</v>
      </c>
      <c r="G1895" s="257" t="s">
        <v>4070</v>
      </c>
      <c r="H1895" s="257" t="s">
        <v>5748</v>
      </c>
      <c r="I1895" s="257" t="s">
        <v>1073</v>
      </c>
    </row>
    <row r="1896" spans="1:9" ht="15.95" customHeight="1">
      <c r="A1896" s="257" t="s">
        <v>4142</v>
      </c>
      <c r="B1896" s="257" t="s">
        <v>4143</v>
      </c>
      <c r="C1896" s="257"/>
      <c r="D1896" s="257" t="s">
        <v>721</v>
      </c>
      <c r="E1896" s="257" t="s">
        <v>4126</v>
      </c>
      <c r="F1896" s="257" t="s">
        <v>4127</v>
      </c>
      <c r="G1896" s="257" t="s">
        <v>4070</v>
      </c>
      <c r="H1896" s="257" t="s">
        <v>5748</v>
      </c>
      <c r="I1896" s="257" t="s">
        <v>1073</v>
      </c>
    </row>
    <row r="1897" spans="1:9" ht="15.95" customHeight="1">
      <c r="A1897" s="257" t="s">
        <v>4144</v>
      </c>
      <c r="B1897" s="257" t="s">
        <v>4145</v>
      </c>
      <c r="C1897" s="257"/>
      <c r="D1897" s="257" t="s">
        <v>721</v>
      </c>
      <c r="E1897" s="257" t="s">
        <v>4126</v>
      </c>
      <c r="F1897" s="257" t="s">
        <v>4127</v>
      </c>
      <c r="G1897" s="257" t="s">
        <v>4070</v>
      </c>
      <c r="H1897" s="257" t="s">
        <v>5748</v>
      </c>
      <c r="I1897" s="257" t="s">
        <v>1073</v>
      </c>
    </row>
    <row r="1898" spans="1:9" ht="15.95" customHeight="1">
      <c r="A1898" s="257" t="s">
        <v>4146</v>
      </c>
      <c r="B1898" s="257" t="s">
        <v>775</v>
      </c>
      <c r="C1898" s="257"/>
      <c r="D1898" s="257" t="s">
        <v>721</v>
      </c>
      <c r="E1898" s="257" t="s">
        <v>4126</v>
      </c>
      <c r="F1898" s="257" t="s">
        <v>4127</v>
      </c>
      <c r="G1898" s="257" t="s">
        <v>4070</v>
      </c>
      <c r="H1898" s="257" t="s">
        <v>5748</v>
      </c>
      <c r="I1898" s="257" t="s">
        <v>1073</v>
      </c>
    </row>
    <row r="1899" spans="1:9" ht="15.95" customHeight="1">
      <c r="A1899" s="257" t="s">
        <v>4147</v>
      </c>
      <c r="B1899" s="257" t="s">
        <v>4148</v>
      </c>
      <c r="C1899" s="257"/>
      <c r="D1899" s="257" t="s">
        <v>721</v>
      </c>
      <c r="E1899" s="257" t="s">
        <v>4126</v>
      </c>
      <c r="F1899" s="257" t="s">
        <v>4127</v>
      </c>
      <c r="G1899" s="257" t="s">
        <v>4070</v>
      </c>
      <c r="H1899" s="257" t="s">
        <v>5748</v>
      </c>
      <c r="I1899" s="257" t="s">
        <v>1073</v>
      </c>
    </row>
    <row r="1900" spans="1:9" ht="15.95" customHeight="1">
      <c r="A1900" s="257" t="s">
        <v>4149</v>
      </c>
      <c r="B1900" s="257" t="s">
        <v>4150</v>
      </c>
      <c r="C1900" s="257"/>
      <c r="D1900" s="257" t="s">
        <v>721</v>
      </c>
      <c r="E1900" s="257" t="s">
        <v>4126</v>
      </c>
      <c r="F1900" s="257" t="s">
        <v>4127</v>
      </c>
      <c r="G1900" s="257" t="s">
        <v>4070</v>
      </c>
      <c r="H1900" s="257" t="s">
        <v>5748</v>
      </c>
      <c r="I1900" s="257" t="s">
        <v>1073</v>
      </c>
    </row>
    <row r="1901" spans="1:9" ht="15.95" customHeight="1">
      <c r="A1901" s="257" t="s">
        <v>4151</v>
      </c>
      <c r="B1901" s="257" t="s">
        <v>4152</v>
      </c>
      <c r="C1901" s="257"/>
      <c r="D1901" s="257" t="s">
        <v>721</v>
      </c>
      <c r="E1901" s="257" t="s">
        <v>4126</v>
      </c>
      <c r="F1901" s="257" t="s">
        <v>4127</v>
      </c>
      <c r="G1901" s="257" t="s">
        <v>4070</v>
      </c>
      <c r="H1901" s="257" t="s">
        <v>5748</v>
      </c>
      <c r="I1901" s="257" t="s">
        <v>1073</v>
      </c>
    </row>
    <row r="1902" spans="1:9" ht="15.95" customHeight="1">
      <c r="A1902" s="257" t="s">
        <v>4153</v>
      </c>
      <c r="B1902" s="257" t="s">
        <v>879</v>
      </c>
      <c r="C1902" s="257"/>
      <c r="D1902" s="257" t="s">
        <v>721</v>
      </c>
      <c r="E1902" s="257" t="s">
        <v>4126</v>
      </c>
      <c r="F1902" s="257" t="s">
        <v>4127</v>
      </c>
      <c r="G1902" s="257" t="s">
        <v>4070</v>
      </c>
      <c r="H1902" s="257" t="s">
        <v>5748</v>
      </c>
      <c r="I1902" s="257" t="s">
        <v>1073</v>
      </c>
    </row>
    <row r="1903" spans="1:9" ht="15.95" customHeight="1">
      <c r="A1903" s="257" t="s">
        <v>4154</v>
      </c>
      <c r="B1903" s="257" t="s">
        <v>923</v>
      </c>
      <c r="C1903" s="257"/>
      <c r="D1903" s="257" t="s">
        <v>721</v>
      </c>
      <c r="E1903" s="257" t="s">
        <v>4126</v>
      </c>
      <c r="F1903" s="257" t="s">
        <v>4127</v>
      </c>
      <c r="G1903" s="257" t="s">
        <v>4070</v>
      </c>
      <c r="H1903" s="257" t="s">
        <v>5748</v>
      </c>
      <c r="I1903" s="257" t="s">
        <v>1073</v>
      </c>
    </row>
    <row r="1904" spans="1:9" ht="15.95" customHeight="1">
      <c r="A1904" s="257" t="s">
        <v>4155</v>
      </c>
      <c r="B1904" s="257" t="s">
        <v>4156</v>
      </c>
      <c r="C1904" s="257"/>
      <c r="D1904" s="257" t="s">
        <v>721</v>
      </c>
      <c r="E1904" s="257" t="s">
        <v>4126</v>
      </c>
      <c r="F1904" s="257" t="s">
        <v>4127</v>
      </c>
      <c r="G1904" s="257" t="s">
        <v>4070</v>
      </c>
      <c r="H1904" s="257" t="s">
        <v>5748</v>
      </c>
      <c r="I1904" s="257" t="s">
        <v>1073</v>
      </c>
    </row>
    <row r="1905" spans="1:9" ht="15.95" customHeight="1">
      <c r="A1905" s="257" t="s">
        <v>4157</v>
      </c>
      <c r="B1905" s="257" t="s">
        <v>4158</v>
      </c>
      <c r="C1905" s="257"/>
      <c r="D1905" s="257" t="s">
        <v>721</v>
      </c>
      <c r="E1905" s="257" t="s">
        <v>4126</v>
      </c>
      <c r="F1905" s="257" t="s">
        <v>4127</v>
      </c>
      <c r="G1905" s="257" t="s">
        <v>4070</v>
      </c>
      <c r="H1905" s="257" t="s">
        <v>5748</v>
      </c>
      <c r="I1905" s="257" t="s">
        <v>1073</v>
      </c>
    </row>
    <row r="1906" spans="1:9" ht="15.95" customHeight="1">
      <c r="A1906" s="257" t="s">
        <v>4159</v>
      </c>
      <c r="B1906" s="257" t="s">
        <v>4160</v>
      </c>
      <c r="C1906" s="257"/>
      <c r="D1906" s="257" t="s">
        <v>721</v>
      </c>
      <c r="E1906" s="257" t="s">
        <v>4126</v>
      </c>
      <c r="F1906" s="257" t="s">
        <v>4127</v>
      </c>
      <c r="G1906" s="257" t="s">
        <v>4070</v>
      </c>
      <c r="H1906" s="257" t="s">
        <v>5748</v>
      </c>
      <c r="I1906" s="257" t="s">
        <v>1073</v>
      </c>
    </row>
    <row r="1907" spans="1:9" ht="15.95" customHeight="1">
      <c r="A1907" s="257" t="s">
        <v>4161</v>
      </c>
      <c r="B1907" s="257" t="s">
        <v>4162</v>
      </c>
      <c r="C1907" s="257"/>
      <c r="D1907" s="257" t="s">
        <v>719</v>
      </c>
      <c r="E1907" s="257" t="s">
        <v>4163</v>
      </c>
      <c r="F1907" s="257" t="s">
        <v>4164</v>
      </c>
      <c r="G1907" s="257" t="s">
        <v>4070</v>
      </c>
      <c r="H1907" s="257" t="s">
        <v>5748</v>
      </c>
      <c r="I1907" s="257" t="s">
        <v>1073</v>
      </c>
    </row>
    <row r="1908" spans="1:9" ht="15.95" customHeight="1">
      <c r="A1908" s="257" t="s">
        <v>4165</v>
      </c>
      <c r="B1908" s="257" t="s">
        <v>993</v>
      </c>
      <c r="C1908" s="257"/>
      <c r="D1908" s="257" t="s">
        <v>721</v>
      </c>
      <c r="E1908" s="257" t="s">
        <v>4163</v>
      </c>
      <c r="F1908" s="257" t="s">
        <v>4164</v>
      </c>
      <c r="G1908" s="257" t="s">
        <v>4070</v>
      </c>
      <c r="H1908" s="257" t="s">
        <v>5748</v>
      </c>
      <c r="I1908" s="257" t="s">
        <v>1073</v>
      </c>
    </row>
    <row r="1909" spans="1:9" ht="15.95" customHeight="1">
      <c r="A1909" s="257" t="s">
        <v>4166</v>
      </c>
      <c r="B1909" s="257" t="s">
        <v>805</v>
      </c>
      <c r="C1909" s="257"/>
      <c r="D1909" s="257" t="s">
        <v>721</v>
      </c>
      <c r="E1909" s="257" t="s">
        <v>4163</v>
      </c>
      <c r="F1909" s="257" t="s">
        <v>4164</v>
      </c>
      <c r="G1909" s="257" t="s">
        <v>4070</v>
      </c>
      <c r="H1909" s="257" t="s">
        <v>5748</v>
      </c>
      <c r="I1909" s="257" t="s">
        <v>1073</v>
      </c>
    </row>
    <row r="1910" spans="1:9" ht="15.95" customHeight="1">
      <c r="A1910" s="257" t="s">
        <v>4167</v>
      </c>
      <c r="B1910" s="257" t="s">
        <v>4168</v>
      </c>
      <c r="C1910" s="257"/>
      <c r="D1910" s="257" t="s">
        <v>721</v>
      </c>
      <c r="E1910" s="257" t="s">
        <v>4163</v>
      </c>
      <c r="F1910" s="257" t="s">
        <v>4164</v>
      </c>
      <c r="G1910" s="257" t="s">
        <v>4070</v>
      </c>
      <c r="H1910" s="257" t="s">
        <v>5748</v>
      </c>
      <c r="I1910" s="257" t="s">
        <v>1073</v>
      </c>
    </row>
    <row r="1911" spans="1:9" ht="15.95" customHeight="1">
      <c r="A1911" s="257" t="s">
        <v>4169</v>
      </c>
      <c r="B1911" s="257" t="s">
        <v>1953</v>
      </c>
      <c r="C1911" s="257"/>
      <c r="D1911" s="257" t="s">
        <v>721</v>
      </c>
      <c r="E1911" s="257" t="s">
        <v>4163</v>
      </c>
      <c r="F1911" s="257" t="s">
        <v>4164</v>
      </c>
      <c r="G1911" s="257" t="s">
        <v>4070</v>
      </c>
      <c r="H1911" s="257" t="s">
        <v>5748</v>
      </c>
      <c r="I1911" s="257" t="s">
        <v>1073</v>
      </c>
    </row>
    <row r="1912" spans="1:9" ht="15.95" customHeight="1">
      <c r="A1912" s="257" t="s">
        <v>4170</v>
      </c>
      <c r="B1912" s="257" t="s">
        <v>967</v>
      </c>
      <c r="C1912" s="257"/>
      <c r="D1912" s="257" t="s">
        <v>721</v>
      </c>
      <c r="E1912" s="257" t="s">
        <v>4163</v>
      </c>
      <c r="F1912" s="257" t="s">
        <v>4164</v>
      </c>
      <c r="G1912" s="257" t="s">
        <v>4070</v>
      </c>
      <c r="H1912" s="257" t="s">
        <v>5748</v>
      </c>
      <c r="I1912" s="257" t="s">
        <v>1073</v>
      </c>
    </row>
    <row r="1913" spans="1:9" ht="15.95" customHeight="1">
      <c r="A1913" s="257" t="s">
        <v>4171</v>
      </c>
      <c r="B1913" s="257" t="s">
        <v>874</v>
      </c>
      <c r="C1913" s="257"/>
      <c r="D1913" s="257" t="s">
        <v>721</v>
      </c>
      <c r="E1913" s="257" t="s">
        <v>4163</v>
      </c>
      <c r="F1913" s="257" t="s">
        <v>4164</v>
      </c>
      <c r="G1913" s="257" t="s">
        <v>4070</v>
      </c>
      <c r="H1913" s="257" t="s">
        <v>5748</v>
      </c>
      <c r="I1913" s="257" t="s">
        <v>1073</v>
      </c>
    </row>
    <row r="1914" spans="1:9" ht="15.95" customHeight="1">
      <c r="A1914" s="257" t="s">
        <v>4172</v>
      </c>
      <c r="B1914" s="257" t="s">
        <v>4173</v>
      </c>
      <c r="C1914" s="257"/>
      <c r="D1914" s="257" t="s">
        <v>721</v>
      </c>
      <c r="E1914" s="257" t="s">
        <v>4163</v>
      </c>
      <c r="F1914" s="257" t="s">
        <v>4164</v>
      </c>
      <c r="G1914" s="257" t="s">
        <v>4070</v>
      </c>
      <c r="H1914" s="257" t="s">
        <v>5748</v>
      </c>
      <c r="I1914" s="257" t="s">
        <v>1073</v>
      </c>
    </row>
    <row r="1915" spans="1:9" ht="15.95" customHeight="1">
      <c r="A1915" s="257" t="s">
        <v>4174</v>
      </c>
      <c r="B1915" s="257" t="s">
        <v>1410</v>
      </c>
      <c r="C1915" s="257"/>
      <c r="D1915" s="257" t="s">
        <v>721</v>
      </c>
      <c r="E1915" s="257" t="s">
        <v>4163</v>
      </c>
      <c r="F1915" s="257" t="s">
        <v>4164</v>
      </c>
      <c r="G1915" s="257" t="s">
        <v>4070</v>
      </c>
      <c r="H1915" s="257" t="s">
        <v>5748</v>
      </c>
      <c r="I1915" s="257" t="s">
        <v>1073</v>
      </c>
    </row>
    <row r="1916" spans="1:9" ht="15.95" customHeight="1">
      <c r="A1916" s="257" t="s">
        <v>4175</v>
      </c>
      <c r="B1916" s="257" t="s">
        <v>918</v>
      </c>
      <c r="C1916" s="257"/>
      <c r="D1916" s="257" t="s">
        <v>721</v>
      </c>
      <c r="E1916" s="257" t="s">
        <v>4163</v>
      </c>
      <c r="F1916" s="257" t="s">
        <v>4164</v>
      </c>
      <c r="G1916" s="257" t="s">
        <v>4070</v>
      </c>
      <c r="H1916" s="257" t="s">
        <v>5748</v>
      </c>
      <c r="I1916" s="257" t="s">
        <v>1073</v>
      </c>
    </row>
    <row r="1917" spans="1:9" ht="15.95" customHeight="1">
      <c r="A1917" s="257" t="s">
        <v>4176</v>
      </c>
      <c r="B1917" s="257" t="s">
        <v>741</v>
      </c>
      <c r="C1917" s="257"/>
      <c r="D1917" s="257" t="s">
        <v>721</v>
      </c>
      <c r="E1917" s="257" t="s">
        <v>4163</v>
      </c>
      <c r="F1917" s="257" t="s">
        <v>4164</v>
      </c>
      <c r="G1917" s="257" t="s">
        <v>4070</v>
      </c>
      <c r="H1917" s="257" t="s">
        <v>5748</v>
      </c>
      <c r="I1917" s="257" t="s">
        <v>1073</v>
      </c>
    </row>
    <row r="1918" spans="1:9" ht="15.95" customHeight="1">
      <c r="A1918" s="257" t="s">
        <v>4177</v>
      </c>
      <c r="B1918" s="257" t="s">
        <v>4178</v>
      </c>
      <c r="C1918" s="257"/>
      <c r="D1918" s="257" t="s">
        <v>721</v>
      </c>
      <c r="E1918" s="257" t="s">
        <v>4163</v>
      </c>
      <c r="F1918" s="257" t="s">
        <v>4164</v>
      </c>
      <c r="G1918" s="257" t="s">
        <v>4070</v>
      </c>
      <c r="H1918" s="257" t="s">
        <v>5748</v>
      </c>
      <c r="I1918" s="257" t="s">
        <v>1073</v>
      </c>
    </row>
    <row r="1919" spans="1:9" ht="15.95" customHeight="1">
      <c r="A1919" s="257" t="s">
        <v>4179</v>
      </c>
      <c r="B1919" s="257" t="s">
        <v>4180</v>
      </c>
      <c r="C1919" s="257"/>
      <c r="D1919" s="257" t="s">
        <v>721</v>
      </c>
      <c r="E1919" s="257" t="s">
        <v>4163</v>
      </c>
      <c r="F1919" s="257" t="s">
        <v>4164</v>
      </c>
      <c r="G1919" s="257" t="s">
        <v>4070</v>
      </c>
      <c r="H1919" s="257" t="s">
        <v>5748</v>
      </c>
      <c r="I1919" s="257" t="s">
        <v>1073</v>
      </c>
    </row>
    <row r="1920" spans="1:9" ht="15.95" customHeight="1">
      <c r="A1920" s="257" t="s">
        <v>4181</v>
      </c>
      <c r="B1920" s="257" t="s">
        <v>4182</v>
      </c>
      <c r="C1920" s="257"/>
      <c r="D1920" s="257" t="s">
        <v>721</v>
      </c>
      <c r="E1920" s="257" t="s">
        <v>4163</v>
      </c>
      <c r="F1920" s="257" t="s">
        <v>4164</v>
      </c>
      <c r="G1920" s="257" t="s">
        <v>4070</v>
      </c>
      <c r="H1920" s="257" t="s">
        <v>5748</v>
      </c>
      <c r="I1920" s="257" t="s">
        <v>1073</v>
      </c>
    </row>
    <row r="1921" spans="1:9" ht="15.95" customHeight="1">
      <c r="A1921" s="257" t="s">
        <v>4183</v>
      </c>
      <c r="B1921" s="257" t="s">
        <v>4184</v>
      </c>
      <c r="C1921" s="257"/>
      <c r="D1921" s="257" t="s">
        <v>721</v>
      </c>
      <c r="E1921" s="257" t="s">
        <v>4163</v>
      </c>
      <c r="F1921" s="257" t="s">
        <v>4164</v>
      </c>
      <c r="G1921" s="257" t="s">
        <v>4070</v>
      </c>
      <c r="H1921" s="257" t="s">
        <v>5748</v>
      </c>
      <c r="I1921" s="257" t="s">
        <v>1073</v>
      </c>
    </row>
    <row r="1922" spans="1:9" ht="15.95" customHeight="1">
      <c r="A1922" s="257" t="s">
        <v>4185</v>
      </c>
      <c r="B1922" s="257" t="s">
        <v>4186</v>
      </c>
      <c r="C1922" s="257"/>
      <c r="D1922" s="257" t="s">
        <v>721</v>
      </c>
      <c r="E1922" s="257" t="s">
        <v>4163</v>
      </c>
      <c r="F1922" s="257" t="s">
        <v>4164</v>
      </c>
      <c r="G1922" s="257" t="s">
        <v>4070</v>
      </c>
      <c r="H1922" s="257" t="s">
        <v>5748</v>
      </c>
      <c r="I1922" s="257" t="s">
        <v>1073</v>
      </c>
    </row>
    <row r="1923" spans="1:9" ht="15.95" customHeight="1">
      <c r="A1923" s="257" t="s">
        <v>4187</v>
      </c>
      <c r="B1923" s="257" t="s">
        <v>3577</v>
      </c>
      <c r="C1923" s="257"/>
      <c r="D1923" s="257" t="s">
        <v>721</v>
      </c>
      <c r="E1923" s="257" t="s">
        <v>4163</v>
      </c>
      <c r="F1923" s="257" t="s">
        <v>4164</v>
      </c>
      <c r="G1923" s="257" t="s">
        <v>4070</v>
      </c>
      <c r="H1923" s="257" t="s">
        <v>5748</v>
      </c>
      <c r="I1923" s="257" t="s">
        <v>1073</v>
      </c>
    </row>
    <row r="1924" spans="1:9" ht="15.95" customHeight="1">
      <c r="A1924" s="257" t="s">
        <v>4188</v>
      </c>
      <c r="B1924" s="257" t="s">
        <v>6031</v>
      </c>
      <c r="C1924" s="257"/>
      <c r="D1924" s="257" t="s">
        <v>5782</v>
      </c>
      <c r="E1924" s="257" t="s">
        <v>4189</v>
      </c>
      <c r="F1924" s="257" t="s">
        <v>4190</v>
      </c>
      <c r="G1924" s="257" t="s">
        <v>4070</v>
      </c>
      <c r="H1924" s="257" t="s">
        <v>5748</v>
      </c>
      <c r="I1924" s="257" t="s">
        <v>1073</v>
      </c>
    </row>
    <row r="1925" spans="1:9" ht="15.95" customHeight="1">
      <c r="A1925" s="257" t="s">
        <v>4191</v>
      </c>
      <c r="B1925" s="257" t="s">
        <v>6032</v>
      </c>
      <c r="C1925" s="257"/>
      <c r="D1925" s="257" t="s">
        <v>5782</v>
      </c>
      <c r="E1925" s="257" t="s">
        <v>4189</v>
      </c>
      <c r="F1925" s="257" t="s">
        <v>4190</v>
      </c>
      <c r="G1925" s="257" t="s">
        <v>4070</v>
      </c>
      <c r="H1925" s="257" t="s">
        <v>5748</v>
      </c>
      <c r="I1925" s="257" t="s">
        <v>1073</v>
      </c>
    </row>
    <row r="1926" spans="1:9" ht="15.95" customHeight="1">
      <c r="A1926" s="257" t="s">
        <v>4192</v>
      </c>
      <c r="B1926" s="257" t="s">
        <v>1411</v>
      </c>
      <c r="C1926" s="257"/>
      <c r="D1926" s="257" t="s">
        <v>721</v>
      </c>
      <c r="E1926" s="257" t="s">
        <v>4189</v>
      </c>
      <c r="F1926" s="257" t="s">
        <v>4190</v>
      </c>
      <c r="G1926" s="257" t="s">
        <v>4070</v>
      </c>
      <c r="H1926" s="257" t="s">
        <v>5748</v>
      </c>
      <c r="I1926" s="257" t="s">
        <v>1073</v>
      </c>
    </row>
    <row r="1927" spans="1:9" ht="15.95" customHeight="1">
      <c r="A1927" s="257" t="s">
        <v>4193</v>
      </c>
      <c r="B1927" s="257" t="s">
        <v>2929</v>
      </c>
      <c r="C1927" s="257"/>
      <c r="D1927" s="257" t="s">
        <v>721</v>
      </c>
      <c r="E1927" s="257" t="s">
        <v>4189</v>
      </c>
      <c r="F1927" s="257" t="s">
        <v>4190</v>
      </c>
      <c r="G1927" s="257" t="s">
        <v>4070</v>
      </c>
      <c r="H1927" s="257" t="s">
        <v>5748</v>
      </c>
      <c r="I1927" s="257" t="s">
        <v>1073</v>
      </c>
    </row>
    <row r="1928" spans="1:9" ht="15.95" customHeight="1">
      <c r="A1928" s="257" t="s">
        <v>4194</v>
      </c>
      <c r="B1928" s="257" t="s">
        <v>4195</v>
      </c>
      <c r="C1928" s="257"/>
      <c r="D1928" s="257" t="s">
        <v>721</v>
      </c>
      <c r="E1928" s="257" t="s">
        <v>4189</v>
      </c>
      <c r="F1928" s="257" t="s">
        <v>4190</v>
      </c>
      <c r="G1928" s="257" t="s">
        <v>4070</v>
      </c>
      <c r="H1928" s="257" t="s">
        <v>5748</v>
      </c>
      <c r="I1928" s="257" t="s">
        <v>1073</v>
      </c>
    </row>
    <row r="1929" spans="1:9" ht="15.95" customHeight="1">
      <c r="A1929" s="257" t="s">
        <v>4196</v>
      </c>
      <c r="B1929" s="257" t="s">
        <v>6033</v>
      </c>
      <c r="C1929" s="257"/>
      <c r="D1929" s="257" t="s">
        <v>5782</v>
      </c>
      <c r="E1929" s="257" t="s">
        <v>4189</v>
      </c>
      <c r="F1929" s="257" t="s">
        <v>4190</v>
      </c>
      <c r="G1929" s="257" t="s">
        <v>4070</v>
      </c>
      <c r="H1929" s="257" t="s">
        <v>5748</v>
      </c>
      <c r="I1929" s="257" t="s">
        <v>1073</v>
      </c>
    </row>
    <row r="1930" spans="1:9" ht="15.95" customHeight="1">
      <c r="A1930" s="257" t="s">
        <v>4197</v>
      </c>
      <c r="B1930" s="257" t="s">
        <v>833</v>
      </c>
      <c r="C1930" s="257"/>
      <c r="D1930" s="257" t="s">
        <v>721</v>
      </c>
      <c r="E1930" s="257" t="s">
        <v>4189</v>
      </c>
      <c r="F1930" s="257" t="s">
        <v>4190</v>
      </c>
      <c r="G1930" s="257" t="s">
        <v>4070</v>
      </c>
      <c r="H1930" s="257" t="s">
        <v>5748</v>
      </c>
      <c r="I1930" s="257" t="s">
        <v>1073</v>
      </c>
    </row>
    <row r="1931" spans="1:9" ht="15.95" customHeight="1">
      <c r="A1931" s="257" t="s">
        <v>4198</v>
      </c>
      <c r="B1931" s="257" t="s">
        <v>779</v>
      </c>
      <c r="C1931" s="257"/>
      <c r="D1931" s="257" t="s">
        <v>721</v>
      </c>
      <c r="E1931" s="257" t="s">
        <v>4189</v>
      </c>
      <c r="F1931" s="257" t="s">
        <v>4190</v>
      </c>
      <c r="G1931" s="257" t="s">
        <v>4070</v>
      </c>
      <c r="H1931" s="257" t="s">
        <v>5748</v>
      </c>
      <c r="I1931" s="257" t="s">
        <v>1073</v>
      </c>
    </row>
    <row r="1932" spans="1:9" ht="15.95" customHeight="1">
      <c r="A1932" s="257" t="s">
        <v>4199</v>
      </c>
      <c r="B1932" s="257" t="s">
        <v>4200</v>
      </c>
      <c r="C1932" s="257"/>
      <c r="D1932" s="257" t="s">
        <v>719</v>
      </c>
      <c r="E1932" s="257" t="s">
        <v>4201</v>
      </c>
      <c r="F1932" s="257" t="s">
        <v>4202</v>
      </c>
      <c r="G1932" s="257" t="s">
        <v>4070</v>
      </c>
      <c r="H1932" s="257" t="s">
        <v>5748</v>
      </c>
      <c r="I1932" s="257" t="s">
        <v>1073</v>
      </c>
    </row>
    <row r="1933" spans="1:9" ht="15.95" customHeight="1">
      <c r="A1933" s="257" t="s">
        <v>4203</v>
      </c>
      <c r="B1933" s="257" t="s">
        <v>2422</v>
      </c>
      <c r="C1933" s="257"/>
      <c r="D1933" s="257" t="s">
        <v>721</v>
      </c>
      <c r="E1933" s="257" t="s">
        <v>4201</v>
      </c>
      <c r="F1933" s="257" t="s">
        <v>4202</v>
      </c>
      <c r="G1933" s="257" t="s">
        <v>4070</v>
      </c>
      <c r="H1933" s="257" t="s">
        <v>5748</v>
      </c>
      <c r="I1933" s="257" t="s">
        <v>1073</v>
      </c>
    </row>
    <row r="1934" spans="1:9" ht="15.95" customHeight="1">
      <c r="A1934" s="257" t="s">
        <v>4204</v>
      </c>
      <c r="B1934" s="257" t="s">
        <v>4205</v>
      </c>
      <c r="C1934" s="257"/>
      <c r="D1934" s="257" t="s">
        <v>721</v>
      </c>
      <c r="E1934" s="257" t="s">
        <v>4201</v>
      </c>
      <c r="F1934" s="257" t="s">
        <v>4202</v>
      </c>
      <c r="G1934" s="257" t="s">
        <v>4070</v>
      </c>
      <c r="H1934" s="257" t="s">
        <v>5748</v>
      </c>
      <c r="I1934" s="257" t="s">
        <v>1073</v>
      </c>
    </row>
    <row r="1935" spans="1:9" ht="15.95" customHeight="1">
      <c r="A1935" s="257" t="s">
        <v>4206</v>
      </c>
      <c r="B1935" s="257" t="s">
        <v>756</v>
      </c>
      <c r="C1935" s="257"/>
      <c r="D1935" s="257" t="s">
        <v>721</v>
      </c>
      <c r="E1935" s="257" t="s">
        <v>4201</v>
      </c>
      <c r="F1935" s="257" t="s">
        <v>4202</v>
      </c>
      <c r="G1935" s="257" t="s">
        <v>4070</v>
      </c>
      <c r="H1935" s="257" t="s">
        <v>5748</v>
      </c>
      <c r="I1935" s="257" t="s">
        <v>1073</v>
      </c>
    </row>
    <row r="1936" spans="1:9" ht="15.95" customHeight="1">
      <c r="A1936" s="257" t="s">
        <v>4207</v>
      </c>
      <c r="B1936" s="257" t="s">
        <v>4208</v>
      </c>
      <c r="C1936" s="257"/>
      <c r="D1936" s="257" t="s">
        <v>721</v>
      </c>
      <c r="E1936" s="257" t="s">
        <v>4201</v>
      </c>
      <c r="F1936" s="257" t="s">
        <v>4202</v>
      </c>
      <c r="G1936" s="257" t="s">
        <v>4070</v>
      </c>
      <c r="H1936" s="257" t="s">
        <v>5748</v>
      </c>
      <c r="I1936" s="257" t="s">
        <v>1073</v>
      </c>
    </row>
    <row r="1937" spans="1:9" ht="15.95" customHeight="1">
      <c r="A1937" s="257" t="s">
        <v>4209</v>
      </c>
      <c r="B1937" s="257" t="s">
        <v>4210</v>
      </c>
      <c r="C1937" s="257"/>
      <c r="D1937" s="257" t="s">
        <v>721</v>
      </c>
      <c r="E1937" s="257" t="s">
        <v>4201</v>
      </c>
      <c r="F1937" s="257" t="s">
        <v>4202</v>
      </c>
      <c r="G1937" s="257" t="s">
        <v>4070</v>
      </c>
      <c r="H1937" s="257" t="s">
        <v>5748</v>
      </c>
      <c r="I1937" s="257" t="s">
        <v>1073</v>
      </c>
    </row>
    <row r="1938" spans="1:9" ht="15.95" customHeight="1">
      <c r="A1938" s="257" t="s">
        <v>4211</v>
      </c>
      <c r="B1938" s="257" t="s">
        <v>799</v>
      </c>
      <c r="C1938" s="257"/>
      <c r="D1938" s="257" t="s">
        <v>721</v>
      </c>
      <c r="E1938" s="257" t="s">
        <v>4201</v>
      </c>
      <c r="F1938" s="257" t="s">
        <v>4202</v>
      </c>
      <c r="G1938" s="257" t="s">
        <v>4070</v>
      </c>
      <c r="H1938" s="257" t="s">
        <v>5748</v>
      </c>
      <c r="I1938" s="257" t="s">
        <v>1073</v>
      </c>
    </row>
    <row r="1939" spans="1:9" ht="15.95" customHeight="1">
      <c r="A1939" s="257" t="s">
        <v>4212</v>
      </c>
      <c r="B1939" s="257" t="s">
        <v>4213</v>
      </c>
      <c r="C1939" s="257"/>
      <c r="D1939" s="257" t="s">
        <v>721</v>
      </c>
      <c r="E1939" s="257" t="s">
        <v>4201</v>
      </c>
      <c r="F1939" s="257" t="s">
        <v>4202</v>
      </c>
      <c r="G1939" s="257" t="s">
        <v>4070</v>
      </c>
      <c r="H1939" s="257" t="s">
        <v>5748</v>
      </c>
      <c r="I1939" s="257" t="s">
        <v>1073</v>
      </c>
    </row>
    <row r="1940" spans="1:9" ht="15.95" customHeight="1">
      <c r="A1940" s="257" t="s">
        <v>4214</v>
      </c>
      <c r="B1940" s="257" t="s">
        <v>4215</v>
      </c>
      <c r="C1940" s="257"/>
      <c r="D1940" s="257" t="s">
        <v>721</v>
      </c>
      <c r="E1940" s="257" t="s">
        <v>4201</v>
      </c>
      <c r="F1940" s="257" t="s">
        <v>4202</v>
      </c>
      <c r="G1940" s="257" t="s">
        <v>4070</v>
      </c>
      <c r="H1940" s="257" t="s">
        <v>5748</v>
      </c>
      <c r="I1940" s="257" t="s">
        <v>1073</v>
      </c>
    </row>
    <row r="1941" spans="1:9" ht="15.95" customHeight="1">
      <c r="A1941" s="257" t="s">
        <v>4216</v>
      </c>
      <c r="B1941" s="257" t="s">
        <v>4217</v>
      </c>
      <c r="C1941" s="257"/>
      <c r="D1941" s="257" t="s">
        <v>721</v>
      </c>
      <c r="E1941" s="257" t="s">
        <v>4201</v>
      </c>
      <c r="F1941" s="257" t="s">
        <v>4202</v>
      </c>
      <c r="G1941" s="257" t="s">
        <v>4070</v>
      </c>
      <c r="H1941" s="257" t="s">
        <v>5748</v>
      </c>
      <c r="I1941" s="257" t="s">
        <v>1073</v>
      </c>
    </row>
    <row r="1942" spans="1:9" ht="15.95" customHeight="1">
      <c r="A1942" s="257" t="s">
        <v>4218</v>
      </c>
      <c r="B1942" s="257" t="s">
        <v>836</v>
      </c>
      <c r="C1942" s="257"/>
      <c r="D1942" s="257" t="s">
        <v>721</v>
      </c>
      <c r="E1942" s="257" t="s">
        <v>4201</v>
      </c>
      <c r="F1942" s="257" t="s">
        <v>4202</v>
      </c>
      <c r="G1942" s="257" t="s">
        <v>4070</v>
      </c>
      <c r="H1942" s="257" t="s">
        <v>5748</v>
      </c>
      <c r="I1942" s="257" t="s">
        <v>1073</v>
      </c>
    </row>
    <row r="1943" spans="1:9" ht="15.95" customHeight="1">
      <c r="A1943" s="257" t="s">
        <v>4219</v>
      </c>
      <c r="B1943" s="257" t="s">
        <v>4220</v>
      </c>
      <c r="C1943" s="257"/>
      <c r="D1943" s="257" t="s">
        <v>721</v>
      </c>
      <c r="E1943" s="257" t="s">
        <v>4201</v>
      </c>
      <c r="F1943" s="257" t="s">
        <v>4202</v>
      </c>
      <c r="G1943" s="257" t="s">
        <v>4070</v>
      </c>
      <c r="H1943" s="257" t="s">
        <v>5748</v>
      </c>
      <c r="I1943" s="257" t="s">
        <v>1073</v>
      </c>
    </row>
    <row r="1944" spans="1:9" ht="15.95" customHeight="1">
      <c r="A1944" s="257" t="s">
        <v>4221</v>
      </c>
      <c r="B1944" s="257" t="s">
        <v>4222</v>
      </c>
      <c r="C1944" s="257"/>
      <c r="D1944" s="257" t="s">
        <v>721</v>
      </c>
      <c r="E1944" s="257" t="s">
        <v>4201</v>
      </c>
      <c r="F1944" s="257" t="s">
        <v>4202</v>
      </c>
      <c r="G1944" s="257" t="s">
        <v>4070</v>
      </c>
      <c r="H1944" s="257" t="s">
        <v>5748</v>
      </c>
      <c r="I1944" s="257" t="s">
        <v>1073</v>
      </c>
    </row>
    <row r="1945" spans="1:9" ht="15.95" customHeight="1">
      <c r="A1945" s="257" t="s">
        <v>4223</v>
      </c>
      <c r="B1945" s="257" t="s">
        <v>4224</v>
      </c>
      <c r="C1945" s="257"/>
      <c r="D1945" s="257" t="s">
        <v>721</v>
      </c>
      <c r="E1945" s="257" t="s">
        <v>4201</v>
      </c>
      <c r="F1945" s="257" t="s">
        <v>4202</v>
      </c>
      <c r="G1945" s="257" t="s">
        <v>4070</v>
      </c>
      <c r="H1945" s="257" t="s">
        <v>5748</v>
      </c>
      <c r="I1945" s="257" t="s">
        <v>1073</v>
      </c>
    </row>
    <row r="1946" spans="1:9" ht="15.95" customHeight="1">
      <c r="A1946" s="257" t="s">
        <v>4225</v>
      </c>
      <c r="B1946" s="257" t="s">
        <v>722</v>
      </c>
      <c r="C1946" s="257"/>
      <c r="D1946" s="257" t="s">
        <v>721</v>
      </c>
      <c r="E1946" s="257" t="s">
        <v>4226</v>
      </c>
      <c r="F1946" s="257" t="s">
        <v>4227</v>
      </c>
      <c r="G1946" s="257" t="s">
        <v>4070</v>
      </c>
      <c r="H1946" s="257" t="s">
        <v>5748</v>
      </c>
      <c r="I1946" s="257" t="s">
        <v>1073</v>
      </c>
    </row>
    <row r="1947" spans="1:9" ht="15.95" customHeight="1">
      <c r="A1947" s="257" t="s">
        <v>4228</v>
      </c>
      <c r="B1947" s="257" t="s">
        <v>776</v>
      </c>
      <c r="C1947" s="257"/>
      <c r="D1947" s="257" t="s">
        <v>721</v>
      </c>
      <c r="E1947" s="257" t="s">
        <v>4226</v>
      </c>
      <c r="F1947" s="257" t="s">
        <v>4227</v>
      </c>
      <c r="G1947" s="257" t="s">
        <v>4070</v>
      </c>
      <c r="H1947" s="257" t="s">
        <v>5748</v>
      </c>
      <c r="I1947" s="257" t="s">
        <v>1073</v>
      </c>
    </row>
    <row r="1948" spans="1:9" ht="15.95" customHeight="1">
      <c r="A1948" s="257" t="s">
        <v>4229</v>
      </c>
      <c r="B1948" s="257" t="s">
        <v>4230</v>
      </c>
      <c r="C1948" s="257"/>
      <c r="D1948" s="257" t="s">
        <v>721</v>
      </c>
      <c r="E1948" s="257" t="s">
        <v>4226</v>
      </c>
      <c r="F1948" s="257" t="s">
        <v>4227</v>
      </c>
      <c r="G1948" s="257" t="s">
        <v>4070</v>
      </c>
      <c r="H1948" s="257" t="s">
        <v>5748</v>
      </c>
      <c r="I1948" s="257" t="s">
        <v>1073</v>
      </c>
    </row>
    <row r="1949" spans="1:9" ht="15.95" customHeight="1">
      <c r="A1949" s="257" t="s">
        <v>4231</v>
      </c>
      <c r="B1949" s="257" t="s">
        <v>4232</v>
      </c>
      <c r="C1949" s="257"/>
      <c r="D1949" s="257" t="s">
        <v>721</v>
      </c>
      <c r="E1949" s="257" t="s">
        <v>4226</v>
      </c>
      <c r="F1949" s="257" t="s">
        <v>4227</v>
      </c>
      <c r="G1949" s="257" t="s">
        <v>4070</v>
      </c>
      <c r="H1949" s="257" t="s">
        <v>5748</v>
      </c>
      <c r="I1949" s="257" t="s">
        <v>1073</v>
      </c>
    </row>
    <row r="1950" spans="1:9" ht="15.95" customHeight="1">
      <c r="A1950" s="257" t="s">
        <v>4233</v>
      </c>
      <c r="B1950" s="257" t="s">
        <v>4234</v>
      </c>
      <c r="C1950" s="257"/>
      <c r="D1950" s="257" t="s">
        <v>721</v>
      </c>
      <c r="E1950" s="257" t="s">
        <v>4226</v>
      </c>
      <c r="F1950" s="257" t="s">
        <v>4227</v>
      </c>
      <c r="G1950" s="257" t="s">
        <v>4070</v>
      </c>
      <c r="H1950" s="257" t="s">
        <v>5748</v>
      </c>
      <c r="I1950" s="257" t="s">
        <v>1073</v>
      </c>
    </row>
    <row r="1951" spans="1:9" ht="15.95" customHeight="1">
      <c r="A1951" s="257" t="s">
        <v>4235</v>
      </c>
      <c r="B1951" s="257" t="s">
        <v>4236</v>
      </c>
      <c r="C1951" s="257"/>
      <c r="D1951" s="257" t="s">
        <v>721</v>
      </c>
      <c r="E1951" s="257" t="s">
        <v>4226</v>
      </c>
      <c r="F1951" s="257" t="s">
        <v>4227</v>
      </c>
      <c r="G1951" s="257" t="s">
        <v>4070</v>
      </c>
      <c r="H1951" s="257" t="s">
        <v>5748</v>
      </c>
      <c r="I1951" s="257" t="s">
        <v>1073</v>
      </c>
    </row>
    <row r="1952" spans="1:9" ht="15.95" customHeight="1">
      <c r="A1952" s="257" t="s">
        <v>4237</v>
      </c>
      <c r="B1952" s="257" t="s">
        <v>4238</v>
      </c>
      <c r="C1952" s="257"/>
      <c r="D1952" s="257" t="s">
        <v>721</v>
      </c>
      <c r="E1952" s="257" t="s">
        <v>4226</v>
      </c>
      <c r="F1952" s="257" t="s">
        <v>4227</v>
      </c>
      <c r="G1952" s="257" t="s">
        <v>4070</v>
      </c>
      <c r="H1952" s="257" t="s">
        <v>5748</v>
      </c>
      <c r="I1952" s="257" t="s">
        <v>1073</v>
      </c>
    </row>
    <row r="1953" spans="1:9" ht="15.95" customHeight="1">
      <c r="A1953" s="257" t="s">
        <v>4239</v>
      </c>
      <c r="B1953" s="257" t="s">
        <v>880</v>
      </c>
      <c r="C1953" s="257"/>
      <c r="D1953" s="257" t="s">
        <v>721</v>
      </c>
      <c r="E1953" s="257" t="s">
        <v>4226</v>
      </c>
      <c r="F1953" s="257" t="s">
        <v>4227</v>
      </c>
      <c r="G1953" s="257" t="s">
        <v>4070</v>
      </c>
      <c r="H1953" s="257" t="s">
        <v>5748</v>
      </c>
      <c r="I1953" s="257" t="s">
        <v>1073</v>
      </c>
    </row>
    <row r="1954" spans="1:9" ht="15.95" customHeight="1">
      <c r="A1954" s="257" t="s">
        <v>4240</v>
      </c>
      <c r="B1954" s="257" t="s">
        <v>858</v>
      </c>
      <c r="C1954" s="257"/>
      <c r="D1954" s="257" t="s">
        <v>721</v>
      </c>
      <c r="E1954" s="257" t="s">
        <v>4226</v>
      </c>
      <c r="F1954" s="257" t="s">
        <v>4227</v>
      </c>
      <c r="G1954" s="257" t="s">
        <v>4070</v>
      </c>
      <c r="H1954" s="257" t="s">
        <v>5748</v>
      </c>
      <c r="I1954" s="257" t="s">
        <v>1073</v>
      </c>
    </row>
    <row r="1955" spans="1:9" ht="15.95" customHeight="1">
      <c r="A1955" s="257" t="s">
        <v>4241</v>
      </c>
      <c r="B1955" s="257" t="s">
        <v>931</v>
      </c>
      <c r="C1955" s="257"/>
      <c r="D1955" s="257" t="s">
        <v>721</v>
      </c>
      <c r="E1955" s="257" t="s">
        <v>4226</v>
      </c>
      <c r="F1955" s="257" t="s">
        <v>4227</v>
      </c>
      <c r="G1955" s="257" t="s">
        <v>4070</v>
      </c>
      <c r="H1955" s="257" t="s">
        <v>5748</v>
      </c>
      <c r="I1955" s="257" t="s">
        <v>1073</v>
      </c>
    </row>
    <row r="1956" spans="1:9" ht="15.95" customHeight="1">
      <c r="A1956" s="257" t="s">
        <v>4242</v>
      </c>
      <c r="B1956" s="257" t="s">
        <v>4243</v>
      </c>
      <c r="C1956" s="257"/>
      <c r="D1956" s="257" t="s">
        <v>721</v>
      </c>
      <c r="E1956" s="257" t="s">
        <v>4226</v>
      </c>
      <c r="F1956" s="257" t="s">
        <v>4227</v>
      </c>
      <c r="G1956" s="257" t="s">
        <v>4070</v>
      </c>
      <c r="H1956" s="257" t="s">
        <v>5748</v>
      </c>
      <c r="I1956" s="257" t="s">
        <v>1073</v>
      </c>
    </row>
    <row r="1957" spans="1:9" ht="15.95" customHeight="1">
      <c r="A1957" s="257" t="s">
        <v>4244</v>
      </c>
      <c r="B1957" s="257" t="s">
        <v>5826</v>
      </c>
      <c r="C1957" s="257"/>
      <c r="D1957" s="257" t="s">
        <v>5782</v>
      </c>
      <c r="E1957" s="257" t="s">
        <v>4245</v>
      </c>
      <c r="F1957" s="257" t="s">
        <v>5771</v>
      </c>
      <c r="G1957" s="257" t="s">
        <v>4246</v>
      </c>
      <c r="H1957" s="257" t="s">
        <v>5749</v>
      </c>
      <c r="I1957" s="257" t="s">
        <v>1073</v>
      </c>
    </row>
    <row r="1958" spans="1:9" ht="15.95" customHeight="1">
      <c r="A1958" s="257" t="s">
        <v>4247</v>
      </c>
      <c r="B1958" s="257" t="s">
        <v>5821</v>
      </c>
      <c r="C1958" s="257"/>
      <c r="D1958" s="257" t="s">
        <v>5782</v>
      </c>
      <c r="E1958" s="257" t="s">
        <v>4245</v>
      </c>
      <c r="F1958" s="257" t="s">
        <v>5771</v>
      </c>
      <c r="G1958" s="257" t="s">
        <v>4246</v>
      </c>
      <c r="H1958" s="257" t="s">
        <v>5749</v>
      </c>
      <c r="I1958" s="257" t="s">
        <v>1073</v>
      </c>
    </row>
    <row r="1959" spans="1:9" ht="15.95" customHeight="1">
      <c r="A1959" s="257" t="s">
        <v>4248</v>
      </c>
      <c r="B1959" s="257" t="s">
        <v>5820</v>
      </c>
      <c r="C1959" s="257"/>
      <c r="D1959" s="257" t="s">
        <v>5782</v>
      </c>
      <c r="E1959" s="257" t="s">
        <v>4245</v>
      </c>
      <c r="F1959" s="257" t="s">
        <v>5771</v>
      </c>
      <c r="G1959" s="257" t="s">
        <v>4246</v>
      </c>
      <c r="H1959" s="257" t="s">
        <v>5749</v>
      </c>
      <c r="I1959" s="257" t="s">
        <v>1073</v>
      </c>
    </row>
    <row r="1960" spans="1:9" ht="15.95" customHeight="1">
      <c r="A1960" s="257" t="s">
        <v>4249</v>
      </c>
      <c r="B1960" s="257" t="s">
        <v>5824</v>
      </c>
      <c r="C1960" s="257"/>
      <c r="D1960" s="257" t="s">
        <v>5782</v>
      </c>
      <c r="E1960" s="257" t="s">
        <v>4245</v>
      </c>
      <c r="F1960" s="257" t="s">
        <v>5771</v>
      </c>
      <c r="G1960" s="257" t="s">
        <v>4246</v>
      </c>
      <c r="H1960" s="257" t="s">
        <v>5749</v>
      </c>
      <c r="I1960" s="257" t="s">
        <v>1073</v>
      </c>
    </row>
    <row r="1961" spans="1:9" ht="15.95" customHeight="1">
      <c r="A1961" s="257" t="s">
        <v>4250</v>
      </c>
      <c r="B1961" s="257" t="s">
        <v>5827</v>
      </c>
      <c r="C1961" s="257"/>
      <c r="D1961" s="257" t="s">
        <v>5782</v>
      </c>
      <c r="E1961" s="257" t="s">
        <v>4245</v>
      </c>
      <c r="F1961" s="257" t="s">
        <v>5771</v>
      </c>
      <c r="G1961" s="257" t="s">
        <v>4246</v>
      </c>
      <c r="H1961" s="257" t="s">
        <v>5749</v>
      </c>
      <c r="I1961" s="257" t="s">
        <v>1073</v>
      </c>
    </row>
    <row r="1962" spans="1:9" ht="15.95" customHeight="1">
      <c r="A1962" s="257" t="s">
        <v>4251</v>
      </c>
      <c r="B1962" s="257" t="s">
        <v>5822</v>
      </c>
      <c r="C1962" s="257"/>
      <c r="D1962" s="257" t="s">
        <v>5782</v>
      </c>
      <c r="E1962" s="257" t="s">
        <v>4245</v>
      </c>
      <c r="F1962" s="257" t="s">
        <v>5771</v>
      </c>
      <c r="G1962" s="257" t="s">
        <v>4246</v>
      </c>
      <c r="H1962" s="257" t="s">
        <v>5749</v>
      </c>
      <c r="I1962" s="257" t="s">
        <v>1073</v>
      </c>
    </row>
    <row r="1963" spans="1:9" ht="15.95" customHeight="1">
      <c r="A1963" s="257" t="s">
        <v>4252</v>
      </c>
      <c r="B1963" s="257" t="s">
        <v>4253</v>
      </c>
      <c r="C1963" s="257"/>
      <c r="D1963" s="257" t="s">
        <v>721</v>
      </c>
      <c r="E1963" s="257" t="s">
        <v>4245</v>
      </c>
      <c r="F1963" s="257" t="s">
        <v>5771</v>
      </c>
      <c r="G1963" s="257" t="s">
        <v>4246</v>
      </c>
      <c r="H1963" s="257" t="s">
        <v>5749</v>
      </c>
      <c r="I1963" s="257" t="s">
        <v>1073</v>
      </c>
    </row>
    <row r="1964" spans="1:9" ht="15.95" customHeight="1">
      <c r="A1964" s="257" t="s">
        <v>4254</v>
      </c>
      <c r="B1964" s="257" t="s">
        <v>929</v>
      </c>
      <c r="C1964" s="257"/>
      <c r="D1964" s="257" t="s">
        <v>721</v>
      </c>
      <c r="E1964" s="257" t="s">
        <v>4245</v>
      </c>
      <c r="F1964" s="257" t="s">
        <v>5771</v>
      </c>
      <c r="G1964" s="257" t="s">
        <v>4246</v>
      </c>
      <c r="H1964" s="257" t="s">
        <v>5749</v>
      </c>
      <c r="I1964" s="257" t="s">
        <v>1073</v>
      </c>
    </row>
    <row r="1965" spans="1:9" ht="15.95" customHeight="1">
      <c r="A1965" s="257" t="s">
        <v>4255</v>
      </c>
      <c r="B1965" s="257" t="s">
        <v>4256</v>
      </c>
      <c r="C1965" s="257"/>
      <c r="D1965" s="257" t="s">
        <v>721</v>
      </c>
      <c r="E1965" s="257" t="s">
        <v>4245</v>
      </c>
      <c r="F1965" s="257" t="s">
        <v>5771</v>
      </c>
      <c r="G1965" s="257" t="s">
        <v>4246</v>
      </c>
      <c r="H1965" s="257" t="s">
        <v>5749</v>
      </c>
      <c r="I1965" s="257" t="s">
        <v>1073</v>
      </c>
    </row>
    <row r="1966" spans="1:9" ht="15.95" customHeight="1">
      <c r="A1966" s="257" t="s">
        <v>4257</v>
      </c>
      <c r="B1966" s="257" t="s">
        <v>6034</v>
      </c>
      <c r="C1966" s="257" t="s">
        <v>4258</v>
      </c>
      <c r="D1966" s="257" t="s">
        <v>5782</v>
      </c>
      <c r="E1966" s="257" t="s">
        <v>4245</v>
      </c>
      <c r="F1966" s="257" t="s">
        <v>5771</v>
      </c>
      <c r="G1966" s="257" t="s">
        <v>4246</v>
      </c>
      <c r="H1966" s="257" t="s">
        <v>5749</v>
      </c>
      <c r="I1966" s="257" t="s">
        <v>1073</v>
      </c>
    </row>
    <row r="1967" spans="1:9" ht="15.95" customHeight="1">
      <c r="A1967" s="257" t="s">
        <v>4259</v>
      </c>
      <c r="B1967" s="257" t="s">
        <v>4260</v>
      </c>
      <c r="C1967" s="257"/>
      <c r="D1967" s="257" t="s">
        <v>721</v>
      </c>
      <c r="E1967" s="257" t="s">
        <v>4245</v>
      </c>
      <c r="F1967" s="257" t="s">
        <v>5771</v>
      </c>
      <c r="G1967" s="257" t="s">
        <v>4246</v>
      </c>
      <c r="H1967" s="257" t="s">
        <v>5749</v>
      </c>
      <c r="I1967" s="257" t="s">
        <v>1073</v>
      </c>
    </row>
    <row r="1968" spans="1:9" ht="15.95" customHeight="1">
      <c r="A1968" s="257" t="s">
        <v>4261</v>
      </c>
      <c r="B1968" s="257" t="s">
        <v>6035</v>
      </c>
      <c r="C1968" s="257" t="s">
        <v>1016</v>
      </c>
      <c r="D1968" s="257" t="s">
        <v>5782</v>
      </c>
      <c r="E1968" s="257" t="s">
        <v>4245</v>
      </c>
      <c r="F1968" s="257" t="s">
        <v>5771</v>
      </c>
      <c r="G1968" s="257" t="s">
        <v>4246</v>
      </c>
      <c r="H1968" s="257" t="s">
        <v>5749</v>
      </c>
      <c r="I1968" s="257" t="s">
        <v>1073</v>
      </c>
    </row>
    <row r="1969" spans="1:9" ht="15.95" customHeight="1">
      <c r="A1969" s="257" t="s">
        <v>4262</v>
      </c>
      <c r="B1969" s="257" t="s">
        <v>802</v>
      </c>
      <c r="C1969" s="257"/>
      <c r="D1969" s="257" t="s">
        <v>721</v>
      </c>
      <c r="E1969" s="257" t="s">
        <v>4245</v>
      </c>
      <c r="F1969" s="257" t="s">
        <v>5771</v>
      </c>
      <c r="G1969" s="257" t="s">
        <v>4246</v>
      </c>
      <c r="H1969" s="257" t="s">
        <v>5749</v>
      </c>
      <c r="I1969" s="257" t="s">
        <v>1073</v>
      </c>
    </row>
    <row r="1970" spans="1:9" ht="15.95" customHeight="1">
      <c r="A1970" s="257" t="s">
        <v>4263</v>
      </c>
      <c r="B1970" s="257" t="s">
        <v>4264</v>
      </c>
      <c r="C1970" s="257"/>
      <c r="D1970" s="257" t="s">
        <v>721</v>
      </c>
      <c r="E1970" s="257" t="s">
        <v>4245</v>
      </c>
      <c r="F1970" s="257" t="s">
        <v>5771</v>
      </c>
      <c r="G1970" s="257" t="s">
        <v>4246</v>
      </c>
      <c r="H1970" s="257" t="s">
        <v>5749</v>
      </c>
      <c r="I1970" s="257" t="s">
        <v>1073</v>
      </c>
    </row>
    <row r="1971" spans="1:9" ht="15.95" customHeight="1">
      <c r="A1971" s="257" t="s">
        <v>4265</v>
      </c>
      <c r="B1971" s="257" t="s">
        <v>4266</v>
      </c>
      <c r="C1971" s="257"/>
      <c r="D1971" s="257" t="s">
        <v>721</v>
      </c>
      <c r="E1971" s="257" t="s">
        <v>4245</v>
      </c>
      <c r="F1971" s="257" t="s">
        <v>5771</v>
      </c>
      <c r="G1971" s="257" t="s">
        <v>4246</v>
      </c>
      <c r="H1971" s="257" t="s">
        <v>5749</v>
      </c>
      <c r="I1971" s="257" t="s">
        <v>1073</v>
      </c>
    </row>
    <row r="1972" spans="1:9" ht="15.95" customHeight="1">
      <c r="A1972" s="257" t="s">
        <v>4267</v>
      </c>
      <c r="B1972" s="257" t="s">
        <v>5827</v>
      </c>
      <c r="C1972" s="257"/>
      <c r="D1972" s="257" t="s">
        <v>5782</v>
      </c>
      <c r="E1972" s="257" t="s">
        <v>4268</v>
      </c>
      <c r="F1972" s="257" t="s">
        <v>5772</v>
      </c>
      <c r="G1972" s="257" t="s">
        <v>4246</v>
      </c>
      <c r="H1972" s="257" t="s">
        <v>5749</v>
      </c>
      <c r="I1972" s="257" t="s">
        <v>1073</v>
      </c>
    </row>
    <row r="1973" spans="1:9" ht="15.95" customHeight="1">
      <c r="A1973" s="257" t="s">
        <v>4269</v>
      </c>
      <c r="B1973" s="257" t="s">
        <v>5821</v>
      </c>
      <c r="C1973" s="257"/>
      <c r="D1973" s="257" t="s">
        <v>5782</v>
      </c>
      <c r="E1973" s="257" t="s">
        <v>4268</v>
      </c>
      <c r="F1973" s="257" t="s">
        <v>5772</v>
      </c>
      <c r="G1973" s="257" t="s">
        <v>4246</v>
      </c>
      <c r="H1973" s="257" t="s">
        <v>5749</v>
      </c>
      <c r="I1973" s="257" t="s">
        <v>1073</v>
      </c>
    </row>
    <row r="1974" spans="1:9" ht="15.95" customHeight="1">
      <c r="A1974" s="257" t="s">
        <v>4270</v>
      </c>
      <c r="B1974" s="257" t="s">
        <v>5824</v>
      </c>
      <c r="C1974" s="257"/>
      <c r="D1974" s="257" t="s">
        <v>5782</v>
      </c>
      <c r="E1974" s="257" t="s">
        <v>4268</v>
      </c>
      <c r="F1974" s="257" t="s">
        <v>5772</v>
      </c>
      <c r="G1974" s="257" t="s">
        <v>4246</v>
      </c>
      <c r="H1974" s="257" t="s">
        <v>5749</v>
      </c>
      <c r="I1974" s="257" t="s">
        <v>1073</v>
      </c>
    </row>
    <row r="1975" spans="1:9" ht="15.95" customHeight="1">
      <c r="A1975" s="257" t="s">
        <v>4271</v>
      </c>
      <c r="B1975" s="257" t="s">
        <v>5820</v>
      </c>
      <c r="C1975" s="257"/>
      <c r="D1975" s="257" t="s">
        <v>5782</v>
      </c>
      <c r="E1975" s="257" t="s">
        <v>4268</v>
      </c>
      <c r="F1975" s="257" t="s">
        <v>5772</v>
      </c>
      <c r="G1975" s="257" t="s">
        <v>4246</v>
      </c>
      <c r="H1975" s="257" t="s">
        <v>5749</v>
      </c>
      <c r="I1975" s="257" t="s">
        <v>1073</v>
      </c>
    </row>
    <row r="1976" spans="1:9" ht="15.95" customHeight="1">
      <c r="A1976" s="257" t="s">
        <v>4272</v>
      </c>
      <c r="B1976" s="257" t="s">
        <v>4273</v>
      </c>
      <c r="C1976" s="257"/>
      <c r="D1976" s="257" t="s">
        <v>721</v>
      </c>
      <c r="E1976" s="257" t="s">
        <v>4268</v>
      </c>
      <c r="F1976" s="257" t="s">
        <v>5772</v>
      </c>
      <c r="G1976" s="257" t="s">
        <v>4246</v>
      </c>
      <c r="H1976" s="257" t="s">
        <v>5749</v>
      </c>
      <c r="I1976" s="257" t="s">
        <v>1073</v>
      </c>
    </row>
    <row r="1977" spans="1:9" ht="15.95" customHeight="1">
      <c r="A1977" s="257" t="s">
        <v>4274</v>
      </c>
      <c r="B1977" s="257" t="s">
        <v>6036</v>
      </c>
      <c r="C1977" s="257" t="s">
        <v>4275</v>
      </c>
      <c r="D1977" s="257" t="s">
        <v>5782</v>
      </c>
      <c r="E1977" s="257" t="s">
        <v>4268</v>
      </c>
      <c r="F1977" s="257" t="s">
        <v>5772</v>
      </c>
      <c r="G1977" s="257" t="s">
        <v>4246</v>
      </c>
      <c r="H1977" s="257" t="s">
        <v>5749</v>
      </c>
      <c r="I1977" s="257" t="s">
        <v>1073</v>
      </c>
    </row>
    <row r="1978" spans="1:9" ht="15.95" customHeight="1">
      <c r="A1978" s="257" t="s">
        <v>4276</v>
      </c>
      <c r="B1978" s="257" t="s">
        <v>6037</v>
      </c>
      <c r="C1978" s="257" t="s">
        <v>4277</v>
      </c>
      <c r="D1978" s="257" t="s">
        <v>5782</v>
      </c>
      <c r="E1978" s="257" t="s">
        <v>4268</v>
      </c>
      <c r="F1978" s="257" t="s">
        <v>5772</v>
      </c>
      <c r="G1978" s="257" t="s">
        <v>4246</v>
      </c>
      <c r="H1978" s="257" t="s">
        <v>5749</v>
      </c>
      <c r="I1978" s="257" t="s">
        <v>1073</v>
      </c>
    </row>
    <row r="1979" spans="1:9" ht="15.95" customHeight="1">
      <c r="A1979" s="257" t="s">
        <v>4278</v>
      </c>
      <c r="B1979" s="257" t="s">
        <v>4279</v>
      </c>
      <c r="C1979" s="257"/>
      <c r="D1979" s="257" t="s">
        <v>721</v>
      </c>
      <c r="E1979" s="257" t="s">
        <v>4268</v>
      </c>
      <c r="F1979" s="257" t="s">
        <v>5772</v>
      </c>
      <c r="G1979" s="257" t="s">
        <v>4246</v>
      </c>
      <c r="H1979" s="257" t="s">
        <v>5749</v>
      </c>
      <c r="I1979" s="257" t="s">
        <v>1073</v>
      </c>
    </row>
    <row r="1980" spans="1:9" ht="15.95" customHeight="1">
      <c r="A1980" s="257" t="s">
        <v>4280</v>
      </c>
      <c r="B1980" s="257" t="s">
        <v>4281</v>
      </c>
      <c r="C1980" s="257"/>
      <c r="D1980" s="257" t="s">
        <v>721</v>
      </c>
      <c r="E1980" s="257" t="s">
        <v>4268</v>
      </c>
      <c r="F1980" s="257" t="s">
        <v>5772</v>
      </c>
      <c r="G1980" s="257" t="s">
        <v>4246</v>
      </c>
      <c r="H1980" s="257" t="s">
        <v>5749</v>
      </c>
      <c r="I1980" s="257" t="s">
        <v>1073</v>
      </c>
    </row>
    <row r="1981" spans="1:9" ht="15.95" customHeight="1">
      <c r="A1981" s="257" t="s">
        <v>4282</v>
      </c>
      <c r="B1981" s="257" t="s">
        <v>5842</v>
      </c>
      <c r="C1981" s="257"/>
      <c r="D1981" s="257" t="s">
        <v>5782</v>
      </c>
      <c r="E1981" s="257" t="s">
        <v>4283</v>
      </c>
      <c r="F1981" s="257" t="s">
        <v>4284</v>
      </c>
      <c r="G1981" s="257" t="s">
        <v>4246</v>
      </c>
      <c r="H1981" s="257" t="s">
        <v>5749</v>
      </c>
      <c r="I1981" s="257" t="s">
        <v>1073</v>
      </c>
    </row>
    <row r="1982" spans="1:9" ht="15.95" customHeight="1">
      <c r="A1982" s="257" t="s">
        <v>4285</v>
      </c>
      <c r="B1982" s="257" t="s">
        <v>5878</v>
      </c>
      <c r="C1982" s="257"/>
      <c r="D1982" s="257" t="s">
        <v>5782</v>
      </c>
      <c r="E1982" s="257" t="s">
        <v>4283</v>
      </c>
      <c r="F1982" s="257" t="s">
        <v>4284</v>
      </c>
      <c r="G1982" s="257" t="s">
        <v>4246</v>
      </c>
      <c r="H1982" s="257" t="s">
        <v>5749</v>
      </c>
      <c r="I1982" s="257" t="s">
        <v>1073</v>
      </c>
    </row>
    <row r="1983" spans="1:9" ht="15.95" customHeight="1">
      <c r="A1983" s="257" t="s">
        <v>4286</v>
      </c>
      <c r="B1983" s="257" t="s">
        <v>1030</v>
      </c>
      <c r="C1983" s="257"/>
      <c r="D1983" s="257" t="s">
        <v>721</v>
      </c>
      <c r="E1983" s="257" t="s">
        <v>4283</v>
      </c>
      <c r="F1983" s="257" t="s">
        <v>4284</v>
      </c>
      <c r="G1983" s="257" t="s">
        <v>4246</v>
      </c>
      <c r="H1983" s="257" t="s">
        <v>5749</v>
      </c>
      <c r="I1983" s="257" t="s">
        <v>1073</v>
      </c>
    </row>
    <row r="1984" spans="1:9" ht="15.95" customHeight="1">
      <c r="A1984" s="257" t="s">
        <v>4287</v>
      </c>
      <c r="B1984" s="257" t="s">
        <v>737</v>
      </c>
      <c r="C1984" s="257"/>
      <c r="D1984" s="257" t="s">
        <v>721</v>
      </c>
      <c r="E1984" s="257" t="s">
        <v>4283</v>
      </c>
      <c r="F1984" s="257" t="s">
        <v>4284</v>
      </c>
      <c r="G1984" s="257" t="s">
        <v>4246</v>
      </c>
      <c r="H1984" s="257" t="s">
        <v>5749</v>
      </c>
      <c r="I1984" s="257" t="s">
        <v>1073</v>
      </c>
    </row>
    <row r="1985" spans="1:9" ht="15.95" customHeight="1">
      <c r="A1985" s="257" t="s">
        <v>4288</v>
      </c>
      <c r="B1985" s="257" t="s">
        <v>6017</v>
      </c>
      <c r="C1985" s="257"/>
      <c r="D1985" s="257" t="s">
        <v>5782</v>
      </c>
      <c r="E1985" s="257" t="s">
        <v>4283</v>
      </c>
      <c r="F1985" s="257" t="s">
        <v>4284</v>
      </c>
      <c r="G1985" s="257" t="s">
        <v>4246</v>
      </c>
      <c r="H1985" s="257" t="s">
        <v>5749</v>
      </c>
      <c r="I1985" s="257" t="s">
        <v>1073</v>
      </c>
    </row>
    <row r="1986" spans="1:9" ht="15.95" customHeight="1">
      <c r="A1986" s="257" t="s">
        <v>4289</v>
      </c>
      <c r="B1986" s="257" t="s">
        <v>4290</v>
      </c>
      <c r="C1986" s="257"/>
      <c r="D1986" s="257" t="s">
        <v>721</v>
      </c>
      <c r="E1986" s="257" t="s">
        <v>4283</v>
      </c>
      <c r="F1986" s="257" t="s">
        <v>4284</v>
      </c>
      <c r="G1986" s="257" t="s">
        <v>4246</v>
      </c>
      <c r="H1986" s="257" t="s">
        <v>5749</v>
      </c>
      <c r="I1986" s="257" t="s">
        <v>1073</v>
      </c>
    </row>
    <row r="1987" spans="1:9" ht="15.95" customHeight="1">
      <c r="A1987" s="257" t="s">
        <v>4291</v>
      </c>
      <c r="B1987" s="257" t="s">
        <v>4292</v>
      </c>
      <c r="C1987" s="257"/>
      <c r="D1987" s="257" t="s">
        <v>721</v>
      </c>
      <c r="E1987" s="257" t="s">
        <v>4283</v>
      </c>
      <c r="F1987" s="257" t="s">
        <v>4284</v>
      </c>
      <c r="G1987" s="257" t="s">
        <v>4246</v>
      </c>
      <c r="H1987" s="257" t="s">
        <v>5749</v>
      </c>
      <c r="I1987" s="257" t="s">
        <v>1073</v>
      </c>
    </row>
    <row r="1988" spans="1:9" ht="15.95" customHeight="1">
      <c r="A1988" s="257" t="s">
        <v>4293</v>
      </c>
      <c r="B1988" s="257" t="s">
        <v>4294</v>
      </c>
      <c r="C1988" s="257"/>
      <c r="D1988" s="257" t="s">
        <v>719</v>
      </c>
      <c r="E1988" s="257" t="s">
        <v>4295</v>
      </c>
      <c r="F1988" s="257" t="s">
        <v>4296</v>
      </c>
      <c r="G1988" s="257" t="s">
        <v>4246</v>
      </c>
      <c r="H1988" s="257" t="s">
        <v>5749</v>
      </c>
      <c r="I1988" s="257" t="s">
        <v>1073</v>
      </c>
    </row>
    <row r="1989" spans="1:9" ht="15.95" customHeight="1">
      <c r="A1989" s="257" t="s">
        <v>4297</v>
      </c>
      <c r="B1989" s="257" t="s">
        <v>4298</v>
      </c>
      <c r="C1989" s="257"/>
      <c r="D1989" s="257" t="s">
        <v>721</v>
      </c>
      <c r="E1989" s="257" t="s">
        <v>4295</v>
      </c>
      <c r="F1989" s="257" t="s">
        <v>4296</v>
      </c>
      <c r="G1989" s="257" t="s">
        <v>4246</v>
      </c>
      <c r="H1989" s="257" t="s">
        <v>5749</v>
      </c>
      <c r="I1989" s="257" t="s">
        <v>1073</v>
      </c>
    </row>
    <row r="1990" spans="1:9" ht="15.95" customHeight="1">
      <c r="A1990" s="257" t="s">
        <v>4299</v>
      </c>
      <c r="B1990" s="257" t="s">
        <v>4300</v>
      </c>
      <c r="C1990" s="257"/>
      <c r="D1990" s="257" t="s">
        <v>721</v>
      </c>
      <c r="E1990" s="257" t="s">
        <v>4295</v>
      </c>
      <c r="F1990" s="257" t="s">
        <v>4296</v>
      </c>
      <c r="G1990" s="257" t="s">
        <v>4246</v>
      </c>
      <c r="H1990" s="257" t="s">
        <v>5749</v>
      </c>
      <c r="I1990" s="257" t="s">
        <v>1073</v>
      </c>
    </row>
    <row r="1991" spans="1:9" ht="15.95" customHeight="1">
      <c r="A1991" s="257" t="s">
        <v>4301</v>
      </c>
      <c r="B1991" s="257" t="s">
        <v>745</v>
      </c>
      <c r="C1991" s="257"/>
      <c r="D1991" s="257" t="s">
        <v>721</v>
      </c>
      <c r="E1991" s="257" t="s">
        <v>4295</v>
      </c>
      <c r="F1991" s="257" t="s">
        <v>4296</v>
      </c>
      <c r="G1991" s="257" t="s">
        <v>4246</v>
      </c>
      <c r="H1991" s="257" t="s">
        <v>5749</v>
      </c>
      <c r="I1991" s="257" t="s">
        <v>1073</v>
      </c>
    </row>
    <row r="1992" spans="1:9" ht="15.95" customHeight="1">
      <c r="A1992" s="257" t="s">
        <v>4302</v>
      </c>
      <c r="B1992" s="257" t="s">
        <v>4303</v>
      </c>
      <c r="C1992" s="257"/>
      <c r="D1992" s="257" t="s">
        <v>721</v>
      </c>
      <c r="E1992" s="257" t="s">
        <v>4295</v>
      </c>
      <c r="F1992" s="257" t="s">
        <v>4296</v>
      </c>
      <c r="G1992" s="257" t="s">
        <v>4246</v>
      </c>
      <c r="H1992" s="257" t="s">
        <v>5749</v>
      </c>
      <c r="I1992" s="257" t="s">
        <v>1073</v>
      </c>
    </row>
    <row r="1993" spans="1:9" ht="15.95" customHeight="1">
      <c r="A1993" s="257" t="s">
        <v>4304</v>
      </c>
      <c r="B1993" s="257" t="s">
        <v>4305</v>
      </c>
      <c r="C1993" s="257"/>
      <c r="D1993" s="257" t="s">
        <v>721</v>
      </c>
      <c r="E1993" s="257" t="s">
        <v>4295</v>
      </c>
      <c r="F1993" s="257" t="s">
        <v>4296</v>
      </c>
      <c r="G1993" s="257" t="s">
        <v>4246</v>
      </c>
      <c r="H1993" s="257" t="s">
        <v>5749</v>
      </c>
      <c r="I1993" s="257" t="s">
        <v>1073</v>
      </c>
    </row>
    <row r="1994" spans="1:9" ht="15.95" customHeight="1">
      <c r="A1994" s="257" t="s">
        <v>4306</v>
      </c>
      <c r="B1994" s="257" t="s">
        <v>1220</v>
      </c>
      <c r="C1994" s="257"/>
      <c r="D1994" s="257" t="s">
        <v>721</v>
      </c>
      <c r="E1994" s="257" t="s">
        <v>4295</v>
      </c>
      <c r="F1994" s="257" t="s">
        <v>4296</v>
      </c>
      <c r="G1994" s="257" t="s">
        <v>4246</v>
      </c>
      <c r="H1994" s="257" t="s">
        <v>5749</v>
      </c>
      <c r="I1994" s="257" t="s">
        <v>1073</v>
      </c>
    </row>
    <row r="1995" spans="1:9" ht="15.95" customHeight="1">
      <c r="A1995" s="257" t="s">
        <v>4307</v>
      </c>
      <c r="B1995" s="257" t="s">
        <v>4308</v>
      </c>
      <c r="C1995" s="257"/>
      <c r="D1995" s="257" t="s">
        <v>721</v>
      </c>
      <c r="E1995" s="257" t="s">
        <v>4295</v>
      </c>
      <c r="F1995" s="257" t="s">
        <v>4296</v>
      </c>
      <c r="G1995" s="257" t="s">
        <v>4246</v>
      </c>
      <c r="H1995" s="257" t="s">
        <v>5749</v>
      </c>
      <c r="I1995" s="257" t="s">
        <v>1073</v>
      </c>
    </row>
    <row r="1996" spans="1:9" ht="15.95" customHeight="1">
      <c r="A1996" s="257" t="s">
        <v>4309</v>
      </c>
      <c r="B1996" s="257" t="s">
        <v>2388</v>
      </c>
      <c r="C1996" s="257"/>
      <c r="D1996" s="257" t="s">
        <v>721</v>
      </c>
      <c r="E1996" s="257" t="s">
        <v>4295</v>
      </c>
      <c r="F1996" s="257" t="s">
        <v>4296</v>
      </c>
      <c r="G1996" s="257" t="s">
        <v>4246</v>
      </c>
      <c r="H1996" s="257" t="s">
        <v>5749</v>
      </c>
      <c r="I1996" s="257" t="s">
        <v>1073</v>
      </c>
    </row>
    <row r="1997" spans="1:9" ht="15.95" customHeight="1">
      <c r="A1997" s="257" t="s">
        <v>4310</v>
      </c>
      <c r="B1997" s="257" t="s">
        <v>4311</v>
      </c>
      <c r="C1997" s="257"/>
      <c r="D1997" s="257" t="s">
        <v>721</v>
      </c>
      <c r="E1997" s="257" t="s">
        <v>4312</v>
      </c>
      <c r="F1997" s="257" t="s">
        <v>4313</v>
      </c>
      <c r="G1997" s="257" t="s">
        <v>4246</v>
      </c>
      <c r="H1997" s="257" t="s">
        <v>5749</v>
      </c>
      <c r="I1997" s="257" t="s">
        <v>1073</v>
      </c>
    </row>
    <row r="1998" spans="1:9" ht="15.95" customHeight="1">
      <c r="A1998" s="257" t="s">
        <v>4314</v>
      </c>
      <c r="B1998" s="257" t="s">
        <v>4315</v>
      </c>
      <c r="C1998" s="257"/>
      <c r="D1998" s="257" t="s">
        <v>721</v>
      </c>
      <c r="E1998" s="257" t="s">
        <v>4312</v>
      </c>
      <c r="F1998" s="257" t="s">
        <v>4313</v>
      </c>
      <c r="G1998" s="257" t="s">
        <v>4246</v>
      </c>
      <c r="H1998" s="257" t="s">
        <v>5749</v>
      </c>
      <c r="I1998" s="257" t="s">
        <v>1073</v>
      </c>
    </row>
    <row r="1999" spans="1:9" ht="15.95" customHeight="1">
      <c r="A1999" s="257" t="s">
        <v>4316</v>
      </c>
      <c r="B1999" s="257" t="s">
        <v>4317</v>
      </c>
      <c r="C1999" s="257"/>
      <c r="D1999" s="257" t="s">
        <v>721</v>
      </c>
      <c r="E1999" s="257" t="s">
        <v>4312</v>
      </c>
      <c r="F1999" s="257" t="s">
        <v>4313</v>
      </c>
      <c r="G1999" s="257" t="s">
        <v>4246</v>
      </c>
      <c r="H1999" s="257" t="s">
        <v>5749</v>
      </c>
      <c r="I1999" s="257" t="s">
        <v>1073</v>
      </c>
    </row>
    <row r="2000" spans="1:9" ht="15.95" customHeight="1">
      <c r="A2000" s="257" t="s">
        <v>4318</v>
      </c>
      <c r="B2000" s="257" t="s">
        <v>4319</v>
      </c>
      <c r="C2000" s="257"/>
      <c r="D2000" s="257" t="s">
        <v>721</v>
      </c>
      <c r="E2000" s="257" t="s">
        <v>4312</v>
      </c>
      <c r="F2000" s="257" t="s">
        <v>4313</v>
      </c>
      <c r="G2000" s="257" t="s">
        <v>4246</v>
      </c>
      <c r="H2000" s="257" t="s">
        <v>5749</v>
      </c>
      <c r="I2000" s="257" t="s">
        <v>1073</v>
      </c>
    </row>
    <row r="2001" spans="1:9" ht="15.95" customHeight="1">
      <c r="A2001" s="257" t="s">
        <v>4320</v>
      </c>
      <c r="B2001" s="257" t="s">
        <v>4321</v>
      </c>
      <c r="C2001" s="257"/>
      <c r="D2001" s="257" t="s">
        <v>721</v>
      </c>
      <c r="E2001" s="257" t="s">
        <v>4312</v>
      </c>
      <c r="F2001" s="257" t="s">
        <v>4313</v>
      </c>
      <c r="G2001" s="257" t="s">
        <v>4246</v>
      </c>
      <c r="H2001" s="257" t="s">
        <v>5749</v>
      </c>
      <c r="I2001" s="257" t="s">
        <v>1073</v>
      </c>
    </row>
    <row r="2002" spans="1:9" ht="15.95" customHeight="1">
      <c r="A2002" s="257" t="s">
        <v>4322</v>
      </c>
      <c r="B2002" s="257" t="s">
        <v>4323</v>
      </c>
      <c r="C2002" s="257"/>
      <c r="D2002" s="257" t="s">
        <v>721</v>
      </c>
      <c r="E2002" s="257" t="s">
        <v>4312</v>
      </c>
      <c r="F2002" s="257" t="s">
        <v>4313</v>
      </c>
      <c r="G2002" s="257" t="s">
        <v>4246</v>
      </c>
      <c r="H2002" s="257" t="s">
        <v>5749</v>
      </c>
      <c r="I2002" s="257" t="s">
        <v>1073</v>
      </c>
    </row>
    <row r="2003" spans="1:9" ht="15.95" customHeight="1">
      <c r="A2003" s="257" t="s">
        <v>4324</v>
      </c>
      <c r="B2003" s="257" t="s">
        <v>4325</v>
      </c>
      <c r="C2003" s="257"/>
      <c r="D2003" s="257" t="s">
        <v>721</v>
      </c>
      <c r="E2003" s="257" t="s">
        <v>4312</v>
      </c>
      <c r="F2003" s="257" t="s">
        <v>4313</v>
      </c>
      <c r="G2003" s="257" t="s">
        <v>4246</v>
      </c>
      <c r="H2003" s="257" t="s">
        <v>5749</v>
      </c>
      <c r="I2003" s="257" t="s">
        <v>1073</v>
      </c>
    </row>
    <row r="2004" spans="1:9" ht="15.95" customHeight="1">
      <c r="A2004" s="257" t="s">
        <v>4326</v>
      </c>
      <c r="B2004" s="257" t="s">
        <v>4327</v>
      </c>
      <c r="C2004" s="257"/>
      <c r="D2004" s="257" t="s">
        <v>721</v>
      </c>
      <c r="E2004" s="257" t="s">
        <v>4312</v>
      </c>
      <c r="F2004" s="257" t="s">
        <v>4313</v>
      </c>
      <c r="G2004" s="257" t="s">
        <v>4246</v>
      </c>
      <c r="H2004" s="257" t="s">
        <v>5749</v>
      </c>
      <c r="I2004" s="257" t="s">
        <v>1073</v>
      </c>
    </row>
    <row r="2005" spans="1:9" ht="15.95" customHeight="1">
      <c r="A2005" s="257" t="s">
        <v>4328</v>
      </c>
      <c r="B2005" s="257" t="s">
        <v>2016</v>
      </c>
      <c r="C2005" s="257"/>
      <c r="D2005" s="257" t="s">
        <v>721</v>
      </c>
      <c r="E2005" s="257" t="s">
        <v>4312</v>
      </c>
      <c r="F2005" s="257" t="s">
        <v>4313</v>
      </c>
      <c r="G2005" s="257" t="s">
        <v>4246</v>
      </c>
      <c r="H2005" s="257" t="s">
        <v>5749</v>
      </c>
      <c r="I2005" s="257" t="s">
        <v>1073</v>
      </c>
    </row>
    <row r="2006" spans="1:9" ht="15.95" customHeight="1">
      <c r="A2006" s="257" t="s">
        <v>4329</v>
      </c>
      <c r="B2006" s="257" t="s">
        <v>4330</v>
      </c>
      <c r="C2006" s="257"/>
      <c r="D2006" s="257" t="s">
        <v>721</v>
      </c>
      <c r="E2006" s="257" t="s">
        <v>4312</v>
      </c>
      <c r="F2006" s="257" t="s">
        <v>4313</v>
      </c>
      <c r="G2006" s="257" t="s">
        <v>4246</v>
      </c>
      <c r="H2006" s="257" t="s">
        <v>5749</v>
      </c>
      <c r="I2006" s="257" t="s">
        <v>1073</v>
      </c>
    </row>
    <row r="2007" spans="1:9" ht="15.95" customHeight="1">
      <c r="A2007" s="257" t="s">
        <v>4331</v>
      </c>
      <c r="B2007" s="257" t="s">
        <v>4332</v>
      </c>
      <c r="C2007" s="257"/>
      <c r="D2007" s="257" t="s">
        <v>721</v>
      </c>
      <c r="E2007" s="257" t="s">
        <v>4312</v>
      </c>
      <c r="F2007" s="257" t="s">
        <v>4313</v>
      </c>
      <c r="G2007" s="257" t="s">
        <v>4246</v>
      </c>
      <c r="H2007" s="257" t="s">
        <v>5749</v>
      </c>
      <c r="I2007" s="257" t="s">
        <v>1073</v>
      </c>
    </row>
    <row r="2008" spans="1:9" ht="15.95" customHeight="1">
      <c r="A2008" s="257" t="s">
        <v>4333</v>
      </c>
      <c r="B2008" s="257" t="s">
        <v>4334</v>
      </c>
      <c r="C2008" s="257"/>
      <c r="D2008" s="257" t="s">
        <v>719</v>
      </c>
      <c r="E2008" s="257" t="s">
        <v>4335</v>
      </c>
      <c r="F2008" s="257" t="s">
        <v>877</v>
      </c>
      <c r="G2008" s="257" t="s">
        <v>4246</v>
      </c>
      <c r="H2008" s="257" t="s">
        <v>5749</v>
      </c>
      <c r="I2008" s="257" t="s">
        <v>1073</v>
      </c>
    </row>
    <row r="2009" spans="1:9" ht="15.95" customHeight="1">
      <c r="A2009" s="257" t="s">
        <v>4336</v>
      </c>
      <c r="B2009" s="257" t="s">
        <v>756</v>
      </c>
      <c r="C2009" s="257"/>
      <c r="D2009" s="257" t="s">
        <v>721</v>
      </c>
      <c r="E2009" s="257" t="s">
        <v>4335</v>
      </c>
      <c r="F2009" s="257" t="s">
        <v>877</v>
      </c>
      <c r="G2009" s="257" t="s">
        <v>4246</v>
      </c>
      <c r="H2009" s="257" t="s">
        <v>5749</v>
      </c>
      <c r="I2009" s="257" t="s">
        <v>1073</v>
      </c>
    </row>
    <row r="2010" spans="1:9" ht="15.95" customHeight="1">
      <c r="A2010" s="257" t="s">
        <v>4337</v>
      </c>
      <c r="B2010" s="257" t="s">
        <v>4338</v>
      </c>
      <c r="C2010" s="257"/>
      <c r="D2010" s="257" t="s">
        <v>721</v>
      </c>
      <c r="E2010" s="257" t="s">
        <v>4335</v>
      </c>
      <c r="F2010" s="257" t="s">
        <v>877</v>
      </c>
      <c r="G2010" s="257" t="s">
        <v>4246</v>
      </c>
      <c r="H2010" s="257" t="s">
        <v>5749</v>
      </c>
      <c r="I2010" s="257" t="s">
        <v>1073</v>
      </c>
    </row>
    <row r="2011" spans="1:9" ht="15.95" customHeight="1">
      <c r="A2011" s="257" t="s">
        <v>4339</v>
      </c>
      <c r="B2011" s="257" t="s">
        <v>4340</v>
      </c>
      <c r="C2011" s="257"/>
      <c r="D2011" s="257" t="s">
        <v>721</v>
      </c>
      <c r="E2011" s="257" t="s">
        <v>4335</v>
      </c>
      <c r="F2011" s="257" t="s">
        <v>877</v>
      </c>
      <c r="G2011" s="257" t="s">
        <v>4246</v>
      </c>
      <c r="H2011" s="257" t="s">
        <v>5749</v>
      </c>
      <c r="I2011" s="257" t="s">
        <v>1073</v>
      </c>
    </row>
    <row r="2012" spans="1:9" ht="15.95" customHeight="1">
      <c r="A2012" s="257" t="s">
        <v>4341</v>
      </c>
      <c r="B2012" s="257" t="s">
        <v>3666</v>
      </c>
      <c r="C2012" s="257"/>
      <c r="D2012" s="257" t="s">
        <v>721</v>
      </c>
      <c r="E2012" s="257" t="s">
        <v>4335</v>
      </c>
      <c r="F2012" s="257" t="s">
        <v>877</v>
      </c>
      <c r="G2012" s="257" t="s">
        <v>4246</v>
      </c>
      <c r="H2012" s="257" t="s">
        <v>5749</v>
      </c>
      <c r="I2012" s="257" t="s">
        <v>1073</v>
      </c>
    </row>
    <row r="2013" spans="1:9" ht="15.95" customHeight="1">
      <c r="A2013" s="257" t="s">
        <v>4342</v>
      </c>
      <c r="B2013" s="257" t="s">
        <v>4343</v>
      </c>
      <c r="C2013" s="257"/>
      <c r="D2013" s="257" t="s">
        <v>721</v>
      </c>
      <c r="E2013" s="257" t="s">
        <v>4335</v>
      </c>
      <c r="F2013" s="257" t="s">
        <v>877</v>
      </c>
      <c r="G2013" s="257" t="s">
        <v>4246</v>
      </c>
      <c r="H2013" s="257" t="s">
        <v>5749</v>
      </c>
      <c r="I2013" s="257" t="s">
        <v>1073</v>
      </c>
    </row>
    <row r="2014" spans="1:9" ht="15.95" customHeight="1">
      <c r="A2014" s="257" t="s">
        <v>4344</v>
      </c>
      <c r="B2014" s="257" t="s">
        <v>884</v>
      </c>
      <c r="C2014" s="257"/>
      <c r="D2014" s="257" t="s">
        <v>721</v>
      </c>
      <c r="E2014" s="257" t="s">
        <v>4335</v>
      </c>
      <c r="F2014" s="257" t="s">
        <v>877</v>
      </c>
      <c r="G2014" s="257" t="s">
        <v>4246</v>
      </c>
      <c r="H2014" s="257" t="s">
        <v>5749</v>
      </c>
      <c r="I2014" s="257" t="s">
        <v>1073</v>
      </c>
    </row>
    <row r="2015" spans="1:9" ht="15.95" customHeight="1">
      <c r="A2015" s="257" t="s">
        <v>4345</v>
      </c>
      <c r="B2015" s="257" t="s">
        <v>2112</v>
      </c>
      <c r="C2015" s="257"/>
      <c r="D2015" s="257" t="s">
        <v>721</v>
      </c>
      <c r="E2015" s="257" t="s">
        <v>4335</v>
      </c>
      <c r="F2015" s="257" t="s">
        <v>877</v>
      </c>
      <c r="G2015" s="257" t="s">
        <v>4246</v>
      </c>
      <c r="H2015" s="257" t="s">
        <v>5749</v>
      </c>
      <c r="I2015" s="257" t="s">
        <v>1073</v>
      </c>
    </row>
    <row r="2016" spans="1:9" ht="15.95" customHeight="1">
      <c r="A2016" s="257" t="s">
        <v>4346</v>
      </c>
      <c r="B2016" s="257" t="s">
        <v>724</v>
      </c>
      <c r="C2016" s="257"/>
      <c r="D2016" s="257" t="s">
        <v>721</v>
      </c>
      <c r="E2016" s="257" t="s">
        <v>4335</v>
      </c>
      <c r="F2016" s="257" t="s">
        <v>877</v>
      </c>
      <c r="G2016" s="257" t="s">
        <v>4246</v>
      </c>
      <c r="H2016" s="257" t="s">
        <v>5749</v>
      </c>
      <c r="I2016" s="257" t="s">
        <v>1073</v>
      </c>
    </row>
    <row r="2017" spans="1:9" ht="15.95" customHeight="1">
      <c r="A2017" s="257" t="s">
        <v>4347</v>
      </c>
      <c r="B2017" s="257" t="s">
        <v>4348</v>
      </c>
      <c r="C2017" s="257"/>
      <c r="D2017" s="257" t="s">
        <v>721</v>
      </c>
      <c r="E2017" s="257" t="s">
        <v>4335</v>
      </c>
      <c r="F2017" s="257" t="s">
        <v>877</v>
      </c>
      <c r="G2017" s="257" t="s">
        <v>4246</v>
      </c>
      <c r="H2017" s="257" t="s">
        <v>5749</v>
      </c>
      <c r="I2017" s="257" t="s">
        <v>1073</v>
      </c>
    </row>
    <row r="2018" spans="1:9" ht="15.95" customHeight="1">
      <c r="A2018" s="257" t="s">
        <v>4349</v>
      </c>
      <c r="B2018" s="257" t="s">
        <v>1017</v>
      </c>
      <c r="C2018" s="257"/>
      <c r="D2018" s="257" t="s">
        <v>721</v>
      </c>
      <c r="E2018" s="257" t="s">
        <v>4335</v>
      </c>
      <c r="F2018" s="257" t="s">
        <v>877</v>
      </c>
      <c r="G2018" s="257" t="s">
        <v>4246</v>
      </c>
      <c r="H2018" s="257" t="s">
        <v>5749</v>
      </c>
      <c r="I2018" s="257" t="s">
        <v>1073</v>
      </c>
    </row>
    <row r="2019" spans="1:9" ht="15.95" customHeight="1">
      <c r="A2019" s="257" t="s">
        <v>4350</v>
      </c>
      <c r="B2019" s="257" t="s">
        <v>4351</v>
      </c>
      <c r="C2019" s="257"/>
      <c r="D2019" s="257" t="s">
        <v>721</v>
      </c>
      <c r="E2019" s="257" t="s">
        <v>4335</v>
      </c>
      <c r="F2019" s="257" t="s">
        <v>877</v>
      </c>
      <c r="G2019" s="257" t="s">
        <v>4246</v>
      </c>
      <c r="H2019" s="257" t="s">
        <v>5749</v>
      </c>
      <c r="I2019" s="257" t="s">
        <v>1073</v>
      </c>
    </row>
    <row r="2020" spans="1:9" ht="15.95" customHeight="1">
      <c r="A2020" s="257" t="s">
        <v>4352</v>
      </c>
      <c r="B2020" s="257" t="s">
        <v>4353</v>
      </c>
      <c r="C2020" s="257"/>
      <c r="D2020" s="257" t="s">
        <v>719</v>
      </c>
      <c r="E2020" s="257" t="s">
        <v>4354</v>
      </c>
      <c r="F2020" s="257" t="s">
        <v>4355</v>
      </c>
      <c r="G2020" s="257" t="s">
        <v>4246</v>
      </c>
      <c r="H2020" s="257" t="s">
        <v>5749</v>
      </c>
      <c r="I2020" s="257" t="s">
        <v>1073</v>
      </c>
    </row>
    <row r="2021" spans="1:9" ht="15.95" customHeight="1">
      <c r="A2021" s="257" t="s">
        <v>4356</v>
      </c>
      <c r="B2021" s="257" t="s">
        <v>3202</v>
      </c>
      <c r="C2021" s="257"/>
      <c r="D2021" s="257" t="s">
        <v>721</v>
      </c>
      <c r="E2021" s="257" t="s">
        <v>4354</v>
      </c>
      <c r="F2021" s="257" t="s">
        <v>4355</v>
      </c>
      <c r="G2021" s="257" t="s">
        <v>4246</v>
      </c>
      <c r="H2021" s="257" t="s">
        <v>5749</v>
      </c>
      <c r="I2021" s="257" t="s">
        <v>1073</v>
      </c>
    </row>
    <row r="2022" spans="1:9" ht="15.95" customHeight="1">
      <c r="A2022" s="257" t="s">
        <v>4357</v>
      </c>
      <c r="B2022" s="257" t="s">
        <v>3049</v>
      </c>
      <c r="C2022" s="257"/>
      <c r="D2022" s="257" t="s">
        <v>721</v>
      </c>
      <c r="E2022" s="257" t="s">
        <v>4354</v>
      </c>
      <c r="F2022" s="257" t="s">
        <v>4355</v>
      </c>
      <c r="G2022" s="257" t="s">
        <v>4246</v>
      </c>
      <c r="H2022" s="257" t="s">
        <v>5749</v>
      </c>
      <c r="I2022" s="257" t="s">
        <v>1073</v>
      </c>
    </row>
    <row r="2023" spans="1:9" ht="15.95" customHeight="1">
      <c r="A2023" s="257" t="s">
        <v>4358</v>
      </c>
      <c r="B2023" s="257" t="s">
        <v>999</v>
      </c>
      <c r="C2023" s="257"/>
      <c r="D2023" s="257" t="s">
        <v>721</v>
      </c>
      <c r="E2023" s="257" t="s">
        <v>4354</v>
      </c>
      <c r="F2023" s="257" t="s">
        <v>4355</v>
      </c>
      <c r="G2023" s="257" t="s">
        <v>4246</v>
      </c>
      <c r="H2023" s="257" t="s">
        <v>5749</v>
      </c>
      <c r="I2023" s="257" t="s">
        <v>1073</v>
      </c>
    </row>
    <row r="2024" spans="1:9" ht="15.95" customHeight="1">
      <c r="A2024" s="257" t="s">
        <v>4359</v>
      </c>
      <c r="B2024" s="257" t="s">
        <v>4360</v>
      </c>
      <c r="C2024" s="257"/>
      <c r="D2024" s="257" t="s">
        <v>721</v>
      </c>
      <c r="E2024" s="257" t="s">
        <v>4354</v>
      </c>
      <c r="F2024" s="257" t="s">
        <v>4355</v>
      </c>
      <c r="G2024" s="257" t="s">
        <v>4246</v>
      </c>
      <c r="H2024" s="257" t="s">
        <v>5749</v>
      </c>
      <c r="I2024" s="257" t="s">
        <v>1073</v>
      </c>
    </row>
    <row r="2025" spans="1:9" ht="15.95" customHeight="1">
      <c r="A2025" s="257" t="s">
        <v>4361</v>
      </c>
      <c r="B2025" s="257" t="s">
        <v>833</v>
      </c>
      <c r="C2025" s="257"/>
      <c r="D2025" s="257" t="s">
        <v>721</v>
      </c>
      <c r="E2025" s="257" t="s">
        <v>4354</v>
      </c>
      <c r="F2025" s="257" t="s">
        <v>4355</v>
      </c>
      <c r="G2025" s="257" t="s">
        <v>4246</v>
      </c>
      <c r="H2025" s="257" t="s">
        <v>5749</v>
      </c>
      <c r="I2025" s="257" t="s">
        <v>1073</v>
      </c>
    </row>
    <row r="2026" spans="1:9" ht="15.95" customHeight="1">
      <c r="A2026" s="257" t="s">
        <v>4362</v>
      </c>
      <c r="B2026" s="257" t="s">
        <v>4363</v>
      </c>
      <c r="C2026" s="257"/>
      <c r="D2026" s="257" t="s">
        <v>721</v>
      </c>
      <c r="E2026" s="257" t="s">
        <v>4354</v>
      </c>
      <c r="F2026" s="257" t="s">
        <v>4355</v>
      </c>
      <c r="G2026" s="257" t="s">
        <v>4246</v>
      </c>
      <c r="H2026" s="257" t="s">
        <v>5749</v>
      </c>
      <c r="I2026" s="257" t="s">
        <v>1073</v>
      </c>
    </row>
    <row r="2027" spans="1:9" ht="15.95" customHeight="1">
      <c r="A2027" s="257" t="s">
        <v>4364</v>
      </c>
      <c r="B2027" s="257" t="s">
        <v>4365</v>
      </c>
      <c r="C2027" s="257"/>
      <c r="D2027" s="257" t="s">
        <v>721</v>
      </c>
      <c r="E2027" s="257" t="s">
        <v>4354</v>
      </c>
      <c r="F2027" s="257" t="s">
        <v>4355</v>
      </c>
      <c r="G2027" s="257" t="s">
        <v>4246</v>
      </c>
      <c r="H2027" s="257" t="s">
        <v>5749</v>
      </c>
      <c r="I2027" s="257" t="s">
        <v>1073</v>
      </c>
    </row>
    <row r="2028" spans="1:9" ht="15.95" customHeight="1">
      <c r="A2028" s="257" t="s">
        <v>4366</v>
      </c>
      <c r="B2028" s="257" t="s">
        <v>4367</v>
      </c>
      <c r="C2028" s="257"/>
      <c r="D2028" s="257" t="s">
        <v>721</v>
      </c>
      <c r="E2028" s="257" t="s">
        <v>4354</v>
      </c>
      <c r="F2028" s="257" t="s">
        <v>4355</v>
      </c>
      <c r="G2028" s="257" t="s">
        <v>4246</v>
      </c>
      <c r="H2028" s="257" t="s">
        <v>5749</v>
      </c>
      <c r="I2028" s="257" t="s">
        <v>1073</v>
      </c>
    </row>
    <row r="2029" spans="1:9" ht="15.95" customHeight="1">
      <c r="A2029" s="257" t="s">
        <v>4368</v>
      </c>
      <c r="B2029" s="257" t="s">
        <v>869</v>
      </c>
      <c r="C2029" s="257"/>
      <c r="D2029" s="257" t="s">
        <v>721</v>
      </c>
      <c r="E2029" s="257" t="s">
        <v>4354</v>
      </c>
      <c r="F2029" s="257" t="s">
        <v>4355</v>
      </c>
      <c r="G2029" s="257" t="s">
        <v>4246</v>
      </c>
      <c r="H2029" s="257" t="s">
        <v>5749</v>
      </c>
      <c r="I2029" s="257" t="s">
        <v>1073</v>
      </c>
    </row>
    <row r="2030" spans="1:9" ht="15.95" customHeight="1">
      <c r="A2030" s="257" t="s">
        <v>4369</v>
      </c>
      <c r="B2030" s="257" t="s">
        <v>895</v>
      </c>
      <c r="C2030" s="257"/>
      <c r="D2030" s="257" t="s">
        <v>721</v>
      </c>
      <c r="E2030" s="257" t="s">
        <v>4354</v>
      </c>
      <c r="F2030" s="257" t="s">
        <v>4355</v>
      </c>
      <c r="G2030" s="257" t="s">
        <v>4246</v>
      </c>
      <c r="H2030" s="257" t="s">
        <v>5749</v>
      </c>
      <c r="I2030" s="257" t="s">
        <v>1073</v>
      </c>
    </row>
    <row r="2031" spans="1:9" ht="15.95" customHeight="1">
      <c r="A2031" s="257" t="s">
        <v>4370</v>
      </c>
      <c r="B2031" s="257" t="s">
        <v>4371</v>
      </c>
      <c r="C2031" s="257"/>
      <c r="D2031" s="257" t="s">
        <v>721</v>
      </c>
      <c r="E2031" s="257" t="s">
        <v>4354</v>
      </c>
      <c r="F2031" s="257" t="s">
        <v>4355</v>
      </c>
      <c r="G2031" s="257" t="s">
        <v>4246</v>
      </c>
      <c r="H2031" s="257" t="s">
        <v>5749</v>
      </c>
      <c r="I2031" s="257" t="s">
        <v>1073</v>
      </c>
    </row>
    <row r="2032" spans="1:9" ht="15.95" customHeight="1">
      <c r="A2032" s="257" t="s">
        <v>4372</v>
      </c>
      <c r="B2032" s="257" t="s">
        <v>731</v>
      </c>
      <c r="C2032" s="257"/>
      <c r="D2032" s="257" t="s">
        <v>721</v>
      </c>
      <c r="E2032" s="257" t="s">
        <v>4354</v>
      </c>
      <c r="F2032" s="257" t="s">
        <v>4355</v>
      </c>
      <c r="G2032" s="257" t="s">
        <v>4246</v>
      </c>
      <c r="H2032" s="257" t="s">
        <v>5749</v>
      </c>
      <c r="I2032" s="257" t="s">
        <v>1073</v>
      </c>
    </row>
    <row r="2033" spans="1:9" ht="15.95" customHeight="1">
      <c r="A2033" s="257" t="s">
        <v>4373</v>
      </c>
      <c r="B2033" s="257" t="s">
        <v>4374</v>
      </c>
      <c r="C2033" s="257"/>
      <c r="D2033" s="257" t="s">
        <v>719</v>
      </c>
      <c r="E2033" s="257" t="s">
        <v>4375</v>
      </c>
      <c r="F2033" s="257" t="s">
        <v>4376</v>
      </c>
      <c r="G2033" s="257" t="s">
        <v>4246</v>
      </c>
      <c r="H2033" s="257" t="s">
        <v>5749</v>
      </c>
      <c r="I2033" s="257" t="s">
        <v>1073</v>
      </c>
    </row>
    <row r="2034" spans="1:9" ht="15.95" customHeight="1">
      <c r="A2034" s="257" t="s">
        <v>4377</v>
      </c>
      <c r="B2034" s="257" t="s">
        <v>4378</v>
      </c>
      <c r="C2034" s="257"/>
      <c r="D2034" s="257" t="s">
        <v>721</v>
      </c>
      <c r="E2034" s="257" t="s">
        <v>4375</v>
      </c>
      <c r="F2034" s="257" t="s">
        <v>4376</v>
      </c>
      <c r="G2034" s="257" t="s">
        <v>4246</v>
      </c>
      <c r="H2034" s="257" t="s">
        <v>5749</v>
      </c>
      <c r="I2034" s="257" t="s">
        <v>1073</v>
      </c>
    </row>
    <row r="2035" spans="1:9" ht="15.95" customHeight="1">
      <c r="A2035" s="257" t="s">
        <v>4379</v>
      </c>
      <c r="B2035" s="257" t="s">
        <v>878</v>
      </c>
      <c r="C2035" s="257"/>
      <c r="D2035" s="257" t="s">
        <v>721</v>
      </c>
      <c r="E2035" s="257" t="s">
        <v>4375</v>
      </c>
      <c r="F2035" s="257" t="s">
        <v>4376</v>
      </c>
      <c r="G2035" s="257" t="s">
        <v>4246</v>
      </c>
      <c r="H2035" s="257" t="s">
        <v>5749</v>
      </c>
      <c r="I2035" s="257" t="s">
        <v>1073</v>
      </c>
    </row>
    <row r="2036" spans="1:9" ht="15.95" customHeight="1">
      <c r="A2036" s="257" t="s">
        <v>4380</v>
      </c>
      <c r="B2036" s="257" t="s">
        <v>4381</v>
      </c>
      <c r="C2036" s="257"/>
      <c r="D2036" s="257" t="s">
        <v>721</v>
      </c>
      <c r="E2036" s="257" t="s">
        <v>4375</v>
      </c>
      <c r="F2036" s="257" t="s">
        <v>4376</v>
      </c>
      <c r="G2036" s="257" t="s">
        <v>4246</v>
      </c>
      <c r="H2036" s="257" t="s">
        <v>5749</v>
      </c>
      <c r="I2036" s="257" t="s">
        <v>1073</v>
      </c>
    </row>
    <row r="2037" spans="1:9" ht="15.95" customHeight="1">
      <c r="A2037" s="257" t="s">
        <v>4382</v>
      </c>
      <c r="B2037" s="257" t="s">
        <v>1008</v>
      </c>
      <c r="C2037" s="257"/>
      <c r="D2037" s="257" t="s">
        <v>721</v>
      </c>
      <c r="E2037" s="257" t="s">
        <v>4375</v>
      </c>
      <c r="F2037" s="257" t="s">
        <v>4376</v>
      </c>
      <c r="G2037" s="257" t="s">
        <v>4246</v>
      </c>
      <c r="H2037" s="257" t="s">
        <v>5749</v>
      </c>
      <c r="I2037" s="257" t="s">
        <v>1073</v>
      </c>
    </row>
    <row r="2038" spans="1:9" ht="15.95" customHeight="1">
      <c r="A2038" s="257" t="s">
        <v>4383</v>
      </c>
      <c r="B2038" s="257" t="s">
        <v>1566</v>
      </c>
      <c r="C2038" s="257"/>
      <c r="D2038" s="257" t="s">
        <v>721</v>
      </c>
      <c r="E2038" s="257" t="s">
        <v>4375</v>
      </c>
      <c r="F2038" s="257" t="s">
        <v>4376</v>
      </c>
      <c r="G2038" s="257" t="s">
        <v>4246</v>
      </c>
      <c r="H2038" s="257" t="s">
        <v>5749</v>
      </c>
      <c r="I2038" s="257" t="s">
        <v>1073</v>
      </c>
    </row>
    <row r="2039" spans="1:9" ht="15.95" customHeight="1">
      <c r="A2039" s="257" t="s">
        <v>4384</v>
      </c>
      <c r="B2039" s="257" t="s">
        <v>4385</v>
      </c>
      <c r="C2039" s="257"/>
      <c r="D2039" s="257" t="s">
        <v>721</v>
      </c>
      <c r="E2039" s="257" t="s">
        <v>4375</v>
      </c>
      <c r="F2039" s="257" t="s">
        <v>4376</v>
      </c>
      <c r="G2039" s="257" t="s">
        <v>4246</v>
      </c>
      <c r="H2039" s="257" t="s">
        <v>5749</v>
      </c>
      <c r="I2039" s="257" t="s">
        <v>1073</v>
      </c>
    </row>
    <row r="2040" spans="1:9" ht="15.95" customHeight="1">
      <c r="A2040" s="257" t="s">
        <v>4386</v>
      </c>
      <c r="B2040" s="257" t="s">
        <v>4387</v>
      </c>
      <c r="C2040" s="257"/>
      <c r="D2040" s="257" t="s">
        <v>721</v>
      </c>
      <c r="E2040" s="257" t="s">
        <v>4375</v>
      </c>
      <c r="F2040" s="257" t="s">
        <v>4376</v>
      </c>
      <c r="G2040" s="257" t="s">
        <v>4246</v>
      </c>
      <c r="H2040" s="257" t="s">
        <v>5749</v>
      </c>
      <c r="I2040" s="257" t="s">
        <v>1073</v>
      </c>
    </row>
    <row r="2041" spans="1:9" ht="15.95" customHeight="1">
      <c r="A2041" s="257" t="s">
        <v>4388</v>
      </c>
      <c r="B2041" s="257" t="s">
        <v>925</v>
      </c>
      <c r="C2041" s="257"/>
      <c r="D2041" s="257" t="s">
        <v>721</v>
      </c>
      <c r="E2041" s="257" t="s">
        <v>4375</v>
      </c>
      <c r="F2041" s="257" t="s">
        <v>4376</v>
      </c>
      <c r="G2041" s="257" t="s">
        <v>4246</v>
      </c>
      <c r="H2041" s="257" t="s">
        <v>5749</v>
      </c>
      <c r="I2041" s="257" t="s">
        <v>1073</v>
      </c>
    </row>
    <row r="2042" spans="1:9" ht="15.95" customHeight="1">
      <c r="A2042" s="257" t="s">
        <v>4389</v>
      </c>
      <c r="B2042" s="257" t="s">
        <v>4390</v>
      </c>
      <c r="C2042" s="257"/>
      <c r="D2042" s="257" t="s">
        <v>721</v>
      </c>
      <c r="E2042" s="257" t="s">
        <v>4375</v>
      </c>
      <c r="F2042" s="257" t="s">
        <v>4376</v>
      </c>
      <c r="G2042" s="257" t="s">
        <v>4246</v>
      </c>
      <c r="H2042" s="257" t="s">
        <v>5749</v>
      </c>
      <c r="I2042" s="257" t="s">
        <v>1073</v>
      </c>
    </row>
    <row r="2043" spans="1:9" ht="15.95" customHeight="1">
      <c r="A2043" s="257" t="s">
        <v>4391</v>
      </c>
      <c r="B2043" s="257" t="s">
        <v>823</v>
      </c>
      <c r="C2043" s="257"/>
      <c r="D2043" s="257" t="s">
        <v>721</v>
      </c>
      <c r="E2043" s="257" t="s">
        <v>4375</v>
      </c>
      <c r="F2043" s="257" t="s">
        <v>4376</v>
      </c>
      <c r="G2043" s="257" t="s">
        <v>4246</v>
      </c>
      <c r="H2043" s="257" t="s">
        <v>5749</v>
      </c>
      <c r="I2043" s="257" t="s">
        <v>1073</v>
      </c>
    </row>
    <row r="2044" spans="1:9" ht="15.95" customHeight="1">
      <c r="A2044" s="257" t="s">
        <v>4392</v>
      </c>
      <c r="B2044" s="257" t="s">
        <v>3455</v>
      </c>
      <c r="C2044" s="257"/>
      <c r="D2044" s="257" t="s">
        <v>721</v>
      </c>
      <c r="E2044" s="257" t="s">
        <v>4375</v>
      </c>
      <c r="F2044" s="257" t="s">
        <v>4376</v>
      </c>
      <c r="G2044" s="257" t="s">
        <v>4246</v>
      </c>
      <c r="H2044" s="257" t="s">
        <v>5749</v>
      </c>
      <c r="I2044" s="257" t="s">
        <v>1073</v>
      </c>
    </row>
    <row r="2045" spans="1:9" ht="15.95" customHeight="1">
      <c r="A2045" s="257" t="s">
        <v>4393</v>
      </c>
      <c r="B2045" s="257" t="s">
        <v>1047</v>
      </c>
      <c r="C2045" s="257"/>
      <c r="D2045" s="257" t="s">
        <v>721</v>
      </c>
      <c r="E2045" s="257" t="s">
        <v>4375</v>
      </c>
      <c r="F2045" s="257" t="s">
        <v>4376</v>
      </c>
      <c r="G2045" s="257" t="s">
        <v>4246</v>
      </c>
      <c r="H2045" s="257" t="s">
        <v>5749</v>
      </c>
      <c r="I2045" s="257" t="s">
        <v>1073</v>
      </c>
    </row>
    <row r="2046" spans="1:9" ht="15.95" customHeight="1">
      <c r="A2046" s="257" t="s">
        <v>4394</v>
      </c>
      <c r="B2046" s="257" t="s">
        <v>3493</v>
      </c>
      <c r="C2046" s="257"/>
      <c r="D2046" s="257" t="s">
        <v>721</v>
      </c>
      <c r="E2046" s="257" t="s">
        <v>4375</v>
      </c>
      <c r="F2046" s="257" t="s">
        <v>4376</v>
      </c>
      <c r="G2046" s="257" t="s">
        <v>4246</v>
      </c>
      <c r="H2046" s="257" t="s">
        <v>5749</v>
      </c>
      <c r="I2046" s="257" t="s">
        <v>1073</v>
      </c>
    </row>
    <row r="2047" spans="1:9" ht="15.95" customHeight="1">
      <c r="A2047" s="257" t="s">
        <v>4395</v>
      </c>
      <c r="B2047" s="257" t="s">
        <v>4396</v>
      </c>
      <c r="C2047" s="257"/>
      <c r="D2047" s="257" t="s">
        <v>721</v>
      </c>
      <c r="E2047" s="257" t="s">
        <v>4375</v>
      </c>
      <c r="F2047" s="257" t="s">
        <v>4376</v>
      </c>
      <c r="G2047" s="257" t="s">
        <v>4246</v>
      </c>
      <c r="H2047" s="257" t="s">
        <v>5749</v>
      </c>
      <c r="I2047" s="257" t="s">
        <v>1073</v>
      </c>
    </row>
    <row r="2048" spans="1:9" ht="15.95" customHeight="1">
      <c r="A2048" s="257" t="s">
        <v>4397</v>
      </c>
      <c r="B2048" s="257" t="s">
        <v>4398</v>
      </c>
      <c r="C2048" s="257"/>
      <c r="D2048" s="257" t="s">
        <v>721</v>
      </c>
      <c r="E2048" s="257" t="s">
        <v>4375</v>
      </c>
      <c r="F2048" s="257" t="s">
        <v>4376</v>
      </c>
      <c r="G2048" s="257" t="s">
        <v>4246</v>
      </c>
      <c r="H2048" s="257" t="s">
        <v>5749</v>
      </c>
      <c r="I2048" s="257" t="s">
        <v>1073</v>
      </c>
    </row>
    <row r="2049" spans="1:9" ht="15.95" customHeight="1">
      <c r="A2049" s="257" t="s">
        <v>4399</v>
      </c>
      <c r="B2049" s="257" t="s">
        <v>4400</v>
      </c>
      <c r="C2049" s="257"/>
      <c r="D2049" s="257" t="s">
        <v>721</v>
      </c>
      <c r="E2049" s="257" t="s">
        <v>4375</v>
      </c>
      <c r="F2049" s="257" t="s">
        <v>4376</v>
      </c>
      <c r="G2049" s="257" t="s">
        <v>4246</v>
      </c>
      <c r="H2049" s="257" t="s">
        <v>5749</v>
      </c>
      <c r="I2049" s="257" t="s">
        <v>1073</v>
      </c>
    </row>
    <row r="2050" spans="1:9" ht="15.95" customHeight="1">
      <c r="A2050" s="257" t="s">
        <v>4401</v>
      </c>
      <c r="B2050" s="257" t="s">
        <v>1030</v>
      </c>
      <c r="C2050" s="257"/>
      <c r="D2050" s="257" t="s">
        <v>721</v>
      </c>
      <c r="E2050" s="257" t="s">
        <v>4375</v>
      </c>
      <c r="F2050" s="257" t="s">
        <v>4376</v>
      </c>
      <c r="G2050" s="257" t="s">
        <v>4246</v>
      </c>
      <c r="H2050" s="257" t="s">
        <v>5749</v>
      </c>
      <c r="I2050" s="257" t="s">
        <v>1073</v>
      </c>
    </row>
    <row r="2051" spans="1:9" ht="15.95" customHeight="1">
      <c r="A2051" s="257" t="s">
        <v>4402</v>
      </c>
      <c r="B2051" s="257" t="s">
        <v>1758</v>
      </c>
      <c r="C2051" s="257"/>
      <c r="D2051" s="257" t="s">
        <v>719</v>
      </c>
      <c r="E2051" s="257" t="s">
        <v>4403</v>
      </c>
      <c r="F2051" s="257" t="s">
        <v>4404</v>
      </c>
      <c r="G2051" s="257" t="s">
        <v>4246</v>
      </c>
      <c r="H2051" s="257" t="s">
        <v>5749</v>
      </c>
      <c r="I2051" s="257" t="s">
        <v>1073</v>
      </c>
    </row>
    <row r="2052" spans="1:9" ht="15.95" customHeight="1">
      <c r="A2052" s="257" t="s">
        <v>4405</v>
      </c>
      <c r="B2052" s="257" t="s">
        <v>4243</v>
      </c>
      <c r="C2052" s="257"/>
      <c r="D2052" s="257" t="s">
        <v>721</v>
      </c>
      <c r="E2052" s="257" t="s">
        <v>4403</v>
      </c>
      <c r="F2052" s="257" t="s">
        <v>4404</v>
      </c>
      <c r="G2052" s="257" t="s">
        <v>4246</v>
      </c>
      <c r="H2052" s="257" t="s">
        <v>5749</v>
      </c>
      <c r="I2052" s="257" t="s">
        <v>1073</v>
      </c>
    </row>
    <row r="2053" spans="1:9" ht="15.95" customHeight="1">
      <c r="A2053" s="257" t="s">
        <v>4406</v>
      </c>
      <c r="B2053" s="257" t="s">
        <v>743</v>
      </c>
      <c r="C2053" s="257"/>
      <c r="D2053" s="257" t="s">
        <v>721</v>
      </c>
      <c r="E2053" s="257" t="s">
        <v>4403</v>
      </c>
      <c r="F2053" s="257" t="s">
        <v>4404</v>
      </c>
      <c r="G2053" s="257" t="s">
        <v>4246</v>
      </c>
      <c r="H2053" s="257" t="s">
        <v>5749</v>
      </c>
      <c r="I2053" s="257" t="s">
        <v>1073</v>
      </c>
    </row>
    <row r="2054" spans="1:9" ht="15.95" customHeight="1">
      <c r="A2054" s="257" t="s">
        <v>4407</v>
      </c>
      <c r="B2054" s="257" t="s">
        <v>4408</v>
      </c>
      <c r="C2054" s="257"/>
      <c r="D2054" s="257" t="s">
        <v>721</v>
      </c>
      <c r="E2054" s="257" t="s">
        <v>4403</v>
      </c>
      <c r="F2054" s="257" t="s">
        <v>4404</v>
      </c>
      <c r="G2054" s="257" t="s">
        <v>4246</v>
      </c>
      <c r="H2054" s="257" t="s">
        <v>5749</v>
      </c>
      <c r="I2054" s="257" t="s">
        <v>1073</v>
      </c>
    </row>
    <row r="2055" spans="1:9" ht="15.95" customHeight="1">
      <c r="A2055" s="257" t="s">
        <v>4409</v>
      </c>
      <c r="B2055" s="257" t="s">
        <v>2293</v>
      </c>
      <c r="C2055" s="257"/>
      <c r="D2055" s="257" t="s">
        <v>721</v>
      </c>
      <c r="E2055" s="257" t="s">
        <v>4403</v>
      </c>
      <c r="F2055" s="257" t="s">
        <v>4404</v>
      </c>
      <c r="G2055" s="257" t="s">
        <v>4246</v>
      </c>
      <c r="H2055" s="257" t="s">
        <v>5749</v>
      </c>
      <c r="I2055" s="257" t="s">
        <v>1073</v>
      </c>
    </row>
    <row r="2056" spans="1:9" ht="15.95" customHeight="1">
      <c r="A2056" s="257" t="s">
        <v>4410</v>
      </c>
      <c r="B2056" s="257" t="s">
        <v>799</v>
      </c>
      <c r="C2056" s="257"/>
      <c r="D2056" s="257" t="s">
        <v>721</v>
      </c>
      <c r="E2056" s="257" t="s">
        <v>4403</v>
      </c>
      <c r="F2056" s="257" t="s">
        <v>4404</v>
      </c>
      <c r="G2056" s="257" t="s">
        <v>4246</v>
      </c>
      <c r="H2056" s="257" t="s">
        <v>5749</v>
      </c>
      <c r="I2056" s="257" t="s">
        <v>1073</v>
      </c>
    </row>
    <row r="2057" spans="1:9" ht="15.95" customHeight="1">
      <c r="A2057" s="257" t="s">
        <v>4411</v>
      </c>
      <c r="B2057" s="257" t="s">
        <v>4412</v>
      </c>
      <c r="C2057" s="257"/>
      <c r="D2057" s="257" t="s">
        <v>721</v>
      </c>
      <c r="E2057" s="257" t="s">
        <v>4403</v>
      </c>
      <c r="F2057" s="257" t="s">
        <v>4404</v>
      </c>
      <c r="G2057" s="257" t="s">
        <v>4246</v>
      </c>
      <c r="H2057" s="257" t="s">
        <v>5749</v>
      </c>
      <c r="I2057" s="257" t="s">
        <v>1073</v>
      </c>
    </row>
    <row r="2058" spans="1:9" ht="15.95" customHeight="1">
      <c r="A2058" s="257" t="s">
        <v>4413</v>
      </c>
      <c r="B2058" s="257" t="s">
        <v>4414</v>
      </c>
      <c r="C2058" s="257"/>
      <c r="D2058" s="257" t="s">
        <v>721</v>
      </c>
      <c r="E2058" s="257" t="s">
        <v>4403</v>
      </c>
      <c r="F2058" s="257" t="s">
        <v>4404</v>
      </c>
      <c r="G2058" s="257" t="s">
        <v>4246</v>
      </c>
      <c r="H2058" s="257" t="s">
        <v>5749</v>
      </c>
      <c r="I2058" s="257" t="s">
        <v>1073</v>
      </c>
    </row>
    <row r="2059" spans="1:9" ht="15.95" customHeight="1">
      <c r="A2059" s="257" t="s">
        <v>4415</v>
      </c>
      <c r="B2059" s="257" t="s">
        <v>858</v>
      </c>
      <c r="C2059" s="257"/>
      <c r="D2059" s="257" t="s">
        <v>721</v>
      </c>
      <c r="E2059" s="257" t="s">
        <v>4403</v>
      </c>
      <c r="F2059" s="257" t="s">
        <v>4404</v>
      </c>
      <c r="G2059" s="257" t="s">
        <v>4246</v>
      </c>
      <c r="H2059" s="257" t="s">
        <v>5749</v>
      </c>
      <c r="I2059" s="257" t="s">
        <v>1073</v>
      </c>
    </row>
    <row r="2060" spans="1:9" ht="15.95" customHeight="1">
      <c r="A2060" s="257" t="s">
        <v>4416</v>
      </c>
      <c r="B2060" s="257" t="s">
        <v>3629</v>
      </c>
      <c r="C2060" s="257"/>
      <c r="D2060" s="257" t="s">
        <v>721</v>
      </c>
      <c r="E2060" s="257" t="s">
        <v>4403</v>
      </c>
      <c r="F2060" s="257" t="s">
        <v>4404</v>
      </c>
      <c r="G2060" s="257" t="s">
        <v>4246</v>
      </c>
      <c r="H2060" s="257" t="s">
        <v>5749</v>
      </c>
      <c r="I2060" s="257" t="s">
        <v>1073</v>
      </c>
    </row>
    <row r="2061" spans="1:9" ht="15.95" customHeight="1">
      <c r="A2061" s="257" t="s">
        <v>4417</v>
      </c>
      <c r="B2061" s="257" t="s">
        <v>741</v>
      </c>
      <c r="C2061" s="257"/>
      <c r="D2061" s="257" t="s">
        <v>721</v>
      </c>
      <c r="E2061" s="257" t="s">
        <v>4403</v>
      </c>
      <c r="F2061" s="257" t="s">
        <v>4404</v>
      </c>
      <c r="G2061" s="257" t="s">
        <v>4246</v>
      </c>
      <c r="H2061" s="257" t="s">
        <v>5749</v>
      </c>
      <c r="I2061" s="257" t="s">
        <v>1073</v>
      </c>
    </row>
    <row r="2062" spans="1:9" ht="15.95" customHeight="1">
      <c r="A2062" s="257" t="s">
        <v>4418</v>
      </c>
      <c r="B2062" s="257" t="s">
        <v>837</v>
      </c>
      <c r="C2062" s="257"/>
      <c r="D2062" s="257" t="s">
        <v>721</v>
      </c>
      <c r="E2062" s="257" t="s">
        <v>4403</v>
      </c>
      <c r="F2062" s="257" t="s">
        <v>4404</v>
      </c>
      <c r="G2062" s="257" t="s">
        <v>4246</v>
      </c>
      <c r="H2062" s="257" t="s">
        <v>5749</v>
      </c>
      <c r="I2062" s="257" t="s">
        <v>1073</v>
      </c>
    </row>
    <row r="2063" spans="1:9" ht="15.95" customHeight="1">
      <c r="A2063" s="257" t="s">
        <v>4419</v>
      </c>
      <c r="B2063" s="257" t="s">
        <v>804</v>
      </c>
      <c r="C2063" s="257"/>
      <c r="D2063" s="257" t="s">
        <v>721</v>
      </c>
      <c r="E2063" s="257" t="s">
        <v>4403</v>
      </c>
      <c r="F2063" s="257" t="s">
        <v>4404</v>
      </c>
      <c r="G2063" s="257" t="s">
        <v>4246</v>
      </c>
      <c r="H2063" s="257" t="s">
        <v>5749</v>
      </c>
      <c r="I2063" s="257" t="s">
        <v>1073</v>
      </c>
    </row>
    <row r="2064" spans="1:9" ht="15.95" customHeight="1">
      <c r="A2064" s="257" t="s">
        <v>4420</v>
      </c>
      <c r="B2064" s="257" t="s">
        <v>4421</v>
      </c>
      <c r="C2064" s="257"/>
      <c r="D2064" s="257" t="s">
        <v>719</v>
      </c>
      <c r="E2064" s="257" t="s">
        <v>4422</v>
      </c>
      <c r="F2064" s="257" t="s">
        <v>4423</v>
      </c>
      <c r="G2064" s="257" t="s">
        <v>4246</v>
      </c>
      <c r="H2064" s="257" t="s">
        <v>5749</v>
      </c>
      <c r="I2064" s="257" t="s">
        <v>1073</v>
      </c>
    </row>
    <row r="2065" spans="1:9" ht="15.95" customHeight="1">
      <c r="A2065" s="257" t="s">
        <v>4424</v>
      </c>
      <c r="B2065" s="257" t="s">
        <v>4425</v>
      </c>
      <c r="C2065" s="257"/>
      <c r="D2065" s="257" t="s">
        <v>721</v>
      </c>
      <c r="E2065" s="257" t="s">
        <v>4422</v>
      </c>
      <c r="F2065" s="257" t="s">
        <v>4423</v>
      </c>
      <c r="G2065" s="257" t="s">
        <v>4246</v>
      </c>
      <c r="H2065" s="257" t="s">
        <v>5749</v>
      </c>
      <c r="I2065" s="257" t="s">
        <v>1073</v>
      </c>
    </row>
    <row r="2066" spans="1:9" ht="15.95" customHeight="1">
      <c r="A2066" s="257" t="s">
        <v>4426</v>
      </c>
      <c r="B2066" s="257" t="s">
        <v>799</v>
      </c>
      <c r="C2066" s="257"/>
      <c r="D2066" s="257" t="s">
        <v>721</v>
      </c>
      <c r="E2066" s="257" t="s">
        <v>4422</v>
      </c>
      <c r="F2066" s="257" t="s">
        <v>4423</v>
      </c>
      <c r="G2066" s="257" t="s">
        <v>4246</v>
      </c>
      <c r="H2066" s="257" t="s">
        <v>5749</v>
      </c>
      <c r="I2066" s="257" t="s">
        <v>1073</v>
      </c>
    </row>
    <row r="2067" spans="1:9" ht="15.95" customHeight="1">
      <c r="A2067" s="257" t="s">
        <v>4427</v>
      </c>
      <c r="B2067" s="257" t="s">
        <v>4428</v>
      </c>
      <c r="C2067" s="257"/>
      <c r="D2067" s="257" t="s">
        <v>721</v>
      </c>
      <c r="E2067" s="257" t="s">
        <v>4422</v>
      </c>
      <c r="F2067" s="257" t="s">
        <v>4423</v>
      </c>
      <c r="G2067" s="257" t="s">
        <v>4246</v>
      </c>
      <c r="H2067" s="257" t="s">
        <v>5749</v>
      </c>
      <c r="I2067" s="257" t="s">
        <v>1073</v>
      </c>
    </row>
    <row r="2068" spans="1:9" ht="15.95" customHeight="1">
      <c r="A2068" s="257" t="s">
        <v>4429</v>
      </c>
      <c r="B2068" s="257" t="s">
        <v>4430</v>
      </c>
      <c r="C2068" s="257"/>
      <c r="D2068" s="257" t="s">
        <v>721</v>
      </c>
      <c r="E2068" s="257" t="s">
        <v>4422</v>
      </c>
      <c r="F2068" s="257" t="s">
        <v>4423</v>
      </c>
      <c r="G2068" s="257" t="s">
        <v>4246</v>
      </c>
      <c r="H2068" s="257" t="s">
        <v>5749</v>
      </c>
      <c r="I2068" s="257" t="s">
        <v>1073</v>
      </c>
    </row>
    <row r="2069" spans="1:9" ht="15.95" customHeight="1">
      <c r="A2069" s="257" t="s">
        <v>4431</v>
      </c>
      <c r="B2069" s="257" t="s">
        <v>4432</v>
      </c>
      <c r="C2069" s="257"/>
      <c r="D2069" s="257" t="s">
        <v>721</v>
      </c>
      <c r="E2069" s="257" t="s">
        <v>4422</v>
      </c>
      <c r="F2069" s="257" t="s">
        <v>4423</v>
      </c>
      <c r="G2069" s="257" t="s">
        <v>4246</v>
      </c>
      <c r="H2069" s="257" t="s">
        <v>5749</v>
      </c>
      <c r="I2069" s="257" t="s">
        <v>1073</v>
      </c>
    </row>
    <row r="2070" spans="1:9" ht="15.95" customHeight="1">
      <c r="A2070" s="257" t="s">
        <v>4433</v>
      </c>
      <c r="B2070" s="257" t="s">
        <v>1067</v>
      </c>
      <c r="C2070" s="257"/>
      <c r="D2070" s="257" t="s">
        <v>721</v>
      </c>
      <c r="E2070" s="257" t="s">
        <v>4422</v>
      </c>
      <c r="F2070" s="257" t="s">
        <v>4423</v>
      </c>
      <c r="G2070" s="257" t="s">
        <v>4246</v>
      </c>
      <c r="H2070" s="257" t="s">
        <v>5749</v>
      </c>
      <c r="I2070" s="257" t="s">
        <v>1073</v>
      </c>
    </row>
    <row r="2071" spans="1:9" ht="15.95" customHeight="1">
      <c r="A2071" s="257" t="s">
        <v>4434</v>
      </c>
      <c r="B2071" s="257" t="s">
        <v>4435</v>
      </c>
      <c r="C2071" s="257"/>
      <c r="D2071" s="257" t="s">
        <v>721</v>
      </c>
      <c r="E2071" s="257" t="s">
        <v>4422</v>
      </c>
      <c r="F2071" s="257" t="s">
        <v>4423</v>
      </c>
      <c r="G2071" s="257" t="s">
        <v>4246</v>
      </c>
      <c r="H2071" s="257" t="s">
        <v>5749</v>
      </c>
      <c r="I2071" s="257" t="s">
        <v>1073</v>
      </c>
    </row>
    <row r="2072" spans="1:9" ht="15.95" customHeight="1">
      <c r="A2072" s="257" t="s">
        <v>4436</v>
      </c>
      <c r="B2072" s="257" t="s">
        <v>837</v>
      </c>
      <c r="C2072" s="257"/>
      <c r="D2072" s="257" t="s">
        <v>721</v>
      </c>
      <c r="E2072" s="257" t="s">
        <v>4422</v>
      </c>
      <c r="F2072" s="257" t="s">
        <v>4423</v>
      </c>
      <c r="G2072" s="257" t="s">
        <v>4246</v>
      </c>
      <c r="H2072" s="257" t="s">
        <v>5749</v>
      </c>
      <c r="I2072" s="257" t="s">
        <v>1073</v>
      </c>
    </row>
    <row r="2073" spans="1:9" ht="15.95" customHeight="1">
      <c r="A2073" s="257" t="s">
        <v>4437</v>
      </c>
      <c r="B2073" s="257" t="s">
        <v>2078</v>
      </c>
      <c r="C2073" s="257"/>
      <c r="D2073" s="257" t="s">
        <v>721</v>
      </c>
      <c r="E2073" s="257" t="s">
        <v>4422</v>
      </c>
      <c r="F2073" s="257" t="s">
        <v>4423</v>
      </c>
      <c r="G2073" s="257" t="s">
        <v>4246</v>
      </c>
      <c r="H2073" s="257" t="s">
        <v>5749</v>
      </c>
      <c r="I2073" s="257" t="s">
        <v>1073</v>
      </c>
    </row>
    <row r="2074" spans="1:9" ht="15.95" customHeight="1">
      <c r="A2074" s="257" t="s">
        <v>4438</v>
      </c>
      <c r="B2074" s="257" t="s">
        <v>4439</v>
      </c>
      <c r="C2074" s="257"/>
      <c r="D2074" s="257" t="s">
        <v>721</v>
      </c>
      <c r="E2074" s="257" t="s">
        <v>4422</v>
      </c>
      <c r="F2074" s="257" t="s">
        <v>4423</v>
      </c>
      <c r="G2074" s="257" t="s">
        <v>4246</v>
      </c>
      <c r="H2074" s="257" t="s">
        <v>5749</v>
      </c>
      <c r="I2074" s="257" t="s">
        <v>1073</v>
      </c>
    </row>
    <row r="2075" spans="1:9" ht="15.95" customHeight="1">
      <c r="A2075" s="257" t="s">
        <v>4440</v>
      </c>
      <c r="B2075" s="257" t="s">
        <v>4441</v>
      </c>
      <c r="C2075" s="257"/>
      <c r="D2075" s="257" t="s">
        <v>721</v>
      </c>
      <c r="E2075" s="257" t="s">
        <v>4422</v>
      </c>
      <c r="F2075" s="257" t="s">
        <v>4423</v>
      </c>
      <c r="G2075" s="257" t="s">
        <v>4246</v>
      </c>
      <c r="H2075" s="257" t="s">
        <v>5749</v>
      </c>
      <c r="I2075" s="257" t="s">
        <v>1073</v>
      </c>
    </row>
    <row r="2076" spans="1:9" ht="15.95" customHeight="1">
      <c r="A2076" s="257" t="s">
        <v>4442</v>
      </c>
      <c r="B2076" s="257" t="s">
        <v>4443</v>
      </c>
      <c r="C2076" s="257"/>
      <c r="D2076" s="257" t="s">
        <v>721</v>
      </c>
      <c r="E2076" s="257" t="s">
        <v>4422</v>
      </c>
      <c r="F2076" s="257" t="s">
        <v>4423</v>
      </c>
      <c r="G2076" s="257" t="s">
        <v>4246</v>
      </c>
      <c r="H2076" s="257" t="s">
        <v>5749</v>
      </c>
      <c r="I2076" s="257" t="s">
        <v>1073</v>
      </c>
    </row>
    <row r="2077" spans="1:9" ht="15.95" customHeight="1">
      <c r="A2077" s="257" t="s">
        <v>4444</v>
      </c>
      <c r="B2077" s="257" t="s">
        <v>4445</v>
      </c>
      <c r="C2077" s="257"/>
      <c r="D2077" s="257" t="s">
        <v>719</v>
      </c>
      <c r="E2077" s="257" t="s">
        <v>4446</v>
      </c>
      <c r="F2077" s="257" t="s">
        <v>4447</v>
      </c>
      <c r="G2077" s="257" t="s">
        <v>4246</v>
      </c>
      <c r="H2077" s="257" t="s">
        <v>5749</v>
      </c>
      <c r="I2077" s="257" t="s">
        <v>1073</v>
      </c>
    </row>
    <row r="2078" spans="1:9" ht="15.95" customHeight="1">
      <c r="A2078" s="257" t="s">
        <v>4448</v>
      </c>
      <c r="B2078" s="257" t="s">
        <v>812</v>
      </c>
      <c r="C2078" s="257"/>
      <c r="D2078" s="257" t="s">
        <v>721</v>
      </c>
      <c r="E2078" s="257" t="s">
        <v>4446</v>
      </c>
      <c r="F2078" s="257" t="s">
        <v>4447</v>
      </c>
      <c r="G2078" s="257" t="s">
        <v>4246</v>
      </c>
      <c r="H2078" s="257" t="s">
        <v>5749</v>
      </c>
      <c r="I2078" s="257" t="s">
        <v>1073</v>
      </c>
    </row>
    <row r="2079" spans="1:9" ht="15.95" customHeight="1">
      <c r="A2079" s="257" t="s">
        <v>4449</v>
      </c>
      <c r="B2079" s="257" t="s">
        <v>1066</v>
      </c>
      <c r="C2079" s="257"/>
      <c r="D2079" s="257" t="s">
        <v>721</v>
      </c>
      <c r="E2079" s="257" t="s">
        <v>4446</v>
      </c>
      <c r="F2079" s="257" t="s">
        <v>4447</v>
      </c>
      <c r="G2079" s="257" t="s">
        <v>4246</v>
      </c>
      <c r="H2079" s="257" t="s">
        <v>5749</v>
      </c>
      <c r="I2079" s="257" t="s">
        <v>1073</v>
      </c>
    </row>
    <row r="2080" spans="1:9" ht="15.95" customHeight="1">
      <c r="A2080" s="257" t="s">
        <v>4450</v>
      </c>
      <c r="B2080" s="257" t="s">
        <v>3305</v>
      </c>
      <c r="C2080" s="257"/>
      <c r="D2080" s="257" t="s">
        <v>721</v>
      </c>
      <c r="E2080" s="257" t="s">
        <v>4446</v>
      </c>
      <c r="F2080" s="257" t="s">
        <v>4447</v>
      </c>
      <c r="G2080" s="257" t="s">
        <v>4246</v>
      </c>
      <c r="H2080" s="257" t="s">
        <v>5749</v>
      </c>
      <c r="I2080" s="257" t="s">
        <v>1073</v>
      </c>
    </row>
    <row r="2081" spans="1:9" ht="15.95" customHeight="1">
      <c r="A2081" s="257" t="s">
        <v>4451</v>
      </c>
      <c r="B2081" s="257" t="s">
        <v>1220</v>
      </c>
      <c r="C2081" s="257"/>
      <c r="D2081" s="257" t="s">
        <v>721</v>
      </c>
      <c r="E2081" s="257" t="s">
        <v>4446</v>
      </c>
      <c r="F2081" s="257" t="s">
        <v>4447</v>
      </c>
      <c r="G2081" s="257" t="s">
        <v>4246</v>
      </c>
      <c r="H2081" s="257" t="s">
        <v>5749</v>
      </c>
      <c r="I2081" s="257" t="s">
        <v>1073</v>
      </c>
    </row>
    <row r="2082" spans="1:9" ht="15.95" customHeight="1">
      <c r="A2082" s="257" t="s">
        <v>4452</v>
      </c>
      <c r="B2082" s="257" t="s">
        <v>887</v>
      </c>
      <c r="C2082" s="257"/>
      <c r="D2082" s="257" t="s">
        <v>721</v>
      </c>
      <c r="E2082" s="257" t="s">
        <v>4446</v>
      </c>
      <c r="F2082" s="257" t="s">
        <v>4447</v>
      </c>
      <c r="G2082" s="257" t="s">
        <v>4246</v>
      </c>
      <c r="H2082" s="257" t="s">
        <v>5749</v>
      </c>
      <c r="I2082" s="257" t="s">
        <v>1073</v>
      </c>
    </row>
    <row r="2083" spans="1:9" ht="15.95" customHeight="1">
      <c r="A2083" s="257" t="s">
        <v>4453</v>
      </c>
      <c r="B2083" s="257" t="s">
        <v>776</v>
      </c>
      <c r="C2083" s="257"/>
      <c r="D2083" s="257" t="s">
        <v>721</v>
      </c>
      <c r="E2083" s="257" t="s">
        <v>4446</v>
      </c>
      <c r="F2083" s="257" t="s">
        <v>4447</v>
      </c>
      <c r="G2083" s="257" t="s">
        <v>4246</v>
      </c>
      <c r="H2083" s="257" t="s">
        <v>5749</v>
      </c>
      <c r="I2083" s="257" t="s">
        <v>1073</v>
      </c>
    </row>
    <row r="2084" spans="1:9" ht="15.95" customHeight="1">
      <c r="A2084" s="257" t="s">
        <v>4454</v>
      </c>
      <c r="B2084" s="257" t="s">
        <v>4455</v>
      </c>
      <c r="C2084" s="257"/>
      <c r="D2084" s="257" t="s">
        <v>721</v>
      </c>
      <c r="E2084" s="257" t="s">
        <v>4446</v>
      </c>
      <c r="F2084" s="257" t="s">
        <v>4447</v>
      </c>
      <c r="G2084" s="257" t="s">
        <v>4246</v>
      </c>
      <c r="H2084" s="257" t="s">
        <v>5749</v>
      </c>
      <c r="I2084" s="257" t="s">
        <v>1073</v>
      </c>
    </row>
    <row r="2085" spans="1:9" ht="15.95" customHeight="1">
      <c r="A2085" s="257" t="s">
        <v>4456</v>
      </c>
      <c r="B2085" s="257" t="s">
        <v>4457</v>
      </c>
      <c r="C2085" s="257"/>
      <c r="D2085" s="257" t="s">
        <v>721</v>
      </c>
      <c r="E2085" s="257" t="s">
        <v>4446</v>
      </c>
      <c r="F2085" s="257" t="s">
        <v>4447</v>
      </c>
      <c r="G2085" s="257" t="s">
        <v>4246</v>
      </c>
      <c r="H2085" s="257" t="s">
        <v>5749</v>
      </c>
      <c r="I2085" s="257" t="s">
        <v>1073</v>
      </c>
    </row>
    <row r="2086" spans="1:9" ht="15.95" customHeight="1">
      <c r="A2086" s="257" t="s">
        <v>4458</v>
      </c>
      <c r="B2086" s="257" t="s">
        <v>743</v>
      </c>
      <c r="C2086" s="257"/>
      <c r="D2086" s="257" t="s">
        <v>721</v>
      </c>
      <c r="E2086" s="257" t="s">
        <v>4446</v>
      </c>
      <c r="F2086" s="257" t="s">
        <v>4447</v>
      </c>
      <c r="G2086" s="257" t="s">
        <v>4246</v>
      </c>
      <c r="H2086" s="257" t="s">
        <v>5749</v>
      </c>
      <c r="I2086" s="257" t="s">
        <v>1073</v>
      </c>
    </row>
    <row r="2087" spans="1:9" ht="15.95" customHeight="1">
      <c r="A2087" s="257" t="s">
        <v>4459</v>
      </c>
      <c r="B2087" s="257" t="s">
        <v>957</v>
      </c>
      <c r="C2087" s="257"/>
      <c r="D2087" s="257" t="s">
        <v>721</v>
      </c>
      <c r="E2087" s="257" t="s">
        <v>4446</v>
      </c>
      <c r="F2087" s="257" t="s">
        <v>4447</v>
      </c>
      <c r="G2087" s="257" t="s">
        <v>4246</v>
      </c>
      <c r="H2087" s="257" t="s">
        <v>5749</v>
      </c>
      <c r="I2087" s="257" t="s">
        <v>1073</v>
      </c>
    </row>
    <row r="2088" spans="1:9" ht="15.95" customHeight="1">
      <c r="A2088" s="257" t="s">
        <v>4460</v>
      </c>
      <c r="B2088" s="257" t="s">
        <v>1007</v>
      </c>
      <c r="C2088" s="257"/>
      <c r="D2088" s="257" t="s">
        <v>721</v>
      </c>
      <c r="E2088" s="257" t="s">
        <v>4446</v>
      </c>
      <c r="F2088" s="257" t="s">
        <v>4447</v>
      </c>
      <c r="G2088" s="257" t="s">
        <v>4246</v>
      </c>
      <c r="H2088" s="257" t="s">
        <v>5749</v>
      </c>
      <c r="I2088" s="257" t="s">
        <v>1073</v>
      </c>
    </row>
    <row r="2089" spans="1:9" ht="15.95" customHeight="1">
      <c r="A2089" s="257" t="s">
        <v>4461</v>
      </c>
      <c r="B2089" s="257" t="s">
        <v>4462</v>
      </c>
      <c r="C2089" s="257"/>
      <c r="D2089" s="257" t="s">
        <v>719</v>
      </c>
      <c r="E2089" s="257" t="s">
        <v>4463</v>
      </c>
      <c r="F2089" s="257" t="s">
        <v>1941</v>
      </c>
      <c r="G2089" s="257" t="s">
        <v>4246</v>
      </c>
      <c r="H2089" s="257" t="s">
        <v>5749</v>
      </c>
      <c r="I2089" s="257" t="s">
        <v>1073</v>
      </c>
    </row>
    <row r="2090" spans="1:9" ht="15.95" customHeight="1">
      <c r="A2090" s="257" t="s">
        <v>4464</v>
      </c>
      <c r="B2090" s="257" t="s">
        <v>915</v>
      </c>
      <c r="C2090" s="257"/>
      <c r="D2090" s="257" t="s">
        <v>721</v>
      </c>
      <c r="E2090" s="257" t="s">
        <v>4463</v>
      </c>
      <c r="F2090" s="257" t="s">
        <v>1941</v>
      </c>
      <c r="G2090" s="257" t="s">
        <v>4246</v>
      </c>
      <c r="H2090" s="257" t="s">
        <v>5749</v>
      </c>
      <c r="I2090" s="257" t="s">
        <v>1073</v>
      </c>
    </row>
    <row r="2091" spans="1:9" ht="15.95" customHeight="1">
      <c r="A2091" s="257" t="s">
        <v>4465</v>
      </c>
      <c r="B2091" s="257" t="s">
        <v>1641</v>
      </c>
      <c r="C2091" s="257"/>
      <c r="D2091" s="257" t="s">
        <v>721</v>
      </c>
      <c r="E2091" s="257" t="s">
        <v>4463</v>
      </c>
      <c r="F2091" s="257" t="s">
        <v>1941</v>
      </c>
      <c r="G2091" s="257" t="s">
        <v>4246</v>
      </c>
      <c r="H2091" s="257" t="s">
        <v>5749</v>
      </c>
      <c r="I2091" s="257" t="s">
        <v>1073</v>
      </c>
    </row>
    <row r="2092" spans="1:9" ht="15.95" customHeight="1">
      <c r="A2092" s="257" t="s">
        <v>4466</v>
      </c>
      <c r="B2092" s="257" t="s">
        <v>4467</v>
      </c>
      <c r="C2092" s="257"/>
      <c r="D2092" s="257" t="s">
        <v>721</v>
      </c>
      <c r="E2092" s="257" t="s">
        <v>4463</v>
      </c>
      <c r="F2092" s="257" t="s">
        <v>1941</v>
      </c>
      <c r="G2092" s="257" t="s">
        <v>4246</v>
      </c>
      <c r="H2092" s="257" t="s">
        <v>5749</v>
      </c>
      <c r="I2092" s="257" t="s">
        <v>1073</v>
      </c>
    </row>
    <row r="2093" spans="1:9" ht="15.95" customHeight="1">
      <c r="A2093" s="257" t="s">
        <v>4468</v>
      </c>
      <c r="B2093" s="257" t="s">
        <v>858</v>
      </c>
      <c r="C2093" s="257"/>
      <c r="D2093" s="257" t="s">
        <v>721</v>
      </c>
      <c r="E2093" s="257" t="s">
        <v>4463</v>
      </c>
      <c r="F2093" s="257" t="s">
        <v>1941</v>
      </c>
      <c r="G2093" s="257" t="s">
        <v>4246</v>
      </c>
      <c r="H2093" s="257" t="s">
        <v>5749</v>
      </c>
      <c r="I2093" s="257" t="s">
        <v>1073</v>
      </c>
    </row>
    <row r="2094" spans="1:9" ht="15.95" customHeight="1">
      <c r="A2094" s="257" t="s">
        <v>4469</v>
      </c>
      <c r="B2094" s="257" t="s">
        <v>2918</v>
      </c>
      <c r="C2094" s="257"/>
      <c r="D2094" s="257" t="s">
        <v>721</v>
      </c>
      <c r="E2094" s="257" t="s">
        <v>4463</v>
      </c>
      <c r="F2094" s="257" t="s">
        <v>1941</v>
      </c>
      <c r="G2094" s="257" t="s">
        <v>4246</v>
      </c>
      <c r="H2094" s="257" t="s">
        <v>5749</v>
      </c>
      <c r="I2094" s="257" t="s">
        <v>1073</v>
      </c>
    </row>
    <row r="2095" spans="1:9" ht="15.95" customHeight="1">
      <c r="A2095" s="257" t="s">
        <v>4470</v>
      </c>
      <c r="B2095" s="257" t="s">
        <v>942</v>
      </c>
      <c r="C2095" s="257"/>
      <c r="D2095" s="257" t="s">
        <v>721</v>
      </c>
      <c r="E2095" s="257" t="s">
        <v>4463</v>
      </c>
      <c r="F2095" s="257" t="s">
        <v>1941</v>
      </c>
      <c r="G2095" s="257" t="s">
        <v>4246</v>
      </c>
      <c r="H2095" s="257" t="s">
        <v>5749</v>
      </c>
      <c r="I2095" s="257" t="s">
        <v>1073</v>
      </c>
    </row>
    <row r="2096" spans="1:9" ht="15.95" customHeight="1">
      <c r="A2096" s="257" t="s">
        <v>4471</v>
      </c>
      <c r="B2096" s="257" t="s">
        <v>4472</v>
      </c>
      <c r="C2096" s="257"/>
      <c r="D2096" s="257" t="s">
        <v>721</v>
      </c>
      <c r="E2096" s="257" t="s">
        <v>4463</v>
      </c>
      <c r="F2096" s="257" t="s">
        <v>1941</v>
      </c>
      <c r="G2096" s="257" t="s">
        <v>4246</v>
      </c>
      <c r="H2096" s="257" t="s">
        <v>5749</v>
      </c>
      <c r="I2096" s="257" t="s">
        <v>1073</v>
      </c>
    </row>
    <row r="2097" spans="1:9" ht="15.95" customHeight="1">
      <c r="A2097" s="257" t="s">
        <v>4473</v>
      </c>
      <c r="B2097" s="257" t="s">
        <v>4474</v>
      </c>
      <c r="C2097" s="257"/>
      <c r="D2097" s="257" t="s">
        <v>721</v>
      </c>
      <c r="E2097" s="257" t="s">
        <v>4463</v>
      </c>
      <c r="F2097" s="257" t="s">
        <v>1941</v>
      </c>
      <c r="G2097" s="257" t="s">
        <v>4246</v>
      </c>
      <c r="H2097" s="257" t="s">
        <v>5749</v>
      </c>
      <c r="I2097" s="257" t="s">
        <v>1073</v>
      </c>
    </row>
    <row r="2098" spans="1:9" ht="15.95" customHeight="1">
      <c r="A2098" s="257" t="s">
        <v>4475</v>
      </c>
      <c r="B2098" s="257" t="s">
        <v>740</v>
      </c>
      <c r="C2098" s="257"/>
      <c r="D2098" s="257" t="s">
        <v>721</v>
      </c>
      <c r="E2098" s="257" t="s">
        <v>4463</v>
      </c>
      <c r="F2098" s="257" t="s">
        <v>1941</v>
      </c>
      <c r="G2098" s="257" t="s">
        <v>4246</v>
      </c>
      <c r="H2098" s="257" t="s">
        <v>5749</v>
      </c>
      <c r="I2098" s="257" t="s">
        <v>1073</v>
      </c>
    </row>
    <row r="2099" spans="1:9" ht="15.95" customHeight="1">
      <c r="A2099" s="257" t="s">
        <v>4476</v>
      </c>
      <c r="B2099" s="257" t="s">
        <v>741</v>
      </c>
      <c r="C2099" s="257"/>
      <c r="D2099" s="257" t="s">
        <v>721</v>
      </c>
      <c r="E2099" s="257" t="s">
        <v>4463</v>
      </c>
      <c r="F2099" s="257" t="s">
        <v>1941</v>
      </c>
      <c r="G2099" s="257" t="s">
        <v>4246</v>
      </c>
      <c r="H2099" s="257" t="s">
        <v>5749</v>
      </c>
      <c r="I2099" s="257" t="s">
        <v>1073</v>
      </c>
    </row>
    <row r="2100" spans="1:9" ht="15.95" customHeight="1">
      <c r="A2100" s="257" t="s">
        <v>4477</v>
      </c>
      <c r="B2100" s="257" t="s">
        <v>1408</v>
      </c>
      <c r="C2100" s="257"/>
      <c r="D2100" s="257" t="s">
        <v>721</v>
      </c>
      <c r="E2100" s="257" t="s">
        <v>4463</v>
      </c>
      <c r="F2100" s="257" t="s">
        <v>1941</v>
      </c>
      <c r="G2100" s="257" t="s">
        <v>4246</v>
      </c>
      <c r="H2100" s="257" t="s">
        <v>5749</v>
      </c>
      <c r="I2100" s="257" t="s">
        <v>1073</v>
      </c>
    </row>
    <row r="2101" spans="1:9" ht="15.95" customHeight="1">
      <c r="A2101" s="257" t="s">
        <v>4478</v>
      </c>
      <c r="B2101" s="257" t="s">
        <v>5795</v>
      </c>
      <c r="C2101" s="257"/>
      <c r="D2101" s="257" t="s">
        <v>5782</v>
      </c>
      <c r="E2101" s="257" t="s">
        <v>4479</v>
      </c>
      <c r="F2101" s="257" t="s">
        <v>5773</v>
      </c>
      <c r="G2101" s="257" t="s">
        <v>4480</v>
      </c>
      <c r="H2101" s="257" t="s">
        <v>5750</v>
      </c>
      <c r="I2101" s="257" t="s">
        <v>1073</v>
      </c>
    </row>
    <row r="2102" spans="1:9" ht="15.95" customHeight="1">
      <c r="A2102" s="257" t="s">
        <v>4481</v>
      </c>
      <c r="B2102" s="257" t="s">
        <v>6038</v>
      </c>
      <c r="C2102" s="257"/>
      <c r="D2102" s="257" t="s">
        <v>5782</v>
      </c>
      <c r="E2102" s="257" t="s">
        <v>4479</v>
      </c>
      <c r="F2102" s="257" t="s">
        <v>5773</v>
      </c>
      <c r="G2102" s="257" t="s">
        <v>4480</v>
      </c>
      <c r="H2102" s="257" t="s">
        <v>5750</v>
      </c>
      <c r="I2102" s="257" t="s">
        <v>1073</v>
      </c>
    </row>
    <row r="2103" spans="1:9" ht="15.95" customHeight="1">
      <c r="A2103" s="257" t="s">
        <v>4482</v>
      </c>
      <c r="B2103" s="257" t="s">
        <v>6039</v>
      </c>
      <c r="C2103" s="257" t="s">
        <v>4483</v>
      </c>
      <c r="D2103" s="257" t="s">
        <v>5782</v>
      </c>
      <c r="E2103" s="257" t="s">
        <v>4479</v>
      </c>
      <c r="F2103" s="257" t="s">
        <v>5773</v>
      </c>
      <c r="G2103" s="257" t="s">
        <v>4480</v>
      </c>
      <c r="H2103" s="257" t="s">
        <v>5750</v>
      </c>
      <c r="I2103" s="257" t="s">
        <v>1073</v>
      </c>
    </row>
    <row r="2104" spans="1:9" ht="15.95" customHeight="1">
      <c r="A2104" s="257" t="s">
        <v>4484</v>
      </c>
      <c r="B2104" s="257" t="s">
        <v>6040</v>
      </c>
      <c r="C2104" s="257"/>
      <c r="D2104" s="257" t="s">
        <v>5782</v>
      </c>
      <c r="E2104" s="257" t="s">
        <v>4479</v>
      </c>
      <c r="F2104" s="257" t="s">
        <v>5773</v>
      </c>
      <c r="G2104" s="257" t="s">
        <v>4480</v>
      </c>
      <c r="H2104" s="257" t="s">
        <v>5750</v>
      </c>
      <c r="I2104" s="257" t="s">
        <v>1073</v>
      </c>
    </row>
    <row r="2105" spans="1:9" ht="15.95" customHeight="1">
      <c r="A2105" s="257" t="s">
        <v>4485</v>
      </c>
      <c r="B2105" s="257" t="s">
        <v>6041</v>
      </c>
      <c r="C2105" s="257"/>
      <c r="D2105" s="257" t="s">
        <v>5782</v>
      </c>
      <c r="E2105" s="257" t="s">
        <v>4479</v>
      </c>
      <c r="F2105" s="257" t="s">
        <v>5773</v>
      </c>
      <c r="G2105" s="257" t="s">
        <v>4480</v>
      </c>
      <c r="H2105" s="257" t="s">
        <v>5750</v>
      </c>
      <c r="I2105" s="257" t="s">
        <v>1073</v>
      </c>
    </row>
    <row r="2106" spans="1:9" ht="15.95" customHeight="1">
      <c r="A2106" s="257" t="s">
        <v>4486</v>
      </c>
      <c r="B2106" s="257" t="s">
        <v>6002</v>
      </c>
      <c r="C2106" s="257"/>
      <c r="D2106" s="257" t="s">
        <v>5782</v>
      </c>
      <c r="E2106" s="257" t="s">
        <v>4479</v>
      </c>
      <c r="F2106" s="257" t="s">
        <v>5773</v>
      </c>
      <c r="G2106" s="257" t="s">
        <v>4480</v>
      </c>
      <c r="H2106" s="257" t="s">
        <v>5750</v>
      </c>
      <c r="I2106" s="257" t="s">
        <v>1073</v>
      </c>
    </row>
    <row r="2107" spans="1:9" ht="15.95" customHeight="1">
      <c r="A2107" s="257" t="s">
        <v>4487</v>
      </c>
      <c r="B2107" s="257" t="s">
        <v>5861</v>
      </c>
      <c r="C2107" s="257"/>
      <c r="D2107" s="257" t="s">
        <v>5782</v>
      </c>
      <c r="E2107" s="257" t="s">
        <v>4479</v>
      </c>
      <c r="F2107" s="257" t="s">
        <v>5773</v>
      </c>
      <c r="G2107" s="257" t="s">
        <v>4480</v>
      </c>
      <c r="H2107" s="257" t="s">
        <v>5750</v>
      </c>
      <c r="I2107" s="257" t="s">
        <v>1073</v>
      </c>
    </row>
    <row r="2108" spans="1:9" ht="15.95" customHeight="1">
      <c r="A2108" s="257" t="s">
        <v>4488</v>
      </c>
      <c r="B2108" s="257" t="s">
        <v>6042</v>
      </c>
      <c r="C2108" s="257"/>
      <c r="D2108" s="257" t="s">
        <v>5782</v>
      </c>
      <c r="E2108" s="257" t="s">
        <v>4479</v>
      </c>
      <c r="F2108" s="257" t="s">
        <v>5773</v>
      </c>
      <c r="G2108" s="257" t="s">
        <v>4480</v>
      </c>
      <c r="H2108" s="257" t="s">
        <v>5750</v>
      </c>
      <c r="I2108" s="257" t="s">
        <v>1073</v>
      </c>
    </row>
    <row r="2109" spans="1:9" ht="15.95" customHeight="1">
      <c r="A2109" s="257" t="s">
        <v>4489</v>
      </c>
      <c r="B2109" s="257" t="s">
        <v>6043</v>
      </c>
      <c r="C2109" s="257"/>
      <c r="D2109" s="257" t="s">
        <v>5782</v>
      </c>
      <c r="E2109" s="257" t="s">
        <v>4479</v>
      </c>
      <c r="F2109" s="257" t="s">
        <v>5773</v>
      </c>
      <c r="G2109" s="257" t="s">
        <v>4480</v>
      </c>
      <c r="H2109" s="257" t="s">
        <v>5750</v>
      </c>
      <c r="I2109" s="257" t="s">
        <v>1073</v>
      </c>
    </row>
    <row r="2110" spans="1:9" ht="15.95" customHeight="1">
      <c r="A2110" s="257" t="s">
        <v>4490</v>
      </c>
      <c r="B2110" s="257" t="s">
        <v>6044</v>
      </c>
      <c r="C2110" s="257"/>
      <c r="D2110" s="257" t="s">
        <v>5782</v>
      </c>
      <c r="E2110" s="257" t="s">
        <v>4479</v>
      </c>
      <c r="F2110" s="257" t="s">
        <v>5773</v>
      </c>
      <c r="G2110" s="257" t="s">
        <v>4480</v>
      </c>
      <c r="H2110" s="257" t="s">
        <v>5750</v>
      </c>
      <c r="I2110" s="257" t="s">
        <v>1073</v>
      </c>
    </row>
    <row r="2111" spans="1:9" ht="15.95" customHeight="1">
      <c r="A2111" s="257" t="s">
        <v>4491</v>
      </c>
      <c r="B2111" s="257" t="s">
        <v>6045</v>
      </c>
      <c r="C2111" s="257" t="s">
        <v>4492</v>
      </c>
      <c r="D2111" s="257" t="s">
        <v>5782</v>
      </c>
      <c r="E2111" s="257" t="s">
        <v>4479</v>
      </c>
      <c r="F2111" s="257" t="s">
        <v>5773</v>
      </c>
      <c r="G2111" s="257" t="s">
        <v>4480</v>
      </c>
      <c r="H2111" s="257" t="s">
        <v>5750</v>
      </c>
      <c r="I2111" s="257" t="s">
        <v>1073</v>
      </c>
    </row>
    <row r="2112" spans="1:9" ht="15.95" customHeight="1">
      <c r="A2112" s="257" t="s">
        <v>4493</v>
      </c>
      <c r="B2112" s="257" t="s">
        <v>4494</v>
      </c>
      <c r="C2112" s="257"/>
      <c r="D2112" s="257" t="s">
        <v>721</v>
      </c>
      <c r="E2112" s="257" t="s">
        <v>4479</v>
      </c>
      <c r="F2112" s="257" t="s">
        <v>5773</v>
      </c>
      <c r="G2112" s="257" t="s">
        <v>4480</v>
      </c>
      <c r="H2112" s="257" t="s">
        <v>5750</v>
      </c>
      <c r="I2112" s="257" t="s">
        <v>1073</v>
      </c>
    </row>
    <row r="2113" spans="1:9" ht="15.95" customHeight="1">
      <c r="A2113" s="257" t="s">
        <v>4495</v>
      </c>
      <c r="B2113" s="257" t="s">
        <v>4496</v>
      </c>
      <c r="C2113" s="257"/>
      <c r="D2113" s="257" t="s">
        <v>721</v>
      </c>
      <c r="E2113" s="257" t="s">
        <v>4479</v>
      </c>
      <c r="F2113" s="257" t="s">
        <v>5773</v>
      </c>
      <c r="G2113" s="257" t="s">
        <v>4480</v>
      </c>
      <c r="H2113" s="257" t="s">
        <v>5750</v>
      </c>
      <c r="I2113" s="257" t="s">
        <v>1073</v>
      </c>
    </row>
    <row r="2114" spans="1:9" ht="15.95" customHeight="1">
      <c r="A2114" s="257" t="s">
        <v>4497</v>
      </c>
      <c r="B2114" s="257" t="s">
        <v>6046</v>
      </c>
      <c r="C2114" s="257"/>
      <c r="D2114" s="257" t="s">
        <v>5782</v>
      </c>
      <c r="E2114" s="257" t="s">
        <v>4498</v>
      </c>
      <c r="F2114" s="257" t="s">
        <v>5774</v>
      </c>
      <c r="G2114" s="257" t="s">
        <v>4480</v>
      </c>
      <c r="H2114" s="257" t="s">
        <v>5750</v>
      </c>
      <c r="I2114" s="257" t="s">
        <v>1073</v>
      </c>
    </row>
    <row r="2115" spans="1:9" ht="15.95" customHeight="1">
      <c r="A2115" s="257" t="s">
        <v>4499</v>
      </c>
      <c r="B2115" s="257" t="s">
        <v>6047</v>
      </c>
      <c r="C2115" s="257"/>
      <c r="D2115" s="257" t="s">
        <v>5782</v>
      </c>
      <c r="E2115" s="257" t="s">
        <v>4498</v>
      </c>
      <c r="F2115" s="257" t="s">
        <v>5774</v>
      </c>
      <c r="G2115" s="257" t="s">
        <v>4480</v>
      </c>
      <c r="H2115" s="257" t="s">
        <v>5750</v>
      </c>
      <c r="I2115" s="257" t="s">
        <v>1073</v>
      </c>
    </row>
    <row r="2116" spans="1:9" ht="15.95" customHeight="1">
      <c r="A2116" s="257" t="s">
        <v>4500</v>
      </c>
      <c r="B2116" s="257" t="s">
        <v>6048</v>
      </c>
      <c r="C2116" s="257"/>
      <c r="D2116" s="257" t="s">
        <v>5782</v>
      </c>
      <c r="E2116" s="257" t="s">
        <v>4498</v>
      </c>
      <c r="F2116" s="257" t="s">
        <v>5774</v>
      </c>
      <c r="G2116" s="257" t="s">
        <v>4480</v>
      </c>
      <c r="H2116" s="257" t="s">
        <v>5750</v>
      </c>
      <c r="I2116" s="257" t="s">
        <v>1073</v>
      </c>
    </row>
    <row r="2117" spans="1:9" ht="15.95" customHeight="1">
      <c r="A2117" s="257" t="s">
        <v>4501</v>
      </c>
      <c r="B2117" s="257" t="s">
        <v>6049</v>
      </c>
      <c r="C2117" s="257"/>
      <c r="D2117" s="257" t="s">
        <v>5782</v>
      </c>
      <c r="E2117" s="257" t="s">
        <v>4498</v>
      </c>
      <c r="F2117" s="257" t="s">
        <v>5774</v>
      </c>
      <c r="G2117" s="257" t="s">
        <v>4480</v>
      </c>
      <c r="H2117" s="257" t="s">
        <v>5750</v>
      </c>
      <c r="I2117" s="257" t="s">
        <v>1073</v>
      </c>
    </row>
    <row r="2118" spans="1:9" ht="15.95" customHeight="1">
      <c r="A2118" s="257" t="s">
        <v>4502</v>
      </c>
      <c r="B2118" s="257" t="s">
        <v>6050</v>
      </c>
      <c r="C2118" s="257"/>
      <c r="D2118" s="257" t="s">
        <v>5782</v>
      </c>
      <c r="E2118" s="257" t="s">
        <v>4498</v>
      </c>
      <c r="F2118" s="257" t="s">
        <v>5774</v>
      </c>
      <c r="G2118" s="257" t="s">
        <v>4480</v>
      </c>
      <c r="H2118" s="257" t="s">
        <v>5750</v>
      </c>
      <c r="I2118" s="257" t="s">
        <v>1073</v>
      </c>
    </row>
    <row r="2119" spans="1:9" ht="15.95" customHeight="1">
      <c r="A2119" s="257" t="s">
        <v>4503</v>
      </c>
      <c r="B2119" s="257" t="s">
        <v>4504</v>
      </c>
      <c r="C2119" s="257"/>
      <c r="D2119" s="257" t="s">
        <v>721</v>
      </c>
      <c r="E2119" s="257" t="s">
        <v>4498</v>
      </c>
      <c r="F2119" s="257" t="s">
        <v>5774</v>
      </c>
      <c r="G2119" s="257" t="s">
        <v>4480</v>
      </c>
      <c r="H2119" s="257" t="s">
        <v>5750</v>
      </c>
      <c r="I2119" s="257" t="s">
        <v>1073</v>
      </c>
    </row>
    <row r="2120" spans="1:9" ht="15.95" customHeight="1">
      <c r="A2120" s="257" t="s">
        <v>4505</v>
      </c>
      <c r="B2120" s="257" t="s">
        <v>4506</v>
      </c>
      <c r="C2120" s="257"/>
      <c r="D2120" s="257" t="s">
        <v>721</v>
      </c>
      <c r="E2120" s="257" t="s">
        <v>4498</v>
      </c>
      <c r="F2120" s="257" t="s">
        <v>5774</v>
      </c>
      <c r="G2120" s="257" t="s">
        <v>4480</v>
      </c>
      <c r="H2120" s="257" t="s">
        <v>5750</v>
      </c>
      <c r="I2120" s="257" t="s">
        <v>1073</v>
      </c>
    </row>
    <row r="2121" spans="1:9" ht="15.95" customHeight="1">
      <c r="A2121" s="257" t="s">
        <v>4507</v>
      </c>
      <c r="B2121" s="257" t="s">
        <v>4508</v>
      </c>
      <c r="C2121" s="257"/>
      <c r="D2121" s="257" t="s">
        <v>719</v>
      </c>
      <c r="E2121" s="257" t="s">
        <v>4509</v>
      </c>
      <c r="F2121" s="257" t="s">
        <v>4510</v>
      </c>
      <c r="G2121" s="257" t="s">
        <v>4480</v>
      </c>
      <c r="H2121" s="257" t="s">
        <v>5750</v>
      </c>
      <c r="I2121" s="257" t="s">
        <v>1073</v>
      </c>
    </row>
    <row r="2122" spans="1:9" ht="15.95" customHeight="1">
      <c r="A2122" s="257" t="s">
        <v>4511</v>
      </c>
      <c r="B2122" s="257" t="s">
        <v>943</v>
      </c>
      <c r="C2122" s="257"/>
      <c r="D2122" s="257" t="s">
        <v>721</v>
      </c>
      <c r="E2122" s="257" t="s">
        <v>4509</v>
      </c>
      <c r="F2122" s="257" t="s">
        <v>4510</v>
      </c>
      <c r="G2122" s="257" t="s">
        <v>4480</v>
      </c>
      <c r="H2122" s="257" t="s">
        <v>5750</v>
      </c>
      <c r="I2122" s="257" t="s">
        <v>1073</v>
      </c>
    </row>
    <row r="2123" spans="1:9" ht="15.95" customHeight="1">
      <c r="A2123" s="257" t="s">
        <v>4512</v>
      </c>
      <c r="B2123" s="257" t="s">
        <v>4513</v>
      </c>
      <c r="C2123" s="257"/>
      <c r="D2123" s="257" t="s">
        <v>719</v>
      </c>
      <c r="E2123" s="257" t="s">
        <v>4509</v>
      </c>
      <c r="F2123" s="257" t="s">
        <v>4510</v>
      </c>
      <c r="G2123" s="257" t="s">
        <v>4480</v>
      </c>
      <c r="H2123" s="257" t="s">
        <v>5750</v>
      </c>
      <c r="I2123" s="257" t="s">
        <v>1073</v>
      </c>
    </row>
    <row r="2124" spans="1:9" ht="15.95" customHeight="1">
      <c r="A2124" s="257" t="s">
        <v>4514</v>
      </c>
      <c r="B2124" s="257" t="s">
        <v>1069</v>
      </c>
      <c r="C2124" s="257"/>
      <c r="D2124" s="257" t="s">
        <v>721</v>
      </c>
      <c r="E2124" s="257" t="s">
        <v>4509</v>
      </c>
      <c r="F2124" s="257" t="s">
        <v>4510</v>
      </c>
      <c r="G2124" s="257" t="s">
        <v>4480</v>
      </c>
      <c r="H2124" s="257" t="s">
        <v>5750</v>
      </c>
      <c r="I2124" s="257" t="s">
        <v>1073</v>
      </c>
    </row>
    <row r="2125" spans="1:9" ht="15.95" customHeight="1">
      <c r="A2125" s="257" t="s">
        <v>4515</v>
      </c>
      <c r="B2125" s="257" t="s">
        <v>4516</v>
      </c>
      <c r="C2125" s="257"/>
      <c r="D2125" s="257" t="s">
        <v>721</v>
      </c>
      <c r="E2125" s="257" t="s">
        <v>4509</v>
      </c>
      <c r="F2125" s="257" t="s">
        <v>4510</v>
      </c>
      <c r="G2125" s="257" t="s">
        <v>4480</v>
      </c>
      <c r="H2125" s="257" t="s">
        <v>5750</v>
      </c>
      <c r="I2125" s="257" t="s">
        <v>1073</v>
      </c>
    </row>
    <row r="2126" spans="1:9" ht="15.95" customHeight="1">
      <c r="A2126" s="257" t="s">
        <v>4517</v>
      </c>
      <c r="B2126" s="257" t="s">
        <v>1042</v>
      </c>
      <c r="C2126" s="257"/>
      <c r="D2126" s="257" t="s">
        <v>721</v>
      </c>
      <c r="E2126" s="257" t="s">
        <v>4509</v>
      </c>
      <c r="F2126" s="257" t="s">
        <v>4510</v>
      </c>
      <c r="G2126" s="257" t="s">
        <v>4480</v>
      </c>
      <c r="H2126" s="257" t="s">
        <v>5750</v>
      </c>
      <c r="I2126" s="257" t="s">
        <v>1073</v>
      </c>
    </row>
    <row r="2127" spans="1:9" ht="15.95" customHeight="1">
      <c r="A2127" s="257" t="s">
        <v>4518</v>
      </c>
      <c r="B2127" s="257" t="s">
        <v>2440</v>
      </c>
      <c r="C2127" s="257"/>
      <c r="D2127" s="257" t="s">
        <v>721</v>
      </c>
      <c r="E2127" s="257" t="s">
        <v>4509</v>
      </c>
      <c r="F2127" s="257" t="s">
        <v>4510</v>
      </c>
      <c r="G2127" s="257" t="s">
        <v>4480</v>
      </c>
      <c r="H2127" s="257" t="s">
        <v>5750</v>
      </c>
      <c r="I2127" s="257" t="s">
        <v>1073</v>
      </c>
    </row>
    <row r="2128" spans="1:9" ht="15.95" customHeight="1">
      <c r="A2128" s="257" t="s">
        <v>4519</v>
      </c>
      <c r="B2128" s="257" t="s">
        <v>1542</v>
      </c>
      <c r="C2128" s="257"/>
      <c r="D2128" s="257" t="s">
        <v>721</v>
      </c>
      <c r="E2128" s="257" t="s">
        <v>4509</v>
      </c>
      <c r="F2128" s="257" t="s">
        <v>4510</v>
      </c>
      <c r="G2128" s="257" t="s">
        <v>4480</v>
      </c>
      <c r="H2128" s="257" t="s">
        <v>5750</v>
      </c>
      <c r="I2128" s="257" t="s">
        <v>1073</v>
      </c>
    </row>
    <row r="2129" spans="1:9" ht="15.95" customHeight="1">
      <c r="A2129" s="257" t="s">
        <v>4520</v>
      </c>
      <c r="B2129" s="257" t="s">
        <v>1055</v>
      </c>
      <c r="C2129" s="257"/>
      <c r="D2129" s="257" t="s">
        <v>721</v>
      </c>
      <c r="E2129" s="257" t="s">
        <v>4509</v>
      </c>
      <c r="F2129" s="257" t="s">
        <v>4510</v>
      </c>
      <c r="G2129" s="257" t="s">
        <v>4480</v>
      </c>
      <c r="H2129" s="257" t="s">
        <v>5750</v>
      </c>
      <c r="I2129" s="257" t="s">
        <v>1073</v>
      </c>
    </row>
    <row r="2130" spans="1:9" ht="15.95" customHeight="1">
      <c r="A2130" s="257" t="s">
        <v>4521</v>
      </c>
      <c r="B2130" s="257" t="s">
        <v>991</v>
      </c>
      <c r="C2130" s="257"/>
      <c r="D2130" s="257" t="s">
        <v>721</v>
      </c>
      <c r="E2130" s="257" t="s">
        <v>4509</v>
      </c>
      <c r="F2130" s="257" t="s">
        <v>4510</v>
      </c>
      <c r="G2130" s="257" t="s">
        <v>4480</v>
      </c>
      <c r="H2130" s="257" t="s">
        <v>5750</v>
      </c>
      <c r="I2130" s="257" t="s">
        <v>1073</v>
      </c>
    </row>
    <row r="2131" spans="1:9" ht="15.95" customHeight="1">
      <c r="A2131" s="257" t="s">
        <v>4522</v>
      </c>
      <c r="B2131" s="257" t="s">
        <v>4523</v>
      </c>
      <c r="C2131" s="257"/>
      <c r="D2131" s="257" t="s">
        <v>721</v>
      </c>
      <c r="E2131" s="257" t="s">
        <v>4509</v>
      </c>
      <c r="F2131" s="257" t="s">
        <v>4510</v>
      </c>
      <c r="G2131" s="257" t="s">
        <v>4480</v>
      </c>
      <c r="H2131" s="257" t="s">
        <v>5750</v>
      </c>
      <c r="I2131" s="257" t="s">
        <v>1073</v>
      </c>
    </row>
    <row r="2132" spans="1:9" ht="15.95" customHeight="1">
      <c r="A2132" s="257" t="s">
        <v>4524</v>
      </c>
      <c r="B2132" s="257" t="s">
        <v>1003</v>
      </c>
      <c r="C2132" s="257"/>
      <c r="D2132" s="257" t="s">
        <v>721</v>
      </c>
      <c r="E2132" s="257" t="s">
        <v>4509</v>
      </c>
      <c r="F2132" s="257" t="s">
        <v>4510</v>
      </c>
      <c r="G2132" s="257" t="s">
        <v>4480</v>
      </c>
      <c r="H2132" s="257" t="s">
        <v>5750</v>
      </c>
      <c r="I2132" s="257" t="s">
        <v>1073</v>
      </c>
    </row>
    <row r="2133" spans="1:9" ht="15.95" customHeight="1">
      <c r="A2133" s="257" t="s">
        <v>4525</v>
      </c>
      <c r="B2133" s="257" t="s">
        <v>4526</v>
      </c>
      <c r="C2133" s="257"/>
      <c r="D2133" s="257" t="s">
        <v>721</v>
      </c>
      <c r="E2133" s="257" t="s">
        <v>4509</v>
      </c>
      <c r="F2133" s="257" t="s">
        <v>4510</v>
      </c>
      <c r="G2133" s="257" t="s">
        <v>4480</v>
      </c>
      <c r="H2133" s="257" t="s">
        <v>5750</v>
      </c>
      <c r="I2133" s="257" t="s">
        <v>1073</v>
      </c>
    </row>
    <row r="2134" spans="1:9" ht="15.95" customHeight="1">
      <c r="A2134" s="257" t="s">
        <v>4527</v>
      </c>
      <c r="B2134" s="257" t="s">
        <v>2969</v>
      </c>
      <c r="C2134" s="257"/>
      <c r="D2134" s="257" t="s">
        <v>721</v>
      </c>
      <c r="E2134" s="257" t="s">
        <v>4509</v>
      </c>
      <c r="F2134" s="257" t="s">
        <v>4510</v>
      </c>
      <c r="G2134" s="257" t="s">
        <v>4480</v>
      </c>
      <c r="H2134" s="257" t="s">
        <v>5750</v>
      </c>
      <c r="I2134" s="257" t="s">
        <v>1073</v>
      </c>
    </row>
    <row r="2135" spans="1:9" ht="15.95" customHeight="1">
      <c r="A2135" s="257" t="s">
        <v>4528</v>
      </c>
      <c r="B2135" s="257" t="s">
        <v>6051</v>
      </c>
      <c r="C2135" s="257"/>
      <c r="D2135" s="257" t="s">
        <v>5782</v>
      </c>
      <c r="E2135" s="257" t="s">
        <v>4529</v>
      </c>
      <c r="F2135" s="257" t="s">
        <v>4530</v>
      </c>
      <c r="G2135" s="257" t="s">
        <v>4480</v>
      </c>
      <c r="H2135" s="257" t="s">
        <v>5750</v>
      </c>
      <c r="I2135" s="257" t="s">
        <v>1073</v>
      </c>
    </row>
    <row r="2136" spans="1:9" ht="15.95" customHeight="1">
      <c r="A2136" s="257" t="s">
        <v>4531</v>
      </c>
      <c r="B2136" s="257" t="s">
        <v>6052</v>
      </c>
      <c r="C2136" s="257"/>
      <c r="D2136" s="257" t="s">
        <v>5782</v>
      </c>
      <c r="E2136" s="257" t="s">
        <v>4529</v>
      </c>
      <c r="F2136" s="257" t="s">
        <v>4530</v>
      </c>
      <c r="G2136" s="257" t="s">
        <v>4480</v>
      </c>
      <c r="H2136" s="257" t="s">
        <v>5750</v>
      </c>
      <c r="I2136" s="257" t="s">
        <v>1073</v>
      </c>
    </row>
    <row r="2137" spans="1:9" ht="15.95" customHeight="1">
      <c r="A2137" s="257" t="s">
        <v>4532</v>
      </c>
      <c r="B2137" s="257" t="s">
        <v>6053</v>
      </c>
      <c r="C2137" s="257"/>
      <c r="D2137" s="257" t="s">
        <v>5782</v>
      </c>
      <c r="E2137" s="257" t="s">
        <v>4529</v>
      </c>
      <c r="F2137" s="257" t="s">
        <v>4530</v>
      </c>
      <c r="G2137" s="257" t="s">
        <v>4480</v>
      </c>
      <c r="H2137" s="257" t="s">
        <v>5750</v>
      </c>
      <c r="I2137" s="257" t="s">
        <v>1073</v>
      </c>
    </row>
    <row r="2138" spans="1:9" ht="15.95" customHeight="1">
      <c r="A2138" s="257" t="s">
        <v>4533</v>
      </c>
      <c r="B2138" s="257" t="s">
        <v>874</v>
      </c>
      <c r="C2138" s="257"/>
      <c r="D2138" s="257" t="s">
        <v>721</v>
      </c>
      <c r="E2138" s="257" t="s">
        <v>4529</v>
      </c>
      <c r="F2138" s="257" t="s">
        <v>4530</v>
      </c>
      <c r="G2138" s="257" t="s">
        <v>4480</v>
      </c>
      <c r="H2138" s="257" t="s">
        <v>5750</v>
      </c>
      <c r="I2138" s="257" t="s">
        <v>1073</v>
      </c>
    </row>
    <row r="2139" spans="1:9" ht="15.95" customHeight="1">
      <c r="A2139" s="257" t="s">
        <v>4534</v>
      </c>
      <c r="B2139" s="257" t="s">
        <v>4535</v>
      </c>
      <c r="C2139" s="257"/>
      <c r="D2139" s="257" t="s">
        <v>721</v>
      </c>
      <c r="E2139" s="257" t="s">
        <v>4529</v>
      </c>
      <c r="F2139" s="257" t="s">
        <v>4530</v>
      </c>
      <c r="G2139" s="257" t="s">
        <v>4480</v>
      </c>
      <c r="H2139" s="257" t="s">
        <v>5750</v>
      </c>
      <c r="I2139" s="257" t="s">
        <v>1073</v>
      </c>
    </row>
    <row r="2140" spans="1:9" ht="15.95" customHeight="1">
      <c r="A2140" s="257" t="s">
        <v>4536</v>
      </c>
      <c r="B2140" s="257" t="s">
        <v>903</v>
      </c>
      <c r="C2140" s="257"/>
      <c r="D2140" s="257" t="s">
        <v>721</v>
      </c>
      <c r="E2140" s="257" t="s">
        <v>4529</v>
      </c>
      <c r="F2140" s="257" t="s">
        <v>4530</v>
      </c>
      <c r="G2140" s="257" t="s">
        <v>4480</v>
      </c>
      <c r="H2140" s="257" t="s">
        <v>5750</v>
      </c>
      <c r="I2140" s="257" t="s">
        <v>1073</v>
      </c>
    </row>
    <row r="2141" spans="1:9" ht="15.95" customHeight="1">
      <c r="A2141" s="257" t="s">
        <v>4537</v>
      </c>
      <c r="B2141" s="257" t="s">
        <v>3629</v>
      </c>
      <c r="C2141" s="257" t="s">
        <v>4538</v>
      </c>
      <c r="D2141" s="257" t="s">
        <v>721</v>
      </c>
      <c r="E2141" s="257" t="s">
        <v>4529</v>
      </c>
      <c r="F2141" s="257" t="s">
        <v>4530</v>
      </c>
      <c r="G2141" s="257" t="s">
        <v>4480</v>
      </c>
      <c r="H2141" s="257" t="s">
        <v>5750</v>
      </c>
      <c r="I2141" s="257" t="s">
        <v>1073</v>
      </c>
    </row>
    <row r="2142" spans="1:9" ht="15.95" customHeight="1">
      <c r="A2142" s="257" t="s">
        <v>4539</v>
      </c>
      <c r="B2142" s="257" t="s">
        <v>800</v>
      </c>
      <c r="C2142" s="257"/>
      <c r="D2142" s="257" t="s">
        <v>721</v>
      </c>
      <c r="E2142" s="257" t="s">
        <v>4529</v>
      </c>
      <c r="F2142" s="257" t="s">
        <v>4530</v>
      </c>
      <c r="G2142" s="257" t="s">
        <v>4480</v>
      </c>
      <c r="H2142" s="257" t="s">
        <v>5750</v>
      </c>
      <c r="I2142" s="257" t="s">
        <v>1073</v>
      </c>
    </row>
    <row r="2143" spans="1:9" ht="15.95" customHeight="1">
      <c r="A2143" s="257" t="s">
        <v>4540</v>
      </c>
      <c r="B2143" s="257" t="s">
        <v>2398</v>
      </c>
      <c r="C2143" s="257"/>
      <c r="D2143" s="257" t="s">
        <v>721</v>
      </c>
      <c r="E2143" s="257" t="s">
        <v>4529</v>
      </c>
      <c r="F2143" s="257" t="s">
        <v>4530</v>
      </c>
      <c r="G2143" s="257" t="s">
        <v>4480</v>
      </c>
      <c r="H2143" s="257" t="s">
        <v>5750</v>
      </c>
      <c r="I2143" s="257" t="s">
        <v>1073</v>
      </c>
    </row>
    <row r="2144" spans="1:9" ht="15.95" customHeight="1">
      <c r="A2144" s="257" t="s">
        <v>4541</v>
      </c>
      <c r="B2144" s="257" t="s">
        <v>6054</v>
      </c>
      <c r="C2144" s="257"/>
      <c r="D2144" s="257" t="s">
        <v>5782</v>
      </c>
      <c r="E2144" s="257" t="s">
        <v>4529</v>
      </c>
      <c r="F2144" s="257" t="s">
        <v>4530</v>
      </c>
      <c r="G2144" s="257" t="s">
        <v>4480</v>
      </c>
      <c r="H2144" s="257" t="s">
        <v>5750</v>
      </c>
      <c r="I2144" s="257" t="s">
        <v>1073</v>
      </c>
    </row>
    <row r="2145" spans="1:9" ht="15.95" customHeight="1">
      <c r="A2145" s="257" t="s">
        <v>4542</v>
      </c>
      <c r="B2145" s="257" t="s">
        <v>890</v>
      </c>
      <c r="C2145" s="257"/>
      <c r="D2145" s="257" t="s">
        <v>721</v>
      </c>
      <c r="E2145" s="257" t="s">
        <v>4529</v>
      </c>
      <c r="F2145" s="257" t="s">
        <v>4530</v>
      </c>
      <c r="G2145" s="257" t="s">
        <v>4480</v>
      </c>
      <c r="H2145" s="257" t="s">
        <v>5750</v>
      </c>
      <c r="I2145" s="257" t="s">
        <v>1073</v>
      </c>
    </row>
    <row r="2146" spans="1:9" ht="15.95" customHeight="1">
      <c r="A2146" s="257" t="s">
        <v>4543</v>
      </c>
      <c r="B2146" s="257" t="s">
        <v>4544</v>
      </c>
      <c r="C2146" s="257"/>
      <c r="D2146" s="257" t="s">
        <v>721</v>
      </c>
      <c r="E2146" s="257" t="s">
        <v>4529</v>
      </c>
      <c r="F2146" s="257" t="s">
        <v>4530</v>
      </c>
      <c r="G2146" s="257" t="s">
        <v>4480</v>
      </c>
      <c r="H2146" s="257" t="s">
        <v>5750</v>
      </c>
      <c r="I2146" s="257" t="s">
        <v>1073</v>
      </c>
    </row>
    <row r="2147" spans="1:9" ht="15.95" customHeight="1">
      <c r="A2147" s="257" t="s">
        <v>4545</v>
      </c>
      <c r="B2147" s="257" t="s">
        <v>4546</v>
      </c>
      <c r="C2147" s="257"/>
      <c r="D2147" s="257" t="s">
        <v>721</v>
      </c>
      <c r="E2147" s="257" t="s">
        <v>4529</v>
      </c>
      <c r="F2147" s="257" t="s">
        <v>4530</v>
      </c>
      <c r="G2147" s="257" t="s">
        <v>4480</v>
      </c>
      <c r="H2147" s="257" t="s">
        <v>5750</v>
      </c>
      <c r="I2147" s="257" t="s">
        <v>1073</v>
      </c>
    </row>
    <row r="2148" spans="1:9" ht="15.95" customHeight="1">
      <c r="A2148" s="257" t="s">
        <v>4547</v>
      </c>
      <c r="B2148" s="257" t="s">
        <v>6055</v>
      </c>
      <c r="C2148" s="257"/>
      <c r="D2148" s="257" t="s">
        <v>5782</v>
      </c>
      <c r="E2148" s="257" t="s">
        <v>4529</v>
      </c>
      <c r="F2148" s="257" t="s">
        <v>4530</v>
      </c>
      <c r="G2148" s="257" t="s">
        <v>4480</v>
      </c>
      <c r="H2148" s="257" t="s">
        <v>5750</v>
      </c>
      <c r="I2148" s="257" t="s">
        <v>1073</v>
      </c>
    </row>
    <row r="2149" spans="1:9" ht="15.95" customHeight="1">
      <c r="A2149" s="257" t="s">
        <v>4548</v>
      </c>
      <c r="B2149" s="257" t="s">
        <v>2568</v>
      </c>
      <c r="C2149" s="257"/>
      <c r="D2149" s="257" t="s">
        <v>719</v>
      </c>
      <c r="E2149" s="257" t="s">
        <v>4549</v>
      </c>
      <c r="F2149" s="257" t="s">
        <v>4550</v>
      </c>
      <c r="G2149" s="257" t="s">
        <v>4480</v>
      </c>
      <c r="H2149" s="257" t="s">
        <v>5750</v>
      </c>
      <c r="I2149" s="257" t="s">
        <v>1073</v>
      </c>
    </row>
    <row r="2150" spans="1:9" ht="15.95" customHeight="1">
      <c r="A2150" s="257" t="s">
        <v>4551</v>
      </c>
      <c r="B2150" s="257" t="s">
        <v>4552</v>
      </c>
      <c r="C2150" s="257"/>
      <c r="D2150" s="257" t="s">
        <v>719</v>
      </c>
      <c r="E2150" s="257" t="s">
        <v>4549</v>
      </c>
      <c r="F2150" s="257" t="s">
        <v>4550</v>
      </c>
      <c r="G2150" s="257" t="s">
        <v>4480</v>
      </c>
      <c r="H2150" s="257" t="s">
        <v>5750</v>
      </c>
      <c r="I2150" s="257" t="s">
        <v>1073</v>
      </c>
    </row>
    <row r="2151" spans="1:9" ht="15.95" customHeight="1">
      <c r="A2151" s="257" t="s">
        <v>4553</v>
      </c>
      <c r="B2151" s="257" t="s">
        <v>2080</v>
      </c>
      <c r="C2151" s="257"/>
      <c r="D2151" s="257" t="s">
        <v>721</v>
      </c>
      <c r="E2151" s="257" t="s">
        <v>4549</v>
      </c>
      <c r="F2151" s="257" t="s">
        <v>4550</v>
      </c>
      <c r="G2151" s="257" t="s">
        <v>4480</v>
      </c>
      <c r="H2151" s="257" t="s">
        <v>5750</v>
      </c>
      <c r="I2151" s="257" t="s">
        <v>1073</v>
      </c>
    </row>
    <row r="2152" spans="1:9" ht="15.95" customHeight="1">
      <c r="A2152" s="257" t="s">
        <v>4554</v>
      </c>
      <c r="B2152" s="257" t="s">
        <v>942</v>
      </c>
      <c r="C2152" s="257"/>
      <c r="D2152" s="257" t="s">
        <v>721</v>
      </c>
      <c r="E2152" s="257" t="s">
        <v>4549</v>
      </c>
      <c r="F2152" s="257" t="s">
        <v>4550</v>
      </c>
      <c r="G2152" s="257" t="s">
        <v>4480</v>
      </c>
      <c r="H2152" s="257" t="s">
        <v>5750</v>
      </c>
      <c r="I2152" s="257" t="s">
        <v>1073</v>
      </c>
    </row>
    <row r="2153" spans="1:9" ht="15.95" customHeight="1">
      <c r="A2153" s="257" t="s">
        <v>4555</v>
      </c>
      <c r="B2153" s="257" t="s">
        <v>807</v>
      </c>
      <c r="C2153" s="257"/>
      <c r="D2153" s="257" t="s">
        <v>721</v>
      </c>
      <c r="E2153" s="257" t="s">
        <v>4549</v>
      </c>
      <c r="F2153" s="257" t="s">
        <v>4550</v>
      </c>
      <c r="G2153" s="257" t="s">
        <v>4480</v>
      </c>
      <c r="H2153" s="257" t="s">
        <v>5750</v>
      </c>
      <c r="I2153" s="257" t="s">
        <v>1073</v>
      </c>
    </row>
    <row r="2154" spans="1:9" ht="15.95" customHeight="1">
      <c r="A2154" s="257" t="s">
        <v>4556</v>
      </c>
      <c r="B2154" s="257" t="s">
        <v>4340</v>
      </c>
      <c r="C2154" s="257"/>
      <c r="D2154" s="257" t="s">
        <v>721</v>
      </c>
      <c r="E2154" s="257" t="s">
        <v>4549</v>
      </c>
      <c r="F2154" s="257" t="s">
        <v>4550</v>
      </c>
      <c r="G2154" s="257" t="s">
        <v>4480</v>
      </c>
      <c r="H2154" s="257" t="s">
        <v>5750</v>
      </c>
      <c r="I2154" s="257" t="s">
        <v>1073</v>
      </c>
    </row>
    <row r="2155" spans="1:9" ht="15.95" customHeight="1">
      <c r="A2155" s="257" t="s">
        <v>4557</v>
      </c>
      <c r="B2155" s="257" t="s">
        <v>2443</v>
      </c>
      <c r="C2155" s="257"/>
      <c r="D2155" s="257" t="s">
        <v>721</v>
      </c>
      <c r="E2155" s="257" t="s">
        <v>4549</v>
      </c>
      <c r="F2155" s="257" t="s">
        <v>4550</v>
      </c>
      <c r="G2155" s="257" t="s">
        <v>4480</v>
      </c>
      <c r="H2155" s="257" t="s">
        <v>5750</v>
      </c>
      <c r="I2155" s="257" t="s">
        <v>1073</v>
      </c>
    </row>
    <row r="2156" spans="1:9" ht="15.95" customHeight="1">
      <c r="A2156" s="257" t="s">
        <v>4558</v>
      </c>
      <c r="B2156" s="257" t="s">
        <v>851</v>
      </c>
      <c r="C2156" s="257"/>
      <c r="D2156" s="257" t="s">
        <v>721</v>
      </c>
      <c r="E2156" s="257" t="s">
        <v>4549</v>
      </c>
      <c r="F2156" s="257" t="s">
        <v>4550</v>
      </c>
      <c r="G2156" s="257" t="s">
        <v>4480</v>
      </c>
      <c r="H2156" s="257" t="s">
        <v>5750</v>
      </c>
      <c r="I2156" s="257" t="s">
        <v>1073</v>
      </c>
    </row>
    <row r="2157" spans="1:9" ht="15.95" customHeight="1">
      <c r="A2157" s="257" t="s">
        <v>4559</v>
      </c>
      <c r="B2157" s="257" t="s">
        <v>836</v>
      </c>
      <c r="C2157" s="257"/>
      <c r="D2157" s="257" t="s">
        <v>721</v>
      </c>
      <c r="E2157" s="257" t="s">
        <v>4549</v>
      </c>
      <c r="F2157" s="257" t="s">
        <v>4550</v>
      </c>
      <c r="G2157" s="257" t="s">
        <v>4480</v>
      </c>
      <c r="H2157" s="257" t="s">
        <v>5750</v>
      </c>
      <c r="I2157" s="257" t="s">
        <v>1073</v>
      </c>
    </row>
    <row r="2158" spans="1:9" ht="15.95" customHeight="1">
      <c r="A2158" s="257" t="s">
        <v>4560</v>
      </c>
      <c r="B2158" s="257" t="s">
        <v>1010</v>
      </c>
      <c r="C2158" s="257"/>
      <c r="D2158" s="257" t="s">
        <v>721</v>
      </c>
      <c r="E2158" s="257" t="s">
        <v>4549</v>
      </c>
      <c r="F2158" s="257" t="s">
        <v>4550</v>
      </c>
      <c r="G2158" s="257" t="s">
        <v>4480</v>
      </c>
      <c r="H2158" s="257" t="s">
        <v>5750</v>
      </c>
      <c r="I2158" s="257" t="s">
        <v>1073</v>
      </c>
    </row>
    <row r="2159" spans="1:9" ht="15.95" customHeight="1">
      <c r="A2159" s="257" t="s">
        <v>4561</v>
      </c>
      <c r="B2159" s="257" t="s">
        <v>885</v>
      </c>
      <c r="C2159" s="257"/>
      <c r="D2159" s="257" t="s">
        <v>721</v>
      </c>
      <c r="E2159" s="257" t="s">
        <v>4549</v>
      </c>
      <c r="F2159" s="257" t="s">
        <v>4550</v>
      </c>
      <c r="G2159" s="257" t="s">
        <v>4480</v>
      </c>
      <c r="H2159" s="257" t="s">
        <v>5750</v>
      </c>
      <c r="I2159" s="257" t="s">
        <v>1073</v>
      </c>
    </row>
    <row r="2160" spans="1:9" ht="15.95" customHeight="1">
      <c r="A2160" s="257" t="s">
        <v>4562</v>
      </c>
      <c r="B2160" s="257" t="s">
        <v>4563</v>
      </c>
      <c r="C2160" s="257"/>
      <c r="D2160" s="257" t="s">
        <v>721</v>
      </c>
      <c r="E2160" s="257" t="s">
        <v>4549</v>
      </c>
      <c r="F2160" s="257" t="s">
        <v>4550</v>
      </c>
      <c r="G2160" s="257" t="s">
        <v>4480</v>
      </c>
      <c r="H2160" s="257" t="s">
        <v>5750</v>
      </c>
      <c r="I2160" s="257" t="s">
        <v>1073</v>
      </c>
    </row>
    <row r="2161" spans="1:9" ht="15.95" customHeight="1">
      <c r="A2161" s="257" t="s">
        <v>4564</v>
      </c>
      <c r="B2161" s="257" t="s">
        <v>801</v>
      </c>
      <c r="C2161" s="257"/>
      <c r="D2161" s="257" t="s">
        <v>721</v>
      </c>
      <c r="E2161" s="257" t="s">
        <v>4549</v>
      </c>
      <c r="F2161" s="257" t="s">
        <v>4550</v>
      </c>
      <c r="G2161" s="257" t="s">
        <v>4480</v>
      </c>
      <c r="H2161" s="257" t="s">
        <v>5750</v>
      </c>
      <c r="I2161" s="257" t="s">
        <v>1073</v>
      </c>
    </row>
    <row r="2162" spans="1:9" ht="15.95" customHeight="1">
      <c r="A2162" s="257" t="s">
        <v>4565</v>
      </c>
      <c r="B2162" s="257" t="s">
        <v>1017</v>
      </c>
      <c r="C2162" s="257"/>
      <c r="D2162" s="257" t="s">
        <v>721</v>
      </c>
      <c r="E2162" s="257" t="s">
        <v>4549</v>
      </c>
      <c r="F2162" s="257" t="s">
        <v>4550</v>
      </c>
      <c r="G2162" s="257" t="s">
        <v>4480</v>
      </c>
      <c r="H2162" s="257" t="s">
        <v>5750</v>
      </c>
      <c r="I2162" s="257" t="s">
        <v>1073</v>
      </c>
    </row>
    <row r="2163" spans="1:9" ht="15.95" customHeight="1">
      <c r="A2163" s="257" t="s">
        <v>4566</v>
      </c>
      <c r="B2163" s="257" t="s">
        <v>3646</v>
      </c>
      <c r="C2163" s="257"/>
      <c r="D2163" s="257" t="s">
        <v>721</v>
      </c>
      <c r="E2163" s="257" t="s">
        <v>4549</v>
      </c>
      <c r="F2163" s="257" t="s">
        <v>4550</v>
      </c>
      <c r="G2163" s="257" t="s">
        <v>4480</v>
      </c>
      <c r="H2163" s="257" t="s">
        <v>5750</v>
      </c>
      <c r="I2163" s="257" t="s">
        <v>1073</v>
      </c>
    </row>
    <row r="2164" spans="1:9" ht="15.95" customHeight="1">
      <c r="A2164" s="257" t="s">
        <v>4567</v>
      </c>
      <c r="B2164" s="257" t="s">
        <v>4568</v>
      </c>
      <c r="C2164" s="257"/>
      <c r="D2164" s="257" t="s">
        <v>721</v>
      </c>
      <c r="E2164" s="257" t="s">
        <v>4549</v>
      </c>
      <c r="F2164" s="257" t="s">
        <v>4550</v>
      </c>
      <c r="G2164" s="257" t="s">
        <v>4480</v>
      </c>
      <c r="H2164" s="257" t="s">
        <v>5750</v>
      </c>
      <c r="I2164" s="257" t="s">
        <v>1073</v>
      </c>
    </row>
    <row r="2165" spans="1:9" ht="15.95" customHeight="1">
      <c r="A2165" s="257" t="s">
        <v>4569</v>
      </c>
      <c r="B2165" s="257" t="s">
        <v>743</v>
      </c>
      <c r="C2165" s="257"/>
      <c r="D2165" s="257" t="s">
        <v>721</v>
      </c>
      <c r="E2165" s="257" t="s">
        <v>4549</v>
      </c>
      <c r="F2165" s="257" t="s">
        <v>4550</v>
      </c>
      <c r="G2165" s="257" t="s">
        <v>4480</v>
      </c>
      <c r="H2165" s="257" t="s">
        <v>5750</v>
      </c>
      <c r="I2165" s="257" t="s">
        <v>1073</v>
      </c>
    </row>
    <row r="2166" spans="1:9" ht="15.95" customHeight="1">
      <c r="A2166" s="257" t="s">
        <v>4570</v>
      </c>
      <c r="B2166" s="257" t="s">
        <v>864</v>
      </c>
      <c r="C2166" s="257"/>
      <c r="D2166" s="257" t="s">
        <v>721</v>
      </c>
      <c r="E2166" s="257" t="s">
        <v>4549</v>
      </c>
      <c r="F2166" s="257" t="s">
        <v>4550</v>
      </c>
      <c r="G2166" s="257" t="s">
        <v>4480</v>
      </c>
      <c r="H2166" s="257" t="s">
        <v>5750</v>
      </c>
      <c r="I2166" s="257" t="s">
        <v>1073</v>
      </c>
    </row>
    <row r="2167" spans="1:9" ht="15.95" customHeight="1">
      <c r="A2167" s="257" t="s">
        <v>4571</v>
      </c>
      <c r="B2167" s="257" t="s">
        <v>4572</v>
      </c>
      <c r="C2167" s="257"/>
      <c r="D2167" s="257" t="s">
        <v>719</v>
      </c>
      <c r="E2167" s="257" t="s">
        <v>4573</v>
      </c>
      <c r="F2167" s="257" t="s">
        <v>4574</v>
      </c>
      <c r="G2167" s="257" t="s">
        <v>4480</v>
      </c>
      <c r="H2167" s="257" t="s">
        <v>5750</v>
      </c>
      <c r="I2167" s="257" t="s">
        <v>1073</v>
      </c>
    </row>
    <row r="2168" spans="1:9" ht="15.95" customHeight="1">
      <c r="A2168" s="257" t="s">
        <v>4575</v>
      </c>
      <c r="B2168" s="257" t="s">
        <v>822</v>
      </c>
      <c r="C2168" s="257"/>
      <c r="D2168" s="257" t="s">
        <v>721</v>
      </c>
      <c r="E2168" s="257" t="s">
        <v>4573</v>
      </c>
      <c r="F2168" s="257" t="s">
        <v>4574</v>
      </c>
      <c r="G2168" s="257" t="s">
        <v>4480</v>
      </c>
      <c r="H2168" s="257" t="s">
        <v>5750</v>
      </c>
      <c r="I2168" s="257" t="s">
        <v>1073</v>
      </c>
    </row>
    <row r="2169" spans="1:9" ht="15.95" customHeight="1">
      <c r="A2169" s="257" t="s">
        <v>4576</v>
      </c>
      <c r="B2169" s="257" t="s">
        <v>906</v>
      </c>
      <c r="C2169" s="257"/>
      <c r="D2169" s="257" t="s">
        <v>721</v>
      </c>
      <c r="E2169" s="257" t="s">
        <v>4573</v>
      </c>
      <c r="F2169" s="257" t="s">
        <v>4574</v>
      </c>
      <c r="G2169" s="257" t="s">
        <v>4480</v>
      </c>
      <c r="H2169" s="257" t="s">
        <v>5750</v>
      </c>
      <c r="I2169" s="257" t="s">
        <v>1073</v>
      </c>
    </row>
    <row r="2170" spans="1:9" ht="15.95" customHeight="1">
      <c r="A2170" s="257" t="s">
        <v>4577</v>
      </c>
      <c r="B2170" s="257" t="s">
        <v>3240</v>
      </c>
      <c r="C2170" s="257"/>
      <c r="D2170" s="257" t="s">
        <v>721</v>
      </c>
      <c r="E2170" s="257" t="s">
        <v>4573</v>
      </c>
      <c r="F2170" s="257" t="s">
        <v>4574</v>
      </c>
      <c r="G2170" s="257" t="s">
        <v>4480</v>
      </c>
      <c r="H2170" s="257" t="s">
        <v>5750</v>
      </c>
      <c r="I2170" s="257" t="s">
        <v>1073</v>
      </c>
    </row>
    <row r="2171" spans="1:9" ht="15.95" customHeight="1">
      <c r="A2171" s="257" t="s">
        <v>4578</v>
      </c>
      <c r="B2171" s="257" t="s">
        <v>4579</v>
      </c>
      <c r="C2171" s="257"/>
      <c r="D2171" s="257" t="s">
        <v>721</v>
      </c>
      <c r="E2171" s="257" t="s">
        <v>4573</v>
      </c>
      <c r="F2171" s="257" t="s">
        <v>4574</v>
      </c>
      <c r="G2171" s="257" t="s">
        <v>4480</v>
      </c>
      <c r="H2171" s="257" t="s">
        <v>5750</v>
      </c>
      <c r="I2171" s="257" t="s">
        <v>1073</v>
      </c>
    </row>
    <row r="2172" spans="1:9" ht="15.95" customHeight="1">
      <c r="A2172" s="257" t="s">
        <v>4580</v>
      </c>
      <c r="B2172" s="257" t="s">
        <v>4581</v>
      </c>
      <c r="C2172" s="257"/>
      <c r="D2172" s="257" t="s">
        <v>721</v>
      </c>
      <c r="E2172" s="257" t="s">
        <v>4573</v>
      </c>
      <c r="F2172" s="257" t="s">
        <v>4574</v>
      </c>
      <c r="G2172" s="257" t="s">
        <v>4480</v>
      </c>
      <c r="H2172" s="257" t="s">
        <v>5750</v>
      </c>
      <c r="I2172" s="257" t="s">
        <v>1073</v>
      </c>
    </row>
    <row r="2173" spans="1:9" ht="15.95" customHeight="1">
      <c r="A2173" s="257" t="s">
        <v>4582</v>
      </c>
      <c r="B2173" s="257" t="s">
        <v>4583</v>
      </c>
      <c r="C2173" s="257"/>
      <c r="D2173" s="257" t="s">
        <v>721</v>
      </c>
      <c r="E2173" s="257" t="s">
        <v>4573</v>
      </c>
      <c r="F2173" s="257" t="s">
        <v>4574</v>
      </c>
      <c r="G2173" s="257" t="s">
        <v>4480</v>
      </c>
      <c r="H2173" s="257" t="s">
        <v>5750</v>
      </c>
      <c r="I2173" s="257" t="s">
        <v>1073</v>
      </c>
    </row>
    <row r="2174" spans="1:9" ht="15.95" customHeight="1">
      <c r="A2174" s="257" t="s">
        <v>4584</v>
      </c>
      <c r="B2174" s="257" t="s">
        <v>788</v>
      </c>
      <c r="C2174" s="257"/>
      <c r="D2174" s="257" t="s">
        <v>721</v>
      </c>
      <c r="E2174" s="257" t="s">
        <v>4573</v>
      </c>
      <c r="F2174" s="257" t="s">
        <v>4574</v>
      </c>
      <c r="G2174" s="257" t="s">
        <v>4480</v>
      </c>
      <c r="H2174" s="257" t="s">
        <v>5750</v>
      </c>
      <c r="I2174" s="257" t="s">
        <v>1073</v>
      </c>
    </row>
    <row r="2175" spans="1:9" ht="15.95" customHeight="1">
      <c r="A2175" s="257" t="s">
        <v>4585</v>
      </c>
      <c r="B2175" s="257" t="s">
        <v>1035</v>
      </c>
      <c r="C2175" s="257"/>
      <c r="D2175" s="257" t="s">
        <v>721</v>
      </c>
      <c r="E2175" s="257" t="s">
        <v>4573</v>
      </c>
      <c r="F2175" s="257" t="s">
        <v>4574</v>
      </c>
      <c r="G2175" s="257" t="s">
        <v>4480</v>
      </c>
      <c r="H2175" s="257" t="s">
        <v>5750</v>
      </c>
      <c r="I2175" s="257" t="s">
        <v>1073</v>
      </c>
    </row>
    <row r="2176" spans="1:9" ht="15.95" customHeight="1">
      <c r="A2176" s="257" t="s">
        <v>4586</v>
      </c>
      <c r="B2176" s="257" t="s">
        <v>4587</v>
      </c>
      <c r="C2176" s="257"/>
      <c r="D2176" s="257" t="s">
        <v>721</v>
      </c>
      <c r="E2176" s="257" t="s">
        <v>4573</v>
      </c>
      <c r="F2176" s="257" t="s">
        <v>4574</v>
      </c>
      <c r="G2176" s="257" t="s">
        <v>4480</v>
      </c>
      <c r="H2176" s="257" t="s">
        <v>5750</v>
      </c>
      <c r="I2176" s="257" t="s">
        <v>1073</v>
      </c>
    </row>
    <row r="2177" spans="1:9" ht="15.95" customHeight="1">
      <c r="A2177" s="257" t="s">
        <v>4588</v>
      </c>
      <c r="B2177" s="257" t="s">
        <v>4589</v>
      </c>
      <c r="C2177" s="257"/>
      <c r="D2177" s="257" t="s">
        <v>721</v>
      </c>
      <c r="E2177" s="257" t="s">
        <v>4573</v>
      </c>
      <c r="F2177" s="257" t="s">
        <v>4574</v>
      </c>
      <c r="G2177" s="257" t="s">
        <v>4480</v>
      </c>
      <c r="H2177" s="257" t="s">
        <v>5750</v>
      </c>
      <c r="I2177" s="257" t="s">
        <v>1073</v>
      </c>
    </row>
    <row r="2178" spans="1:9" ht="15.95" customHeight="1">
      <c r="A2178" s="257" t="s">
        <v>4590</v>
      </c>
      <c r="B2178" s="257" t="s">
        <v>745</v>
      </c>
      <c r="C2178" s="257"/>
      <c r="D2178" s="257" t="s">
        <v>721</v>
      </c>
      <c r="E2178" s="257" t="s">
        <v>4573</v>
      </c>
      <c r="F2178" s="257" t="s">
        <v>4574</v>
      </c>
      <c r="G2178" s="257" t="s">
        <v>4480</v>
      </c>
      <c r="H2178" s="257" t="s">
        <v>5750</v>
      </c>
      <c r="I2178" s="257" t="s">
        <v>1073</v>
      </c>
    </row>
    <row r="2179" spans="1:9" ht="15.95" customHeight="1">
      <c r="A2179" s="257" t="s">
        <v>4591</v>
      </c>
      <c r="B2179" s="257" t="s">
        <v>1025</v>
      </c>
      <c r="C2179" s="257"/>
      <c r="D2179" s="257" t="s">
        <v>721</v>
      </c>
      <c r="E2179" s="257" t="s">
        <v>4573</v>
      </c>
      <c r="F2179" s="257" t="s">
        <v>4574</v>
      </c>
      <c r="G2179" s="257" t="s">
        <v>4480</v>
      </c>
      <c r="H2179" s="257" t="s">
        <v>5750</v>
      </c>
      <c r="I2179" s="257" t="s">
        <v>1073</v>
      </c>
    </row>
    <row r="2180" spans="1:9" ht="15.95" customHeight="1">
      <c r="A2180" s="257" t="s">
        <v>4592</v>
      </c>
      <c r="B2180" s="257" t="s">
        <v>4593</v>
      </c>
      <c r="C2180" s="257"/>
      <c r="D2180" s="257" t="s">
        <v>719</v>
      </c>
      <c r="E2180" s="257" t="s">
        <v>4594</v>
      </c>
      <c r="F2180" s="257" t="s">
        <v>4595</v>
      </c>
      <c r="G2180" s="257" t="s">
        <v>4480</v>
      </c>
      <c r="H2180" s="257" t="s">
        <v>5750</v>
      </c>
      <c r="I2180" s="257" t="s">
        <v>1073</v>
      </c>
    </row>
    <row r="2181" spans="1:9" ht="15.95" customHeight="1">
      <c r="A2181" s="257" t="s">
        <v>4596</v>
      </c>
      <c r="B2181" s="257" t="s">
        <v>854</v>
      </c>
      <c r="C2181" s="257"/>
      <c r="D2181" s="257" t="s">
        <v>719</v>
      </c>
      <c r="E2181" s="257" t="s">
        <v>4594</v>
      </c>
      <c r="F2181" s="257" t="s">
        <v>4595</v>
      </c>
      <c r="G2181" s="257" t="s">
        <v>4480</v>
      </c>
      <c r="H2181" s="257" t="s">
        <v>5750</v>
      </c>
      <c r="I2181" s="257" t="s">
        <v>1073</v>
      </c>
    </row>
    <row r="2182" spans="1:9" ht="15.95" customHeight="1">
      <c r="A2182" s="257" t="s">
        <v>4597</v>
      </c>
      <c r="B2182" s="257" t="s">
        <v>4598</v>
      </c>
      <c r="C2182" s="257"/>
      <c r="D2182" s="257" t="s">
        <v>721</v>
      </c>
      <c r="E2182" s="257" t="s">
        <v>4594</v>
      </c>
      <c r="F2182" s="257" t="s">
        <v>4595</v>
      </c>
      <c r="G2182" s="257" t="s">
        <v>4480</v>
      </c>
      <c r="H2182" s="257" t="s">
        <v>5750</v>
      </c>
      <c r="I2182" s="257" t="s">
        <v>1073</v>
      </c>
    </row>
    <row r="2183" spans="1:9" ht="15.95" customHeight="1">
      <c r="A2183" s="257" t="s">
        <v>4599</v>
      </c>
      <c r="B2183" s="257" t="s">
        <v>4600</v>
      </c>
      <c r="C2183" s="257"/>
      <c r="D2183" s="257" t="s">
        <v>721</v>
      </c>
      <c r="E2183" s="257" t="s">
        <v>4594</v>
      </c>
      <c r="F2183" s="257" t="s">
        <v>4595</v>
      </c>
      <c r="G2183" s="257" t="s">
        <v>4480</v>
      </c>
      <c r="H2183" s="257" t="s">
        <v>5750</v>
      </c>
      <c r="I2183" s="257" t="s">
        <v>1073</v>
      </c>
    </row>
    <row r="2184" spans="1:9" ht="15.95" customHeight="1">
      <c r="A2184" s="257" t="s">
        <v>4601</v>
      </c>
      <c r="B2184" s="257" t="s">
        <v>771</v>
      </c>
      <c r="C2184" s="257"/>
      <c r="D2184" s="257" t="s">
        <v>721</v>
      </c>
      <c r="E2184" s="257" t="s">
        <v>4594</v>
      </c>
      <c r="F2184" s="257" t="s">
        <v>4595</v>
      </c>
      <c r="G2184" s="257" t="s">
        <v>4480</v>
      </c>
      <c r="H2184" s="257" t="s">
        <v>5750</v>
      </c>
      <c r="I2184" s="257" t="s">
        <v>1073</v>
      </c>
    </row>
    <row r="2185" spans="1:9" ht="15.95" customHeight="1">
      <c r="A2185" s="257" t="s">
        <v>4602</v>
      </c>
      <c r="B2185" s="257" t="s">
        <v>3372</v>
      </c>
      <c r="C2185" s="257"/>
      <c r="D2185" s="257" t="s">
        <v>721</v>
      </c>
      <c r="E2185" s="257" t="s">
        <v>4594</v>
      </c>
      <c r="F2185" s="257" t="s">
        <v>4595</v>
      </c>
      <c r="G2185" s="257" t="s">
        <v>4480</v>
      </c>
      <c r="H2185" s="257" t="s">
        <v>5750</v>
      </c>
      <c r="I2185" s="257" t="s">
        <v>1073</v>
      </c>
    </row>
    <row r="2186" spans="1:9" ht="15.95" customHeight="1">
      <c r="A2186" s="257" t="s">
        <v>4603</v>
      </c>
      <c r="B2186" s="257" t="s">
        <v>4604</v>
      </c>
      <c r="C2186" s="257"/>
      <c r="D2186" s="257" t="s">
        <v>719</v>
      </c>
      <c r="E2186" s="257" t="s">
        <v>4594</v>
      </c>
      <c r="F2186" s="257" t="s">
        <v>4595</v>
      </c>
      <c r="G2186" s="257" t="s">
        <v>4480</v>
      </c>
      <c r="H2186" s="257" t="s">
        <v>5750</v>
      </c>
      <c r="I2186" s="257" t="s">
        <v>1073</v>
      </c>
    </row>
    <row r="2187" spans="1:9" ht="15.95" customHeight="1">
      <c r="A2187" s="257" t="s">
        <v>4605</v>
      </c>
      <c r="B2187" s="257" t="s">
        <v>4606</v>
      </c>
      <c r="C2187" s="257"/>
      <c r="D2187" s="257" t="s">
        <v>721</v>
      </c>
      <c r="E2187" s="257" t="s">
        <v>4594</v>
      </c>
      <c r="F2187" s="257" t="s">
        <v>4595</v>
      </c>
      <c r="G2187" s="257" t="s">
        <v>4480</v>
      </c>
      <c r="H2187" s="257" t="s">
        <v>5750</v>
      </c>
      <c r="I2187" s="257" t="s">
        <v>1073</v>
      </c>
    </row>
    <row r="2188" spans="1:9" ht="15.95" customHeight="1">
      <c r="A2188" s="257" t="s">
        <v>4607</v>
      </c>
      <c r="B2188" s="257" t="s">
        <v>1062</v>
      </c>
      <c r="C2188" s="257"/>
      <c r="D2188" s="257" t="s">
        <v>721</v>
      </c>
      <c r="E2188" s="257" t="s">
        <v>4594</v>
      </c>
      <c r="F2188" s="257" t="s">
        <v>4595</v>
      </c>
      <c r="G2188" s="257" t="s">
        <v>4480</v>
      </c>
      <c r="H2188" s="257" t="s">
        <v>5750</v>
      </c>
      <c r="I2188" s="257" t="s">
        <v>1073</v>
      </c>
    </row>
    <row r="2189" spans="1:9" ht="15.95" customHeight="1">
      <c r="A2189" s="257" t="s">
        <v>4608</v>
      </c>
      <c r="B2189" s="257" t="s">
        <v>963</v>
      </c>
      <c r="C2189" s="257"/>
      <c r="D2189" s="257" t="s">
        <v>721</v>
      </c>
      <c r="E2189" s="257" t="s">
        <v>4594</v>
      </c>
      <c r="F2189" s="257" t="s">
        <v>4595</v>
      </c>
      <c r="G2189" s="257" t="s">
        <v>4480</v>
      </c>
      <c r="H2189" s="257" t="s">
        <v>5750</v>
      </c>
      <c r="I2189" s="257" t="s">
        <v>1073</v>
      </c>
    </row>
    <row r="2190" spans="1:9" ht="15.95" customHeight="1">
      <c r="A2190" s="257" t="s">
        <v>4609</v>
      </c>
      <c r="B2190" s="257" t="s">
        <v>856</v>
      </c>
      <c r="C2190" s="257"/>
      <c r="D2190" s="257" t="s">
        <v>721</v>
      </c>
      <c r="E2190" s="257" t="s">
        <v>4594</v>
      </c>
      <c r="F2190" s="257" t="s">
        <v>4595</v>
      </c>
      <c r="G2190" s="257" t="s">
        <v>4480</v>
      </c>
      <c r="H2190" s="257" t="s">
        <v>5750</v>
      </c>
      <c r="I2190" s="257" t="s">
        <v>1073</v>
      </c>
    </row>
    <row r="2191" spans="1:9" ht="15.95" customHeight="1">
      <c r="A2191" s="257" t="s">
        <v>4610</v>
      </c>
      <c r="B2191" s="257" t="s">
        <v>839</v>
      </c>
      <c r="C2191" s="257"/>
      <c r="D2191" s="257" t="s">
        <v>721</v>
      </c>
      <c r="E2191" s="257" t="s">
        <v>4594</v>
      </c>
      <c r="F2191" s="257" t="s">
        <v>4595</v>
      </c>
      <c r="G2191" s="257" t="s">
        <v>4480</v>
      </c>
      <c r="H2191" s="257" t="s">
        <v>5750</v>
      </c>
      <c r="I2191" s="257" t="s">
        <v>1073</v>
      </c>
    </row>
    <row r="2192" spans="1:9" ht="15.95" customHeight="1">
      <c r="A2192" s="257" t="s">
        <v>4611</v>
      </c>
      <c r="B2192" s="257" t="s">
        <v>4612</v>
      </c>
      <c r="C2192" s="257"/>
      <c r="D2192" s="257" t="s">
        <v>721</v>
      </c>
      <c r="E2192" s="257" t="s">
        <v>4594</v>
      </c>
      <c r="F2192" s="257" t="s">
        <v>4595</v>
      </c>
      <c r="G2192" s="257" t="s">
        <v>4480</v>
      </c>
      <c r="H2192" s="257" t="s">
        <v>5750</v>
      </c>
      <c r="I2192" s="257" t="s">
        <v>1073</v>
      </c>
    </row>
    <row r="2193" spans="1:9" ht="15.95" customHeight="1">
      <c r="A2193" s="257" t="s">
        <v>4613</v>
      </c>
      <c r="B2193" s="257" t="s">
        <v>738</v>
      </c>
      <c r="C2193" s="257"/>
      <c r="D2193" s="257" t="s">
        <v>721</v>
      </c>
      <c r="E2193" s="257" t="s">
        <v>4594</v>
      </c>
      <c r="F2193" s="257" t="s">
        <v>4595</v>
      </c>
      <c r="G2193" s="257" t="s">
        <v>4480</v>
      </c>
      <c r="H2193" s="257" t="s">
        <v>5750</v>
      </c>
      <c r="I2193" s="257" t="s">
        <v>1073</v>
      </c>
    </row>
    <row r="2194" spans="1:9" ht="15.95" customHeight="1">
      <c r="A2194" s="257" t="s">
        <v>4614</v>
      </c>
      <c r="B2194" s="257" t="s">
        <v>4615</v>
      </c>
      <c r="C2194" s="257"/>
      <c r="D2194" s="257" t="s">
        <v>719</v>
      </c>
      <c r="E2194" s="257" t="s">
        <v>4616</v>
      </c>
      <c r="F2194" s="257" t="s">
        <v>4617</v>
      </c>
      <c r="G2194" s="257" t="s">
        <v>4480</v>
      </c>
      <c r="H2194" s="257" t="s">
        <v>5750</v>
      </c>
      <c r="I2194" s="257" t="s">
        <v>1073</v>
      </c>
    </row>
    <row r="2195" spans="1:9" ht="15.95" customHeight="1">
      <c r="A2195" s="257" t="s">
        <v>4618</v>
      </c>
      <c r="B2195" s="257" t="s">
        <v>4619</v>
      </c>
      <c r="C2195" s="257"/>
      <c r="D2195" s="257" t="s">
        <v>719</v>
      </c>
      <c r="E2195" s="257" t="s">
        <v>4616</v>
      </c>
      <c r="F2195" s="257" t="s">
        <v>4617</v>
      </c>
      <c r="G2195" s="257" t="s">
        <v>4480</v>
      </c>
      <c r="H2195" s="257" t="s">
        <v>5750</v>
      </c>
      <c r="I2195" s="257" t="s">
        <v>1073</v>
      </c>
    </row>
    <row r="2196" spans="1:9" ht="15.95" customHeight="1">
      <c r="A2196" s="257" t="s">
        <v>4620</v>
      </c>
      <c r="B2196" s="257" t="s">
        <v>4621</v>
      </c>
      <c r="C2196" s="257"/>
      <c r="D2196" s="257" t="s">
        <v>721</v>
      </c>
      <c r="E2196" s="257" t="s">
        <v>4616</v>
      </c>
      <c r="F2196" s="257" t="s">
        <v>4617</v>
      </c>
      <c r="G2196" s="257" t="s">
        <v>4480</v>
      </c>
      <c r="H2196" s="257" t="s">
        <v>5750</v>
      </c>
      <c r="I2196" s="257" t="s">
        <v>1073</v>
      </c>
    </row>
    <row r="2197" spans="1:9" ht="15.95" customHeight="1">
      <c r="A2197" s="257" t="s">
        <v>4622</v>
      </c>
      <c r="B2197" s="257" t="s">
        <v>4623</v>
      </c>
      <c r="C2197" s="257"/>
      <c r="D2197" s="257" t="s">
        <v>721</v>
      </c>
      <c r="E2197" s="257" t="s">
        <v>4616</v>
      </c>
      <c r="F2197" s="257" t="s">
        <v>4617</v>
      </c>
      <c r="G2197" s="257" t="s">
        <v>4480</v>
      </c>
      <c r="H2197" s="257" t="s">
        <v>5750</v>
      </c>
      <c r="I2197" s="257" t="s">
        <v>1073</v>
      </c>
    </row>
    <row r="2198" spans="1:9" ht="15.95" customHeight="1">
      <c r="A2198" s="257" t="s">
        <v>4624</v>
      </c>
      <c r="B2198" s="257" t="s">
        <v>4625</v>
      </c>
      <c r="C2198" s="257"/>
      <c r="D2198" s="257" t="s">
        <v>721</v>
      </c>
      <c r="E2198" s="257" t="s">
        <v>4616</v>
      </c>
      <c r="F2198" s="257" t="s">
        <v>4617</v>
      </c>
      <c r="G2198" s="257" t="s">
        <v>4480</v>
      </c>
      <c r="H2198" s="257" t="s">
        <v>5750</v>
      </c>
      <c r="I2198" s="257" t="s">
        <v>1073</v>
      </c>
    </row>
    <row r="2199" spans="1:9" ht="15.95" customHeight="1">
      <c r="A2199" s="257" t="s">
        <v>4626</v>
      </c>
      <c r="B2199" s="257" t="s">
        <v>4627</v>
      </c>
      <c r="C2199" s="257"/>
      <c r="D2199" s="257" t="s">
        <v>721</v>
      </c>
      <c r="E2199" s="257" t="s">
        <v>4616</v>
      </c>
      <c r="F2199" s="257" t="s">
        <v>4617</v>
      </c>
      <c r="G2199" s="257" t="s">
        <v>4480</v>
      </c>
      <c r="H2199" s="257" t="s">
        <v>5750</v>
      </c>
      <c r="I2199" s="257" t="s">
        <v>1073</v>
      </c>
    </row>
    <row r="2200" spans="1:9" ht="15.95" customHeight="1">
      <c r="A2200" s="257" t="s">
        <v>4628</v>
      </c>
      <c r="B2200" s="257" t="s">
        <v>4629</v>
      </c>
      <c r="C2200" s="257"/>
      <c r="D2200" s="257" t="s">
        <v>721</v>
      </c>
      <c r="E2200" s="257" t="s">
        <v>4616</v>
      </c>
      <c r="F2200" s="257" t="s">
        <v>4617</v>
      </c>
      <c r="G2200" s="257" t="s">
        <v>4480</v>
      </c>
      <c r="H2200" s="257" t="s">
        <v>5750</v>
      </c>
      <c r="I2200" s="257" t="s">
        <v>1073</v>
      </c>
    </row>
    <row r="2201" spans="1:9" ht="15.95" customHeight="1">
      <c r="A2201" s="257" t="s">
        <v>4630</v>
      </c>
      <c r="B2201" s="257" t="s">
        <v>4631</v>
      </c>
      <c r="C2201" s="257"/>
      <c r="D2201" s="257" t="s">
        <v>721</v>
      </c>
      <c r="E2201" s="257" t="s">
        <v>4616</v>
      </c>
      <c r="F2201" s="257" t="s">
        <v>4617</v>
      </c>
      <c r="G2201" s="257" t="s">
        <v>4480</v>
      </c>
      <c r="H2201" s="257" t="s">
        <v>5750</v>
      </c>
      <c r="I2201" s="257" t="s">
        <v>1073</v>
      </c>
    </row>
    <row r="2202" spans="1:9" ht="15.95" customHeight="1">
      <c r="A2202" s="257" t="s">
        <v>4632</v>
      </c>
      <c r="B2202" s="257" t="s">
        <v>4633</v>
      </c>
      <c r="C2202" s="257"/>
      <c r="D2202" s="257" t="s">
        <v>721</v>
      </c>
      <c r="E2202" s="257" t="s">
        <v>4616</v>
      </c>
      <c r="F2202" s="257" t="s">
        <v>4617</v>
      </c>
      <c r="G2202" s="257" t="s">
        <v>4480</v>
      </c>
      <c r="H2202" s="257" t="s">
        <v>5750</v>
      </c>
      <c r="I2202" s="257" t="s">
        <v>1073</v>
      </c>
    </row>
    <row r="2203" spans="1:9" ht="15.95" customHeight="1">
      <c r="A2203" s="257" t="s">
        <v>4634</v>
      </c>
      <c r="B2203" s="257" t="s">
        <v>4635</v>
      </c>
      <c r="C2203" s="257"/>
      <c r="D2203" s="257" t="s">
        <v>721</v>
      </c>
      <c r="E2203" s="257" t="s">
        <v>4616</v>
      </c>
      <c r="F2203" s="257" t="s">
        <v>4617</v>
      </c>
      <c r="G2203" s="257" t="s">
        <v>4480</v>
      </c>
      <c r="H2203" s="257" t="s">
        <v>5750</v>
      </c>
      <c r="I2203" s="257" t="s">
        <v>1073</v>
      </c>
    </row>
    <row r="2204" spans="1:9" ht="15.95" customHeight="1">
      <c r="A2204" s="257" t="s">
        <v>4636</v>
      </c>
      <c r="B2204" s="257" t="s">
        <v>4637</v>
      </c>
      <c r="C2204" s="257"/>
      <c r="D2204" s="257" t="s">
        <v>721</v>
      </c>
      <c r="E2204" s="257" t="s">
        <v>4616</v>
      </c>
      <c r="F2204" s="257" t="s">
        <v>4617</v>
      </c>
      <c r="G2204" s="257" t="s">
        <v>4480</v>
      </c>
      <c r="H2204" s="257" t="s">
        <v>5750</v>
      </c>
      <c r="I2204" s="257" t="s">
        <v>1073</v>
      </c>
    </row>
    <row r="2205" spans="1:9" ht="15.95" customHeight="1">
      <c r="A2205" s="257" t="s">
        <v>4638</v>
      </c>
      <c r="B2205" s="257" t="s">
        <v>4639</v>
      </c>
      <c r="C2205" s="257"/>
      <c r="D2205" s="257" t="s">
        <v>721</v>
      </c>
      <c r="E2205" s="257" t="s">
        <v>4616</v>
      </c>
      <c r="F2205" s="257" t="s">
        <v>4617</v>
      </c>
      <c r="G2205" s="257" t="s">
        <v>4480</v>
      </c>
      <c r="H2205" s="257" t="s">
        <v>5750</v>
      </c>
      <c r="I2205" s="257" t="s">
        <v>1073</v>
      </c>
    </row>
    <row r="2206" spans="1:9" ht="15.95" customHeight="1">
      <c r="A2206" s="257" t="s">
        <v>4640</v>
      </c>
      <c r="B2206" s="257" t="s">
        <v>4641</v>
      </c>
      <c r="C2206" s="257"/>
      <c r="D2206" s="257" t="s">
        <v>721</v>
      </c>
      <c r="E2206" s="257" t="s">
        <v>4616</v>
      </c>
      <c r="F2206" s="257" t="s">
        <v>4617</v>
      </c>
      <c r="G2206" s="257" t="s">
        <v>4480</v>
      </c>
      <c r="H2206" s="257" t="s">
        <v>5750</v>
      </c>
      <c r="I2206" s="257" t="s">
        <v>1073</v>
      </c>
    </row>
    <row r="2207" spans="1:9" ht="15.95" customHeight="1">
      <c r="A2207" s="257" t="s">
        <v>4642</v>
      </c>
      <c r="B2207" s="257" t="s">
        <v>4643</v>
      </c>
      <c r="C2207" s="257"/>
      <c r="D2207" s="257" t="s">
        <v>721</v>
      </c>
      <c r="E2207" s="257" t="s">
        <v>4616</v>
      </c>
      <c r="F2207" s="257" t="s">
        <v>4617</v>
      </c>
      <c r="G2207" s="257" t="s">
        <v>4480</v>
      </c>
      <c r="H2207" s="257" t="s">
        <v>5750</v>
      </c>
      <c r="I2207" s="257" t="s">
        <v>1073</v>
      </c>
    </row>
    <row r="2208" spans="1:9" ht="15.95" customHeight="1">
      <c r="A2208" s="257" t="s">
        <v>4644</v>
      </c>
      <c r="B2208" s="257" t="s">
        <v>4645</v>
      </c>
      <c r="C2208" s="257"/>
      <c r="D2208" s="257" t="s">
        <v>721</v>
      </c>
      <c r="E2208" s="257" t="s">
        <v>4616</v>
      </c>
      <c r="F2208" s="257" t="s">
        <v>4617</v>
      </c>
      <c r="G2208" s="257" t="s">
        <v>4480</v>
      </c>
      <c r="H2208" s="257" t="s">
        <v>5750</v>
      </c>
      <c r="I2208" s="257" t="s">
        <v>1073</v>
      </c>
    </row>
    <row r="2209" spans="1:9" ht="15.95" customHeight="1">
      <c r="A2209" s="257" t="s">
        <v>4646</v>
      </c>
      <c r="B2209" s="257" t="s">
        <v>870</v>
      </c>
      <c r="C2209" s="257"/>
      <c r="D2209" s="257" t="s">
        <v>719</v>
      </c>
      <c r="E2209" s="257" t="s">
        <v>4647</v>
      </c>
      <c r="F2209" s="257" t="s">
        <v>1941</v>
      </c>
      <c r="G2209" s="257" t="s">
        <v>4480</v>
      </c>
      <c r="H2209" s="257" t="s">
        <v>5750</v>
      </c>
      <c r="I2209" s="257" t="s">
        <v>1073</v>
      </c>
    </row>
    <row r="2210" spans="1:9" ht="15.95" customHeight="1">
      <c r="A2210" s="257" t="s">
        <v>4648</v>
      </c>
      <c r="B2210" s="257" t="s">
        <v>884</v>
      </c>
      <c r="C2210" s="257"/>
      <c r="D2210" s="257" t="s">
        <v>721</v>
      </c>
      <c r="E2210" s="257" t="s">
        <v>4647</v>
      </c>
      <c r="F2210" s="257" t="s">
        <v>1941</v>
      </c>
      <c r="G2210" s="257" t="s">
        <v>4480</v>
      </c>
      <c r="H2210" s="257" t="s">
        <v>5750</v>
      </c>
      <c r="I2210" s="257" t="s">
        <v>1073</v>
      </c>
    </row>
    <row r="2211" spans="1:9" ht="15.95" customHeight="1">
      <c r="A2211" s="257" t="s">
        <v>4649</v>
      </c>
      <c r="B2211" s="257" t="s">
        <v>4650</v>
      </c>
      <c r="C2211" s="257"/>
      <c r="D2211" s="257" t="s">
        <v>721</v>
      </c>
      <c r="E2211" s="257" t="s">
        <v>4647</v>
      </c>
      <c r="F2211" s="257" t="s">
        <v>1941</v>
      </c>
      <c r="G2211" s="257" t="s">
        <v>4480</v>
      </c>
      <c r="H2211" s="257" t="s">
        <v>5750</v>
      </c>
      <c r="I2211" s="257" t="s">
        <v>1073</v>
      </c>
    </row>
    <row r="2212" spans="1:9" ht="15.95" customHeight="1">
      <c r="A2212" s="257" t="s">
        <v>4651</v>
      </c>
      <c r="B2212" s="257" t="s">
        <v>4652</v>
      </c>
      <c r="C2212" s="257"/>
      <c r="D2212" s="257" t="s">
        <v>721</v>
      </c>
      <c r="E2212" s="257" t="s">
        <v>4647</v>
      </c>
      <c r="F2212" s="257" t="s">
        <v>1941</v>
      </c>
      <c r="G2212" s="257" t="s">
        <v>4480</v>
      </c>
      <c r="H2212" s="257" t="s">
        <v>5750</v>
      </c>
      <c r="I2212" s="257" t="s">
        <v>1073</v>
      </c>
    </row>
    <row r="2213" spans="1:9" ht="15.95" customHeight="1">
      <c r="A2213" s="257" t="s">
        <v>4653</v>
      </c>
      <c r="B2213" s="257" t="s">
        <v>1030</v>
      </c>
      <c r="C2213" s="257"/>
      <c r="D2213" s="257" t="s">
        <v>721</v>
      </c>
      <c r="E2213" s="257" t="s">
        <v>4647</v>
      </c>
      <c r="F2213" s="257" t="s">
        <v>1941</v>
      </c>
      <c r="G2213" s="257" t="s">
        <v>4480</v>
      </c>
      <c r="H2213" s="257" t="s">
        <v>5750</v>
      </c>
      <c r="I2213" s="257" t="s">
        <v>1073</v>
      </c>
    </row>
    <row r="2214" spans="1:9" ht="15.95" customHeight="1">
      <c r="A2214" s="257" t="s">
        <v>4654</v>
      </c>
      <c r="B2214" s="257" t="s">
        <v>3075</v>
      </c>
      <c r="C2214" s="257"/>
      <c r="D2214" s="257" t="s">
        <v>721</v>
      </c>
      <c r="E2214" s="257" t="s">
        <v>4647</v>
      </c>
      <c r="F2214" s="257" t="s">
        <v>1941</v>
      </c>
      <c r="G2214" s="257" t="s">
        <v>4480</v>
      </c>
      <c r="H2214" s="257" t="s">
        <v>5750</v>
      </c>
      <c r="I2214" s="257" t="s">
        <v>1073</v>
      </c>
    </row>
    <row r="2215" spans="1:9" ht="15.95" customHeight="1">
      <c r="A2215" s="257" t="s">
        <v>4655</v>
      </c>
      <c r="B2215" s="257" t="s">
        <v>938</v>
      </c>
      <c r="C2215" s="257"/>
      <c r="D2215" s="257" t="s">
        <v>721</v>
      </c>
      <c r="E2215" s="257" t="s">
        <v>4647</v>
      </c>
      <c r="F2215" s="257" t="s">
        <v>1941</v>
      </c>
      <c r="G2215" s="257" t="s">
        <v>4480</v>
      </c>
      <c r="H2215" s="257" t="s">
        <v>5750</v>
      </c>
      <c r="I2215" s="257" t="s">
        <v>1073</v>
      </c>
    </row>
    <row r="2216" spans="1:9" ht="15.95" customHeight="1">
      <c r="A2216" s="257" t="s">
        <v>4656</v>
      </c>
      <c r="B2216" s="257" t="s">
        <v>908</v>
      </c>
      <c r="C2216" s="257"/>
      <c r="D2216" s="257" t="s">
        <v>721</v>
      </c>
      <c r="E2216" s="257" t="s">
        <v>4647</v>
      </c>
      <c r="F2216" s="257" t="s">
        <v>1941</v>
      </c>
      <c r="G2216" s="257" t="s">
        <v>4480</v>
      </c>
      <c r="H2216" s="257" t="s">
        <v>5750</v>
      </c>
      <c r="I2216" s="257" t="s">
        <v>1073</v>
      </c>
    </row>
    <row r="2217" spans="1:9" ht="15.95" customHeight="1">
      <c r="A2217" s="257" t="s">
        <v>4657</v>
      </c>
      <c r="B2217" s="257" t="s">
        <v>4658</v>
      </c>
      <c r="C2217" s="257"/>
      <c r="D2217" s="257" t="s">
        <v>721</v>
      </c>
      <c r="E2217" s="257" t="s">
        <v>4647</v>
      </c>
      <c r="F2217" s="257" t="s">
        <v>1941</v>
      </c>
      <c r="G2217" s="257" t="s">
        <v>4480</v>
      </c>
      <c r="H2217" s="257" t="s">
        <v>5750</v>
      </c>
      <c r="I2217" s="257" t="s">
        <v>1073</v>
      </c>
    </row>
    <row r="2218" spans="1:9" ht="15.95" customHeight="1">
      <c r="A2218" s="257" t="s">
        <v>4659</v>
      </c>
      <c r="B2218" s="257" t="s">
        <v>808</v>
      </c>
      <c r="C2218" s="257"/>
      <c r="D2218" s="257" t="s">
        <v>721</v>
      </c>
      <c r="E2218" s="257" t="s">
        <v>4647</v>
      </c>
      <c r="F2218" s="257" t="s">
        <v>1941</v>
      </c>
      <c r="G2218" s="257" t="s">
        <v>4480</v>
      </c>
      <c r="H2218" s="257" t="s">
        <v>5750</v>
      </c>
      <c r="I2218" s="257" t="s">
        <v>1073</v>
      </c>
    </row>
    <row r="2219" spans="1:9" ht="15.95" customHeight="1">
      <c r="A2219" s="257" t="s">
        <v>4660</v>
      </c>
      <c r="B2219" s="257" t="s">
        <v>4661</v>
      </c>
      <c r="C2219" s="257"/>
      <c r="D2219" s="257" t="s">
        <v>721</v>
      </c>
      <c r="E2219" s="257" t="s">
        <v>4647</v>
      </c>
      <c r="F2219" s="257" t="s">
        <v>1941</v>
      </c>
      <c r="G2219" s="257" t="s">
        <v>4480</v>
      </c>
      <c r="H2219" s="257" t="s">
        <v>5750</v>
      </c>
      <c r="I2219" s="257" t="s">
        <v>1073</v>
      </c>
    </row>
    <row r="2220" spans="1:9" ht="15.95" customHeight="1">
      <c r="A2220" s="257" t="s">
        <v>4662</v>
      </c>
      <c r="B2220" s="257" t="s">
        <v>741</v>
      </c>
      <c r="C2220" s="257"/>
      <c r="D2220" s="257" t="s">
        <v>721</v>
      </c>
      <c r="E2220" s="257" t="s">
        <v>4647</v>
      </c>
      <c r="F2220" s="257" t="s">
        <v>1941</v>
      </c>
      <c r="G2220" s="257" t="s">
        <v>4480</v>
      </c>
      <c r="H2220" s="257" t="s">
        <v>5750</v>
      </c>
      <c r="I2220" s="257" t="s">
        <v>1073</v>
      </c>
    </row>
    <row r="2221" spans="1:9" ht="15.95" customHeight="1">
      <c r="A2221" s="257" t="s">
        <v>4663</v>
      </c>
      <c r="B2221" s="257" t="s">
        <v>954</v>
      </c>
      <c r="C2221" s="257"/>
      <c r="D2221" s="257" t="s">
        <v>721</v>
      </c>
      <c r="E2221" s="257" t="s">
        <v>4647</v>
      </c>
      <c r="F2221" s="257" t="s">
        <v>1941</v>
      </c>
      <c r="G2221" s="257" t="s">
        <v>4480</v>
      </c>
      <c r="H2221" s="257" t="s">
        <v>5750</v>
      </c>
      <c r="I2221" s="257" t="s">
        <v>1073</v>
      </c>
    </row>
    <row r="2222" spans="1:9" ht="15.95" customHeight="1">
      <c r="A2222" s="257" t="s">
        <v>4664</v>
      </c>
      <c r="B2222" s="257" t="s">
        <v>793</v>
      </c>
      <c r="C2222" s="257"/>
      <c r="D2222" s="257" t="s">
        <v>719</v>
      </c>
      <c r="E2222" s="257" t="s">
        <v>4665</v>
      </c>
      <c r="F2222" s="257" t="s">
        <v>794</v>
      </c>
      <c r="G2222" s="257" t="s">
        <v>4480</v>
      </c>
      <c r="H2222" s="257" t="s">
        <v>5750</v>
      </c>
      <c r="I2222" s="257" t="s">
        <v>1073</v>
      </c>
    </row>
    <row r="2223" spans="1:9" ht="15.95" customHeight="1">
      <c r="A2223" s="257" t="s">
        <v>4666</v>
      </c>
      <c r="B2223" s="257" t="s">
        <v>4667</v>
      </c>
      <c r="C2223" s="257"/>
      <c r="D2223" s="257" t="s">
        <v>719</v>
      </c>
      <c r="E2223" s="257" t="s">
        <v>4665</v>
      </c>
      <c r="F2223" s="257" t="s">
        <v>794</v>
      </c>
      <c r="G2223" s="257" t="s">
        <v>4480</v>
      </c>
      <c r="H2223" s="257" t="s">
        <v>5750</v>
      </c>
      <c r="I2223" s="257" t="s">
        <v>1073</v>
      </c>
    </row>
    <row r="2224" spans="1:9" ht="15.95" customHeight="1">
      <c r="A2224" s="257" t="s">
        <v>4668</v>
      </c>
      <c r="B2224" s="257" t="s">
        <v>4669</v>
      </c>
      <c r="C2224" s="257"/>
      <c r="D2224" s="257" t="s">
        <v>721</v>
      </c>
      <c r="E2224" s="257" t="s">
        <v>4665</v>
      </c>
      <c r="F2224" s="257" t="s">
        <v>794</v>
      </c>
      <c r="G2224" s="257" t="s">
        <v>4480</v>
      </c>
      <c r="H2224" s="257" t="s">
        <v>5750</v>
      </c>
      <c r="I2224" s="257" t="s">
        <v>1073</v>
      </c>
    </row>
    <row r="2225" spans="1:9" ht="15.95" customHeight="1">
      <c r="A2225" s="257" t="s">
        <v>4670</v>
      </c>
      <c r="B2225" s="257" t="s">
        <v>4671</v>
      </c>
      <c r="C2225" s="257"/>
      <c r="D2225" s="257" t="s">
        <v>721</v>
      </c>
      <c r="E2225" s="257" t="s">
        <v>4665</v>
      </c>
      <c r="F2225" s="257" t="s">
        <v>794</v>
      </c>
      <c r="G2225" s="257" t="s">
        <v>4480</v>
      </c>
      <c r="H2225" s="257" t="s">
        <v>5750</v>
      </c>
      <c r="I2225" s="257" t="s">
        <v>1073</v>
      </c>
    </row>
    <row r="2226" spans="1:9" ht="15.95" customHeight="1">
      <c r="A2226" s="257" t="s">
        <v>4672</v>
      </c>
      <c r="B2226" s="257" t="s">
        <v>4673</v>
      </c>
      <c r="C2226" s="257"/>
      <c r="D2226" s="257" t="s">
        <v>721</v>
      </c>
      <c r="E2226" s="257" t="s">
        <v>4665</v>
      </c>
      <c r="F2226" s="257" t="s">
        <v>794</v>
      </c>
      <c r="G2226" s="257" t="s">
        <v>4480</v>
      </c>
      <c r="H2226" s="257" t="s">
        <v>5750</v>
      </c>
      <c r="I2226" s="257" t="s">
        <v>1073</v>
      </c>
    </row>
    <row r="2227" spans="1:9" ht="15.95" customHeight="1">
      <c r="A2227" s="257" t="s">
        <v>4674</v>
      </c>
      <c r="B2227" s="257" t="s">
        <v>4675</v>
      </c>
      <c r="C2227" s="257"/>
      <c r="D2227" s="257" t="s">
        <v>721</v>
      </c>
      <c r="E2227" s="257" t="s">
        <v>4665</v>
      </c>
      <c r="F2227" s="257" t="s">
        <v>794</v>
      </c>
      <c r="G2227" s="257" t="s">
        <v>4480</v>
      </c>
      <c r="H2227" s="257" t="s">
        <v>5750</v>
      </c>
      <c r="I2227" s="257" t="s">
        <v>1073</v>
      </c>
    </row>
    <row r="2228" spans="1:9" ht="15.95" customHeight="1">
      <c r="A2228" s="257" t="s">
        <v>4676</v>
      </c>
      <c r="B2228" s="257" t="s">
        <v>4677</v>
      </c>
      <c r="C2228" s="257"/>
      <c r="D2228" s="257" t="s">
        <v>721</v>
      </c>
      <c r="E2228" s="257" t="s">
        <v>4665</v>
      </c>
      <c r="F2228" s="257" t="s">
        <v>794</v>
      </c>
      <c r="G2228" s="257" t="s">
        <v>4480</v>
      </c>
      <c r="H2228" s="257" t="s">
        <v>5750</v>
      </c>
      <c r="I2228" s="257" t="s">
        <v>1073</v>
      </c>
    </row>
    <row r="2229" spans="1:9" ht="15.95" customHeight="1">
      <c r="A2229" s="257" t="s">
        <v>4678</v>
      </c>
      <c r="B2229" s="257" t="s">
        <v>1413</v>
      </c>
      <c r="C2229" s="257"/>
      <c r="D2229" s="257" t="s">
        <v>721</v>
      </c>
      <c r="E2229" s="257" t="s">
        <v>4665</v>
      </c>
      <c r="F2229" s="257" t="s">
        <v>794</v>
      </c>
      <c r="G2229" s="257" t="s">
        <v>4480</v>
      </c>
      <c r="H2229" s="257" t="s">
        <v>5750</v>
      </c>
      <c r="I2229" s="257" t="s">
        <v>1073</v>
      </c>
    </row>
    <row r="2230" spans="1:9" ht="15.95" customHeight="1">
      <c r="A2230" s="257" t="s">
        <v>4679</v>
      </c>
      <c r="B2230" s="257" t="s">
        <v>1047</v>
      </c>
      <c r="C2230" s="257"/>
      <c r="D2230" s="257" t="s">
        <v>721</v>
      </c>
      <c r="E2230" s="257" t="s">
        <v>4665</v>
      </c>
      <c r="F2230" s="257" t="s">
        <v>794</v>
      </c>
      <c r="G2230" s="257" t="s">
        <v>4480</v>
      </c>
      <c r="H2230" s="257" t="s">
        <v>5750</v>
      </c>
      <c r="I2230" s="257" t="s">
        <v>1073</v>
      </c>
    </row>
    <row r="2231" spans="1:9" ht="15.95" customHeight="1">
      <c r="A2231" s="257" t="s">
        <v>4680</v>
      </c>
      <c r="B2231" s="257" t="s">
        <v>869</v>
      </c>
      <c r="C2231" s="257"/>
      <c r="D2231" s="257" t="s">
        <v>721</v>
      </c>
      <c r="E2231" s="257" t="s">
        <v>4665</v>
      </c>
      <c r="F2231" s="257" t="s">
        <v>794</v>
      </c>
      <c r="G2231" s="257" t="s">
        <v>4480</v>
      </c>
      <c r="H2231" s="257" t="s">
        <v>5750</v>
      </c>
      <c r="I2231" s="257" t="s">
        <v>1073</v>
      </c>
    </row>
    <row r="2232" spans="1:9" ht="15.95" customHeight="1">
      <c r="A2232" s="257" t="s">
        <v>4681</v>
      </c>
      <c r="B2232" s="257" t="s">
        <v>1053</v>
      </c>
      <c r="C2232" s="257"/>
      <c r="D2232" s="257" t="s">
        <v>721</v>
      </c>
      <c r="E2232" s="257" t="s">
        <v>4665</v>
      </c>
      <c r="F2232" s="257" t="s">
        <v>794</v>
      </c>
      <c r="G2232" s="257" t="s">
        <v>4480</v>
      </c>
      <c r="H2232" s="257" t="s">
        <v>5750</v>
      </c>
      <c r="I2232" s="257" t="s">
        <v>1073</v>
      </c>
    </row>
    <row r="2233" spans="1:9" ht="15.95" customHeight="1">
      <c r="A2233" s="257" t="s">
        <v>4682</v>
      </c>
      <c r="B2233" s="257" t="s">
        <v>1690</v>
      </c>
      <c r="C2233" s="257"/>
      <c r="D2233" s="257" t="s">
        <v>721</v>
      </c>
      <c r="E2233" s="257" t="s">
        <v>4665</v>
      </c>
      <c r="F2233" s="257" t="s">
        <v>794</v>
      </c>
      <c r="G2233" s="257" t="s">
        <v>4480</v>
      </c>
      <c r="H2233" s="257" t="s">
        <v>5750</v>
      </c>
      <c r="I2233" s="257" t="s">
        <v>1073</v>
      </c>
    </row>
    <row r="2234" spans="1:9" ht="15.95" customHeight="1">
      <c r="A2234" s="257" t="s">
        <v>4683</v>
      </c>
      <c r="B2234" s="257" t="s">
        <v>4684</v>
      </c>
      <c r="C2234" s="257"/>
      <c r="D2234" s="257" t="s">
        <v>721</v>
      </c>
      <c r="E2234" s="257" t="s">
        <v>4665</v>
      </c>
      <c r="F2234" s="257" t="s">
        <v>794</v>
      </c>
      <c r="G2234" s="257" t="s">
        <v>4480</v>
      </c>
      <c r="H2234" s="257" t="s">
        <v>5750</v>
      </c>
      <c r="I2234" s="257" t="s">
        <v>1073</v>
      </c>
    </row>
    <row r="2235" spans="1:9" ht="15.95" customHeight="1">
      <c r="A2235" s="257" t="s">
        <v>4685</v>
      </c>
      <c r="B2235" s="257" t="s">
        <v>4686</v>
      </c>
      <c r="C2235" s="257"/>
      <c r="D2235" s="257" t="s">
        <v>721</v>
      </c>
      <c r="E2235" s="257" t="s">
        <v>4665</v>
      </c>
      <c r="F2235" s="257" t="s">
        <v>794</v>
      </c>
      <c r="G2235" s="257" t="s">
        <v>4480</v>
      </c>
      <c r="H2235" s="257" t="s">
        <v>5750</v>
      </c>
      <c r="I2235" s="257" t="s">
        <v>1073</v>
      </c>
    </row>
    <row r="2236" spans="1:9" ht="15.95" customHeight="1">
      <c r="A2236" s="257" t="s">
        <v>4687</v>
      </c>
      <c r="B2236" s="257" t="s">
        <v>4688</v>
      </c>
      <c r="C2236" s="257"/>
      <c r="D2236" s="257" t="s">
        <v>721</v>
      </c>
      <c r="E2236" s="257" t="s">
        <v>4665</v>
      </c>
      <c r="F2236" s="257" t="s">
        <v>794</v>
      </c>
      <c r="G2236" s="257" t="s">
        <v>4480</v>
      </c>
      <c r="H2236" s="257" t="s">
        <v>5750</v>
      </c>
      <c r="I2236" s="257" t="s">
        <v>1073</v>
      </c>
    </row>
    <row r="2237" spans="1:9" ht="15.95" customHeight="1">
      <c r="A2237" s="257" t="s">
        <v>4689</v>
      </c>
      <c r="B2237" s="257" t="s">
        <v>4690</v>
      </c>
      <c r="C2237" s="257"/>
      <c r="D2237" s="257" t="s">
        <v>721</v>
      </c>
      <c r="E2237" s="257" t="s">
        <v>4665</v>
      </c>
      <c r="F2237" s="257" t="s">
        <v>794</v>
      </c>
      <c r="G2237" s="257" t="s">
        <v>4480</v>
      </c>
      <c r="H2237" s="257" t="s">
        <v>5750</v>
      </c>
      <c r="I2237" s="257" t="s">
        <v>1073</v>
      </c>
    </row>
    <row r="2238" spans="1:9" ht="15.95" customHeight="1">
      <c r="A2238" s="257" t="s">
        <v>4691</v>
      </c>
      <c r="B2238" s="257" t="s">
        <v>756</v>
      </c>
      <c r="C2238" s="257"/>
      <c r="D2238" s="257" t="s">
        <v>721</v>
      </c>
      <c r="E2238" s="257" t="s">
        <v>4665</v>
      </c>
      <c r="F2238" s="257" t="s">
        <v>794</v>
      </c>
      <c r="G2238" s="257" t="s">
        <v>4480</v>
      </c>
      <c r="H2238" s="257" t="s">
        <v>5750</v>
      </c>
      <c r="I2238" s="257" t="s">
        <v>1073</v>
      </c>
    </row>
    <row r="2239" spans="1:9" ht="15.95" customHeight="1">
      <c r="A2239" s="257" t="s">
        <v>4692</v>
      </c>
      <c r="B2239" s="257" t="s">
        <v>802</v>
      </c>
      <c r="C2239" s="257"/>
      <c r="D2239" s="257" t="s">
        <v>721</v>
      </c>
      <c r="E2239" s="257" t="s">
        <v>4665</v>
      </c>
      <c r="F2239" s="257" t="s">
        <v>794</v>
      </c>
      <c r="G2239" s="257" t="s">
        <v>4480</v>
      </c>
      <c r="H2239" s="257" t="s">
        <v>5750</v>
      </c>
      <c r="I2239" s="257" t="s">
        <v>1073</v>
      </c>
    </row>
    <row r="2240" spans="1:9" ht="15.95" customHeight="1">
      <c r="A2240" s="257" t="s">
        <v>4693</v>
      </c>
      <c r="B2240" s="257" t="s">
        <v>4694</v>
      </c>
      <c r="C2240" s="257"/>
      <c r="D2240" s="257" t="s">
        <v>719</v>
      </c>
      <c r="E2240" s="257" t="s">
        <v>4695</v>
      </c>
      <c r="F2240" s="257" t="s">
        <v>4696</v>
      </c>
      <c r="G2240" s="257" t="s">
        <v>4480</v>
      </c>
      <c r="H2240" s="257" t="s">
        <v>5750</v>
      </c>
      <c r="I2240" s="257" t="s">
        <v>1073</v>
      </c>
    </row>
    <row r="2241" spans="1:9" ht="15.95" customHeight="1">
      <c r="A2241" s="257" t="s">
        <v>4697</v>
      </c>
      <c r="B2241" s="257" t="s">
        <v>1403</v>
      </c>
      <c r="C2241" s="257"/>
      <c r="D2241" s="257" t="s">
        <v>719</v>
      </c>
      <c r="E2241" s="257" t="s">
        <v>4695</v>
      </c>
      <c r="F2241" s="257" t="s">
        <v>4696</v>
      </c>
      <c r="G2241" s="257" t="s">
        <v>4480</v>
      </c>
      <c r="H2241" s="257" t="s">
        <v>5750</v>
      </c>
      <c r="I2241" s="257" t="s">
        <v>1073</v>
      </c>
    </row>
    <row r="2242" spans="1:9" ht="15.95" customHeight="1">
      <c r="A2242" s="257" t="s">
        <v>4698</v>
      </c>
      <c r="B2242" s="257" t="s">
        <v>4699</v>
      </c>
      <c r="C2242" s="257"/>
      <c r="D2242" s="257" t="s">
        <v>719</v>
      </c>
      <c r="E2242" s="257" t="s">
        <v>4695</v>
      </c>
      <c r="F2242" s="257" t="s">
        <v>4696</v>
      </c>
      <c r="G2242" s="257" t="s">
        <v>4480</v>
      </c>
      <c r="H2242" s="257" t="s">
        <v>5750</v>
      </c>
      <c r="I2242" s="257" t="s">
        <v>1073</v>
      </c>
    </row>
    <row r="2243" spans="1:9" ht="15.95" customHeight="1">
      <c r="A2243" s="257" t="s">
        <v>4700</v>
      </c>
      <c r="B2243" s="257" t="s">
        <v>1052</v>
      </c>
      <c r="C2243" s="257"/>
      <c r="D2243" s="257" t="s">
        <v>721</v>
      </c>
      <c r="E2243" s="257" t="s">
        <v>4695</v>
      </c>
      <c r="F2243" s="257" t="s">
        <v>4696</v>
      </c>
      <c r="G2243" s="257" t="s">
        <v>4480</v>
      </c>
      <c r="H2243" s="257" t="s">
        <v>5750</v>
      </c>
      <c r="I2243" s="257" t="s">
        <v>1073</v>
      </c>
    </row>
    <row r="2244" spans="1:9" ht="15.95" customHeight="1">
      <c r="A2244" s="257" t="s">
        <v>4701</v>
      </c>
      <c r="B2244" s="257" t="s">
        <v>823</v>
      </c>
      <c r="C2244" s="257" t="s">
        <v>4702</v>
      </c>
      <c r="D2244" s="257" t="s">
        <v>721</v>
      </c>
      <c r="E2244" s="257" t="s">
        <v>4695</v>
      </c>
      <c r="F2244" s="257" t="s">
        <v>4696</v>
      </c>
      <c r="G2244" s="257" t="s">
        <v>4480</v>
      </c>
      <c r="H2244" s="257" t="s">
        <v>5750</v>
      </c>
      <c r="I2244" s="257" t="s">
        <v>1073</v>
      </c>
    </row>
    <row r="2245" spans="1:9" ht="15.95" customHeight="1">
      <c r="A2245" s="257" t="s">
        <v>4703</v>
      </c>
      <c r="B2245" s="257" t="s">
        <v>875</v>
      </c>
      <c r="C2245" s="257"/>
      <c r="D2245" s="257" t="s">
        <v>721</v>
      </c>
      <c r="E2245" s="257" t="s">
        <v>4695</v>
      </c>
      <c r="F2245" s="257" t="s">
        <v>4696</v>
      </c>
      <c r="G2245" s="257" t="s">
        <v>4480</v>
      </c>
      <c r="H2245" s="257" t="s">
        <v>5750</v>
      </c>
      <c r="I2245" s="257" t="s">
        <v>1073</v>
      </c>
    </row>
    <row r="2246" spans="1:9" ht="15.95" customHeight="1">
      <c r="A2246" s="257" t="s">
        <v>4704</v>
      </c>
      <c r="B2246" s="257" t="s">
        <v>4705</v>
      </c>
      <c r="C2246" s="257"/>
      <c r="D2246" s="257" t="s">
        <v>721</v>
      </c>
      <c r="E2246" s="257" t="s">
        <v>4695</v>
      </c>
      <c r="F2246" s="257" t="s">
        <v>4696</v>
      </c>
      <c r="G2246" s="257" t="s">
        <v>4480</v>
      </c>
      <c r="H2246" s="257" t="s">
        <v>5750</v>
      </c>
      <c r="I2246" s="257" t="s">
        <v>1073</v>
      </c>
    </row>
    <row r="2247" spans="1:9" ht="15.95" customHeight="1">
      <c r="A2247" s="257" t="s">
        <v>4706</v>
      </c>
      <c r="B2247" s="257" t="s">
        <v>1009</v>
      </c>
      <c r="C2247" s="257"/>
      <c r="D2247" s="257" t="s">
        <v>721</v>
      </c>
      <c r="E2247" s="257" t="s">
        <v>4695</v>
      </c>
      <c r="F2247" s="257" t="s">
        <v>4696</v>
      </c>
      <c r="G2247" s="257" t="s">
        <v>4480</v>
      </c>
      <c r="H2247" s="257" t="s">
        <v>5750</v>
      </c>
      <c r="I2247" s="257" t="s">
        <v>1073</v>
      </c>
    </row>
    <row r="2248" spans="1:9" ht="15.95" customHeight="1">
      <c r="A2248" s="257" t="s">
        <v>4707</v>
      </c>
      <c r="B2248" s="257" t="s">
        <v>4708</v>
      </c>
      <c r="C2248" s="257"/>
      <c r="D2248" s="257" t="s">
        <v>721</v>
      </c>
      <c r="E2248" s="257" t="s">
        <v>4695</v>
      </c>
      <c r="F2248" s="257" t="s">
        <v>4696</v>
      </c>
      <c r="G2248" s="257" t="s">
        <v>4480</v>
      </c>
      <c r="H2248" s="257" t="s">
        <v>5750</v>
      </c>
      <c r="I2248" s="257" t="s">
        <v>1073</v>
      </c>
    </row>
    <row r="2249" spans="1:9" ht="15.95" customHeight="1">
      <c r="A2249" s="257" t="s">
        <v>4709</v>
      </c>
      <c r="B2249" s="257" t="s">
        <v>4710</v>
      </c>
      <c r="C2249" s="257"/>
      <c r="D2249" s="257" t="s">
        <v>721</v>
      </c>
      <c r="E2249" s="257" t="s">
        <v>4695</v>
      </c>
      <c r="F2249" s="257" t="s">
        <v>4696</v>
      </c>
      <c r="G2249" s="257" t="s">
        <v>4480</v>
      </c>
      <c r="H2249" s="257" t="s">
        <v>5750</v>
      </c>
      <c r="I2249" s="257" t="s">
        <v>1073</v>
      </c>
    </row>
    <row r="2250" spans="1:9" ht="15.95" customHeight="1">
      <c r="A2250" s="257" t="s">
        <v>4711</v>
      </c>
      <c r="B2250" s="257" t="s">
        <v>958</v>
      </c>
      <c r="C2250" s="257"/>
      <c r="D2250" s="257" t="s">
        <v>721</v>
      </c>
      <c r="E2250" s="257" t="s">
        <v>4695</v>
      </c>
      <c r="F2250" s="257" t="s">
        <v>4696</v>
      </c>
      <c r="G2250" s="257" t="s">
        <v>4480</v>
      </c>
      <c r="H2250" s="257" t="s">
        <v>5750</v>
      </c>
      <c r="I2250" s="257" t="s">
        <v>1073</v>
      </c>
    </row>
    <row r="2251" spans="1:9" ht="15.95" customHeight="1">
      <c r="A2251" s="257" t="s">
        <v>4712</v>
      </c>
      <c r="B2251" s="257" t="s">
        <v>4713</v>
      </c>
      <c r="C2251" s="257"/>
      <c r="D2251" s="257" t="s">
        <v>721</v>
      </c>
      <c r="E2251" s="257" t="s">
        <v>4695</v>
      </c>
      <c r="F2251" s="257" t="s">
        <v>4696</v>
      </c>
      <c r="G2251" s="257" t="s">
        <v>4480</v>
      </c>
      <c r="H2251" s="257" t="s">
        <v>5750</v>
      </c>
      <c r="I2251" s="257" t="s">
        <v>1073</v>
      </c>
    </row>
    <row r="2252" spans="1:9" ht="15.95" customHeight="1">
      <c r="A2252" s="257" t="s">
        <v>4714</v>
      </c>
      <c r="B2252" s="257" t="s">
        <v>4715</v>
      </c>
      <c r="C2252" s="257"/>
      <c r="D2252" s="257" t="s">
        <v>721</v>
      </c>
      <c r="E2252" s="257" t="s">
        <v>4695</v>
      </c>
      <c r="F2252" s="257" t="s">
        <v>4696</v>
      </c>
      <c r="G2252" s="257" t="s">
        <v>4480</v>
      </c>
      <c r="H2252" s="257" t="s">
        <v>5750</v>
      </c>
      <c r="I2252" s="257" t="s">
        <v>1073</v>
      </c>
    </row>
    <row r="2253" spans="1:9" ht="15.95" customHeight="1">
      <c r="A2253" s="257" t="s">
        <v>4716</v>
      </c>
      <c r="B2253" s="257" t="s">
        <v>4717</v>
      </c>
      <c r="C2253" s="257"/>
      <c r="D2253" s="257" t="s">
        <v>721</v>
      </c>
      <c r="E2253" s="257" t="s">
        <v>4695</v>
      </c>
      <c r="F2253" s="257" t="s">
        <v>4696</v>
      </c>
      <c r="G2253" s="257" t="s">
        <v>4480</v>
      </c>
      <c r="H2253" s="257" t="s">
        <v>5750</v>
      </c>
      <c r="I2253" s="257" t="s">
        <v>1073</v>
      </c>
    </row>
    <row r="2254" spans="1:9" ht="15.95" customHeight="1">
      <c r="A2254" s="257" t="s">
        <v>4718</v>
      </c>
      <c r="B2254" s="257" t="s">
        <v>4719</v>
      </c>
      <c r="C2254" s="257"/>
      <c r="D2254" s="257" t="s">
        <v>721</v>
      </c>
      <c r="E2254" s="257" t="s">
        <v>4695</v>
      </c>
      <c r="F2254" s="257" t="s">
        <v>4696</v>
      </c>
      <c r="G2254" s="257" t="s">
        <v>4480</v>
      </c>
      <c r="H2254" s="257" t="s">
        <v>5750</v>
      </c>
      <c r="I2254" s="257" t="s">
        <v>1073</v>
      </c>
    </row>
    <row r="2255" spans="1:9" ht="15.95" customHeight="1">
      <c r="A2255" s="257" t="s">
        <v>4720</v>
      </c>
      <c r="B2255" s="257" t="s">
        <v>837</v>
      </c>
      <c r="C2255" s="257"/>
      <c r="D2255" s="257" t="s">
        <v>721</v>
      </c>
      <c r="E2255" s="257" t="s">
        <v>4695</v>
      </c>
      <c r="F2255" s="257" t="s">
        <v>4696</v>
      </c>
      <c r="G2255" s="257" t="s">
        <v>4480</v>
      </c>
      <c r="H2255" s="257" t="s">
        <v>5750</v>
      </c>
      <c r="I2255" s="257" t="s">
        <v>1073</v>
      </c>
    </row>
    <row r="2256" spans="1:9" ht="15.95" customHeight="1">
      <c r="A2256" s="257" t="s">
        <v>4721</v>
      </c>
      <c r="B2256" s="257" t="s">
        <v>4722</v>
      </c>
      <c r="C2256" s="257"/>
      <c r="D2256" s="257" t="s">
        <v>721</v>
      </c>
      <c r="E2256" s="257" t="s">
        <v>4695</v>
      </c>
      <c r="F2256" s="257" t="s">
        <v>4696</v>
      </c>
      <c r="G2256" s="257" t="s">
        <v>4480</v>
      </c>
      <c r="H2256" s="257" t="s">
        <v>5750</v>
      </c>
      <c r="I2256" s="257" t="s">
        <v>1073</v>
      </c>
    </row>
    <row r="2257" spans="1:9" ht="15.95" customHeight="1">
      <c r="A2257" s="257" t="s">
        <v>4723</v>
      </c>
      <c r="B2257" s="257" t="s">
        <v>6056</v>
      </c>
      <c r="C2257" s="257"/>
      <c r="D2257" s="257" t="s">
        <v>5782</v>
      </c>
      <c r="E2257" s="257" t="s">
        <v>4724</v>
      </c>
      <c r="F2257" s="257" t="s">
        <v>5775</v>
      </c>
      <c r="G2257" s="257" t="s">
        <v>4725</v>
      </c>
      <c r="H2257" s="257" t="s">
        <v>5751</v>
      </c>
      <c r="I2257" s="257" t="s">
        <v>1073</v>
      </c>
    </row>
    <row r="2258" spans="1:9" ht="15.95" customHeight="1">
      <c r="A2258" s="257" t="s">
        <v>4726</v>
      </c>
      <c r="B2258" s="257" t="s">
        <v>6057</v>
      </c>
      <c r="C2258" s="257"/>
      <c r="D2258" s="257" t="s">
        <v>5782</v>
      </c>
      <c r="E2258" s="257" t="s">
        <v>4724</v>
      </c>
      <c r="F2258" s="257" t="s">
        <v>5775</v>
      </c>
      <c r="G2258" s="257" t="s">
        <v>4725</v>
      </c>
      <c r="H2258" s="257" t="s">
        <v>5751</v>
      </c>
      <c r="I2258" s="257" t="s">
        <v>1073</v>
      </c>
    </row>
    <row r="2259" spans="1:9" ht="15.95" customHeight="1">
      <c r="A2259" s="257" t="s">
        <v>4727</v>
      </c>
      <c r="B2259" s="257" t="s">
        <v>6058</v>
      </c>
      <c r="C2259" s="257"/>
      <c r="D2259" s="257" t="s">
        <v>5782</v>
      </c>
      <c r="E2259" s="257" t="s">
        <v>4724</v>
      </c>
      <c r="F2259" s="257" t="s">
        <v>5775</v>
      </c>
      <c r="G2259" s="257" t="s">
        <v>4725</v>
      </c>
      <c r="H2259" s="257" t="s">
        <v>5751</v>
      </c>
      <c r="I2259" s="257" t="s">
        <v>1073</v>
      </c>
    </row>
    <row r="2260" spans="1:9" ht="15.95" customHeight="1">
      <c r="A2260" s="257" t="s">
        <v>4728</v>
      </c>
      <c r="B2260" s="257" t="s">
        <v>6059</v>
      </c>
      <c r="C2260" s="257"/>
      <c r="D2260" s="257" t="s">
        <v>5782</v>
      </c>
      <c r="E2260" s="257" t="s">
        <v>4724</v>
      </c>
      <c r="F2260" s="257" t="s">
        <v>5775</v>
      </c>
      <c r="G2260" s="257" t="s">
        <v>4725</v>
      </c>
      <c r="H2260" s="257" t="s">
        <v>5751</v>
      </c>
      <c r="I2260" s="257" t="s">
        <v>1073</v>
      </c>
    </row>
    <row r="2261" spans="1:9" ht="15.95" customHeight="1">
      <c r="A2261" s="257" t="s">
        <v>4729</v>
      </c>
      <c r="B2261" s="257" t="s">
        <v>6060</v>
      </c>
      <c r="C2261" s="257"/>
      <c r="D2261" s="257" t="s">
        <v>5782</v>
      </c>
      <c r="E2261" s="257" t="s">
        <v>4724</v>
      </c>
      <c r="F2261" s="257" t="s">
        <v>5775</v>
      </c>
      <c r="G2261" s="257" t="s">
        <v>4725</v>
      </c>
      <c r="H2261" s="257" t="s">
        <v>5751</v>
      </c>
      <c r="I2261" s="257" t="s">
        <v>1073</v>
      </c>
    </row>
    <row r="2262" spans="1:9" ht="15.95" customHeight="1">
      <c r="A2262" s="257" t="s">
        <v>4730</v>
      </c>
      <c r="B2262" s="257" t="s">
        <v>6061</v>
      </c>
      <c r="C2262" s="257"/>
      <c r="D2262" s="257" t="s">
        <v>5782</v>
      </c>
      <c r="E2262" s="257" t="s">
        <v>4724</v>
      </c>
      <c r="F2262" s="257" t="s">
        <v>5775</v>
      </c>
      <c r="G2262" s="257" t="s">
        <v>4725</v>
      </c>
      <c r="H2262" s="257" t="s">
        <v>5751</v>
      </c>
      <c r="I2262" s="257" t="s">
        <v>1073</v>
      </c>
    </row>
    <row r="2263" spans="1:9" ht="15.95" customHeight="1">
      <c r="A2263" s="257" t="s">
        <v>4731</v>
      </c>
      <c r="B2263" s="257" t="s">
        <v>6037</v>
      </c>
      <c r="C2263" s="257"/>
      <c r="D2263" s="257" t="s">
        <v>5782</v>
      </c>
      <c r="E2263" s="257" t="s">
        <v>4724</v>
      </c>
      <c r="F2263" s="257" t="s">
        <v>5775</v>
      </c>
      <c r="G2263" s="257" t="s">
        <v>4725</v>
      </c>
      <c r="H2263" s="257" t="s">
        <v>5751</v>
      </c>
      <c r="I2263" s="257" t="s">
        <v>1073</v>
      </c>
    </row>
    <row r="2264" spans="1:9" ht="15.95" customHeight="1">
      <c r="A2264" s="257" t="s">
        <v>4732</v>
      </c>
      <c r="B2264" s="257" t="s">
        <v>5877</v>
      </c>
      <c r="C2264" s="257"/>
      <c r="D2264" s="257" t="s">
        <v>5782</v>
      </c>
      <c r="E2264" s="257" t="s">
        <v>4724</v>
      </c>
      <c r="F2264" s="257" t="s">
        <v>5775</v>
      </c>
      <c r="G2264" s="257" t="s">
        <v>4725</v>
      </c>
      <c r="H2264" s="257" t="s">
        <v>5751</v>
      </c>
      <c r="I2264" s="257" t="s">
        <v>1073</v>
      </c>
    </row>
    <row r="2265" spans="1:9" ht="15.95" customHeight="1">
      <c r="A2265" s="257" t="s">
        <v>4733</v>
      </c>
      <c r="B2265" s="257" t="s">
        <v>6062</v>
      </c>
      <c r="C2265" s="257"/>
      <c r="D2265" s="257" t="s">
        <v>5782</v>
      </c>
      <c r="E2265" s="257" t="s">
        <v>4724</v>
      </c>
      <c r="F2265" s="257" t="s">
        <v>5775</v>
      </c>
      <c r="G2265" s="257" t="s">
        <v>4725</v>
      </c>
      <c r="H2265" s="257" t="s">
        <v>5751</v>
      </c>
      <c r="I2265" s="257" t="s">
        <v>1073</v>
      </c>
    </row>
    <row r="2266" spans="1:9" ht="15.95" customHeight="1">
      <c r="A2266" s="257" t="s">
        <v>4734</v>
      </c>
      <c r="B2266" s="257" t="s">
        <v>6063</v>
      </c>
      <c r="C2266" s="257"/>
      <c r="D2266" s="257" t="s">
        <v>5782</v>
      </c>
      <c r="E2266" s="257" t="s">
        <v>4724</v>
      </c>
      <c r="F2266" s="257" t="s">
        <v>5775</v>
      </c>
      <c r="G2266" s="257" t="s">
        <v>4725</v>
      </c>
      <c r="H2266" s="257" t="s">
        <v>5751</v>
      </c>
      <c r="I2266" s="257" t="s">
        <v>1073</v>
      </c>
    </row>
    <row r="2267" spans="1:9" ht="15.95" customHeight="1">
      <c r="A2267" s="257" t="s">
        <v>4735</v>
      </c>
      <c r="B2267" s="257" t="s">
        <v>6064</v>
      </c>
      <c r="C2267" s="257"/>
      <c r="D2267" s="257" t="s">
        <v>5782</v>
      </c>
      <c r="E2267" s="257" t="s">
        <v>4724</v>
      </c>
      <c r="F2267" s="257" t="s">
        <v>5775</v>
      </c>
      <c r="G2267" s="257" t="s">
        <v>4725</v>
      </c>
      <c r="H2267" s="257" t="s">
        <v>5751</v>
      </c>
      <c r="I2267" s="257" t="s">
        <v>1073</v>
      </c>
    </row>
    <row r="2268" spans="1:9" ht="15.95" customHeight="1">
      <c r="A2268" s="257" t="s">
        <v>4736</v>
      </c>
      <c r="B2268" s="257" t="s">
        <v>4737</v>
      </c>
      <c r="C2268" s="257"/>
      <c r="D2268" s="257" t="s">
        <v>721</v>
      </c>
      <c r="E2268" s="257" t="s">
        <v>4724</v>
      </c>
      <c r="F2268" s="257" t="s">
        <v>5775</v>
      </c>
      <c r="G2268" s="257" t="s">
        <v>4725</v>
      </c>
      <c r="H2268" s="257" t="s">
        <v>5751</v>
      </c>
      <c r="I2268" s="257" t="s">
        <v>1073</v>
      </c>
    </row>
    <row r="2269" spans="1:9" ht="15.95" customHeight="1">
      <c r="A2269" s="257" t="s">
        <v>4738</v>
      </c>
      <c r="B2269" s="257" t="s">
        <v>6065</v>
      </c>
      <c r="C2269" s="257"/>
      <c r="D2269" s="257" t="s">
        <v>5782</v>
      </c>
      <c r="E2269" s="257" t="s">
        <v>4739</v>
      </c>
      <c r="F2269" s="257" t="s">
        <v>4740</v>
      </c>
      <c r="G2269" s="257" t="s">
        <v>4725</v>
      </c>
      <c r="H2269" s="257" t="s">
        <v>5751</v>
      </c>
      <c r="I2269" s="257" t="s">
        <v>1073</v>
      </c>
    </row>
    <row r="2270" spans="1:9" ht="15.95" customHeight="1">
      <c r="A2270" s="257" t="s">
        <v>4741</v>
      </c>
      <c r="B2270" s="257" t="s">
        <v>6066</v>
      </c>
      <c r="C2270" s="257"/>
      <c r="D2270" s="257" t="s">
        <v>5782</v>
      </c>
      <c r="E2270" s="257" t="s">
        <v>4739</v>
      </c>
      <c r="F2270" s="257" t="s">
        <v>4740</v>
      </c>
      <c r="G2270" s="257" t="s">
        <v>4725</v>
      </c>
      <c r="H2270" s="257" t="s">
        <v>5751</v>
      </c>
      <c r="I2270" s="257" t="s">
        <v>1073</v>
      </c>
    </row>
    <row r="2271" spans="1:9" ht="15.95" customHeight="1">
      <c r="A2271" s="257" t="s">
        <v>4742</v>
      </c>
      <c r="B2271" s="257" t="s">
        <v>6067</v>
      </c>
      <c r="C2271" s="257"/>
      <c r="D2271" s="257" t="s">
        <v>5782</v>
      </c>
      <c r="E2271" s="257" t="s">
        <v>4739</v>
      </c>
      <c r="F2271" s="257" t="s">
        <v>4740</v>
      </c>
      <c r="G2271" s="257" t="s">
        <v>4725</v>
      </c>
      <c r="H2271" s="257" t="s">
        <v>5751</v>
      </c>
      <c r="I2271" s="257" t="s">
        <v>1073</v>
      </c>
    </row>
    <row r="2272" spans="1:9" ht="15.95" customHeight="1">
      <c r="A2272" s="257" t="s">
        <v>4743</v>
      </c>
      <c r="B2272" s="257" t="s">
        <v>6068</v>
      </c>
      <c r="C2272" s="257"/>
      <c r="D2272" s="257" t="s">
        <v>5782</v>
      </c>
      <c r="E2272" s="257" t="s">
        <v>4739</v>
      </c>
      <c r="F2272" s="257" t="s">
        <v>4740</v>
      </c>
      <c r="G2272" s="257" t="s">
        <v>4725</v>
      </c>
      <c r="H2272" s="257" t="s">
        <v>5751</v>
      </c>
      <c r="I2272" s="257" t="s">
        <v>1073</v>
      </c>
    </row>
    <row r="2273" spans="1:9" ht="15.95" customHeight="1">
      <c r="A2273" s="257" t="s">
        <v>4744</v>
      </c>
      <c r="B2273" s="257" t="s">
        <v>906</v>
      </c>
      <c r="C2273" s="257"/>
      <c r="D2273" s="257" t="s">
        <v>721</v>
      </c>
      <c r="E2273" s="257" t="s">
        <v>4739</v>
      </c>
      <c r="F2273" s="257" t="s">
        <v>4740</v>
      </c>
      <c r="G2273" s="257" t="s">
        <v>4725</v>
      </c>
      <c r="H2273" s="257" t="s">
        <v>5751</v>
      </c>
      <c r="I2273" s="257" t="s">
        <v>1073</v>
      </c>
    </row>
    <row r="2274" spans="1:9" ht="15.95" customHeight="1">
      <c r="A2274" s="257" t="s">
        <v>4745</v>
      </c>
      <c r="B2274" s="257" t="s">
        <v>924</v>
      </c>
      <c r="C2274" s="257"/>
      <c r="D2274" s="257" t="s">
        <v>721</v>
      </c>
      <c r="E2274" s="257" t="s">
        <v>4739</v>
      </c>
      <c r="F2274" s="257" t="s">
        <v>4740</v>
      </c>
      <c r="G2274" s="257" t="s">
        <v>4725</v>
      </c>
      <c r="H2274" s="257" t="s">
        <v>5751</v>
      </c>
      <c r="I2274" s="257" t="s">
        <v>1073</v>
      </c>
    </row>
    <row r="2275" spans="1:9" ht="15.95" customHeight="1">
      <c r="A2275" s="257" t="s">
        <v>4746</v>
      </c>
      <c r="B2275" s="257" t="s">
        <v>4747</v>
      </c>
      <c r="C2275" s="257"/>
      <c r="D2275" s="257" t="s">
        <v>721</v>
      </c>
      <c r="E2275" s="257" t="s">
        <v>4739</v>
      </c>
      <c r="F2275" s="257" t="s">
        <v>4740</v>
      </c>
      <c r="G2275" s="257" t="s">
        <v>4725</v>
      </c>
      <c r="H2275" s="257" t="s">
        <v>5751</v>
      </c>
      <c r="I2275" s="257" t="s">
        <v>1073</v>
      </c>
    </row>
    <row r="2276" spans="1:9" ht="15.95" customHeight="1">
      <c r="A2276" s="257" t="s">
        <v>4748</v>
      </c>
      <c r="B2276" s="257" t="s">
        <v>4749</v>
      </c>
      <c r="C2276" s="257"/>
      <c r="D2276" s="257" t="s">
        <v>719</v>
      </c>
      <c r="E2276" s="257" t="s">
        <v>4750</v>
      </c>
      <c r="F2276" s="257" t="s">
        <v>4751</v>
      </c>
      <c r="G2276" s="257" t="s">
        <v>4725</v>
      </c>
      <c r="H2276" s="257" t="s">
        <v>5751</v>
      </c>
      <c r="I2276" s="257" t="s">
        <v>1073</v>
      </c>
    </row>
    <row r="2277" spans="1:9" ht="15.95" customHeight="1">
      <c r="A2277" s="257" t="s">
        <v>4752</v>
      </c>
      <c r="B2277" s="257" t="s">
        <v>4753</v>
      </c>
      <c r="C2277" s="257"/>
      <c r="D2277" s="257" t="s">
        <v>721</v>
      </c>
      <c r="E2277" s="257" t="s">
        <v>4750</v>
      </c>
      <c r="F2277" s="257" t="s">
        <v>4751</v>
      </c>
      <c r="G2277" s="257" t="s">
        <v>4725</v>
      </c>
      <c r="H2277" s="257" t="s">
        <v>5751</v>
      </c>
      <c r="I2277" s="257" t="s">
        <v>1073</v>
      </c>
    </row>
    <row r="2278" spans="1:9" ht="15.95" customHeight="1">
      <c r="A2278" s="257" t="s">
        <v>4754</v>
      </c>
      <c r="B2278" s="257" t="s">
        <v>4755</v>
      </c>
      <c r="C2278" s="257"/>
      <c r="D2278" s="257" t="s">
        <v>721</v>
      </c>
      <c r="E2278" s="257" t="s">
        <v>4750</v>
      </c>
      <c r="F2278" s="257" t="s">
        <v>4751</v>
      </c>
      <c r="G2278" s="257" t="s">
        <v>4725</v>
      </c>
      <c r="H2278" s="257" t="s">
        <v>5751</v>
      </c>
      <c r="I2278" s="257" t="s">
        <v>1073</v>
      </c>
    </row>
    <row r="2279" spans="1:9" ht="15.95" customHeight="1">
      <c r="A2279" s="257" t="s">
        <v>4756</v>
      </c>
      <c r="B2279" s="257" t="s">
        <v>1011</v>
      </c>
      <c r="C2279" s="257"/>
      <c r="D2279" s="257" t="s">
        <v>721</v>
      </c>
      <c r="E2279" s="257" t="s">
        <v>4750</v>
      </c>
      <c r="F2279" s="257" t="s">
        <v>4751</v>
      </c>
      <c r="G2279" s="257" t="s">
        <v>4725</v>
      </c>
      <c r="H2279" s="257" t="s">
        <v>5751</v>
      </c>
      <c r="I2279" s="257" t="s">
        <v>1073</v>
      </c>
    </row>
    <row r="2280" spans="1:9" ht="15.95" customHeight="1">
      <c r="A2280" s="257" t="s">
        <v>4757</v>
      </c>
      <c r="B2280" s="257" t="s">
        <v>797</v>
      </c>
      <c r="C2280" s="257"/>
      <c r="D2280" s="257" t="s">
        <v>721</v>
      </c>
      <c r="E2280" s="257" t="s">
        <v>4750</v>
      </c>
      <c r="F2280" s="257" t="s">
        <v>4751</v>
      </c>
      <c r="G2280" s="257" t="s">
        <v>4725</v>
      </c>
      <c r="H2280" s="257" t="s">
        <v>5751</v>
      </c>
      <c r="I2280" s="257" t="s">
        <v>1073</v>
      </c>
    </row>
    <row r="2281" spans="1:9" ht="15.95" customHeight="1">
      <c r="A2281" s="257" t="s">
        <v>4758</v>
      </c>
      <c r="B2281" s="257" t="s">
        <v>1024</v>
      </c>
      <c r="C2281" s="257"/>
      <c r="D2281" s="257" t="s">
        <v>721</v>
      </c>
      <c r="E2281" s="257" t="s">
        <v>4750</v>
      </c>
      <c r="F2281" s="257" t="s">
        <v>4751</v>
      </c>
      <c r="G2281" s="257" t="s">
        <v>4725</v>
      </c>
      <c r="H2281" s="257" t="s">
        <v>5751</v>
      </c>
      <c r="I2281" s="257" t="s">
        <v>1073</v>
      </c>
    </row>
    <row r="2282" spans="1:9" ht="15.95" customHeight="1">
      <c r="A2282" s="257" t="s">
        <v>4759</v>
      </c>
      <c r="B2282" s="257" t="s">
        <v>809</v>
      </c>
      <c r="C2282" s="257"/>
      <c r="D2282" s="257" t="s">
        <v>721</v>
      </c>
      <c r="E2282" s="257" t="s">
        <v>4750</v>
      </c>
      <c r="F2282" s="257" t="s">
        <v>4751</v>
      </c>
      <c r="G2282" s="257" t="s">
        <v>4725</v>
      </c>
      <c r="H2282" s="257" t="s">
        <v>5751</v>
      </c>
      <c r="I2282" s="257" t="s">
        <v>1073</v>
      </c>
    </row>
    <row r="2283" spans="1:9" ht="15.95" customHeight="1">
      <c r="A2283" s="257" t="s">
        <v>4760</v>
      </c>
      <c r="B2283" s="257" t="s">
        <v>4761</v>
      </c>
      <c r="C2283" s="257"/>
      <c r="D2283" s="257" t="s">
        <v>721</v>
      </c>
      <c r="E2283" s="257" t="s">
        <v>4750</v>
      </c>
      <c r="F2283" s="257" t="s">
        <v>4751</v>
      </c>
      <c r="G2283" s="257" t="s">
        <v>4725</v>
      </c>
      <c r="H2283" s="257" t="s">
        <v>5751</v>
      </c>
      <c r="I2283" s="257" t="s">
        <v>1073</v>
      </c>
    </row>
    <row r="2284" spans="1:9" ht="15.95" customHeight="1">
      <c r="A2284" s="257" t="s">
        <v>4762</v>
      </c>
      <c r="B2284" s="257" t="s">
        <v>4763</v>
      </c>
      <c r="C2284" s="257"/>
      <c r="D2284" s="257" t="s">
        <v>719</v>
      </c>
      <c r="E2284" s="257" t="s">
        <v>4764</v>
      </c>
      <c r="F2284" s="257" t="s">
        <v>4765</v>
      </c>
      <c r="G2284" s="257" t="s">
        <v>4725</v>
      </c>
      <c r="H2284" s="257" t="s">
        <v>5751</v>
      </c>
      <c r="I2284" s="257" t="s">
        <v>1073</v>
      </c>
    </row>
    <row r="2285" spans="1:9" ht="15.95" customHeight="1">
      <c r="A2285" s="257" t="s">
        <v>4766</v>
      </c>
      <c r="B2285" s="257" t="s">
        <v>718</v>
      </c>
      <c r="C2285" s="257"/>
      <c r="D2285" s="257" t="s">
        <v>719</v>
      </c>
      <c r="E2285" s="257" t="s">
        <v>4764</v>
      </c>
      <c r="F2285" s="257" t="s">
        <v>4765</v>
      </c>
      <c r="G2285" s="257" t="s">
        <v>4725</v>
      </c>
      <c r="H2285" s="257" t="s">
        <v>5751</v>
      </c>
      <c r="I2285" s="257" t="s">
        <v>1073</v>
      </c>
    </row>
    <row r="2286" spans="1:9" ht="15.95" customHeight="1">
      <c r="A2286" s="257" t="s">
        <v>4767</v>
      </c>
      <c r="B2286" s="257" t="s">
        <v>831</v>
      </c>
      <c r="C2286" s="257"/>
      <c r="D2286" s="257" t="s">
        <v>721</v>
      </c>
      <c r="E2286" s="257" t="s">
        <v>4764</v>
      </c>
      <c r="F2286" s="257" t="s">
        <v>4765</v>
      </c>
      <c r="G2286" s="257" t="s">
        <v>4725</v>
      </c>
      <c r="H2286" s="257" t="s">
        <v>5751</v>
      </c>
      <c r="I2286" s="257" t="s">
        <v>1073</v>
      </c>
    </row>
    <row r="2287" spans="1:9" ht="15.95" customHeight="1">
      <c r="A2287" s="257" t="s">
        <v>4768</v>
      </c>
      <c r="B2287" s="257" t="s">
        <v>1023</v>
      </c>
      <c r="C2287" s="257"/>
      <c r="D2287" s="257" t="s">
        <v>721</v>
      </c>
      <c r="E2287" s="257" t="s">
        <v>4764</v>
      </c>
      <c r="F2287" s="257" t="s">
        <v>4765</v>
      </c>
      <c r="G2287" s="257" t="s">
        <v>4725</v>
      </c>
      <c r="H2287" s="257" t="s">
        <v>5751</v>
      </c>
      <c r="I2287" s="257" t="s">
        <v>1073</v>
      </c>
    </row>
    <row r="2288" spans="1:9" ht="15.95" customHeight="1">
      <c r="A2288" s="257" t="s">
        <v>4769</v>
      </c>
      <c r="B2288" s="257" t="s">
        <v>865</v>
      </c>
      <c r="C2288" s="257" t="s">
        <v>4770</v>
      </c>
      <c r="D2288" s="257" t="s">
        <v>721</v>
      </c>
      <c r="E2288" s="257" t="s">
        <v>4764</v>
      </c>
      <c r="F2288" s="257" t="s">
        <v>4765</v>
      </c>
      <c r="G2288" s="257" t="s">
        <v>4725</v>
      </c>
      <c r="H2288" s="257" t="s">
        <v>5751</v>
      </c>
      <c r="I2288" s="257" t="s">
        <v>1073</v>
      </c>
    </row>
    <row r="2289" spans="1:9" ht="15.95" customHeight="1">
      <c r="A2289" s="257" t="s">
        <v>4771</v>
      </c>
      <c r="B2289" s="257" t="s">
        <v>4772</v>
      </c>
      <c r="C2289" s="257"/>
      <c r="D2289" s="257" t="s">
        <v>721</v>
      </c>
      <c r="E2289" s="257" t="s">
        <v>4764</v>
      </c>
      <c r="F2289" s="257" t="s">
        <v>4765</v>
      </c>
      <c r="G2289" s="257" t="s">
        <v>4725</v>
      </c>
      <c r="H2289" s="257" t="s">
        <v>5751</v>
      </c>
      <c r="I2289" s="257" t="s">
        <v>1073</v>
      </c>
    </row>
    <row r="2290" spans="1:9" ht="15.95" customHeight="1">
      <c r="A2290" s="257" t="s">
        <v>4773</v>
      </c>
      <c r="B2290" s="257" t="s">
        <v>4774</v>
      </c>
      <c r="C2290" s="257"/>
      <c r="D2290" s="257" t="s">
        <v>721</v>
      </c>
      <c r="E2290" s="257" t="s">
        <v>4764</v>
      </c>
      <c r="F2290" s="257" t="s">
        <v>4765</v>
      </c>
      <c r="G2290" s="257" t="s">
        <v>4725</v>
      </c>
      <c r="H2290" s="257" t="s">
        <v>5751</v>
      </c>
      <c r="I2290" s="257" t="s">
        <v>1073</v>
      </c>
    </row>
    <row r="2291" spans="1:9" ht="15.95" customHeight="1">
      <c r="A2291" s="257" t="s">
        <v>4775</v>
      </c>
      <c r="B2291" s="257" t="s">
        <v>4776</v>
      </c>
      <c r="C2291" s="257"/>
      <c r="D2291" s="257" t="s">
        <v>721</v>
      </c>
      <c r="E2291" s="257" t="s">
        <v>4764</v>
      </c>
      <c r="F2291" s="257" t="s">
        <v>4765</v>
      </c>
      <c r="G2291" s="257" t="s">
        <v>4725</v>
      </c>
      <c r="H2291" s="257" t="s">
        <v>5751</v>
      </c>
      <c r="I2291" s="257" t="s">
        <v>1073</v>
      </c>
    </row>
    <row r="2292" spans="1:9" ht="15.95" customHeight="1">
      <c r="A2292" s="257" t="s">
        <v>4777</v>
      </c>
      <c r="B2292" s="257" t="s">
        <v>818</v>
      </c>
      <c r="C2292" s="257"/>
      <c r="D2292" s="257" t="s">
        <v>721</v>
      </c>
      <c r="E2292" s="257" t="s">
        <v>4764</v>
      </c>
      <c r="F2292" s="257" t="s">
        <v>4765</v>
      </c>
      <c r="G2292" s="257" t="s">
        <v>4725</v>
      </c>
      <c r="H2292" s="257" t="s">
        <v>5751</v>
      </c>
      <c r="I2292" s="257" t="s">
        <v>1073</v>
      </c>
    </row>
    <row r="2293" spans="1:9" ht="15.95" customHeight="1">
      <c r="A2293" s="257" t="s">
        <v>4778</v>
      </c>
      <c r="B2293" s="257" t="s">
        <v>880</v>
      </c>
      <c r="C2293" s="257"/>
      <c r="D2293" s="257" t="s">
        <v>721</v>
      </c>
      <c r="E2293" s="257" t="s">
        <v>4764</v>
      </c>
      <c r="F2293" s="257" t="s">
        <v>4765</v>
      </c>
      <c r="G2293" s="257" t="s">
        <v>4725</v>
      </c>
      <c r="H2293" s="257" t="s">
        <v>5751</v>
      </c>
      <c r="I2293" s="257" t="s">
        <v>1073</v>
      </c>
    </row>
    <row r="2294" spans="1:9" ht="15.95" customHeight="1">
      <c r="A2294" s="257" t="s">
        <v>4779</v>
      </c>
      <c r="B2294" s="257" t="s">
        <v>4780</v>
      </c>
      <c r="C2294" s="257" t="s">
        <v>4781</v>
      </c>
      <c r="D2294" s="257" t="s">
        <v>721</v>
      </c>
      <c r="E2294" s="257" t="s">
        <v>4764</v>
      </c>
      <c r="F2294" s="257" t="s">
        <v>4765</v>
      </c>
      <c r="G2294" s="257" t="s">
        <v>4725</v>
      </c>
      <c r="H2294" s="257" t="s">
        <v>5751</v>
      </c>
      <c r="I2294" s="257" t="s">
        <v>1073</v>
      </c>
    </row>
    <row r="2295" spans="1:9" ht="15.95" customHeight="1">
      <c r="A2295" s="257" t="s">
        <v>4782</v>
      </c>
      <c r="B2295" s="257" t="s">
        <v>4783</v>
      </c>
      <c r="C2295" s="257"/>
      <c r="D2295" s="257" t="s">
        <v>721</v>
      </c>
      <c r="E2295" s="257" t="s">
        <v>4764</v>
      </c>
      <c r="F2295" s="257" t="s">
        <v>4765</v>
      </c>
      <c r="G2295" s="257" t="s">
        <v>4725</v>
      </c>
      <c r="H2295" s="257" t="s">
        <v>5751</v>
      </c>
      <c r="I2295" s="257" t="s">
        <v>1073</v>
      </c>
    </row>
    <row r="2296" spans="1:9" ht="15.95" customHeight="1">
      <c r="A2296" s="257" t="s">
        <v>4784</v>
      </c>
      <c r="B2296" s="257" t="s">
        <v>1670</v>
      </c>
      <c r="C2296" s="257"/>
      <c r="D2296" s="257" t="s">
        <v>721</v>
      </c>
      <c r="E2296" s="257" t="s">
        <v>4764</v>
      </c>
      <c r="F2296" s="257" t="s">
        <v>4765</v>
      </c>
      <c r="G2296" s="257" t="s">
        <v>4725</v>
      </c>
      <c r="H2296" s="257" t="s">
        <v>5751</v>
      </c>
      <c r="I2296" s="257" t="s">
        <v>1073</v>
      </c>
    </row>
    <row r="2297" spans="1:9" ht="15.95" customHeight="1">
      <c r="A2297" s="257" t="s">
        <v>4785</v>
      </c>
      <c r="B2297" s="257" t="s">
        <v>3431</v>
      </c>
      <c r="C2297" s="257"/>
      <c r="D2297" s="257" t="s">
        <v>721</v>
      </c>
      <c r="E2297" s="257" t="s">
        <v>4764</v>
      </c>
      <c r="F2297" s="257" t="s">
        <v>4765</v>
      </c>
      <c r="G2297" s="257" t="s">
        <v>4725</v>
      </c>
      <c r="H2297" s="257" t="s">
        <v>5751</v>
      </c>
      <c r="I2297" s="257" t="s">
        <v>1073</v>
      </c>
    </row>
    <row r="2298" spans="1:9" ht="15.95" customHeight="1">
      <c r="A2298" s="257" t="s">
        <v>4786</v>
      </c>
      <c r="B2298" s="257" t="s">
        <v>3507</v>
      </c>
      <c r="C2298" s="257"/>
      <c r="D2298" s="257" t="s">
        <v>719</v>
      </c>
      <c r="E2298" s="257" t="s">
        <v>4787</v>
      </c>
      <c r="F2298" s="257" t="s">
        <v>4788</v>
      </c>
      <c r="G2298" s="257" t="s">
        <v>4725</v>
      </c>
      <c r="H2298" s="257" t="s">
        <v>5751</v>
      </c>
      <c r="I2298" s="257" t="s">
        <v>1073</v>
      </c>
    </row>
    <row r="2299" spans="1:9" ht="15.95" customHeight="1">
      <c r="A2299" s="257" t="s">
        <v>4789</v>
      </c>
      <c r="B2299" s="257" t="s">
        <v>737</v>
      </c>
      <c r="C2299" s="257"/>
      <c r="D2299" s="257" t="s">
        <v>721</v>
      </c>
      <c r="E2299" s="257" t="s">
        <v>4787</v>
      </c>
      <c r="F2299" s="257" t="s">
        <v>4788</v>
      </c>
      <c r="G2299" s="257" t="s">
        <v>4725</v>
      </c>
      <c r="H2299" s="257" t="s">
        <v>5751</v>
      </c>
      <c r="I2299" s="257" t="s">
        <v>1073</v>
      </c>
    </row>
    <row r="2300" spans="1:9" ht="15.95" customHeight="1">
      <c r="A2300" s="257" t="s">
        <v>4790</v>
      </c>
      <c r="B2300" s="257" t="s">
        <v>776</v>
      </c>
      <c r="C2300" s="257"/>
      <c r="D2300" s="257" t="s">
        <v>721</v>
      </c>
      <c r="E2300" s="257" t="s">
        <v>4787</v>
      </c>
      <c r="F2300" s="257" t="s">
        <v>4788</v>
      </c>
      <c r="G2300" s="257" t="s">
        <v>4725</v>
      </c>
      <c r="H2300" s="257" t="s">
        <v>5751</v>
      </c>
      <c r="I2300" s="257" t="s">
        <v>1073</v>
      </c>
    </row>
    <row r="2301" spans="1:9" ht="15.95" customHeight="1">
      <c r="A2301" s="257" t="s">
        <v>4791</v>
      </c>
      <c r="B2301" s="257" t="s">
        <v>4792</v>
      </c>
      <c r="C2301" s="257"/>
      <c r="D2301" s="257" t="s">
        <v>721</v>
      </c>
      <c r="E2301" s="257" t="s">
        <v>4787</v>
      </c>
      <c r="F2301" s="257" t="s">
        <v>4788</v>
      </c>
      <c r="G2301" s="257" t="s">
        <v>4725</v>
      </c>
      <c r="H2301" s="257" t="s">
        <v>5751</v>
      </c>
      <c r="I2301" s="257" t="s">
        <v>1073</v>
      </c>
    </row>
    <row r="2302" spans="1:9" ht="15.95" customHeight="1">
      <c r="A2302" s="257" t="s">
        <v>4793</v>
      </c>
      <c r="B2302" s="257" t="s">
        <v>743</v>
      </c>
      <c r="C2302" s="257"/>
      <c r="D2302" s="257" t="s">
        <v>721</v>
      </c>
      <c r="E2302" s="257" t="s">
        <v>4787</v>
      </c>
      <c r="F2302" s="257" t="s">
        <v>4788</v>
      </c>
      <c r="G2302" s="257" t="s">
        <v>4725</v>
      </c>
      <c r="H2302" s="257" t="s">
        <v>5751</v>
      </c>
      <c r="I2302" s="257" t="s">
        <v>1073</v>
      </c>
    </row>
    <row r="2303" spans="1:9" ht="15.95" customHeight="1">
      <c r="A2303" s="257" t="s">
        <v>4794</v>
      </c>
      <c r="B2303" s="257" t="s">
        <v>4795</v>
      </c>
      <c r="C2303" s="257"/>
      <c r="D2303" s="257" t="s">
        <v>721</v>
      </c>
      <c r="E2303" s="257" t="s">
        <v>4787</v>
      </c>
      <c r="F2303" s="257" t="s">
        <v>4788</v>
      </c>
      <c r="G2303" s="257" t="s">
        <v>4725</v>
      </c>
      <c r="H2303" s="257" t="s">
        <v>5751</v>
      </c>
      <c r="I2303" s="257" t="s">
        <v>1073</v>
      </c>
    </row>
    <row r="2304" spans="1:9" ht="15.95" customHeight="1">
      <c r="A2304" s="257" t="s">
        <v>4796</v>
      </c>
      <c r="B2304" s="257" t="s">
        <v>1913</v>
      </c>
      <c r="C2304" s="257"/>
      <c r="D2304" s="257" t="s">
        <v>721</v>
      </c>
      <c r="E2304" s="257" t="s">
        <v>4787</v>
      </c>
      <c r="F2304" s="257" t="s">
        <v>4788</v>
      </c>
      <c r="G2304" s="257" t="s">
        <v>4725</v>
      </c>
      <c r="H2304" s="257" t="s">
        <v>5751</v>
      </c>
      <c r="I2304" s="257" t="s">
        <v>1073</v>
      </c>
    </row>
    <row r="2305" spans="1:9" ht="15.95" customHeight="1">
      <c r="A2305" s="257" t="s">
        <v>4797</v>
      </c>
      <c r="B2305" s="257" t="s">
        <v>4798</v>
      </c>
      <c r="C2305" s="257"/>
      <c r="D2305" s="257" t="s">
        <v>721</v>
      </c>
      <c r="E2305" s="257" t="s">
        <v>4787</v>
      </c>
      <c r="F2305" s="257" t="s">
        <v>4788</v>
      </c>
      <c r="G2305" s="257" t="s">
        <v>4725</v>
      </c>
      <c r="H2305" s="257" t="s">
        <v>5751</v>
      </c>
      <c r="I2305" s="257" t="s">
        <v>1073</v>
      </c>
    </row>
    <row r="2306" spans="1:9" ht="15.95" customHeight="1">
      <c r="A2306" s="257" t="s">
        <v>4799</v>
      </c>
      <c r="B2306" s="257" t="s">
        <v>800</v>
      </c>
      <c r="C2306" s="257"/>
      <c r="D2306" s="257" t="s">
        <v>721</v>
      </c>
      <c r="E2306" s="257" t="s">
        <v>4787</v>
      </c>
      <c r="F2306" s="257" t="s">
        <v>4788</v>
      </c>
      <c r="G2306" s="257" t="s">
        <v>4725</v>
      </c>
      <c r="H2306" s="257" t="s">
        <v>5751</v>
      </c>
      <c r="I2306" s="257" t="s">
        <v>1073</v>
      </c>
    </row>
    <row r="2307" spans="1:9" ht="15.95" customHeight="1">
      <c r="A2307" s="257" t="s">
        <v>4800</v>
      </c>
      <c r="B2307" s="257" t="s">
        <v>4801</v>
      </c>
      <c r="C2307" s="257"/>
      <c r="D2307" s="257" t="s">
        <v>721</v>
      </c>
      <c r="E2307" s="257" t="s">
        <v>4787</v>
      </c>
      <c r="F2307" s="257" t="s">
        <v>4788</v>
      </c>
      <c r="G2307" s="257" t="s">
        <v>4725</v>
      </c>
      <c r="H2307" s="257" t="s">
        <v>5751</v>
      </c>
      <c r="I2307" s="257" t="s">
        <v>1073</v>
      </c>
    </row>
    <row r="2308" spans="1:9" ht="15.95" customHeight="1">
      <c r="A2308" s="257" t="s">
        <v>4802</v>
      </c>
      <c r="B2308" s="257" t="s">
        <v>3029</v>
      </c>
      <c r="C2308" s="257"/>
      <c r="D2308" s="257" t="s">
        <v>721</v>
      </c>
      <c r="E2308" s="257" t="s">
        <v>4787</v>
      </c>
      <c r="F2308" s="257" t="s">
        <v>4788</v>
      </c>
      <c r="G2308" s="257" t="s">
        <v>4725</v>
      </c>
      <c r="H2308" s="257" t="s">
        <v>5751</v>
      </c>
      <c r="I2308" s="257" t="s">
        <v>1073</v>
      </c>
    </row>
    <row r="2309" spans="1:9" ht="15.95" customHeight="1">
      <c r="A2309" s="257" t="s">
        <v>4803</v>
      </c>
      <c r="B2309" s="257" t="s">
        <v>4804</v>
      </c>
      <c r="C2309" s="257"/>
      <c r="D2309" s="257" t="s">
        <v>719</v>
      </c>
      <c r="E2309" s="257" t="s">
        <v>4805</v>
      </c>
      <c r="F2309" s="257" t="s">
        <v>1941</v>
      </c>
      <c r="G2309" s="257" t="s">
        <v>4725</v>
      </c>
      <c r="H2309" s="257" t="s">
        <v>5751</v>
      </c>
      <c r="I2309" s="257" t="s">
        <v>1073</v>
      </c>
    </row>
    <row r="2310" spans="1:9" ht="15.95" customHeight="1">
      <c r="A2310" s="257" t="s">
        <v>4806</v>
      </c>
      <c r="B2310" s="257" t="s">
        <v>4807</v>
      </c>
      <c r="C2310" s="257"/>
      <c r="D2310" s="257" t="s">
        <v>721</v>
      </c>
      <c r="E2310" s="257" t="s">
        <v>4805</v>
      </c>
      <c r="F2310" s="257" t="s">
        <v>1941</v>
      </c>
      <c r="G2310" s="257" t="s">
        <v>4725</v>
      </c>
      <c r="H2310" s="257" t="s">
        <v>5751</v>
      </c>
      <c r="I2310" s="257" t="s">
        <v>1073</v>
      </c>
    </row>
    <row r="2311" spans="1:9" ht="15.95" customHeight="1">
      <c r="A2311" s="257" t="s">
        <v>4808</v>
      </c>
      <c r="B2311" s="257" t="s">
        <v>4809</v>
      </c>
      <c r="C2311" s="257"/>
      <c r="D2311" s="257" t="s">
        <v>721</v>
      </c>
      <c r="E2311" s="257" t="s">
        <v>4805</v>
      </c>
      <c r="F2311" s="257" t="s">
        <v>1941</v>
      </c>
      <c r="G2311" s="257" t="s">
        <v>4725</v>
      </c>
      <c r="H2311" s="257" t="s">
        <v>5751</v>
      </c>
      <c r="I2311" s="257" t="s">
        <v>1073</v>
      </c>
    </row>
    <row r="2312" spans="1:9" ht="15.95" customHeight="1">
      <c r="A2312" s="257" t="s">
        <v>4810</v>
      </c>
      <c r="B2312" s="257" t="s">
        <v>4811</v>
      </c>
      <c r="C2312" s="257" t="s">
        <v>4812</v>
      </c>
      <c r="D2312" s="257" t="s">
        <v>721</v>
      </c>
      <c r="E2312" s="257" t="s">
        <v>4805</v>
      </c>
      <c r="F2312" s="257" t="s">
        <v>1941</v>
      </c>
      <c r="G2312" s="257" t="s">
        <v>4725</v>
      </c>
      <c r="H2312" s="257" t="s">
        <v>5751</v>
      </c>
      <c r="I2312" s="257" t="s">
        <v>1073</v>
      </c>
    </row>
    <row r="2313" spans="1:9" ht="15.95" customHeight="1">
      <c r="A2313" s="257" t="s">
        <v>4813</v>
      </c>
      <c r="B2313" s="257" t="s">
        <v>4814</v>
      </c>
      <c r="C2313" s="257"/>
      <c r="D2313" s="257" t="s">
        <v>721</v>
      </c>
      <c r="E2313" s="257" t="s">
        <v>4805</v>
      </c>
      <c r="F2313" s="257" t="s">
        <v>1941</v>
      </c>
      <c r="G2313" s="257" t="s">
        <v>4725</v>
      </c>
      <c r="H2313" s="257" t="s">
        <v>5751</v>
      </c>
      <c r="I2313" s="257" t="s">
        <v>1073</v>
      </c>
    </row>
    <row r="2314" spans="1:9" ht="15.95" customHeight="1">
      <c r="A2314" s="257" t="s">
        <v>4815</v>
      </c>
      <c r="B2314" s="257" t="s">
        <v>4816</v>
      </c>
      <c r="C2314" s="257"/>
      <c r="D2314" s="257" t="s">
        <v>721</v>
      </c>
      <c r="E2314" s="257" t="s">
        <v>4805</v>
      </c>
      <c r="F2314" s="257" t="s">
        <v>1941</v>
      </c>
      <c r="G2314" s="257" t="s">
        <v>4725</v>
      </c>
      <c r="H2314" s="257" t="s">
        <v>5751</v>
      </c>
      <c r="I2314" s="257" t="s">
        <v>1073</v>
      </c>
    </row>
    <row r="2315" spans="1:9" ht="15.95" customHeight="1">
      <c r="A2315" s="257" t="s">
        <v>4817</v>
      </c>
      <c r="B2315" s="257" t="s">
        <v>4818</v>
      </c>
      <c r="C2315" s="257" t="s">
        <v>4819</v>
      </c>
      <c r="D2315" s="257" t="s">
        <v>721</v>
      </c>
      <c r="E2315" s="257" t="s">
        <v>4805</v>
      </c>
      <c r="F2315" s="257" t="s">
        <v>1941</v>
      </c>
      <c r="G2315" s="257" t="s">
        <v>4725</v>
      </c>
      <c r="H2315" s="257" t="s">
        <v>5751</v>
      </c>
      <c r="I2315" s="257" t="s">
        <v>1073</v>
      </c>
    </row>
    <row r="2316" spans="1:9" ht="15.95" customHeight="1">
      <c r="A2316" s="257" t="s">
        <v>4820</v>
      </c>
      <c r="B2316" s="257" t="s">
        <v>852</v>
      </c>
      <c r="C2316" s="257"/>
      <c r="D2316" s="257" t="s">
        <v>721</v>
      </c>
      <c r="E2316" s="257" t="s">
        <v>4805</v>
      </c>
      <c r="F2316" s="257" t="s">
        <v>1941</v>
      </c>
      <c r="G2316" s="257" t="s">
        <v>4725</v>
      </c>
      <c r="H2316" s="257" t="s">
        <v>5751</v>
      </c>
      <c r="I2316" s="257" t="s">
        <v>1073</v>
      </c>
    </row>
    <row r="2317" spans="1:9" ht="15.95" customHeight="1">
      <c r="A2317" s="257" t="s">
        <v>4821</v>
      </c>
      <c r="B2317" s="257" t="s">
        <v>797</v>
      </c>
      <c r="C2317" s="257"/>
      <c r="D2317" s="257" t="s">
        <v>721</v>
      </c>
      <c r="E2317" s="257" t="s">
        <v>4805</v>
      </c>
      <c r="F2317" s="257" t="s">
        <v>1941</v>
      </c>
      <c r="G2317" s="257" t="s">
        <v>4725</v>
      </c>
      <c r="H2317" s="257" t="s">
        <v>5751</v>
      </c>
      <c r="I2317" s="257" t="s">
        <v>1073</v>
      </c>
    </row>
    <row r="2318" spans="1:9" ht="15.95" customHeight="1">
      <c r="A2318" s="257" t="s">
        <v>4822</v>
      </c>
      <c r="B2318" s="257" t="s">
        <v>3480</v>
      </c>
      <c r="C2318" s="257"/>
      <c r="D2318" s="257" t="s">
        <v>721</v>
      </c>
      <c r="E2318" s="257" t="s">
        <v>4805</v>
      </c>
      <c r="F2318" s="257" t="s">
        <v>1941</v>
      </c>
      <c r="G2318" s="257" t="s">
        <v>4725</v>
      </c>
      <c r="H2318" s="257" t="s">
        <v>5751</v>
      </c>
      <c r="I2318" s="257" t="s">
        <v>1073</v>
      </c>
    </row>
    <row r="2319" spans="1:9" ht="15.95" customHeight="1">
      <c r="A2319" s="257" t="s">
        <v>4823</v>
      </c>
      <c r="B2319" s="257" t="s">
        <v>4824</v>
      </c>
      <c r="C2319" s="257"/>
      <c r="D2319" s="257" t="s">
        <v>719</v>
      </c>
      <c r="E2319" s="257" t="s">
        <v>4825</v>
      </c>
      <c r="F2319" s="257" t="s">
        <v>4826</v>
      </c>
      <c r="G2319" s="257" t="s">
        <v>4725</v>
      </c>
      <c r="H2319" s="257" t="s">
        <v>5751</v>
      </c>
      <c r="I2319" s="257" t="s">
        <v>1073</v>
      </c>
    </row>
    <row r="2320" spans="1:9" ht="15.95" customHeight="1">
      <c r="A2320" s="257" t="s">
        <v>4827</v>
      </c>
      <c r="B2320" s="257" t="s">
        <v>3036</v>
      </c>
      <c r="C2320" s="257"/>
      <c r="D2320" s="257" t="s">
        <v>721</v>
      </c>
      <c r="E2320" s="257" t="s">
        <v>4825</v>
      </c>
      <c r="F2320" s="257" t="s">
        <v>4826</v>
      </c>
      <c r="G2320" s="257" t="s">
        <v>4725</v>
      </c>
      <c r="H2320" s="257" t="s">
        <v>5751</v>
      </c>
      <c r="I2320" s="257" t="s">
        <v>1073</v>
      </c>
    </row>
    <row r="2321" spans="1:9" ht="15.95" customHeight="1">
      <c r="A2321" s="257" t="s">
        <v>4828</v>
      </c>
      <c r="B2321" s="257" t="s">
        <v>3125</v>
      </c>
      <c r="C2321" s="257"/>
      <c r="D2321" s="257" t="s">
        <v>721</v>
      </c>
      <c r="E2321" s="257" t="s">
        <v>4825</v>
      </c>
      <c r="F2321" s="257" t="s">
        <v>4826</v>
      </c>
      <c r="G2321" s="257" t="s">
        <v>4725</v>
      </c>
      <c r="H2321" s="257" t="s">
        <v>5751</v>
      </c>
      <c r="I2321" s="257" t="s">
        <v>1073</v>
      </c>
    </row>
    <row r="2322" spans="1:9" ht="15.95" customHeight="1">
      <c r="A2322" s="257" t="s">
        <v>4829</v>
      </c>
      <c r="B2322" s="257" t="s">
        <v>3480</v>
      </c>
      <c r="C2322" s="257"/>
      <c r="D2322" s="257" t="s">
        <v>721</v>
      </c>
      <c r="E2322" s="257" t="s">
        <v>4825</v>
      </c>
      <c r="F2322" s="257" t="s">
        <v>4826</v>
      </c>
      <c r="G2322" s="257" t="s">
        <v>4725</v>
      </c>
      <c r="H2322" s="257" t="s">
        <v>5751</v>
      </c>
      <c r="I2322" s="257" t="s">
        <v>1073</v>
      </c>
    </row>
    <row r="2323" spans="1:9" ht="15.95" customHeight="1">
      <c r="A2323" s="257" t="s">
        <v>4830</v>
      </c>
      <c r="B2323" s="257" t="s">
        <v>3206</v>
      </c>
      <c r="C2323" s="257"/>
      <c r="D2323" s="257" t="s">
        <v>721</v>
      </c>
      <c r="E2323" s="257" t="s">
        <v>4825</v>
      </c>
      <c r="F2323" s="257" t="s">
        <v>4826</v>
      </c>
      <c r="G2323" s="257" t="s">
        <v>4725</v>
      </c>
      <c r="H2323" s="257" t="s">
        <v>5751</v>
      </c>
      <c r="I2323" s="257" t="s">
        <v>1073</v>
      </c>
    </row>
    <row r="2324" spans="1:9" ht="15.95" customHeight="1">
      <c r="A2324" s="257" t="s">
        <v>4831</v>
      </c>
      <c r="B2324" s="257" t="s">
        <v>1889</v>
      </c>
      <c r="C2324" s="257"/>
      <c r="D2324" s="257" t="s">
        <v>721</v>
      </c>
      <c r="E2324" s="257" t="s">
        <v>4825</v>
      </c>
      <c r="F2324" s="257" t="s">
        <v>4826</v>
      </c>
      <c r="G2324" s="257" t="s">
        <v>4725</v>
      </c>
      <c r="H2324" s="257" t="s">
        <v>5751</v>
      </c>
      <c r="I2324" s="257" t="s">
        <v>1073</v>
      </c>
    </row>
    <row r="2325" spans="1:9" ht="15.95" customHeight="1">
      <c r="A2325" s="257" t="s">
        <v>4832</v>
      </c>
      <c r="B2325" s="257" t="s">
        <v>4833</v>
      </c>
      <c r="C2325" s="257"/>
      <c r="D2325" s="257" t="s">
        <v>721</v>
      </c>
      <c r="E2325" s="257" t="s">
        <v>4825</v>
      </c>
      <c r="F2325" s="257" t="s">
        <v>4826</v>
      </c>
      <c r="G2325" s="257" t="s">
        <v>4725</v>
      </c>
      <c r="H2325" s="257" t="s">
        <v>5751</v>
      </c>
      <c r="I2325" s="257" t="s">
        <v>1073</v>
      </c>
    </row>
    <row r="2326" spans="1:9" ht="15.95" customHeight="1">
      <c r="A2326" s="257" t="s">
        <v>4834</v>
      </c>
      <c r="B2326" s="257" t="s">
        <v>4835</v>
      </c>
      <c r="C2326" s="257"/>
      <c r="D2326" s="257" t="s">
        <v>721</v>
      </c>
      <c r="E2326" s="257" t="s">
        <v>4825</v>
      </c>
      <c r="F2326" s="257" t="s">
        <v>4826</v>
      </c>
      <c r="G2326" s="257" t="s">
        <v>4725</v>
      </c>
      <c r="H2326" s="257" t="s">
        <v>5751</v>
      </c>
      <c r="I2326" s="257" t="s">
        <v>1073</v>
      </c>
    </row>
    <row r="2327" spans="1:9" ht="15.95" customHeight="1">
      <c r="A2327" s="257" t="s">
        <v>4836</v>
      </c>
      <c r="B2327" s="257" t="s">
        <v>4837</v>
      </c>
      <c r="C2327" s="257"/>
      <c r="D2327" s="257" t="s">
        <v>721</v>
      </c>
      <c r="E2327" s="257" t="s">
        <v>4825</v>
      </c>
      <c r="F2327" s="257" t="s">
        <v>4826</v>
      </c>
      <c r="G2327" s="257" t="s">
        <v>4725</v>
      </c>
      <c r="H2327" s="257" t="s">
        <v>5751</v>
      </c>
      <c r="I2327" s="257" t="s">
        <v>1073</v>
      </c>
    </row>
    <row r="2328" spans="1:9" ht="15.95" customHeight="1">
      <c r="A2328" s="257" t="s">
        <v>4838</v>
      </c>
      <c r="B2328" s="257" t="s">
        <v>4839</v>
      </c>
      <c r="C2328" s="257"/>
      <c r="D2328" s="257" t="s">
        <v>721</v>
      </c>
      <c r="E2328" s="257" t="s">
        <v>4825</v>
      </c>
      <c r="F2328" s="257" t="s">
        <v>4826</v>
      </c>
      <c r="G2328" s="257" t="s">
        <v>4725</v>
      </c>
      <c r="H2328" s="257" t="s">
        <v>5751</v>
      </c>
      <c r="I2328" s="257" t="s">
        <v>1073</v>
      </c>
    </row>
    <row r="2329" spans="1:9" ht="15.95" customHeight="1">
      <c r="A2329" s="257" t="s">
        <v>4840</v>
      </c>
      <c r="B2329" s="257" t="s">
        <v>4841</v>
      </c>
      <c r="C2329" s="257"/>
      <c r="D2329" s="257" t="s">
        <v>721</v>
      </c>
      <c r="E2329" s="257" t="s">
        <v>4825</v>
      </c>
      <c r="F2329" s="257" t="s">
        <v>4826</v>
      </c>
      <c r="G2329" s="257" t="s">
        <v>4725</v>
      </c>
      <c r="H2329" s="257" t="s">
        <v>5751</v>
      </c>
      <c r="I2329" s="257" t="s">
        <v>1073</v>
      </c>
    </row>
    <row r="2330" spans="1:9" ht="15.95" customHeight="1">
      <c r="A2330" s="257" t="s">
        <v>4842</v>
      </c>
      <c r="B2330" s="257" t="s">
        <v>2532</v>
      </c>
      <c r="C2330" s="257"/>
      <c r="D2330" s="257" t="s">
        <v>721</v>
      </c>
      <c r="E2330" s="257" t="s">
        <v>4825</v>
      </c>
      <c r="F2330" s="257" t="s">
        <v>4826</v>
      </c>
      <c r="G2330" s="257" t="s">
        <v>4725</v>
      </c>
      <c r="H2330" s="257" t="s">
        <v>5751</v>
      </c>
      <c r="I2330" s="257" t="s">
        <v>1073</v>
      </c>
    </row>
    <row r="2331" spans="1:9" ht="15.95" customHeight="1">
      <c r="A2331" s="257" t="s">
        <v>4843</v>
      </c>
      <c r="B2331" s="257" t="s">
        <v>3853</v>
      </c>
      <c r="C2331" s="257"/>
      <c r="D2331" s="257" t="s">
        <v>721</v>
      </c>
      <c r="E2331" s="257" t="s">
        <v>4825</v>
      </c>
      <c r="F2331" s="257" t="s">
        <v>4826</v>
      </c>
      <c r="G2331" s="257" t="s">
        <v>4725</v>
      </c>
      <c r="H2331" s="257" t="s">
        <v>5751</v>
      </c>
      <c r="I2331" s="257" t="s">
        <v>1073</v>
      </c>
    </row>
    <row r="2332" spans="1:9" ht="15.95" customHeight="1">
      <c r="A2332" s="257" t="s">
        <v>4844</v>
      </c>
      <c r="B2332" s="257" t="s">
        <v>802</v>
      </c>
      <c r="C2332" s="257"/>
      <c r="D2332" s="257" t="s">
        <v>721</v>
      </c>
      <c r="E2332" s="257" t="s">
        <v>4825</v>
      </c>
      <c r="F2332" s="257" t="s">
        <v>4826</v>
      </c>
      <c r="G2332" s="257" t="s">
        <v>4725</v>
      </c>
      <c r="H2332" s="257" t="s">
        <v>5751</v>
      </c>
      <c r="I2332" s="257" t="s">
        <v>1073</v>
      </c>
    </row>
    <row r="2333" spans="1:9" ht="15.95" customHeight="1">
      <c r="A2333" s="257" t="s">
        <v>4845</v>
      </c>
      <c r="B2333" s="257" t="s">
        <v>3228</v>
      </c>
      <c r="C2333" s="257"/>
      <c r="D2333" s="257" t="s">
        <v>721</v>
      </c>
      <c r="E2333" s="257" t="s">
        <v>4825</v>
      </c>
      <c r="F2333" s="257" t="s">
        <v>4826</v>
      </c>
      <c r="G2333" s="257" t="s">
        <v>4725</v>
      </c>
      <c r="H2333" s="257" t="s">
        <v>5751</v>
      </c>
      <c r="I2333" s="257" t="s">
        <v>1073</v>
      </c>
    </row>
    <row r="2334" spans="1:9" ht="15.95" customHeight="1">
      <c r="A2334" s="257" t="s">
        <v>4846</v>
      </c>
      <c r="B2334" s="257" t="s">
        <v>1067</v>
      </c>
      <c r="C2334" s="257"/>
      <c r="D2334" s="257" t="s">
        <v>721</v>
      </c>
      <c r="E2334" s="257" t="s">
        <v>4825</v>
      </c>
      <c r="F2334" s="257" t="s">
        <v>4826</v>
      </c>
      <c r="G2334" s="257" t="s">
        <v>4725</v>
      </c>
      <c r="H2334" s="257" t="s">
        <v>5751</v>
      </c>
      <c r="I2334" s="257" t="s">
        <v>1073</v>
      </c>
    </row>
    <row r="2335" spans="1:9" ht="15.95" customHeight="1">
      <c r="A2335" s="257" t="s">
        <v>4847</v>
      </c>
      <c r="B2335" s="257" t="s">
        <v>875</v>
      </c>
      <c r="C2335" s="257" t="s">
        <v>4848</v>
      </c>
      <c r="D2335" s="257" t="s">
        <v>721</v>
      </c>
      <c r="E2335" s="257" t="s">
        <v>4825</v>
      </c>
      <c r="F2335" s="257" t="s">
        <v>4826</v>
      </c>
      <c r="G2335" s="257" t="s">
        <v>4725</v>
      </c>
      <c r="H2335" s="257" t="s">
        <v>5751</v>
      </c>
      <c r="I2335" s="257" t="s">
        <v>1073</v>
      </c>
    </row>
    <row r="2336" spans="1:9" ht="15.95" customHeight="1">
      <c r="A2336" s="257" t="s">
        <v>4849</v>
      </c>
      <c r="B2336" s="257" t="s">
        <v>1406</v>
      </c>
      <c r="C2336" s="257"/>
      <c r="D2336" s="257" t="s">
        <v>721</v>
      </c>
      <c r="E2336" s="257" t="s">
        <v>4825</v>
      </c>
      <c r="F2336" s="257" t="s">
        <v>4826</v>
      </c>
      <c r="G2336" s="257" t="s">
        <v>4725</v>
      </c>
      <c r="H2336" s="257" t="s">
        <v>5751</v>
      </c>
      <c r="I2336" s="257" t="s">
        <v>1073</v>
      </c>
    </row>
    <row r="2337" spans="1:9" ht="15.95" customHeight="1">
      <c r="A2337" s="257" t="s">
        <v>4850</v>
      </c>
      <c r="B2337" s="257" t="s">
        <v>747</v>
      </c>
      <c r="C2337" s="257" t="s">
        <v>4851</v>
      </c>
      <c r="D2337" s="257" t="s">
        <v>721</v>
      </c>
      <c r="E2337" s="257" t="s">
        <v>4825</v>
      </c>
      <c r="F2337" s="257" t="s">
        <v>4826</v>
      </c>
      <c r="G2337" s="257" t="s">
        <v>4725</v>
      </c>
      <c r="H2337" s="257" t="s">
        <v>5751</v>
      </c>
      <c r="I2337" s="257" t="s">
        <v>1073</v>
      </c>
    </row>
    <row r="2338" spans="1:9" ht="15.95" customHeight="1">
      <c r="A2338" s="257" t="s">
        <v>4852</v>
      </c>
      <c r="B2338" s="257" t="s">
        <v>4853</v>
      </c>
      <c r="C2338" s="257"/>
      <c r="D2338" s="257" t="s">
        <v>719</v>
      </c>
      <c r="E2338" s="257" t="s">
        <v>4854</v>
      </c>
      <c r="F2338" s="257" t="s">
        <v>4855</v>
      </c>
      <c r="G2338" s="257" t="s">
        <v>4725</v>
      </c>
      <c r="H2338" s="257" t="s">
        <v>5751</v>
      </c>
      <c r="I2338" s="257" t="s">
        <v>1073</v>
      </c>
    </row>
    <row r="2339" spans="1:9" ht="15.95" customHeight="1">
      <c r="A2339" s="257" t="s">
        <v>4856</v>
      </c>
      <c r="B2339" s="257" t="s">
        <v>4857</v>
      </c>
      <c r="C2339" s="257"/>
      <c r="D2339" s="257" t="s">
        <v>721</v>
      </c>
      <c r="E2339" s="257" t="s">
        <v>4854</v>
      </c>
      <c r="F2339" s="257" t="s">
        <v>4855</v>
      </c>
      <c r="G2339" s="257" t="s">
        <v>4725</v>
      </c>
      <c r="H2339" s="257" t="s">
        <v>5751</v>
      </c>
      <c r="I2339" s="257" t="s">
        <v>1073</v>
      </c>
    </row>
    <row r="2340" spans="1:9" ht="15.95" customHeight="1">
      <c r="A2340" s="257" t="s">
        <v>4858</v>
      </c>
      <c r="B2340" s="257" t="s">
        <v>957</v>
      </c>
      <c r="C2340" s="257"/>
      <c r="D2340" s="257" t="s">
        <v>721</v>
      </c>
      <c r="E2340" s="257" t="s">
        <v>4854</v>
      </c>
      <c r="F2340" s="257" t="s">
        <v>4855</v>
      </c>
      <c r="G2340" s="257" t="s">
        <v>4725</v>
      </c>
      <c r="H2340" s="257" t="s">
        <v>5751</v>
      </c>
      <c r="I2340" s="257" t="s">
        <v>1073</v>
      </c>
    </row>
    <row r="2341" spans="1:9" ht="15.95" customHeight="1">
      <c r="A2341" s="257" t="s">
        <v>4859</v>
      </c>
      <c r="B2341" s="257" t="s">
        <v>4860</v>
      </c>
      <c r="C2341" s="257"/>
      <c r="D2341" s="257" t="s">
        <v>721</v>
      </c>
      <c r="E2341" s="257" t="s">
        <v>4854</v>
      </c>
      <c r="F2341" s="257" t="s">
        <v>4855</v>
      </c>
      <c r="G2341" s="257" t="s">
        <v>4725</v>
      </c>
      <c r="H2341" s="257" t="s">
        <v>5751</v>
      </c>
      <c r="I2341" s="257" t="s">
        <v>1073</v>
      </c>
    </row>
    <row r="2342" spans="1:9" ht="15.95" customHeight="1">
      <c r="A2342" s="257" t="s">
        <v>4861</v>
      </c>
      <c r="B2342" s="257" t="s">
        <v>2078</v>
      </c>
      <c r="C2342" s="257"/>
      <c r="D2342" s="257" t="s">
        <v>721</v>
      </c>
      <c r="E2342" s="257" t="s">
        <v>4854</v>
      </c>
      <c r="F2342" s="257" t="s">
        <v>4855</v>
      </c>
      <c r="G2342" s="257" t="s">
        <v>4725</v>
      </c>
      <c r="H2342" s="257" t="s">
        <v>5751</v>
      </c>
      <c r="I2342" s="257" t="s">
        <v>1073</v>
      </c>
    </row>
    <row r="2343" spans="1:9" ht="15.95" customHeight="1">
      <c r="A2343" s="257" t="s">
        <v>4862</v>
      </c>
      <c r="B2343" s="257" t="s">
        <v>4863</v>
      </c>
      <c r="C2343" s="257"/>
      <c r="D2343" s="257" t="s">
        <v>721</v>
      </c>
      <c r="E2343" s="257" t="s">
        <v>4854</v>
      </c>
      <c r="F2343" s="257" t="s">
        <v>4855</v>
      </c>
      <c r="G2343" s="257" t="s">
        <v>4725</v>
      </c>
      <c r="H2343" s="257" t="s">
        <v>5751</v>
      </c>
      <c r="I2343" s="257" t="s">
        <v>1073</v>
      </c>
    </row>
    <row r="2344" spans="1:9" ht="15.95" customHeight="1">
      <c r="A2344" s="257" t="s">
        <v>4864</v>
      </c>
      <c r="B2344" s="257" t="s">
        <v>4865</v>
      </c>
      <c r="C2344" s="257"/>
      <c r="D2344" s="257" t="s">
        <v>721</v>
      </c>
      <c r="E2344" s="257" t="s">
        <v>4854</v>
      </c>
      <c r="F2344" s="257" t="s">
        <v>4855</v>
      </c>
      <c r="G2344" s="257" t="s">
        <v>4725</v>
      </c>
      <c r="H2344" s="257" t="s">
        <v>5751</v>
      </c>
      <c r="I2344" s="257" t="s">
        <v>1073</v>
      </c>
    </row>
    <row r="2345" spans="1:9" ht="15.95" customHeight="1">
      <c r="A2345" s="257" t="s">
        <v>4866</v>
      </c>
      <c r="B2345" s="257" t="s">
        <v>4867</v>
      </c>
      <c r="C2345" s="257"/>
      <c r="D2345" s="257" t="s">
        <v>721</v>
      </c>
      <c r="E2345" s="257" t="s">
        <v>4854</v>
      </c>
      <c r="F2345" s="257" t="s">
        <v>4855</v>
      </c>
      <c r="G2345" s="257" t="s">
        <v>4725</v>
      </c>
      <c r="H2345" s="257" t="s">
        <v>5751</v>
      </c>
      <c r="I2345" s="257" t="s">
        <v>1073</v>
      </c>
    </row>
    <row r="2346" spans="1:9" ht="15.95" customHeight="1">
      <c r="A2346" s="257" t="s">
        <v>4868</v>
      </c>
      <c r="B2346" s="257" t="s">
        <v>4869</v>
      </c>
      <c r="C2346" s="257"/>
      <c r="D2346" s="257" t="s">
        <v>721</v>
      </c>
      <c r="E2346" s="257" t="s">
        <v>4854</v>
      </c>
      <c r="F2346" s="257" t="s">
        <v>4855</v>
      </c>
      <c r="G2346" s="257" t="s">
        <v>4725</v>
      </c>
      <c r="H2346" s="257" t="s">
        <v>5751</v>
      </c>
      <c r="I2346" s="257" t="s">
        <v>1073</v>
      </c>
    </row>
    <row r="2347" spans="1:9" ht="15.95" customHeight="1">
      <c r="A2347" s="257" t="s">
        <v>4870</v>
      </c>
      <c r="B2347" s="257" t="s">
        <v>900</v>
      </c>
      <c r="C2347" s="257"/>
      <c r="D2347" s="257" t="s">
        <v>721</v>
      </c>
      <c r="E2347" s="257" t="s">
        <v>4854</v>
      </c>
      <c r="F2347" s="257" t="s">
        <v>4855</v>
      </c>
      <c r="G2347" s="257" t="s">
        <v>4725</v>
      </c>
      <c r="H2347" s="257" t="s">
        <v>5751</v>
      </c>
      <c r="I2347" s="257" t="s">
        <v>1073</v>
      </c>
    </row>
    <row r="2348" spans="1:9" ht="15.95" customHeight="1">
      <c r="A2348" s="257" t="s">
        <v>4871</v>
      </c>
      <c r="B2348" s="257" t="s">
        <v>4872</v>
      </c>
      <c r="C2348" s="257"/>
      <c r="D2348" s="257" t="s">
        <v>721</v>
      </c>
      <c r="E2348" s="257" t="s">
        <v>4854</v>
      </c>
      <c r="F2348" s="257" t="s">
        <v>4855</v>
      </c>
      <c r="G2348" s="257" t="s">
        <v>4725</v>
      </c>
      <c r="H2348" s="257" t="s">
        <v>5751</v>
      </c>
      <c r="I2348" s="257" t="s">
        <v>1073</v>
      </c>
    </row>
    <row r="2349" spans="1:9" ht="15.95" customHeight="1">
      <c r="A2349" s="257" t="s">
        <v>4873</v>
      </c>
      <c r="B2349" s="257" t="s">
        <v>4874</v>
      </c>
      <c r="C2349" s="257"/>
      <c r="D2349" s="257" t="s">
        <v>719</v>
      </c>
      <c r="E2349" s="257" t="s">
        <v>4875</v>
      </c>
      <c r="F2349" s="257" t="s">
        <v>4876</v>
      </c>
      <c r="G2349" s="257" t="s">
        <v>4725</v>
      </c>
      <c r="H2349" s="257" t="s">
        <v>5751</v>
      </c>
      <c r="I2349" s="257" t="s">
        <v>1073</v>
      </c>
    </row>
    <row r="2350" spans="1:9" ht="15.95" customHeight="1">
      <c r="A2350" s="257" t="s">
        <v>4877</v>
      </c>
      <c r="B2350" s="257" t="s">
        <v>4878</v>
      </c>
      <c r="C2350" s="257"/>
      <c r="D2350" s="257" t="s">
        <v>721</v>
      </c>
      <c r="E2350" s="257" t="s">
        <v>4875</v>
      </c>
      <c r="F2350" s="257" t="s">
        <v>4876</v>
      </c>
      <c r="G2350" s="257" t="s">
        <v>4725</v>
      </c>
      <c r="H2350" s="257" t="s">
        <v>5751</v>
      </c>
      <c r="I2350" s="257" t="s">
        <v>1073</v>
      </c>
    </row>
    <row r="2351" spans="1:9" ht="15.95" customHeight="1">
      <c r="A2351" s="257" t="s">
        <v>4879</v>
      </c>
      <c r="B2351" s="257" t="s">
        <v>4880</v>
      </c>
      <c r="C2351" s="257"/>
      <c r="D2351" s="257" t="s">
        <v>721</v>
      </c>
      <c r="E2351" s="257" t="s">
        <v>4875</v>
      </c>
      <c r="F2351" s="257" t="s">
        <v>4876</v>
      </c>
      <c r="G2351" s="257" t="s">
        <v>4725</v>
      </c>
      <c r="H2351" s="257" t="s">
        <v>5751</v>
      </c>
      <c r="I2351" s="257" t="s">
        <v>1073</v>
      </c>
    </row>
    <row r="2352" spans="1:9" ht="15.95" customHeight="1">
      <c r="A2352" s="257" t="s">
        <v>4881</v>
      </c>
      <c r="B2352" s="257" t="s">
        <v>4882</v>
      </c>
      <c r="C2352" s="257"/>
      <c r="D2352" s="257" t="s">
        <v>721</v>
      </c>
      <c r="E2352" s="257" t="s">
        <v>4875</v>
      </c>
      <c r="F2352" s="257" t="s">
        <v>4876</v>
      </c>
      <c r="G2352" s="257" t="s">
        <v>4725</v>
      </c>
      <c r="H2352" s="257" t="s">
        <v>5751</v>
      </c>
      <c r="I2352" s="257" t="s">
        <v>1073</v>
      </c>
    </row>
    <row r="2353" spans="1:9" ht="15.95" customHeight="1">
      <c r="A2353" s="257" t="s">
        <v>4883</v>
      </c>
      <c r="B2353" s="257" t="s">
        <v>982</v>
      </c>
      <c r="C2353" s="257"/>
      <c r="D2353" s="257" t="s">
        <v>721</v>
      </c>
      <c r="E2353" s="257" t="s">
        <v>4875</v>
      </c>
      <c r="F2353" s="257" t="s">
        <v>4876</v>
      </c>
      <c r="G2353" s="257" t="s">
        <v>4725</v>
      </c>
      <c r="H2353" s="257" t="s">
        <v>5751</v>
      </c>
      <c r="I2353" s="257" t="s">
        <v>1073</v>
      </c>
    </row>
    <row r="2354" spans="1:9" ht="15.95" customHeight="1">
      <c r="A2354" s="257" t="s">
        <v>4884</v>
      </c>
      <c r="B2354" s="257" t="s">
        <v>934</v>
      </c>
      <c r="C2354" s="257"/>
      <c r="D2354" s="257" t="s">
        <v>721</v>
      </c>
      <c r="E2354" s="257" t="s">
        <v>4875</v>
      </c>
      <c r="F2354" s="257" t="s">
        <v>4876</v>
      </c>
      <c r="G2354" s="257" t="s">
        <v>4725</v>
      </c>
      <c r="H2354" s="257" t="s">
        <v>5751</v>
      </c>
      <c r="I2354" s="257" t="s">
        <v>1073</v>
      </c>
    </row>
    <row r="2355" spans="1:9" ht="15.95" customHeight="1">
      <c r="A2355" s="257" t="s">
        <v>4885</v>
      </c>
      <c r="B2355" s="257" t="s">
        <v>4886</v>
      </c>
      <c r="C2355" s="257"/>
      <c r="D2355" s="257" t="s">
        <v>721</v>
      </c>
      <c r="E2355" s="257" t="s">
        <v>4875</v>
      </c>
      <c r="F2355" s="257" t="s">
        <v>4876</v>
      </c>
      <c r="G2355" s="257" t="s">
        <v>4725</v>
      </c>
      <c r="H2355" s="257" t="s">
        <v>5751</v>
      </c>
      <c r="I2355" s="257" t="s">
        <v>1073</v>
      </c>
    </row>
    <row r="2356" spans="1:9" ht="15.95" customHeight="1">
      <c r="A2356" s="257" t="s">
        <v>4887</v>
      </c>
      <c r="B2356" s="257" t="s">
        <v>4888</v>
      </c>
      <c r="C2356" s="257"/>
      <c r="D2356" s="257" t="s">
        <v>721</v>
      </c>
      <c r="E2356" s="257" t="s">
        <v>4875</v>
      </c>
      <c r="F2356" s="257" t="s">
        <v>4876</v>
      </c>
      <c r="G2356" s="257" t="s">
        <v>4725</v>
      </c>
      <c r="H2356" s="257" t="s">
        <v>5751</v>
      </c>
      <c r="I2356" s="257" t="s">
        <v>1073</v>
      </c>
    </row>
    <row r="2357" spans="1:9" ht="15.95" customHeight="1">
      <c r="A2357" s="257" t="s">
        <v>4889</v>
      </c>
      <c r="B2357" s="257" t="s">
        <v>744</v>
      </c>
      <c r="C2357" s="257"/>
      <c r="D2357" s="257" t="s">
        <v>721</v>
      </c>
      <c r="E2357" s="257" t="s">
        <v>4875</v>
      </c>
      <c r="F2357" s="257" t="s">
        <v>4876</v>
      </c>
      <c r="G2357" s="257" t="s">
        <v>4725</v>
      </c>
      <c r="H2357" s="257" t="s">
        <v>5751</v>
      </c>
      <c r="I2357" s="257" t="s">
        <v>1073</v>
      </c>
    </row>
    <row r="2358" spans="1:9" ht="15.95" customHeight="1">
      <c r="A2358" s="257" t="s">
        <v>4890</v>
      </c>
      <c r="B2358" s="257" t="s">
        <v>4891</v>
      </c>
      <c r="C2358" s="257"/>
      <c r="D2358" s="257" t="s">
        <v>719</v>
      </c>
      <c r="E2358" s="257" t="s">
        <v>4892</v>
      </c>
      <c r="F2358" s="257" t="s">
        <v>4893</v>
      </c>
      <c r="G2358" s="257" t="s">
        <v>4725</v>
      </c>
      <c r="H2358" s="257" t="s">
        <v>5751</v>
      </c>
      <c r="I2358" s="257" t="s">
        <v>1073</v>
      </c>
    </row>
    <row r="2359" spans="1:9" ht="15.95" customHeight="1">
      <c r="A2359" s="257" t="s">
        <v>4894</v>
      </c>
      <c r="B2359" s="257" t="s">
        <v>773</v>
      </c>
      <c r="C2359" s="257"/>
      <c r="D2359" s="257" t="s">
        <v>721</v>
      </c>
      <c r="E2359" s="257" t="s">
        <v>4892</v>
      </c>
      <c r="F2359" s="257" t="s">
        <v>4893</v>
      </c>
      <c r="G2359" s="257" t="s">
        <v>4725</v>
      </c>
      <c r="H2359" s="257" t="s">
        <v>5751</v>
      </c>
      <c r="I2359" s="257" t="s">
        <v>1073</v>
      </c>
    </row>
    <row r="2360" spans="1:9" ht="15.95" customHeight="1">
      <c r="A2360" s="257" t="s">
        <v>4895</v>
      </c>
      <c r="B2360" s="257" t="s">
        <v>914</v>
      </c>
      <c r="C2360" s="257"/>
      <c r="D2360" s="257" t="s">
        <v>721</v>
      </c>
      <c r="E2360" s="257" t="s">
        <v>4892</v>
      </c>
      <c r="F2360" s="257" t="s">
        <v>4893</v>
      </c>
      <c r="G2360" s="257" t="s">
        <v>4725</v>
      </c>
      <c r="H2360" s="257" t="s">
        <v>5751</v>
      </c>
      <c r="I2360" s="257" t="s">
        <v>1073</v>
      </c>
    </row>
    <row r="2361" spans="1:9" ht="15.95" customHeight="1">
      <c r="A2361" s="257" t="s">
        <v>4896</v>
      </c>
      <c r="B2361" s="257" t="s">
        <v>2929</v>
      </c>
      <c r="C2361" s="257"/>
      <c r="D2361" s="257" t="s">
        <v>721</v>
      </c>
      <c r="E2361" s="257" t="s">
        <v>4892</v>
      </c>
      <c r="F2361" s="257" t="s">
        <v>4893</v>
      </c>
      <c r="G2361" s="257" t="s">
        <v>4725</v>
      </c>
      <c r="H2361" s="257" t="s">
        <v>5751</v>
      </c>
      <c r="I2361" s="257" t="s">
        <v>1073</v>
      </c>
    </row>
    <row r="2362" spans="1:9" ht="15.95" customHeight="1">
      <c r="A2362" s="257" t="s">
        <v>4897</v>
      </c>
      <c r="B2362" s="257" t="s">
        <v>3629</v>
      </c>
      <c r="C2362" s="257" t="s">
        <v>1412</v>
      </c>
      <c r="D2362" s="257" t="s">
        <v>721</v>
      </c>
      <c r="E2362" s="257" t="s">
        <v>4892</v>
      </c>
      <c r="F2362" s="257" t="s">
        <v>4893</v>
      </c>
      <c r="G2362" s="257" t="s">
        <v>4725</v>
      </c>
      <c r="H2362" s="257" t="s">
        <v>5751</v>
      </c>
      <c r="I2362" s="257" t="s">
        <v>1073</v>
      </c>
    </row>
    <row r="2363" spans="1:9" ht="15.95" customHeight="1">
      <c r="A2363" s="257" t="s">
        <v>4898</v>
      </c>
      <c r="B2363" s="257" t="s">
        <v>866</v>
      </c>
      <c r="C2363" s="257"/>
      <c r="D2363" s="257" t="s">
        <v>721</v>
      </c>
      <c r="E2363" s="257" t="s">
        <v>4892</v>
      </c>
      <c r="F2363" s="257" t="s">
        <v>4893</v>
      </c>
      <c r="G2363" s="257" t="s">
        <v>4725</v>
      </c>
      <c r="H2363" s="257" t="s">
        <v>5751</v>
      </c>
      <c r="I2363" s="257" t="s">
        <v>1073</v>
      </c>
    </row>
    <row r="2364" spans="1:9" ht="15.95" customHeight="1">
      <c r="A2364" s="257" t="s">
        <v>4899</v>
      </c>
      <c r="B2364" s="257" t="s">
        <v>4900</v>
      </c>
      <c r="C2364" s="257"/>
      <c r="D2364" s="257" t="s">
        <v>721</v>
      </c>
      <c r="E2364" s="257" t="s">
        <v>4892</v>
      </c>
      <c r="F2364" s="257" t="s">
        <v>4893</v>
      </c>
      <c r="G2364" s="257" t="s">
        <v>4725</v>
      </c>
      <c r="H2364" s="257" t="s">
        <v>5751</v>
      </c>
      <c r="I2364" s="257" t="s">
        <v>1073</v>
      </c>
    </row>
    <row r="2365" spans="1:9" ht="15.95" customHeight="1">
      <c r="A2365" s="257" t="s">
        <v>4901</v>
      </c>
      <c r="B2365" s="257" t="s">
        <v>4902</v>
      </c>
      <c r="C2365" s="257"/>
      <c r="D2365" s="257" t="s">
        <v>721</v>
      </c>
      <c r="E2365" s="257" t="s">
        <v>4892</v>
      </c>
      <c r="F2365" s="257" t="s">
        <v>4893</v>
      </c>
      <c r="G2365" s="257" t="s">
        <v>4725</v>
      </c>
      <c r="H2365" s="257" t="s">
        <v>5751</v>
      </c>
      <c r="I2365" s="257" t="s">
        <v>1073</v>
      </c>
    </row>
    <row r="2366" spans="1:9" ht="15.95" customHeight="1">
      <c r="A2366" s="257" t="s">
        <v>4903</v>
      </c>
      <c r="B2366" s="257" t="s">
        <v>4904</v>
      </c>
      <c r="C2366" s="257"/>
      <c r="D2366" s="257" t="s">
        <v>721</v>
      </c>
      <c r="E2366" s="257" t="s">
        <v>4892</v>
      </c>
      <c r="F2366" s="257" t="s">
        <v>4893</v>
      </c>
      <c r="G2366" s="257" t="s">
        <v>4725</v>
      </c>
      <c r="H2366" s="257" t="s">
        <v>5751</v>
      </c>
      <c r="I2366" s="257" t="s">
        <v>1073</v>
      </c>
    </row>
    <row r="2367" spans="1:9" ht="15.95" customHeight="1">
      <c r="A2367" s="257" t="s">
        <v>4905</v>
      </c>
      <c r="B2367" s="257" t="s">
        <v>4906</v>
      </c>
      <c r="C2367" s="257"/>
      <c r="D2367" s="257" t="s">
        <v>721</v>
      </c>
      <c r="E2367" s="257" t="s">
        <v>4892</v>
      </c>
      <c r="F2367" s="257" t="s">
        <v>4893</v>
      </c>
      <c r="G2367" s="257" t="s">
        <v>4725</v>
      </c>
      <c r="H2367" s="257" t="s">
        <v>5751</v>
      </c>
      <c r="I2367" s="257" t="s">
        <v>1073</v>
      </c>
    </row>
    <row r="2368" spans="1:9" ht="15.95" customHeight="1">
      <c r="A2368" s="257" t="s">
        <v>4907</v>
      </c>
      <c r="B2368" s="257" t="s">
        <v>4908</v>
      </c>
      <c r="C2368" s="257"/>
      <c r="D2368" s="257" t="s">
        <v>721</v>
      </c>
      <c r="E2368" s="257" t="s">
        <v>4892</v>
      </c>
      <c r="F2368" s="257" t="s">
        <v>4893</v>
      </c>
      <c r="G2368" s="257" t="s">
        <v>4725</v>
      </c>
      <c r="H2368" s="257" t="s">
        <v>5751</v>
      </c>
      <c r="I2368" s="257" t="s">
        <v>1073</v>
      </c>
    </row>
    <row r="2369" spans="1:9" ht="15.95" customHeight="1">
      <c r="A2369" s="257" t="s">
        <v>4909</v>
      </c>
      <c r="B2369" s="257" t="s">
        <v>4910</v>
      </c>
      <c r="C2369" s="257"/>
      <c r="D2369" s="257" t="s">
        <v>719</v>
      </c>
      <c r="E2369" s="257" t="s">
        <v>4911</v>
      </c>
      <c r="F2369" s="257" t="s">
        <v>4912</v>
      </c>
      <c r="G2369" s="257" t="s">
        <v>4725</v>
      </c>
      <c r="H2369" s="257" t="s">
        <v>5751</v>
      </c>
      <c r="I2369" s="257" t="s">
        <v>1073</v>
      </c>
    </row>
    <row r="2370" spans="1:9" ht="15.95" customHeight="1">
      <c r="A2370" s="257" t="s">
        <v>4913</v>
      </c>
      <c r="B2370" s="257" t="s">
        <v>4914</v>
      </c>
      <c r="C2370" s="257"/>
      <c r="D2370" s="257" t="s">
        <v>721</v>
      </c>
      <c r="E2370" s="257" t="s">
        <v>4911</v>
      </c>
      <c r="F2370" s="257" t="s">
        <v>4912</v>
      </c>
      <c r="G2370" s="257" t="s">
        <v>4725</v>
      </c>
      <c r="H2370" s="257" t="s">
        <v>5751</v>
      </c>
      <c r="I2370" s="257" t="s">
        <v>1073</v>
      </c>
    </row>
    <row r="2371" spans="1:9" ht="15.95" customHeight="1">
      <c r="A2371" s="257" t="s">
        <v>4915</v>
      </c>
      <c r="B2371" s="257" t="s">
        <v>4916</v>
      </c>
      <c r="C2371" s="257"/>
      <c r="D2371" s="257" t="s">
        <v>721</v>
      </c>
      <c r="E2371" s="257" t="s">
        <v>4911</v>
      </c>
      <c r="F2371" s="257" t="s">
        <v>4912</v>
      </c>
      <c r="G2371" s="257" t="s">
        <v>4725</v>
      </c>
      <c r="H2371" s="257" t="s">
        <v>5751</v>
      </c>
      <c r="I2371" s="257" t="s">
        <v>1073</v>
      </c>
    </row>
    <row r="2372" spans="1:9" ht="15.95" customHeight="1">
      <c r="A2372" s="257" t="s">
        <v>4917</v>
      </c>
      <c r="B2372" s="257" t="s">
        <v>755</v>
      </c>
      <c r="C2372" s="257"/>
      <c r="D2372" s="257" t="s">
        <v>721</v>
      </c>
      <c r="E2372" s="257" t="s">
        <v>4911</v>
      </c>
      <c r="F2372" s="257" t="s">
        <v>4912</v>
      </c>
      <c r="G2372" s="257" t="s">
        <v>4725</v>
      </c>
      <c r="H2372" s="257" t="s">
        <v>5751</v>
      </c>
      <c r="I2372" s="257" t="s">
        <v>1073</v>
      </c>
    </row>
    <row r="2373" spans="1:9" ht="15.95" customHeight="1">
      <c r="A2373" s="257" t="s">
        <v>4918</v>
      </c>
      <c r="B2373" s="257" t="s">
        <v>1051</v>
      </c>
      <c r="C2373" s="257"/>
      <c r="D2373" s="257" t="s">
        <v>721</v>
      </c>
      <c r="E2373" s="257" t="s">
        <v>4911</v>
      </c>
      <c r="F2373" s="257" t="s">
        <v>4912</v>
      </c>
      <c r="G2373" s="257" t="s">
        <v>4725</v>
      </c>
      <c r="H2373" s="257" t="s">
        <v>5751</v>
      </c>
      <c r="I2373" s="257" t="s">
        <v>1073</v>
      </c>
    </row>
    <row r="2374" spans="1:9" ht="15.95" customHeight="1">
      <c r="A2374" s="257" t="s">
        <v>4919</v>
      </c>
      <c r="B2374" s="257" t="s">
        <v>1328</v>
      </c>
      <c r="C2374" s="257"/>
      <c r="D2374" s="257" t="s">
        <v>721</v>
      </c>
      <c r="E2374" s="257" t="s">
        <v>4911</v>
      </c>
      <c r="F2374" s="257" t="s">
        <v>4912</v>
      </c>
      <c r="G2374" s="257" t="s">
        <v>4725</v>
      </c>
      <c r="H2374" s="257" t="s">
        <v>5751</v>
      </c>
      <c r="I2374" s="257" t="s">
        <v>1073</v>
      </c>
    </row>
    <row r="2375" spans="1:9" ht="15.95" customHeight="1">
      <c r="A2375" s="257" t="s">
        <v>4920</v>
      </c>
      <c r="B2375" s="257" t="s">
        <v>4921</v>
      </c>
      <c r="C2375" s="257"/>
      <c r="D2375" s="257" t="s">
        <v>721</v>
      </c>
      <c r="E2375" s="257" t="s">
        <v>4911</v>
      </c>
      <c r="F2375" s="257" t="s">
        <v>4912</v>
      </c>
      <c r="G2375" s="257" t="s">
        <v>4725</v>
      </c>
      <c r="H2375" s="257" t="s">
        <v>5751</v>
      </c>
      <c r="I2375" s="257" t="s">
        <v>1073</v>
      </c>
    </row>
    <row r="2376" spans="1:9" ht="15.95" customHeight="1">
      <c r="A2376" s="257" t="s">
        <v>4922</v>
      </c>
      <c r="B2376" s="257" t="s">
        <v>782</v>
      </c>
      <c r="C2376" s="257"/>
      <c r="D2376" s="257" t="s">
        <v>721</v>
      </c>
      <c r="E2376" s="257" t="s">
        <v>4911</v>
      </c>
      <c r="F2376" s="257" t="s">
        <v>4912</v>
      </c>
      <c r="G2376" s="257" t="s">
        <v>4725</v>
      </c>
      <c r="H2376" s="257" t="s">
        <v>5751</v>
      </c>
      <c r="I2376" s="257" t="s">
        <v>1073</v>
      </c>
    </row>
    <row r="2377" spans="1:9" ht="15.95" customHeight="1">
      <c r="A2377" s="257" t="s">
        <v>4923</v>
      </c>
      <c r="B2377" s="257" t="s">
        <v>4924</v>
      </c>
      <c r="C2377" s="257"/>
      <c r="D2377" s="257" t="s">
        <v>719</v>
      </c>
      <c r="E2377" s="257" t="s">
        <v>4925</v>
      </c>
      <c r="F2377" s="257" t="s">
        <v>4926</v>
      </c>
      <c r="G2377" s="257" t="s">
        <v>4725</v>
      </c>
      <c r="H2377" s="257" t="s">
        <v>5751</v>
      </c>
      <c r="I2377" s="257" t="s">
        <v>1073</v>
      </c>
    </row>
    <row r="2378" spans="1:9" ht="15.95" customHeight="1">
      <c r="A2378" s="257" t="s">
        <v>4927</v>
      </c>
      <c r="B2378" s="257" t="s">
        <v>4928</v>
      </c>
      <c r="C2378" s="257"/>
      <c r="D2378" s="257" t="s">
        <v>719</v>
      </c>
      <c r="E2378" s="257" t="s">
        <v>4925</v>
      </c>
      <c r="F2378" s="257" t="s">
        <v>4926</v>
      </c>
      <c r="G2378" s="257" t="s">
        <v>4725</v>
      </c>
      <c r="H2378" s="257" t="s">
        <v>5751</v>
      </c>
      <c r="I2378" s="257" t="s">
        <v>1073</v>
      </c>
    </row>
    <row r="2379" spans="1:9" ht="15.95" customHeight="1">
      <c r="A2379" s="257" t="s">
        <v>4929</v>
      </c>
      <c r="B2379" s="257" t="s">
        <v>4930</v>
      </c>
      <c r="C2379" s="257"/>
      <c r="D2379" s="257" t="s">
        <v>721</v>
      </c>
      <c r="E2379" s="257" t="s">
        <v>4925</v>
      </c>
      <c r="F2379" s="257" t="s">
        <v>4926</v>
      </c>
      <c r="G2379" s="257" t="s">
        <v>4725</v>
      </c>
      <c r="H2379" s="257" t="s">
        <v>5751</v>
      </c>
      <c r="I2379" s="257" t="s">
        <v>1073</v>
      </c>
    </row>
    <row r="2380" spans="1:9" ht="15.95" customHeight="1">
      <c r="A2380" s="257" t="s">
        <v>4931</v>
      </c>
      <c r="B2380" s="257" t="s">
        <v>4932</v>
      </c>
      <c r="C2380" s="257"/>
      <c r="D2380" s="257" t="s">
        <v>721</v>
      </c>
      <c r="E2380" s="257" t="s">
        <v>4925</v>
      </c>
      <c r="F2380" s="257" t="s">
        <v>4926</v>
      </c>
      <c r="G2380" s="257" t="s">
        <v>4725</v>
      </c>
      <c r="H2380" s="257" t="s">
        <v>5751</v>
      </c>
      <c r="I2380" s="257" t="s">
        <v>1073</v>
      </c>
    </row>
    <row r="2381" spans="1:9" ht="15.95" customHeight="1">
      <c r="A2381" s="257" t="s">
        <v>4933</v>
      </c>
      <c r="B2381" s="257" t="s">
        <v>4934</v>
      </c>
      <c r="C2381" s="257"/>
      <c r="D2381" s="257" t="s">
        <v>721</v>
      </c>
      <c r="E2381" s="257" t="s">
        <v>4925</v>
      </c>
      <c r="F2381" s="257" t="s">
        <v>4926</v>
      </c>
      <c r="G2381" s="257" t="s">
        <v>4725</v>
      </c>
      <c r="H2381" s="257" t="s">
        <v>5751</v>
      </c>
      <c r="I2381" s="257" t="s">
        <v>1073</v>
      </c>
    </row>
    <row r="2382" spans="1:9" ht="15.95" customHeight="1">
      <c r="A2382" s="257" t="s">
        <v>4935</v>
      </c>
      <c r="B2382" s="257" t="s">
        <v>998</v>
      </c>
      <c r="C2382" s="257"/>
      <c r="D2382" s="257" t="s">
        <v>721</v>
      </c>
      <c r="E2382" s="257" t="s">
        <v>4925</v>
      </c>
      <c r="F2382" s="257" t="s">
        <v>4926</v>
      </c>
      <c r="G2382" s="257" t="s">
        <v>4725</v>
      </c>
      <c r="H2382" s="257" t="s">
        <v>5751</v>
      </c>
      <c r="I2382" s="257" t="s">
        <v>1073</v>
      </c>
    </row>
    <row r="2383" spans="1:9" ht="15.95" customHeight="1">
      <c r="A2383" s="257" t="s">
        <v>4936</v>
      </c>
      <c r="B2383" s="257" t="s">
        <v>4937</v>
      </c>
      <c r="C2383" s="257"/>
      <c r="D2383" s="257" t="s">
        <v>721</v>
      </c>
      <c r="E2383" s="257" t="s">
        <v>4925</v>
      </c>
      <c r="F2383" s="257" t="s">
        <v>4926</v>
      </c>
      <c r="G2383" s="257" t="s">
        <v>4725</v>
      </c>
      <c r="H2383" s="257" t="s">
        <v>5751</v>
      </c>
      <c r="I2383" s="257" t="s">
        <v>1073</v>
      </c>
    </row>
    <row r="2384" spans="1:9" ht="15.95" customHeight="1">
      <c r="A2384" s="257" t="s">
        <v>4938</v>
      </c>
      <c r="B2384" s="257" t="s">
        <v>4939</v>
      </c>
      <c r="C2384" s="257"/>
      <c r="D2384" s="257" t="s">
        <v>721</v>
      </c>
      <c r="E2384" s="257" t="s">
        <v>4925</v>
      </c>
      <c r="F2384" s="257" t="s">
        <v>4926</v>
      </c>
      <c r="G2384" s="257" t="s">
        <v>4725</v>
      </c>
      <c r="H2384" s="257" t="s">
        <v>5751</v>
      </c>
      <c r="I2384" s="257" t="s">
        <v>1073</v>
      </c>
    </row>
    <row r="2385" spans="1:9" ht="15.95" customHeight="1">
      <c r="A2385" s="257" t="s">
        <v>4940</v>
      </c>
      <c r="B2385" s="257" t="s">
        <v>4941</v>
      </c>
      <c r="C2385" s="257"/>
      <c r="D2385" s="257" t="s">
        <v>721</v>
      </c>
      <c r="E2385" s="257" t="s">
        <v>4925</v>
      </c>
      <c r="F2385" s="257" t="s">
        <v>4926</v>
      </c>
      <c r="G2385" s="257" t="s">
        <v>4725</v>
      </c>
      <c r="H2385" s="257" t="s">
        <v>5751</v>
      </c>
      <c r="I2385" s="257" t="s">
        <v>1073</v>
      </c>
    </row>
    <row r="2386" spans="1:9" ht="15.95" customHeight="1">
      <c r="A2386" s="257" t="s">
        <v>4942</v>
      </c>
      <c r="B2386" s="257" t="s">
        <v>4943</v>
      </c>
      <c r="C2386" s="257"/>
      <c r="D2386" s="257" t="s">
        <v>721</v>
      </c>
      <c r="E2386" s="257" t="s">
        <v>4925</v>
      </c>
      <c r="F2386" s="257" t="s">
        <v>4926</v>
      </c>
      <c r="G2386" s="257" t="s">
        <v>4725</v>
      </c>
      <c r="H2386" s="257" t="s">
        <v>5751</v>
      </c>
      <c r="I2386" s="257" t="s">
        <v>1073</v>
      </c>
    </row>
    <row r="2387" spans="1:9" ht="15.95" customHeight="1">
      <c r="A2387" s="257" t="s">
        <v>4944</v>
      </c>
      <c r="B2387" s="257" t="s">
        <v>4945</v>
      </c>
      <c r="C2387" s="257"/>
      <c r="D2387" s="257" t="s">
        <v>721</v>
      </c>
      <c r="E2387" s="257" t="s">
        <v>4946</v>
      </c>
      <c r="F2387" s="257" t="s">
        <v>4947</v>
      </c>
      <c r="G2387" s="257" t="s">
        <v>4725</v>
      </c>
      <c r="H2387" s="257" t="s">
        <v>5751</v>
      </c>
      <c r="I2387" s="257" t="s">
        <v>1073</v>
      </c>
    </row>
    <row r="2388" spans="1:9" ht="15.95" customHeight="1">
      <c r="A2388" s="257" t="s">
        <v>4948</v>
      </c>
      <c r="B2388" s="257" t="s">
        <v>4949</v>
      </c>
      <c r="C2388" s="257"/>
      <c r="D2388" s="257" t="s">
        <v>721</v>
      </c>
      <c r="E2388" s="257" t="s">
        <v>4946</v>
      </c>
      <c r="F2388" s="257" t="s">
        <v>4947</v>
      </c>
      <c r="G2388" s="257" t="s">
        <v>4725</v>
      </c>
      <c r="H2388" s="257" t="s">
        <v>5751</v>
      </c>
      <c r="I2388" s="257" t="s">
        <v>1073</v>
      </c>
    </row>
    <row r="2389" spans="1:9" ht="15.95" customHeight="1">
      <c r="A2389" s="257" t="s">
        <v>4950</v>
      </c>
      <c r="B2389" s="257" t="s">
        <v>894</v>
      </c>
      <c r="C2389" s="257"/>
      <c r="D2389" s="257" t="s">
        <v>721</v>
      </c>
      <c r="E2389" s="257" t="s">
        <v>4946</v>
      </c>
      <c r="F2389" s="257" t="s">
        <v>4947</v>
      </c>
      <c r="G2389" s="257" t="s">
        <v>4725</v>
      </c>
      <c r="H2389" s="257" t="s">
        <v>5751</v>
      </c>
      <c r="I2389" s="257" t="s">
        <v>1073</v>
      </c>
    </row>
    <row r="2390" spans="1:9" ht="15.95" customHeight="1">
      <c r="A2390" s="257" t="s">
        <v>4951</v>
      </c>
      <c r="B2390" s="257" t="s">
        <v>4952</v>
      </c>
      <c r="C2390" s="257" t="s">
        <v>4953</v>
      </c>
      <c r="D2390" s="257" t="s">
        <v>721</v>
      </c>
      <c r="E2390" s="257" t="s">
        <v>4946</v>
      </c>
      <c r="F2390" s="257" t="s">
        <v>4947</v>
      </c>
      <c r="G2390" s="257" t="s">
        <v>4725</v>
      </c>
      <c r="H2390" s="257" t="s">
        <v>5751</v>
      </c>
      <c r="I2390" s="257" t="s">
        <v>1073</v>
      </c>
    </row>
    <row r="2391" spans="1:9" ht="15.95" customHeight="1">
      <c r="A2391" s="257" t="s">
        <v>4954</v>
      </c>
      <c r="B2391" s="257" t="s">
        <v>4955</v>
      </c>
      <c r="C2391" s="257"/>
      <c r="D2391" s="257" t="s">
        <v>721</v>
      </c>
      <c r="E2391" s="257" t="s">
        <v>4956</v>
      </c>
      <c r="F2391" s="257" t="s">
        <v>4957</v>
      </c>
      <c r="G2391" s="257" t="s">
        <v>4725</v>
      </c>
      <c r="H2391" s="257" t="s">
        <v>5751</v>
      </c>
      <c r="I2391" s="257" t="s">
        <v>1073</v>
      </c>
    </row>
    <row r="2392" spans="1:9" ht="15.95" customHeight="1">
      <c r="A2392" s="257" t="s">
        <v>4958</v>
      </c>
      <c r="B2392" s="257" t="s">
        <v>4959</v>
      </c>
      <c r="C2392" s="257"/>
      <c r="D2392" s="257" t="s">
        <v>721</v>
      </c>
      <c r="E2392" s="257" t="s">
        <v>4956</v>
      </c>
      <c r="F2392" s="257" t="s">
        <v>4957</v>
      </c>
      <c r="G2392" s="257" t="s">
        <v>4725</v>
      </c>
      <c r="H2392" s="257" t="s">
        <v>5751</v>
      </c>
      <c r="I2392" s="257" t="s">
        <v>1073</v>
      </c>
    </row>
    <row r="2393" spans="1:9" ht="15.95" customHeight="1">
      <c r="A2393" s="257" t="s">
        <v>4960</v>
      </c>
      <c r="B2393" s="257" t="s">
        <v>4961</v>
      </c>
      <c r="C2393" s="257"/>
      <c r="D2393" s="257" t="s">
        <v>721</v>
      </c>
      <c r="E2393" s="257" t="s">
        <v>4956</v>
      </c>
      <c r="F2393" s="257" t="s">
        <v>4957</v>
      </c>
      <c r="G2393" s="257" t="s">
        <v>4725</v>
      </c>
      <c r="H2393" s="257" t="s">
        <v>5751</v>
      </c>
      <c r="I2393" s="257" t="s">
        <v>1073</v>
      </c>
    </row>
    <row r="2394" spans="1:9" ht="15.95" customHeight="1">
      <c r="A2394" s="257" t="s">
        <v>4962</v>
      </c>
      <c r="B2394" s="257" t="s">
        <v>903</v>
      </c>
      <c r="C2394" s="257"/>
      <c r="D2394" s="257" t="s">
        <v>721</v>
      </c>
      <c r="E2394" s="257" t="s">
        <v>4956</v>
      </c>
      <c r="F2394" s="257" t="s">
        <v>4957</v>
      </c>
      <c r="G2394" s="257" t="s">
        <v>4725</v>
      </c>
      <c r="H2394" s="257" t="s">
        <v>5751</v>
      </c>
      <c r="I2394" s="257" t="s">
        <v>1073</v>
      </c>
    </row>
    <row r="2395" spans="1:9" ht="15.95" customHeight="1">
      <c r="A2395" s="257" t="s">
        <v>4963</v>
      </c>
      <c r="B2395" s="257" t="s">
        <v>4964</v>
      </c>
      <c r="C2395" s="257"/>
      <c r="D2395" s="257" t="s">
        <v>721</v>
      </c>
      <c r="E2395" s="257" t="s">
        <v>4956</v>
      </c>
      <c r="F2395" s="257" t="s">
        <v>4957</v>
      </c>
      <c r="G2395" s="257" t="s">
        <v>4725</v>
      </c>
      <c r="H2395" s="257" t="s">
        <v>5751</v>
      </c>
      <c r="I2395" s="257" t="s">
        <v>1073</v>
      </c>
    </row>
    <row r="2396" spans="1:9" ht="15.95" customHeight="1">
      <c r="A2396" s="257" t="s">
        <v>4965</v>
      </c>
      <c r="B2396" s="257" t="s">
        <v>930</v>
      </c>
      <c r="C2396" s="257"/>
      <c r="D2396" s="257" t="s">
        <v>721</v>
      </c>
      <c r="E2396" s="257" t="s">
        <v>4956</v>
      </c>
      <c r="F2396" s="257" t="s">
        <v>4957</v>
      </c>
      <c r="G2396" s="257" t="s">
        <v>4725</v>
      </c>
      <c r="H2396" s="257" t="s">
        <v>5751</v>
      </c>
      <c r="I2396" s="257" t="s">
        <v>1073</v>
      </c>
    </row>
    <row r="2397" spans="1:9" ht="15.95" customHeight="1">
      <c r="A2397" s="257" t="s">
        <v>4966</v>
      </c>
      <c r="B2397" s="257" t="s">
        <v>875</v>
      </c>
      <c r="C2397" s="257" t="s">
        <v>4967</v>
      </c>
      <c r="D2397" s="257" t="s">
        <v>721</v>
      </c>
      <c r="E2397" s="257" t="s">
        <v>4968</v>
      </c>
      <c r="F2397" s="257" t="s">
        <v>4969</v>
      </c>
      <c r="G2397" s="257" t="s">
        <v>4725</v>
      </c>
      <c r="H2397" s="257" t="s">
        <v>5751</v>
      </c>
      <c r="I2397" s="257" t="s">
        <v>1073</v>
      </c>
    </row>
    <row r="2398" spans="1:9" ht="15.95" customHeight="1">
      <c r="A2398" s="257" t="s">
        <v>4970</v>
      </c>
      <c r="B2398" s="257" t="s">
        <v>4971</v>
      </c>
      <c r="C2398" s="257"/>
      <c r="D2398" s="257" t="s">
        <v>721</v>
      </c>
      <c r="E2398" s="257" t="s">
        <v>4968</v>
      </c>
      <c r="F2398" s="257" t="s">
        <v>4969</v>
      </c>
      <c r="G2398" s="257" t="s">
        <v>4725</v>
      </c>
      <c r="H2398" s="257" t="s">
        <v>5751</v>
      </c>
      <c r="I2398" s="257" t="s">
        <v>1073</v>
      </c>
    </row>
    <row r="2399" spans="1:9" ht="15.95" customHeight="1">
      <c r="A2399" s="257" t="s">
        <v>4972</v>
      </c>
      <c r="B2399" s="257" t="s">
        <v>4973</v>
      </c>
      <c r="C2399" s="257"/>
      <c r="D2399" s="257" t="s">
        <v>721</v>
      </c>
      <c r="E2399" s="257" t="s">
        <v>4968</v>
      </c>
      <c r="F2399" s="257" t="s">
        <v>4969</v>
      </c>
      <c r="G2399" s="257" t="s">
        <v>4725</v>
      </c>
      <c r="H2399" s="257" t="s">
        <v>5751</v>
      </c>
      <c r="I2399" s="257" t="s">
        <v>1073</v>
      </c>
    </row>
    <row r="2400" spans="1:9" ht="15.95" customHeight="1">
      <c r="A2400" s="257" t="s">
        <v>4974</v>
      </c>
      <c r="B2400" s="257" t="s">
        <v>2293</v>
      </c>
      <c r="C2400" s="257" t="s">
        <v>4975</v>
      </c>
      <c r="D2400" s="257" t="s">
        <v>721</v>
      </c>
      <c r="E2400" s="257" t="s">
        <v>4968</v>
      </c>
      <c r="F2400" s="257" t="s">
        <v>4969</v>
      </c>
      <c r="G2400" s="257" t="s">
        <v>4725</v>
      </c>
      <c r="H2400" s="257" t="s">
        <v>5751</v>
      </c>
      <c r="I2400" s="257" t="s">
        <v>1073</v>
      </c>
    </row>
    <row r="2401" spans="1:9" ht="15.95" customHeight="1">
      <c r="A2401" s="257" t="s">
        <v>4976</v>
      </c>
      <c r="B2401" s="257" t="s">
        <v>848</v>
      </c>
      <c r="C2401" s="257"/>
      <c r="D2401" s="257" t="s">
        <v>721</v>
      </c>
      <c r="E2401" s="257" t="s">
        <v>4968</v>
      </c>
      <c r="F2401" s="257" t="s">
        <v>4969</v>
      </c>
      <c r="G2401" s="257" t="s">
        <v>4725</v>
      </c>
      <c r="H2401" s="257" t="s">
        <v>5751</v>
      </c>
      <c r="I2401" s="257" t="s">
        <v>1073</v>
      </c>
    </row>
    <row r="2402" spans="1:9" ht="15.95" customHeight="1">
      <c r="A2402" s="257" t="s">
        <v>4977</v>
      </c>
      <c r="B2402" s="257" t="s">
        <v>6069</v>
      </c>
      <c r="C2402" s="257"/>
      <c r="D2402" s="257" t="s">
        <v>5782</v>
      </c>
      <c r="E2402" s="257" t="s">
        <v>4978</v>
      </c>
      <c r="F2402" s="257" t="s">
        <v>4979</v>
      </c>
      <c r="G2402" s="257" t="s">
        <v>4980</v>
      </c>
      <c r="H2402" s="257" t="s">
        <v>5776</v>
      </c>
      <c r="I2402" s="257" t="s">
        <v>1073</v>
      </c>
    </row>
    <row r="2403" spans="1:9" ht="15.95" customHeight="1">
      <c r="A2403" s="257" t="s">
        <v>4981</v>
      </c>
      <c r="B2403" s="257" t="s">
        <v>6037</v>
      </c>
      <c r="C2403" s="257"/>
      <c r="D2403" s="257" t="s">
        <v>5782</v>
      </c>
      <c r="E2403" s="257" t="s">
        <v>4978</v>
      </c>
      <c r="F2403" s="257" t="s">
        <v>4979</v>
      </c>
      <c r="G2403" s="257" t="s">
        <v>4980</v>
      </c>
      <c r="H2403" s="257" t="s">
        <v>5776</v>
      </c>
      <c r="I2403" s="257" t="s">
        <v>1073</v>
      </c>
    </row>
    <row r="2404" spans="1:9" ht="15.95" customHeight="1">
      <c r="A2404" s="257" t="s">
        <v>4982</v>
      </c>
      <c r="B2404" s="257" t="s">
        <v>6070</v>
      </c>
      <c r="C2404" s="257"/>
      <c r="D2404" s="257" t="s">
        <v>5782</v>
      </c>
      <c r="E2404" s="257" t="s">
        <v>4978</v>
      </c>
      <c r="F2404" s="257" t="s">
        <v>4979</v>
      </c>
      <c r="G2404" s="257" t="s">
        <v>4980</v>
      </c>
      <c r="H2404" s="257" t="s">
        <v>5776</v>
      </c>
      <c r="I2404" s="257" t="s">
        <v>1073</v>
      </c>
    </row>
    <row r="2405" spans="1:9" ht="15.95" customHeight="1">
      <c r="A2405" s="257" t="s">
        <v>4983</v>
      </c>
      <c r="B2405" s="257" t="s">
        <v>6071</v>
      </c>
      <c r="C2405" s="257"/>
      <c r="D2405" s="257" t="s">
        <v>5782</v>
      </c>
      <c r="E2405" s="257" t="s">
        <v>4978</v>
      </c>
      <c r="F2405" s="257" t="s">
        <v>4979</v>
      </c>
      <c r="G2405" s="257" t="s">
        <v>4980</v>
      </c>
      <c r="H2405" s="257" t="s">
        <v>5776</v>
      </c>
      <c r="I2405" s="257" t="s">
        <v>1073</v>
      </c>
    </row>
    <row r="2406" spans="1:9" ht="15.95" customHeight="1">
      <c r="A2406" s="257" t="s">
        <v>4984</v>
      </c>
      <c r="B2406" s="257" t="s">
        <v>6072</v>
      </c>
      <c r="C2406" s="257"/>
      <c r="D2406" s="257" t="s">
        <v>5782</v>
      </c>
      <c r="E2406" s="257" t="s">
        <v>4978</v>
      </c>
      <c r="F2406" s="257" t="s">
        <v>4979</v>
      </c>
      <c r="G2406" s="257" t="s">
        <v>4980</v>
      </c>
      <c r="H2406" s="257" t="s">
        <v>5776</v>
      </c>
      <c r="I2406" s="257" t="s">
        <v>1073</v>
      </c>
    </row>
    <row r="2407" spans="1:9" ht="15.95" customHeight="1">
      <c r="A2407" s="257" t="s">
        <v>4985</v>
      </c>
      <c r="B2407" s="257" t="s">
        <v>6073</v>
      </c>
      <c r="C2407" s="257"/>
      <c r="D2407" s="257" t="s">
        <v>5782</v>
      </c>
      <c r="E2407" s="257" t="s">
        <v>4978</v>
      </c>
      <c r="F2407" s="257" t="s">
        <v>4979</v>
      </c>
      <c r="G2407" s="257" t="s">
        <v>4980</v>
      </c>
      <c r="H2407" s="257" t="s">
        <v>5776</v>
      </c>
      <c r="I2407" s="257" t="s">
        <v>1073</v>
      </c>
    </row>
    <row r="2408" spans="1:9" ht="15.95" customHeight="1">
      <c r="A2408" s="257" t="s">
        <v>4986</v>
      </c>
      <c r="B2408" s="257" t="s">
        <v>5814</v>
      </c>
      <c r="C2408" s="257"/>
      <c r="D2408" s="257" t="s">
        <v>5782</v>
      </c>
      <c r="E2408" s="257" t="s">
        <v>4978</v>
      </c>
      <c r="F2408" s="257" t="s">
        <v>4979</v>
      </c>
      <c r="G2408" s="257" t="s">
        <v>4980</v>
      </c>
      <c r="H2408" s="257" t="s">
        <v>5776</v>
      </c>
      <c r="I2408" s="257" t="s">
        <v>1073</v>
      </c>
    </row>
    <row r="2409" spans="1:9" ht="15.95" customHeight="1">
      <c r="A2409" s="257" t="s">
        <v>4987</v>
      </c>
      <c r="B2409" s="257" t="s">
        <v>6017</v>
      </c>
      <c r="C2409" s="257"/>
      <c r="D2409" s="257" t="s">
        <v>5782</v>
      </c>
      <c r="E2409" s="257" t="s">
        <v>4978</v>
      </c>
      <c r="F2409" s="257" t="s">
        <v>4979</v>
      </c>
      <c r="G2409" s="257" t="s">
        <v>4980</v>
      </c>
      <c r="H2409" s="257" t="s">
        <v>5776</v>
      </c>
      <c r="I2409" s="257" t="s">
        <v>1073</v>
      </c>
    </row>
    <row r="2410" spans="1:9" ht="15.95" customHeight="1">
      <c r="A2410" s="257" t="s">
        <v>4988</v>
      </c>
      <c r="B2410" s="257" t="s">
        <v>5882</v>
      </c>
      <c r="C2410" s="257"/>
      <c r="D2410" s="257" t="s">
        <v>5782</v>
      </c>
      <c r="E2410" s="257" t="s">
        <v>4978</v>
      </c>
      <c r="F2410" s="257" t="s">
        <v>4979</v>
      </c>
      <c r="G2410" s="257" t="s">
        <v>4980</v>
      </c>
      <c r="H2410" s="257" t="s">
        <v>5776</v>
      </c>
      <c r="I2410" s="257" t="s">
        <v>1073</v>
      </c>
    </row>
    <row r="2411" spans="1:9" ht="15.95" customHeight="1">
      <c r="A2411" s="257" t="s">
        <v>4989</v>
      </c>
      <c r="B2411" s="257" t="s">
        <v>6074</v>
      </c>
      <c r="C2411" s="257"/>
      <c r="D2411" s="257" t="s">
        <v>5782</v>
      </c>
      <c r="E2411" s="257" t="s">
        <v>4978</v>
      </c>
      <c r="F2411" s="257" t="s">
        <v>4979</v>
      </c>
      <c r="G2411" s="257" t="s">
        <v>4980</v>
      </c>
      <c r="H2411" s="257" t="s">
        <v>5776</v>
      </c>
      <c r="I2411" s="257" t="s">
        <v>1073</v>
      </c>
    </row>
    <row r="2412" spans="1:9" ht="15.95" customHeight="1">
      <c r="A2412" s="257" t="s">
        <v>4990</v>
      </c>
      <c r="B2412" s="257" t="s">
        <v>6075</v>
      </c>
      <c r="C2412" s="257"/>
      <c r="D2412" s="257" t="s">
        <v>5782</v>
      </c>
      <c r="E2412" s="257" t="s">
        <v>4978</v>
      </c>
      <c r="F2412" s="257" t="s">
        <v>4979</v>
      </c>
      <c r="G2412" s="257" t="s">
        <v>4980</v>
      </c>
      <c r="H2412" s="257" t="s">
        <v>5776</v>
      </c>
      <c r="I2412" s="257" t="s">
        <v>1073</v>
      </c>
    </row>
    <row r="2413" spans="1:9" ht="15.95" customHeight="1">
      <c r="A2413" s="257" t="s">
        <v>4991</v>
      </c>
      <c r="B2413" s="257" t="s">
        <v>6003</v>
      </c>
      <c r="C2413" s="257"/>
      <c r="D2413" s="257" t="s">
        <v>5782</v>
      </c>
      <c r="E2413" s="257" t="s">
        <v>4978</v>
      </c>
      <c r="F2413" s="257" t="s">
        <v>4979</v>
      </c>
      <c r="G2413" s="257" t="s">
        <v>4980</v>
      </c>
      <c r="H2413" s="257" t="s">
        <v>5776</v>
      </c>
      <c r="I2413" s="257" t="s">
        <v>1073</v>
      </c>
    </row>
    <row r="2414" spans="1:9" ht="15.95" customHeight="1">
      <c r="A2414" s="257" t="s">
        <v>4992</v>
      </c>
      <c r="B2414" s="257" t="s">
        <v>5877</v>
      </c>
      <c r="C2414" s="257"/>
      <c r="D2414" s="257" t="s">
        <v>5782</v>
      </c>
      <c r="E2414" s="257" t="s">
        <v>4978</v>
      </c>
      <c r="F2414" s="257" t="s">
        <v>4979</v>
      </c>
      <c r="G2414" s="257" t="s">
        <v>4980</v>
      </c>
      <c r="H2414" s="257" t="s">
        <v>5776</v>
      </c>
      <c r="I2414" s="257" t="s">
        <v>1073</v>
      </c>
    </row>
    <row r="2415" spans="1:9" ht="15.95" customHeight="1">
      <c r="A2415" s="257" t="s">
        <v>4993</v>
      </c>
      <c r="B2415" s="257" t="s">
        <v>6076</v>
      </c>
      <c r="C2415" s="257"/>
      <c r="D2415" s="257" t="s">
        <v>5782</v>
      </c>
      <c r="E2415" s="257" t="s">
        <v>4994</v>
      </c>
      <c r="F2415" s="257" t="s">
        <v>4995</v>
      </c>
      <c r="G2415" s="257" t="s">
        <v>4980</v>
      </c>
      <c r="H2415" s="257" t="s">
        <v>5776</v>
      </c>
      <c r="I2415" s="257" t="s">
        <v>1073</v>
      </c>
    </row>
    <row r="2416" spans="1:9" ht="15.95" customHeight="1">
      <c r="A2416" s="257" t="s">
        <v>4996</v>
      </c>
      <c r="B2416" s="257" t="s">
        <v>5863</v>
      </c>
      <c r="C2416" s="257"/>
      <c r="D2416" s="257" t="s">
        <v>5782</v>
      </c>
      <c r="E2416" s="257" t="s">
        <v>4994</v>
      </c>
      <c r="F2416" s="257" t="s">
        <v>4995</v>
      </c>
      <c r="G2416" s="257" t="s">
        <v>4980</v>
      </c>
      <c r="H2416" s="257" t="s">
        <v>5776</v>
      </c>
      <c r="I2416" s="257" t="s">
        <v>1073</v>
      </c>
    </row>
    <row r="2417" spans="1:9" ht="15.95" customHeight="1">
      <c r="A2417" s="257" t="s">
        <v>4997</v>
      </c>
      <c r="B2417" s="257" t="s">
        <v>6077</v>
      </c>
      <c r="C2417" s="257"/>
      <c r="D2417" s="257" t="s">
        <v>5782</v>
      </c>
      <c r="E2417" s="257" t="s">
        <v>4994</v>
      </c>
      <c r="F2417" s="257" t="s">
        <v>4995</v>
      </c>
      <c r="G2417" s="257" t="s">
        <v>4980</v>
      </c>
      <c r="H2417" s="257" t="s">
        <v>5776</v>
      </c>
      <c r="I2417" s="257" t="s">
        <v>1073</v>
      </c>
    </row>
    <row r="2418" spans="1:9" ht="15.95" customHeight="1">
      <c r="A2418" s="257" t="s">
        <v>4998</v>
      </c>
      <c r="B2418" s="257" t="s">
        <v>6052</v>
      </c>
      <c r="C2418" s="257"/>
      <c r="D2418" s="257" t="s">
        <v>5782</v>
      </c>
      <c r="E2418" s="257" t="s">
        <v>4994</v>
      </c>
      <c r="F2418" s="257" t="s">
        <v>4995</v>
      </c>
      <c r="G2418" s="257" t="s">
        <v>4980</v>
      </c>
      <c r="H2418" s="257" t="s">
        <v>5776</v>
      </c>
      <c r="I2418" s="257" t="s">
        <v>1073</v>
      </c>
    </row>
    <row r="2419" spans="1:9" ht="15.95" customHeight="1">
      <c r="A2419" s="257" t="s">
        <v>4999</v>
      </c>
      <c r="B2419" s="257" t="s">
        <v>5937</v>
      </c>
      <c r="C2419" s="257"/>
      <c r="D2419" s="257" t="s">
        <v>5782</v>
      </c>
      <c r="E2419" s="257" t="s">
        <v>4994</v>
      </c>
      <c r="F2419" s="257" t="s">
        <v>4995</v>
      </c>
      <c r="G2419" s="257" t="s">
        <v>4980</v>
      </c>
      <c r="H2419" s="257" t="s">
        <v>5776</v>
      </c>
      <c r="I2419" s="257" t="s">
        <v>1073</v>
      </c>
    </row>
    <row r="2420" spans="1:9" ht="15.95" customHeight="1">
      <c r="A2420" s="257" t="s">
        <v>5000</v>
      </c>
      <c r="B2420" s="257" t="s">
        <v>6078</v>
      </c>
      <c r="C2420" s="257"/>
      <c r="D2420" s="257" t="s">
        <v>5782</v>
      </c>
      <c r="E2420" s="257" t="s">
        <v>4994</v>
      </c>
      <c r="F2420" s="257" t="s">
        <v>4995</v>
      </c>
      <c r="G2420" s="257" t="s">
        <v>4980</v>
      </c>
      <c r="H2420" s="257" t="s">
        <v>5776</v>
      </c>
      <c r="I2420" s="257" t="s">
        <v>1073</v>
      </c>
    </row>
    <row r="2421" spans="1:9" ht="15.95" customHeight="1">
      <c r="A2421" s="257" t="s">
        <v>5001</v>
      </c>
      <c r="B2421" s="257" t="s">
        <v>6079</v>
      </c>
      <c r="C2421" s="257"/>
      <c r="D2421" s="257" t="s">
        <v>5782</v>
      </c>
      <c r="E2421" s="257" t="s">
        <v>4994</v>
      </c>
      <c r="F2421" s="257" t="s">
        <v>4995</v>
      </c>
      <c r="G2421" s="257" t="s">
        <v>4980</v>
      </c>
      <c r="H2421" s="257" t="s">
        <v>5776</v>
      </c>
      <c r="I2421" s="257" t="s">
        <v>1073</v>
      </c>
    </row>
    <row r="2422" spans="1:9" ht="15.95" customHeight="1">
      <c r="A2422" s="257" t="s">
        <v>5002</v>
      </c>
      <c r="B2422" s="257" t="s">
        <v>6080</v>
      </c>
      <c r="C2422" s="257"/>
      <c r="D2422" s="257" t="s">
        <v>5782</v>
      </c>
      <c r="E2422" s="257" t="s">
        <v>5003</v>
      </c>
      <c r="F2422" s="257" t="s">
        <v>5004</v>
      </c>
      <c r="G2422" s="257" t="s">
        <v>4980</v>
      </c>
      <c r="H2422" s="257" t="s">
        <v>5776</v>
      </c>
      <c r="I2422" s="257" t="s">
        <v>1073</v>
      </c>
    </row>
    <row r="2423" spans="1:9" ht="15.95" customHeight="1">
      <c r="A2423" s="257" t="s">
        <v>5005</v>
      </c>
      <c r="B2423" s="257" t="s">
        <v>6081</v>
      </c>
      <c r="C2423" s="257"/>
      <c r="D2423" s="257" t="s">
        <v>5782</v>
      </c>
      <c r="E2423" s="257" t="s">
        <v>5003</v>
      </c>
      <c r="F2423" s="257" t="s">
        <v>5004</v>
      </c>
      <c r="G2423" s="257" t="s">
        <v>4980</v>
      </c>
      <c r="H2423" s="257" t="s">
        <v>5776</v>
      </c>
      <c r="I2423" s="257" t="s">
        <v>1073</v>
      </c>
    </row>
    <row r="2424" spans="1:9" ht="15.95" customHeight="1">
      <c r="A2424" s="257" t="s">
        <v>5006</v>
      </c>
      <c r="B2424" s="257" t="s">
        <v>6082</v>
      </c>
      <c r="C2424" s="257"/>
      <c r="D2424" s="257" t="s">
        <v>5782</v>
      </c>
      <c r="E2424" s="257" t="s">
        <v>5003</v>
      </c>
      <c r="F2424" s="257" t="s">
        <v>5004</v>
      </c>
      <c r="G2424" s="257" t="s">
        <v>4980</v>
      </c>
      <c r="H2424" s="257" t="s">
        <v>5776</v>
      </c>
      <c r="I2424" s="257" t="s">
        <v>1073</v>
      </c>
    </row>
    <row r="2425" spans="1:9" ht="15.95" customHeight="1">
      <c r="A2425" s="257" t="s">
        <v>5007</v>
      </c>
      <c r="B2425" s="257" t="s">
        <v>6083</v>
      </c>
      <c r="C2425" s="257"/>
      <c r="D2425" s="257" t="s">
        <v>5782</v>
      </c>
      <c r="E2425" s="257" t="s">
        <v>5003</v>
      </c>
      <c r="F2425" s="257" t="s">
        <v>5004</v>
      </c>
      <c r="G2425" s="257" t="s">
        <v>4980</v>
      </c>
      <c r="H2425" s="257" t="s">
        <v>5776</v>
      </c>
      <c r="I2425" s="257" t="s">
        <v>1073</v>
      </c>
    </row>
    <row r="2426" spans="1:9" ht="15.95" customHeight="1">
      <c r="A2426" s="257" t="s">
        <v>5008</v>
      </c>
      <c r="B2426" s="257" t="s">
        <v>6084</v>
      </c>
      <c r="C2426" s="257"/>
      <c r="D2426" s="257" t="s">
        <v>5782</v>
      </c>
      <c r="E2426" s="257" t="s">
        <v>5003</v>
      </c>
      <c r="F2426" s="257" t="s">
        <v>5004</v>
      </c>
      <c r="G2426" s="257" t="s">
        <v>4980</v>
      </c>
      <c r="H2426" s="257" t="s">
        <v>5776</v>
      </c>
      <c r="I2426" s="257" t="s">
        <v>1073</v>
      </c>
    </row>
    <row r="2427" spans="1:9" ht="15.95" customHeight="1">
      <c r="A2427" s="257" t="s">
        <v>5009</v>
      </c>
      <c r="B2427" s="257" t="s">
        <v>6085</v>
      </c>
      <c r="C2427" s="257"/>
      <c r="D2427" s="257" t="s">
        <v>5782</v>
      </c>
      <c r="E2427" s="257" t="s">
        <v>5003</v>
      </c>
      <c r="F2427" s="257" t="s">
        <v>5004</v>
      </c>
      <c r="G2427" s="257" t="s">
        <v>4980</v>
      </c>
      <c r="H2427" s="257" t="s">
        <v>5776</v>
      </c>
      <c r="I2427" s="257" t="s">
        <v>1073</v>
      </c>
    </row>
    <row r="2428" spans="1:9" ht="15.95" customHeight="1">
      <c r="A2428" s="257" t="s">
        <v>5010</v>
      </c>
      <c r="B2428" s="257" t="s">
        <v>6086</v>
      </c>
      <c r="C2428" s="257"/>
      <c r="D2428" s="257" t="s">
        <v>5782</v>
      </c>
      <c r="E2428" s="257" t="s">
        <v>5003</v>
      </c>
      <c r="F2428" s="257" t="s">
        <v>5004</v>
      </c>
      <c r="G2428" s="257" t="s">
        <v>4980</v>
      </c>
      <c r="H2428" s="257" t="s">
        <v>5776</v>
      </c>
      <c r="I2428" s="257" t="s">
        <v>1073</v>
      </c>
    </row>
    <row r="2429" spans="1:9" ht="15.95" customHeight="1">
      <c r="A2429" s="257" t="s">
        <v>5011</v>
      </c>
      <c r="B2429" s="257" t="s">
        <v>6087</v>
      </c>
      <c r="C2429" s="257"/>
      <c r="D2429" s="257" t="s">
        <v>5782</v>
      </c>
      <c r="E2429" s="257" t="s">
        <v>5003</v>
      </c>
      <c r="F2429" s="257" t="s">
        <v>5004</v>
      </c>
      <c r="G2429" s="257" t="s">
        <v>4980</v>
      </c>
      <c r="H2429" s="257" t="s">
        <v>5776</v>
      </c>
      <c r="I2429" s="257" t="s">
        <v>1073</v>
      </c>
    </row>
    <row r="2430" spans="1:9" ht="15.95" customHeight="1">
      <c r="A2430" s="257" t="s">
        <v>5012</v>
      </c>
      <c r="B2430" s="257" t="s">
        <v>6088</v>
      </c>
      <c r="C2430" s="257"/>
      <c r="D2430" s="257" t="s">
        <v>5782</v>
      </c>
      <c r="E2430" s="257" t="s">
        <v>5013</v>
      </c>
      <c r="F2430" s="257" t="s">
        <v>5014</v>
      </c>
      <c r="G2430" s="257" t="s">
        <v>4980</v>
      </c>
      <c r="H2430" s="257" t="s">
        <v>5776</v>
      </c>
      <c r="I2430" s="257" t="s">
        <v>1073</v>
      </c>
    </row>
    <row r="2431" spans="1:9" ht="15.95" customHeight="1">
      <c r="A2431" s="257" t="s">
        <v>5015</v>
      </c>
      <c r="B2431" s="257" t="s">
        <v>6089</v>
      </c>
      <c r="C2431" s="257"/>
      <c r="D2431" s="257" t="s">
        <v>5782</v>
      </c>
      <c r="E2431" s="257" t="s">
        <v>5013</v>
      </c>
      <c r="F2431" s="257" t="s">
        <v>5014</v>
      </c>
      <c r="G2431" s="257" t="s">
        <v>4980</v>
      </c>
      <c r="H2431" s="257" t="s">
        <v>5776</v>
      </c>
      <c r="I2431" s="257" t="s">
        <v>1073</v>
      </c>
    </row>
    <row r="2432" spans="1:9" ht="15.95" customHeight="1">
      <c r="A2432" s="257" t="s">
        <v>5016</v>
      </c>
      <c r="B2432" s="257" t="s">
        <v>6090</v>
      </c>
      <c r="C2432" s="257"/>
      <c r="D2432" s="257" t="s">
        <v>5782</v>
      </c>
      <c r="E2432" s="257" t="s">
        <v>5013</v>
      </c>
      <c r="F2432" s="257" t="s">
        <v>5014</v>
      </c>
      <c r="G2432" s="257" t="s">
        <v>4980</v>
      </c>
      <c r="H2432" s="257" t="s">
        <v>5776</v>
      </c>
      <c r="I2432" s="257" t="s">
        <v>1073</v>
      </c>
    </row>
    <row r="2433" spans="1:9" ht="15.95" customHeight="1">
      <c r="A2433" s="257" t="s">
        <v>5017</v>
      </c>
      <c r="B2433" s="257" t="s">
        <v>6091</v>
      </c>
      <c r="C2433" s="257"/>
      <c r="D2433" s="257" t="s">
        <v>5782</v>
      </c>
      <c r="E2433" s="257" t="s">
        <v>5013</v>
      </c>
      <c r="F2433" s="257" t="s">
        <v>5014</v>
      </c>
      <c r="G2433" s="257" t="s">
        <v>4980</v>
      </c>
      <c r="H2433" s="257" t="s">
        <v>5776</v>
      </c>
      <c r="I2433" s="257" t="s">
        <v>1073</v>
      </c>
    </row>
    <row r="2434" spans="1:9" ht="15.95" customHeight="1">
      <c r="A2434" s="257" t="s">
        <v>5018</v>
      </c>
      <c r="B2434" s="257" t="s">
        <v>6092</v>
      </c>
      <c r="C2434" s="257"/>
      <c r="D2434" s="257" t="s">
        <v>5782</v>
      </c>
      <c r="E2434" s="257" t="s">
        <v>5013</v>
      </c>
      <c r="F2434" s="257" t="s">
        <v>5014</v>
      </c>
      <c r="G2434" s="257" t="s">
        <v>4980</v>
      </c>
      <c r="H2434" s="257" t="s">
        <v>5776</v>
      </c>
      <c r="I2434" s="257" t="s">
        <v>1073</v>
      </c>
    </row>
    <row r="2435" spans="1:9" ht="15.95" customHeight="1">
      <c r="A2435" s="257" t="s">
        <v>5019</v>
      </c>
      <c r="B2435" s="257" t="s">
        <v>6093</v>
      </c>
      <c r="C2435" s="257"/>
      <c r="D2435" s="257" t="s">
        <v>5782</v>
      </c>
      <c r="E2435" s="257" t="s">
        <v>5013</v>
      </c>
      <c r="F2435" s="257" t="s">
        <v>5014</v>
      </c>
      <c r="G2435" s="257" t="s">
        <v>4980</v>
      </c>
      <c r="H2435" s="257" t="s">
        <v>5776</v>
      </c>
      <c r="I2435" s="257" t="s">
        <v>1073</v>
      </c>
    </row>
    <row r="2436" spans="1:9" ht="15.95" customHeight="1">
      <c r="A2436" s="257" t="s">
        <v>5020</v>
      </c>
      <c r="B2436" s="257" t="s">
        <v>5837</v>
      </c>
      <c r="C2436" s="257"/>
      <c r="D2436" s="257" t="s">
        <v>5782</v>
      </c>
      <c r="E2436" s="257" t="s">
        <v>5013</v>
      </c>
      <c r="F2436" s="257" t="s">
        <v>5014</v>
      </c>
      <c r="G2436" s="257" t="s">
        <v>4980</v>
      </c>
      <c r="H2436" s="257" t="s">
        <v>5776</v>
      </c>
      <c r="I2436" s="257" t="s">
        <v>1073</v>
      </c>
    </row>
    <row r="2437" spans="1:9" ht="15.95" customHeight="1">
      <c r="A2437" s="257" t="s">
        <v>5021</v>
      </c>
      <c r="B2437" s="257" t="s">
        <v>6094</v>
      </c>
      <c r="C2437" s="257"/>
      <c r="D2437" s="257" t="s">
        <v>5782</v>
      </c>
      <c r="E2437" s="257" t="s">
        <v>5022</v>
      </c>
      <c r="F2437" s="257" t="s">
        <v>5023</v>
      </c>
      <c r="G2437" s="257" t="s">
        <v>4980</v>
      </c>
      <c r="H2437" s="257" t="s">
        <v>5776</v>
      </c>
      <c r="I2437" s="257" t="s">
        <v>1073</v>
      </c>
    </row>
    <row r="2438" spans="1:9" ht="15.95" customHeight="1">
      <c r="A2438" s="257" t="s">
        <v>5024</v>
      </c>
      <c r="B2438" s="257" t="s">
        <v>6095</v>
      </c>
      <c r="C2438" s="257"/>
      <c r="D2438" s="257" t="s">
        <v>5782</v>
      </c>
      <c r="E2438" s="257" t="s">
        <v>5022</v>
      </c>
      <c r="F2438" s="257" t="s">
        <v>5023</v>
      </c>
      <c r="G2438" s="257" t="s">
        <v>4980</v>
      </c>
      <c r="H2438" s="257" t="s">
        <v>5776</v>
      </c>
      <c r="I2438" s="257" t="s">
        <v>1073</v>
      </c>
    </row>
    <row r="2439" spans="1:9" ht="15.95" customHeight="1">
      <c r="A2439" s="257" t="s">
        <v>5025</v>
      </c>
      <c r="B2439" s="257" t="s">
        <v>6096</v>
      </c>
      <c r="C2439" s="257"/>
      <c r="D2439" s="257" t="s">
        <v>5782</v>
      </c>
      <c r="E2439" s="257" t="s">
        <v>5022</v>
      </c>
      <c r="F2439" s="257" t="s">
        <v>5023</v>
      </c>
      <c r="G2439" s="257" t="s">
        <v>4980</v>
      </c>
      <c r="H2439" s="257" t="s">
        <v>5776</v>
      </c>
      <c r="I2439" s="257" t="s">
        <v>1073</v>
      </c>
    </row>
    <row r="2440" spans="1:9" ht="15.95" customHeight="1">
      <c r="A2440" s="257" t="s">
        <v>5026</v>
      </c>
      <c r="B2440" s="257" t="s">
        <v>6097</v>
      </c>
      <c r="C2440" s="257"/>
      <c r="D2440" s="257" t="s">
        <v>5782</v>
      </c>
      <c r="E2440" s="257" t="s">
        <v>5022</v>
      </c>
      <c r="F2440" s="257" t="s">
        <v>5023</v>
      </c>
      <c r="G2440" s="257" t="s">
        <v>4980</v>
      </c>
      <c r="H2440" s="257" t="s">
        <v>5776</v>
      </c>
      <c r="I2440" s="257" t="s">
        <v>1073</v>
      </c>
    </row>
    <row r="2441" spans="1:9" ht="15.95" customHeight="1">
      <c r="A2441" s="257" t="s">
        <v>5027</v>
      </c>
      <c r="B2441" s="257" t="s">
        <v>6098</v>
      </c>
      <c r="C2441" s="257"/>
      <c r="D2441" s="257" t="s">
        <v>5782</v>
      </c>
      <c r="E2441" s="257" t="s">
        <v>5022</v>
      </c>
      <c r="F2441" s="257" t="s">
        <v>5023</v>
      </c>
      <c r="G2441" s="257" t="s">
        <v>4980</v>
      </c>
      <c r="H2441" s="257" t="s">
        <v>5776</v>
      </c>
      <c r="I2441" s="257" t="s">
        <v>1073</v>
      </c>
    </row>
    <row r="2442" spans="1:9" ht="15.95" customHeight="1">
      <c r="A2442" s="257" t="s">
        <v>5028</v>
      </c>
      <c r="B2442" s="257" t="s">
        <v>6099</v>
      </c>
      <c r="C2442" s="257"/>
      <c r="D2442" s="257" t="s">
        <v>5782</v>
      </c>
      <c r="E2442" s="257" t="s">
        <v>5022</v>
      </c>
      <c r="F2442" s="257" t="s">
        <v>5023</v>
      </c>
      <c r="G2442" s="257" t="s">
        <v>4980</v>
      </c>
      <c r="H2442" s="257" t="s">
        <v>5776</v>
      </c>
      <c r="I2442" s="257" t="s">
        <v>1073</v>
      </c>
    </row>
    <row r="2443" spans="1:9" ht="15.95" customHeight="1">
      <c r="A2443" s="257" t="s">
        <v>5029</v>
      </c>
      <c r="B2443" s="257" t="s">
        <v>6100</v>
      </c>
      <c r="C2443" s="257"/>
      <c r="D2443" s="257" t="s">
        <v>5782</v>
      </c>
      <c r="E2443" s="257" t="s">
        <v>5022</v>
      </c>
      <c r="F2443" s="257" t="s">
        <v>5023</v>
      </c>
      <c r="G2443" s="257" t="s">
        <v>4980</v>
      </c>
      <c r="H2443" s="257" t="s">
        <v>5776</v>
      </c>
      <c r="I2443" s="257" t="s">
        <v>1073</v>
      </c>
    </row>
    <row r="2444" spans="1:9" ht="15.95" customHeight="1">
      <c r="A2444" s="257" t="s">
        <v>5030</v>
      </c>
      <c r="B2444" s="257" t="s">
        <v>6022</v>
      </c>
      <c r="C2444" s="257"/>
      <c r="D2444" s="257" t="s">
        <v>5782</v>
      </c>
      <c r="E2444" s="257" t="s">
        <v>5022</v>
      </c>
      <c r="F2444" s="257" t="s">
        <v>5023</v>
      </c>
      <c r="G2444" s="257" t="s">
        <v>4980</v>
      </c>
      <c r="H2444" s="257" t="s">
        <v>5776</v>
      </c>
      <c r="I2444" s="257" t="s">
        <v>1073</v>
      </c>
    </row>
    <row r="2445" spans="1:9" ht="15.95" customHeight="1">
      <c r="A2445" s="257" t="s">
        <v>5031</v>
      </c>
      <c r="B2445" s="257" t="s">
        <v>6101</v>
      </c>
      <c r="C2445" s="257"/>
      <c r="D2445" s="257" t="s">
        <v>5782</v>
      </c>
      <c r="E2445" s="257" t="s">
        <v>5022</v>
      </c>
      <c r="F2445" s="257" t="s">
        <v>5023</v>
      </c>
      <c r="G2445" s="257" t="s">
        <v>4980</v>
      </c>
      <c r="H2445" s="257" t="s">
        <v>5776</v>
      </c>
      <c r="I2445" s="257" t="s">
        <v>1073</v>
      </c>
    </row>
    <row r="2446" spans="1:9" ht="15.95" customHeight="1">
      <c r="A2446" s="257" t="s">
        <v>5032</v>
      </c>
      <c r="B2446" s="257" t="s">
        <v>3075</v>
      </c>
      <c r="C2446" s="257"/>
      <c r="D2446" s="257" t="s">
        <v>721</v>
      </c>
      <c r="E2446" s="257" t="s">
        <v>5033</v>
      </c>
      <c r="F2446" s="257" t="s">
        <v>1049</v>
      </c>
      <c r="G2446" s="257" t="s">
        <v>4980</v>
      </c>
      <c r="H2446" s="257" t="s">
        <v>5776</v>
      </c>
      <c r="I2446" s="257" t="s">
        <v>1073</v>
      </c>
    </row>
    <row r="2447" spans="1:9" ht="15.95" customHeight="1">
      <c r="A2447" s="257" t="s">
        <v>5034</v>
      </c>
      <c r="B2447" s="257" t="s">
        <v>5035</v>
      </c>
      <c r="C2447" s="257"/>
      <c r="D2447" s="257" t="s">
        <v>719</v>
      </c>
      <c r="E2447" s="257" t="s">
        <v>5033</v>
      </c>
      <c r="F2447" s="257" t="s">
        <v>1049</v>
      </c>
      <c r="G2447" s="257" t="s">
        <v>4980</v>
      </c>
      <c r="H2447" s="257" t="s">
        <v>5776</v>
      </c>
      <c r="I2447" s="257" t="s">
        <v>1073</v>
      </c>
    </row>
    <row r="2448" spans="1:9" ht="15.95" customHeight="1">
      <c r="A2448" s="257" t="s">
        <v>5036</v>
      </c>
      <c r="B2448" s="257" t="s">
        <v>1048</v>
      </c>
      <c r="C2448" s="257"/>
      <c r="D2448" s="257" t="s">
        <v>719</v>
      </c>
      <c r="E2448" s="257" t="s">
        <v>5033</v>
      </c>
      <c r="F2448" s="257" t="s">
        <v>1049</v>
      </c>
      <c r="G2448" s="257" t="s">
        <v>4980</v>
      </c>
      <c r="H2448" s="257" t="s">
        <v>5776</v>
      </c>
      <c r="I2448" s="257" t="s">
        <v>1073</v>
      </c>
    </row>
    <row r="2449" spans="1:9" ht="15.95" customHeight="1">
      <c r="A2449" s="257" t="s">
        <v>5037</v>
      </c>
      <c r="B2449" s="257" t="s">
        <v>3420</v>
      </c>
      <c r="C2449" s="257"/>
      <c r="D2449" s="257" t="s">
        <v>721</v>
      </c>
      <c r="E2449" s="257" t="s">
        <v>5033</v>
      </c>
      <c r="F2449" s="257" t="s">
        <v>1049</v>
      </c>
      <c r="G2449" s="257" t="s">
        <v>4980</v>
      </c>
      <c r="H2449" s="257" t="s">
        <v>5776</v>
      </c>
      <c r="I2449" s="257" t="s">
        <v>1073</v>
      </c>
    </row>
    <row r="2450" spans="1:9" ht="15.95" customHeight="1">
      <c r="A2450" s="257" t="s">
        <v>5038</v>
      </c>
      <c r="B2450" s="257" t="s">
        <v>5039</v>
      </c>
      <c r="C2450" s="257"/>
      <c r="D2450" s="257" t="s">
        <v>721</v>
      </c>
      <c r="E2450" s="257" t="s">
        <v>5033</v>
      </c>
      <c r="F2450" s="257" t="s">
        <v>1049</v>
      </c>
      <c r="G2450" s="257" t="s">
        <v>4980</v>
      </c>
      <c r="H2450" s="257" t="s">
        <v>5776</v>
      </c>
      <c r="I2450" s="257" t="s">
        <v>1073</v>
      </c>
    </row>
    <row r="2451" spans="1:9" ht="15.95" customHeight="1">
      <c r="A2451" s="257" t="s">
        <v>5040</v>
      </c>
      <c r="B2451" s="257" t="s">
        <v>2999</v>
      </c>
      <c r="C2451" s="257"/>
      <c r="D2451" s="257" t="s">
        <v>721</v>
      </c>
      <c r="E2451" s="257" t="s">
        <v>5033</v>
      </c>
      <c r="F2451" s="257" t="s">
        <v>1049</v>
      </c>
      <c r="G2451" s="257" t="s">
        <v>4980</v>
      </c>
      <c r="H2451" s="257" t="s">
        <v>5776</v>
      </c>
      <c r="I2451" s="257" t="s">
        <v>1073</v>
      </c>
    </row>
    <row r="2452" spans="1:9" ht="15.95" customHeight="1">
      <c r="A2452" s="257" t="s">
        <v>5041</v>
      </c>
      <c r="B2452" s="257" t="s">
        <v>5042</v>
      </c>
      <c r="C2452" s="257"/>
      <c r="D2452" s="257" t="s">
        <v>721</v>
      </c>
      <c r="E2452" s="257" t="s">
        <v>5033</v>
      </c>
      <c r="F2452" s="257" t="s">
        <v>1049</v>
      </c>
      <c r="G2452" s="257" t="s">
        <v>4980</v>
      </c>
      <c r="H2452" s="257" t="s">
        <v>5776</v>
      </c>
      <c r="I2452" s="257" t="s">
        <v>1073</v>
      </c>
    </row>
    <row r="2453" spans="1:9" ht="15.95" customHeight="1">
      <c r="A2453" s="257" t="s">
        <v>5043</v>
      </c>
      <c r="B2453" s="257" t="s">
        <v>5044</v>
      </c>
      <c r="C2453" s="257"/>
      <c r="D2453" s="257" t="s">
        <v>721</v>
      </c>
      <c r="E2453" s="257" t="s">
        <v>5033</v>
      </c>
      <c r="F2453" s="257" t="s">
        <v>1049</v>
      </c>
      <c r="G2453" s="257" t="s">
        <v>4980</v>
      </c>
      <c r="H2453" s="257" t="s">
        <v>5776</v>
      </c>
      <c r="I2453" s="257" t="s">
        <v>1073</v>
      </c>
    </row>
    <row r="2454" spans="1:9" ht="15.95" customHeight="1">
      <c r="A2454" s="257" t="s">
        <v>5045</v>
      </c>
      <c r="B2454" s="257" t="s">
        <v>3202</v>
      </c>
      <c r="C2454" s="257"/>
      <c r="D2454" s="257" t="s">
        <v>721</v>
      </c>
      <c r="E2454" s="257" t="s">
        <v>5033</v>
      </c>
      <c r="F2454" s="257" t="s">
        <v>1049</v>
      </c>
      <c r="G2454" s="257" t="s">
        <v>4980</v>
      </c>
      <c r="H2454" s="257" t="s">
        <v>5776</v>
      </c>
      <c r="I2454" s="257" t="s">
        <v>1073</v>
      </c>
    </row>
    <row r="2455" spans="1:9" ht="15.95" customHeight="1">
      <c r="A2455" s="257" t="s">
        <v>5046</v>
      </c>
      <c r="B2455" s="257" t="s">
        <v>5047</v>
      </c>
      <c r="C2455" s="257"/>
      <c r="D2455" s="257" t="s">
        <v>721</v>
      </c>
      <c r="E2455" s="257" t="s">
        <v>5033</v>
      </c>
      <c r="F2455" s="257" t="s">
        <v>1049</v>
      </c>
      <c r="G2455" s="257" t="s">
        <v>4980</v>
      </c>
      <c r="H2455" s="257" t="s">
        <v>5776</v>
      </c>
      <c r="I2455" s="257" t="s">
        <v>1073</v>
      </c>
    </row>
    <row r="2456" spans="1:9" ht="15.95" customHeight="1">
      <c r="A2456" s="257" t="s">
        <v>5048</v>
      </c>
      <c r="B2456" s="257" t="s">
        <v>3480</v>
      </c>
      <c r="C2456" s="257"/>
      <c r="D2456" s="257" t="s">
        <v>721</v>
      </c>
      <c r="E2456" s="257" t="s">
        <v>5033</v>
      </c>
      <c r="F2456" s="257" t="s">
        <v>1049</v>
      </c>
      <c r="G2456" s="257" t="s">
        <v>4980</v>
      </c>
      <c r="H2456" s="257" t="s">
        <v>5776</v>
      </c>
      <c r="I2456" s="257" t="s">
        <v>1073</v>
      </c>
    </row>
    <row r="2457" spans="1:9" ht="15.95" customHeight="1">
      <c r="A2457" s="257" t="s">
        <v>5049</v>
      </c>
      <c r="B2457" s="257" t="s">
        <v>923</v>
      </c>
      <c r="C2457" s="257"/>
      <c r="D2457" s="257" t="s">
        <v>721</v>
      </c>
      <c r="E2457" s="257" t="s">
        <v>5050</v>
      </c>
      <c r="F2457" s="257" t="s">
        <v>5051</v>
      </c>
      <c r="G2457" s="257" t="s">
        <v>4980</v>
      </c>
      <c r="H2457" s="257" t="s">
        <v>5776</v>
      </c>
      <c r="I2457" s="257" t="s">
        <v>1073</v>
      </c>
    </row>
    <row r="2458" spans="1:9" ht="15.95" customHeight="1">
      <c r="A2458" s="257" t="s">
        <v>5052</v>
      </c>
      <c r="B2458" s="257" t="s">
        <v>5053</v>
      </c>
      <c r="C2458" s="257"/>
      <c r="D2458" s="257" t="s">
        <v>721</v>
      </c>
      <c r="E2458" s="257" t="s">
        <v>5050</v>
      </c>
      <c r="F2458" s="257" t="s">
        <v>5051</v>
      </c>
      <c r="G2458" s="257" t="s">
        <v>4980</v>
      </c>
      <c r="H2458" s="257" t="s">
        <v>5776</v>
      </c>
      <c r="I2458" s="257" t="s">
        <v>1073</v>
      </c>
    </row>
    <row r="2459" spans="1:9" ht="15.95" customHeight="1">
      <c r="A2459" s="257" t="s">
        <v>5054</v>
      </c>
      <c r="B2459" s="257" t="s">
        <v>2276</v>
      </c>
      <c r="C2459" s="257"/>
      <c r="D2459" s="257" t="s">
        <v>721</v>
      </c>
      <c r="E2459" s="257" t="s">
        <v>5050</v>
      </c>
      <c r="F2459" s="257" t="s">
        <v>5051</v>
      </c>
      <c r="G2459" s="257" t="s">
        <v>4980</v>
      </c>
      <c r="H2459" s="257" t="s">
        <v>5776</v>
      </c>
      <c r="I2459" s="257" t="s">
        <v>1073</v>
      </c>
    </row>
    <row r="2460" spans="1:9" ht="15.95" customHeight="1">
      <c r="A2460" s="257" t="s">
        <v>5055</v>
      </c>
      <c r="B2460" s="257" t="s">
        <v>910</v>
      </c>
      <c r="C2460" s="257"/>
      <c r="D2460" s="257" t="s">
        <v>721</v>
      </c>
      <c r="E2460" s="257" t="s">
        <v>5050</v>
      </c>
      <c r="F2460" s="257" t="s">
        <v>5051</v>
      </c>
      <c r="G2460" s="257" t="s">
        <v>4980</v>
      </c>
      <c r="H2460" s="257" t="s">
        <v>5776</v>
      </c>
      <c r="I2460" s="257" t="s">
        <v>1073</v>
      </c>
    </row>
    <row r="2461" spans="1:9" ht="15.95" customHeight="1">
      <c r="A2461" s="257" t="s">
        <v>5056</v>
      </c>
      <c r="B2461" s="257" t="s">
        <v>5057</v>
      </c>
      <c r="C2461" s="257"/>
      <c r="D2461" s="257" t="s">
        <v>719</v>
      </c>
      <c r="E2461" s="257" t="s">
        <v>5050</v>
      </c>
      <c r="F2461" s="257" t="s">
        <v>5051</v>
      </c>
      <c r="G2461" s="257" t="s">
        <v>4980</v>
      </c>
      <c r="H2461" s="257" t="s">
        <v>5776</v>
      </c>
      <c r="I2461" s="257" t="s">
        <v>1073</v>
      </c>
    </row>
    <row r="2462" spans="1:9" ht="15.95" customHeight="1">
      <c r="A2462" s="257" t="s">
        <v>5058</v>
      </c>
      <c r="B2462" s="257" t="s">
        <v>5059</v>
      </c>
      <c r="C2462" s="257"/>
      <c r="D2462" s="257" t="s">
        <v>721</v>
      </c>
      <c r="E2462" s="257" t="s">
        <v>5050</v>
      </c>
      <c r="F2462" s="257" t="s">
        <v>5051</v>
      </c>
      <c r="G2462" s="257" t="s">
        <v>4980</v>
      </c>
      <c r="H2462" s="257" t="s">
        <v>5776</v>
      </c>
      <c r="I2462" s="257" t="s">
        <v>1073</v>
      </c>
    </row>
    <row r="2463" spans="1:9" ht="15.95" customHeight="1">
      <c r="A2463" s="257" t="s">
        <v>5060</v>
      </c>
      <c r="B2463" s="257" t="s">
        <v>5061</v>
      </c>
      <c r="C2463" s="257"/>
      <c r="D2463" s="257" t="s">
        <v>721</v>
      </c>
      <c r="E2463" s="257" t="s">
        <v>5050</v>
      </c>
      <c r="F2463" s="257" t="s">
        <v>5051</v>
      </c>
      <c r="G2463" s="257" t="s">
        <v>4980</v>
      </c>
      <c r="H2463" s="257" t="s">
        <v>5776</v>
      </c>
      <c r="I2463" s="257" t="s">
        <v>1073</v>
      </c>
    </row>
    <row r="2464" spans="1:9" ht="15.95" customHeight="1">
      <c r="A2464" s="257" t="s">
        <v>5062</v>
      </c>
      <c r="B2464" s="257" t="s">
        <v>5063</v>
      </c>
      <c r="C2464" s="257"/>
      <c r="D2464" s="257" t="s">
        <v>721</v>
      </c>
      <c r="E2464" s="257" t="s">
        <v>5050</v>
      </c>
      <c r="F2464" s="257" t="s">
        <v>5051</v>
      </c>
      <c r="G2464" s="257" t="s">
        <v>4980</v>
      </c>
      <c r="H2464" s="257" t="s">
        <v>5776</v>
      </c>
      <c r="I2464" s="257" t="s">
        <v>1073</v>
      </c>
    </row>
    <row r="2465" spans="1:9" ht="15.95" customHeight="1">
      <c r="A2465" s="257" t="s">
        <v>5064</v>
      </c>
      <c r="B2465" s="257" t="s">
        <v>5065</v>
      </c>
      <c r="C2465" s="257"/>
      <c r="D2465" s="257" t="s">
        <v>721</v>
      </c>
      <c r="E2465" s="257" t="s">
        <v>5050</v>
      </c>
      <c r="F2465" s="257" t="s">
        <v>5051</v>
      </c>
      <c r="G2465" s="257" t="s">
        <v>4980</v>
      </c>
      <c r="H2465" s="257" t="s">
        <v>5776</v>
      </c>
      <c r="I2465" s="257" t="s">
        <v>1073</v>
      </c>
    </row>
    <row r="2466" spans="1:9" ht="15.95" customHeight="1">
      <c r="A2466" s="257" t="s">
        <v>5066</v>
      </c>
      <c r="B2466" s="257" t="s">
        <v>5067</v>
      </c>
      <c r="C2466" s="257"/>
      <c r="D2466" s="257" t="s">
        <v>721</v>
      </c>
      <c r="E2466" s="257" t="s">
        <v>5050</v>
      </c>
      <c r="F2466" s="257" t="s">
        <v>5051</v>
      </c>
      <c r="G2466" s="257" t="s">
        <v>4980</v>
      </c>
      <c r="H2466" s="257" t="s">
        <v>5776</v>
      </c>
      <c r="I2466" s="257" t="s">
        <v>1073</v>
      </c>
    </row>
    <row r="2467" spans="1:9" ht="15.95" customHeight="1">
      <c r="A2467" s="257" t="s">
        <v>5068</v>
      </c>
      <c r="B2467" s="257" t="s">
        <v>1004</v>
      </c>
      <c r="C2467" s="257"/>
      <c r="D2467" s="257" t="s">
        <v>719</v>
      </c>
      <c r="E2467" s="257" t="s">
        <v>5069</v>
      </c>
      <c r="F2467" s="257" t="s">
        <v>1005</v>
      </c>
      <c r="G2467" s="257" t="s">
        <v>4980</v>
      </c>
      <c r="H2467" s="257" t="s">
        <v>5776</v>
      </c>
      <c r="I2467" s="257" t="s">
        <v>1073</v>
      </c>
    </row>
    <row r="2468" spans="1:9" ht="15.95" customHeight="1">
      <c r="A2468" s="257" t="s">
        <v>5070</v>
      </c>
      <c r="B2468" s="257" t="s">
        <v>5071</v>
      </c>
      <c r="C2468" s="257"/>
      <c r="D2468" s="257" t="s">
        <v>721</v>
      </c>
      <c r="E2468" s="257" t="s">
        <v>5069</v>
      </c>
      <c r="F2468" s="257" t="s">
        <v>1005</v>
      </c>
      <c r="G2468" s="257" t="s">
        <v>4980</v>
      </c>
      <c r="H2468" s="257" t="s">
        <v>5776</v>
      </c>
      <c r="I2468" s="257" t="s">
        <v>1073</v>
      </c>
    </row>
    <row r="2469" spans="1:9" ht="15.95" customHeight="1">
      <c r="A2469" s="257" t="s">
        <v>5072</v>
      </c>
      <c r="B2469" s="257" t="s">
        <v>975</v>
      </c>
      <c r="C2469" s="257"/>
      <c r="D2469" s="257" t="s">
        <v>721</v>
      </c>
      <c r="E2469" s="257" t="s">
        <v>5069</v>
      </c>
      <c r="F2469" s="257" t="s">
        <v>1005</v>
      </c>
      <c r="G2469" s="257" t="s">
        <v>4980</v>
      </c>
      <c r="H2469" s="257" t="s">
        <v>5776</v>
      </c>
      <c r="I2469" s="257" t="s">
        <v>1073</v>
      </c>
    </row>
    <row r="2470" spans="1:9" ht="15.95" customHeight="1">
      <c r="A2470" s="257" t="s">
        <v>5073</v>
      </c>
      <c r="B2470" s="257" t="s">
        <v>3623</v>
      </c>
      <c r="C2470" s="257"/>
      <c r="D2470" s="257" t="s">
        <v>721</v>
      </c>
      <c r="E2470" s="257" t="s">
        <v>5069</v>
      </c>
      <c r="F2470" s="257" t="s">
        <v>1005</v>
      </c>
      <c r="G2470" s="257" t="s">
        <v>4980</v>
      </c>
      <c r="H2470" s="257" t="s">
        <v>5776</v>
      </c>
      <c r="I2470" s="257" t="s">
        <v>1073</v>
      </c>
    </row>
    <row r="2471" spans="1:9" ht="15.95" customHeight="1">
      <c r="A2471" s="257" t="s">
        <v>5074</v>
      </c>
      <c r="B2471" s="257" t="s">
        <v>5075</v>
      </c>
      <c r="C2471" s="257"/>
      <c r="D2471" s="257" t="s">
        <v>721</v>
      </c>
      <c r="E2471" s="257" t="s">
        <v>5069</v>
      </c>
      <c r="F2471" s="257" t="s">
        <v>1005</v>
      </c>
      <c r="G2471" s="257" t="s">
        <v>4980</v>
      </c>
      <c r="H2471" s="257" t="s">
        <v>5776</v>
      </c>
      <c r="I2471" s="257" t="s">
        <v>1073</v>
      </c>
    </row>
    <row r="2472" spans="1:9" ht="15.95" customHeight="1">
      <c r="A2472" s="257" t="s">
        <v>5076</v>
      </c>
      <c r="B2472" s="257" t="s">
        <v>4494</v>
      </c>
      <c r="C2472" s="257"/>
      <c r="D2472" s="257" t="s">
        <v>721</v>
      </c>
      <c r="E2472" s="257" t="s">
        <v>5069</v>
      </c>
      <c r="F2472" s="257" t="s">
        <v>1005</v>
      </c>
      <c r="G2472" s="257" t="s">
        <v>4980</v>
      </c>
      <c r="H2472" s="257" t="s">
        <v>5776</v>
      </c>
      <c r="I2472" s="257" t="s">
        <v>1073</v>
      </c>
    </row>
    <row r="2473" spans="1:9" ht="15.95" customHeight="1">
      <c r="A2473" s="257" t="s">
        <v>5077</v>
      </c>
      <c r="B2473" s="257" t="s">
        <v>5078</v>
      </c>
      <c r="C2473" s="257"/>
      <c r="D2473" s="257" t="s">
        <v>721</v>
      </c>
      <c r="E2473" s="257" t="s">
        <v>5069</v>
      </c>
      <c r="F2473" s="257" t="s">
        <v>1005</v>
      </c>
      <c r="G2473" s="257" t="s">
        <v>4980</v>
      </c>
      <c r="H2473" s="257" t="s">
        <v>5776</v>
      </c>
      <c r="I2473" s="257" t="s">
        <v>1073</v>
      </c>
    </row>
    <row r="2474" spans="1:9" ht="15.95" customHeight="1">
      <c r="A2474" s="257" t="s">
        <v>5079</v>
      </c>
      <c r="B2474" s="257" t="s">
        <v>5080</v>
      </c>
      <c r="C2474" s="257"/>
      <c r="D2474" s="257" t="s">
        <v>719</v>
      </c>
      <c r="E2474" s="257" t="s">
        <v>5081</v>
      </c>
      <c r="F2474" s="257" t="s">
        <v>5082</v>
      </c>
      <c r="G2474" s="257" t="s">
        <v>4980</v>
      </c>
      <c r="H2474" s="257" t="s">
        <v>5776</v>
      </c>
      <c r="I2474" s="257" t="s">
        <v>1073</v>
      </c>
    </row>
    <row r="2475" spans="1:9" ht="15.95" customHeight="1">
      <c r="A2475" s="257" t="s">
        <v>5083</v>
      </c>
      <c r="B2475" s="257" t="s">
        <v>3851</v>
      </c>
      <c r="C2475" s="257"/>
      <c r="D2475" s="257" t="s">
        <v>721</v>
      </c>
      <c r="E2475" s="257" t="s">
        <v>5081</v>
      </c>
      <c r="F2475" s="257" t="s">
        <v>5082</v>
      </c>
      <c r="G2475" s="257" t="s">
        <v>4980</v>
      </c>
      <c r="H2475" s="257" t="s">
        <v>5776</v>
      </c>
      <c r="I2475" s="257" t="s">
        <v>1073</v>
      </c>
    </row>
    <row r="2476" spans="1:9" ht="15.95" customHeight="1">
      <c r="A2476" s="257" t="s">
        <v>5084</v>
      </c>
      <c r="B2476" s="257" t="s">
        <v>3629</v>
      </c>
      <c r="C2476" s="257"/>
      <c r="D2476" s="257" t="s">
        <v>721</v>
      </c>
      <c r="E2476" s="257" t="s">
        <v>5081</v>
      </c>
      <c r="F2476" s="257" t="s">
        <v>5082</v>
      </c>
      <c r="G2476" s="257" t="s">
        <v>4980</v>
      </c>
      <c r="H2476" s="257" t="s">
        <v>5776</v>
      </c>
      <c r="I2476" s="257" t="s">
        <v>1073</v>
      </c>
    </row>
    <row r="2477" spans="1:9" ht="15.95" customHeight="1">
      <c r="A2477" s="257" t="s">
        <v>5085</v>
      </c>
      <c r="B2477" s="257" t="s">
        <v>961</v>
      </c>
      <c r="C2477" s="257"/>
      <c r="D2477" s="257" t="s">
        <v>721</v>
      </c>
      <c r="E2477" s="257" t="s">
        <v>5081</v>
      </c>
      <c r="F2477" s="257" t="s">
        <v>5082</v>
      </c>
      <c r="G2477" s="257" t="s">
        <v>4980</v>
      </c>
      <c r="H2477" s="257" t="s">
        <v>5776</v>
      </c>
      <c r="I2477" s="257" t="s">
        <v>1073</v>
      </c>
    </row>
    <row r="2478" spans="1:9" ht="15.95" customHeight="1">
      <c r="A2478" s="257" t="s">
        <v>5086</v>
      </c>
      <c r="B2478" s="257" t="s">
        <v>4195</v>
      </c>
      <c r="C2478" s="257"/>
      <c r="D2478" s="257" t="s">
        <v>721</v>
      </c>
      <c r="E2478" s="257" t="s">
        <v>5081</v>
      </c>
      <c r="F2478" s="257" t="s">
        <v>5082</v>
      </c>
      <c r="G2478" s="257" t="s">
        <v>4980</v>
      </c>
      <c r="H2478" s="257" t="s">
        <v>5776</v>
      </c>
      <c r="I2478" s="257" t="s">
        <v>1073</v>
      </c>
    </row>
    <row r="2479" spans="1:9" ht="15.95" customHeight="1">
      <c r="A2479" s="257" t="s">
        <v>5087</v>
      </c>
      <c r="B2479" s="257" t="s">
        <v>5088</v>
      </c>
      <c r="C2479" s="257"/>
      <c r="D2479" s="257" t="s">
        <v>721</v>
      </c>
      <c r="E2479" s="257" t="s">
        <v>5081</v>
      </c>
      <c r="F2479" s="257" t="s">
        <v>5082</v>
      </c>
      <c r="G2479" s="257" t="s">
        <v>4980</v>
      </c>
      <c r="H2479" s="257" t="s">
        <v>5776</v>
      </c>
      <c r="I2479" s="257" t="s">
        <v>1073</v>
      </c>
    </row>
    <row r="2480" spans="1:9" ht="15.95" customHeight="1">
      <c r="A2480" s="257" t="s">
        <v>5089</v>
      </c>
      <c r="B2480" s="257" t="s">
        <v>5090</v>
      </c>
      <c r="C2480" s="257"/>
      <c r="D2480" s="257" t="s">
        <v>721</v>
      </c>
      <c r="E2480" s="257" t="s">
        <v>5081</v>
      </c>
      <c r="F2480" s="257" t="s">
        <v>5082</v>
      </c>
      <c r="G2480" s="257" t="s">
        <v>4980</v>
      </c>
      <c r="H2480" s="257" t="s">
        <v>5776</v>
      </c>
      <c r="I2480" s="257" t="s">
        <v>1073</v>
      </c>
    </row>
    <row r="2481" spans="1:9" ht="15.95" customHeight="1">
      <c r="A2481" s="257" t="s">
        <v>5091</v>
      </c>
      <c r="B2481" s="257" t="s">
        <v>5092</v>
      </c>
      <c r="C2481" s="257"/>
      <c r="D2481" s="257" t="s">
        <v>721</v>
      </c>
      <c r="E2481" s="257" t="s">
        <v>5081</v>
      </c>
      <c r="F2481" s="257" t="s">
        <v>5082</v>
      </c>
      <c r="G2481" s="257" t="s">
        <v>4980</v>
      </c>
      <c r="H2481" s="257" t="s">
        <v>5776</v>
      </c>
      <c r="I2481" s="257" t="s">
        <v>1073</v>
      </c>
    </row>
    <row r="2482" spans="1:9" ht="15.95" customHeight="1">
      <c r="A2482" s="257" t="s">
        <v>5093</v>
      </c>
      <c r="B2482" s="257" t="s">
        <v>5094</v>
      </c>
      <c r="C2482" s="257"/>
      <c r="D2482" s="257" t="s">
        <v>721</v>
      </c>
      <c r="E2482" s="257" t="s">
        <v>5081</v>
      </c>
      <c r="F2482" s="257" t="s">
        <v>5082</v>
      </c>
      <c r="G2482" s="257" t="s">
        <v>4980</v>
      </c>
      <c r="H2482" s="257" t="s">
        <v>5776</v>
      </c>
      <c r="I2482" s="257" t="s">
        <v>1073</v>
      </c>
    </row>
    <row r="2483" spans="1:9" ht="15.95" customHeight="1">
      <c r="A2483" s="257" t="s">
        <v>5095</v>
      </c>
      <c r="B2483" s="257" t="s">
        <v>897</v>
      </c>
      <c r="C2483" s="257"/>
      <c r="D2483" s="257" t="s">
        <v>721</v>
      </c>
      <c r="E2483" s="257" t="s">
        <v>5081</v>
      </c>
      <c r="F2483" s="257" t="s">
        <v>5082</v>
      </c>
      <c r="G2483" s="257" t="s">
        <v>4980</v>
      </c>
      <c r="H2483" s="257" t="s">
        <v>5776</v>
      </c>
      <c r="I2483" s="257" t="s">
        <v>1073</v>
      </c>
    </row>
    <row r="2484" spans="1:9" ht="15.95" customHeight="1">
      <c r="A2484" s="257" t="s">
        <v>5096</v>
      </c>
      <c r="B2484" s="257" t="s">
        <v>999</v>
      </c>
      <c r="C2484" s="257"/>
      <c r="D2484" s="257" t="s">
        <v>721</v>
      </c>
      <c r="E2484" s="257" t="s">
        <v>5081</v>
      </c>
      <c r="F2484" s="257" t="s">
        <v>5082</v>
      </c>
      <c r="G2484" s="257" t="s">
        <v>4980</v>
      </c>
      <c r="H2484" s="257" t="s">
        <v>5776</v>
      </c>
      <c r="I2484" s="257" t="s">
        <v>1073</v>
      </c>
    </row>
    <row r="2485" spans="1:9" ht="15.95" customHeight="1">
      <c r="A2485" s="257" t="s">
        <v>5097</v>
      </c>
      <c r="B2485" s="257" t="s">
        <v>5098</v>
      </c>
      <c r="C2485" s="257"/>
      <c r="D2485" s="257" t="s">
        <v>721</v>
      </c>
      <c r="E2485" s="257" t="s">
        <v>5081</v>
      </c>
      <c r="F2485" s="257" t="s">
        <v>5082</v>
      </c>
      <c r="G2485" s="257" t="s">
        <v>4980</v>
      </c>
      <c r="H2485" s="257" t="s">
        <v>5776</v>
      </c>
      <c r="I2485" s="257" t="s">
        <v>1073</v>
      </c>
    </row>
    <row r="2486" spans="1:9" ht="15.95" customHeight="1">
      <c r="A2486" s="257" t="s">
        <v>5099</v>
      </c>
      <c r="B2486" s="257" t="s">
        <v>5100</v>
      </c>
      <c r="C2486" s="257"/>
      <c r="D2486" s="257" t="s">
        <v>721</v>
      </c>
      <c r="E2486" s="257" t="s">
        <v>5081</v>
      </c>
      <c r="F2486" s="257" t="s">
        <v>5082</v>
      </c>
      <c r="G2486" s="257" t="s">
        <v>4980</v>
      </c>
      <c r="H2486" s="257" t="s">
        <v>5776</v>
      </c>
      <c r="I2486" s="257" t="s">
        <v>1073</v>
      </c>
    </row>
    <row r="2487" spans="1:9" ht="15.95" customHeight="1">
      <c r="A2487" s="257" t="s">
        <v>5101</v>
      </c>
      <c r="B2487" s="257" t="s">
        <v>6102</v>
      </c>
      <c r="C2487" s="257"/>
      <c r="D2487" s="257" t="s">
        <v>5782</v>
      </c>
      <c r="E2487" s="257" t="s">
        <v>5102</v>
      </c>
      <c r="F2487" s="257" t="s">
        <v>5777</v>
      </c>
      <c r="G2487" s="257" t="s">
        <v>5103</v>
      </c>
      <c r="H2487" s="257" t="s">
        <v>5752</v>
      </c>
      <c r="I2487" s="257" t="s">
        <v>1073</v>
      </c>
    </row>
    <row r="2488" spans="1:9" ht="15.95" customHeight="1">
      <c r="A2488" s="257" t="s">
        <v>5104</v>
      </c>
      <c r="B2488" s="257" t="s">
        <v>6103</v>
      </c>
      <c r="C2488" s="257"/>
      <c r="D2488" s="257" t="s">
        <v>5782</v>
      </c>
      <c r="E2488" s="257" t="s">
        <v>5102</v>
      </c>
      <c r="F2488" s="257" t="s">
        <v>5777</v>
      </c>
      <c r="G2488" s="257" t="s">
        <v>5103</v>
      </c>
      <c r="H2488" s="257" t="s">
        <v>5752</v>
      </c>
      <c r="I2488" s="257" t="s">
        <v>1073</v>
      </c>
    </row>
    <row r="2489" spans="1:9" ht="15.95" customHeight="1">
      <c r="A2489" s="257" t="s">
        <v>5105</v>
      </c>
      <c r="B2489" s="257" t="s">
        <v>6104</v>
      </c>
      <c r="C2489" s="257"/>
      <c r="D2489" s="257" t="s">
        <v>5782</v>
      </c>
      <c r="E2489" s="257" t="s">
        <v>5102</v>
      </c>
      <c r="F2489" s="257" t="s">
        <v>5777</v>
      </c>
      <c r="G2489" s="257" t="s">
        <v>5103</v>
      </c>
      <c r="H2489" s="257" t="s">
        <v>5752</v>
      </c>
      <c r="I2489" s="257" t="s">
        <v>1073</v>
      </c>
    </row>
    <row r="2490" spans="1:9" ht="15.95" customHeight="1">
      <c r="A2490" s="257" t="s">
        <v>5106</v>
      </c>
      <c r="B2490" s="257" t="s">
        <v>6105</v>
      </c>
      <c r="C2490" s="257"/>
      <c r="D2490" s="257" t="s">
        <v>5782</v>
      </c>
      <c r="E2490" s="257" t="s">
        <v>5102</v>
      </c>
      <c r="F2490" s="257" t="s">
        <v>5777</v>
      </c>
      <c r="G2490" s="257" t="s">
        <v>5103</v>
      </c>
      <c r="H2490" s="257" t="s">
        <v>5752</v>
      </c>
      <c r="I2490" s="257" t="s">
        <v>1073</v>
      </c>
    </row>
    <row r="2491" spans="1:9" ht="15.95" customHeight="1">
      <c r="A2491" s="257" t="s">
        <v>5107</v>
      </c>
      <c r="B2491" s="257" t="s">
        <v>6106</v>
      </c>
      <c r="C2491" s="257"/>
      <c r="D2491" s="257" t="s">
        <v>5782</v>
      </c>
      <c r="E2491" s="257" t="s">
        <v>5102</v>
      </c>
      <c r="F2491" s="257" t="s">
        <v>5777</v>
      </c>
      <c r="G2491" s="257" t="s">
        <v>5103</v>
      </c>
      <c r="H2491" s="257" t="s">
        <v>5752</v>
      </c>
      <c r="I2491" s="257" t="s">
        <v>1073</v>
      </c>
    </row>
    <row r="2492" spans="1:9" ht="15.95" customHeight="1">
      <c r="A2492" s="257" t="s">
        <v>5108</v>
      </c>
      <c r="B2492" s="257" t="s">
        <v>5109</v>
      </c>
      <c r="C2492" s="257"/>
      <c r="D2492" s="257" t="s">
        <v>721</v>
      </c>
      <c r="E2492" s="257" t="s">
        <v>5102</v>
      </c>
      <c r="F2492" s="257" t="s">
        <v>5777</v>
      </c>
      <c r="G2492" s="257" t="s">
        <v>5103</v>
      </c>
      <c r="H2492" s="257" t="s">
        <v>5752</v>
      </c>
      <c r="I2492" s="257" t="s">
        <v>1073</v>
      </c>
    </row>
    <row r="2493" spans="1:9" ht="15.95" customHeight="1">
      <c r="A2493" s="257" t="s">
        <v>5110</v>
      </c>
      <c r="B2493" s="257" t="s">
        <v>5111</v>
      </c>
      <c r="C2493" s="257"/>
      <c r="D2493" s="257" t="s">
        <v>721</v>
      </c>
      <c r="E2493" s="257" t="s">
        <v>5102</v>
      </c>
      <c r="F2493" s="257" t="s">
        <v>5777</v>
      </c>
      <c r="G2493" s="257" t="s">
        <v>5103</v>
      </c>
      <c r="H2493" s="257" t="s">
        <v>5752</v>
      </c>
      <c r="I2493" s="257" t="s">
        <v>1073</v>
      </c>
    </row>
    <row r="2494" spans="1:9" ht="15.95" customHeight="1">
      <c r="A2494" s="257" t="s">
        <v>5112</v>
      </c>
      <c r="B2494" s="257" t="s">
        <v>750</v>
      </c>
      <c r="C2494" s="257" t="s">
        <v>5113</v>
      </c>
      <c r="D2494" s="257" t="s">
        <v>721</v>
      </c>
      <c r="E2494" s="257" t="s">
        <v>5102</v>
      </c>
      <c r="F2494" s="257" t="s">
        <v>5777</v>
      </c>
      <c r="G2494" s="257" t="s">
        <v>5103</v>
      </c>
      <c r="H2494" s="257" t="s">
        <v>5752</v>
      </c>
      <c r="I2494" s="257" t="s">
        <v>1073</v>
      </c>
    </row>
    <row r="2495" spans="1:9" ht="15.95" customHeight="1">
      <c r="A2495" s="257" t="s">
        <v>5114</v>
      </c>
      <c r="B2495" s="257" t="s">
        <v>5115</v>
      </c>
      <c r="C2495" s="257"/>
      <c r="D2495" s="257" t="s">
        <v>721</v>
      </c>
      <c r="E2495" s="257" t="s">
        <v>5102</v>
      </c>
      <c r="F2495" s="257" t="s">
        <v>5777</v>
      </c>
      <c r="G2495" s="257" t="s">
        <v>5103</v>
      </c>
      <c r="H2495" s="257" t="s">
        <v>5752</v>
      </c>
      <c r="I2495" s="257" t="s">
        <v>1073</v>
      </c>
    </row>
    <row r="2496" spans="1:9" ht="15.95" customHeight="1">
      <c r="A2496" s="257" t="s">
        <v>5116</v>
      </c>
      <c r="B2496" s="257" t="s">
        <v>6107</v>
      </c>
      <c r="C2496" s="257" t="s">
        <v>5117</v>
      </c>
      <c r="D2496" s="257" t="s">
        <v>5782</v>
      </c>
      <c r="E2496" s="257" t="s">
        <v>5118</v>
      </c>
      <c r="F2496" s="257" t="s">
        <v>5119</v>
      </c>
      <c r="G2496" s="257" t="s">
        <v>5103</v>
      </c>
      <c r="H2496" s="257" t="s">
        <v>5752</v>
      </c>
      <c r="I2496" s="257" t="s">
        <v>1073</v>
      </c>
    </row>
    <row r="2497" spans="1:9" ht="15.95" customHeight="1">
      <c r="A2497" s="257" t="s">
        <v>5120</v>
      </c>
      <c r="B2497" s="257" t="s">
        <v>6108</v>
      </c>
      <c r="C2497" s="257" t="s">
        <v>5121</v>
      </c>
      <c r="D2497" s="257" t="s">
        <v>5782</v>
      </c>
      <c r="E2497" s="257" t="s">
        <v>5118</v>
      </c>
      <c r="F2497" s="257" t="s">
        <v>5119</v>
      </c>
      <c r="G2497" s="257" t="s">
        <v>5103</v>
      </c>
      <c r="H2497" s="257" t="s">
        <v>5752</v>
      </c>
      <c r="I2497" s="257" t="s">
        <v>1073</v>
      </c>
    </row>
    <row r="2498" spans="1:9" ht="15.95" customHeight="1">
      <c r="A2498" s="257" t="s">
        <v>5122</v>
      </c>
      <c r="B2498" s="257" t="s">
        <v>5848</v>
      </c>
      <c r="C2498" s="257" t="s">
        <v>5123</v>
      </c>
      <c r="D2498" s="257" t="s">
        <v>5782</v>
      </c>
      <c r="E2498" s="257" t="s">
        <v>5118</v>
      </c>
      <c r="F2498" s="257" t="s">
        <v>5119</v>
      </c>
      <c r="G2498" s="257" t="s">
        <v>5103</v>
      </c>
      <c r="H2498" s="257" t="s">
        <v>5752</v>
      </c>
      <c r="I2498" s="257" t="s">
        <v>1073</v>
      </c>
    </row>
    <row r="2499" spans="1:9" ht="15.95" customHeight="1">
      <c r="A2499" s="257" t="s">
        <v>5124</v>
      </c>
      <c r="B2499" s="257" t="s">
        <v>5125</v>
      </c>
      <c r="C2499" s="257" t="s">
        <v>5126</v>
      </c>
      <c r="D2499" s="257" t="s">
        <v>721</v>
      </c>
      <c r="E2499" s="257" t="s">
        <v>5118</v>
      </c>
      <c r="F2499" s="257" t="s">
        <v>5119</v>
      </c>
      <c r="G2499" s="257" t="s">
        <v>5103</v>
      </c>
      <c r="H2499" s="257" t="s">
        <v>5752</v>
      </c>
      <c r="I2499" s="257" t="s">
        <v>1073</v>
      </c>
    </row>
    <row r="2500" spans="1:9" ht="15.95" customHeight="1">
      <c r="A2500" s="257" t="s">
        <v>5127</v>
      </c>
      <c r="B2500" s="257" t="s">
        <v>742</v>
      </c>
      <c r="C2500" s="257"/>
      <c r="D2500" s="257" t="s">
        <v>721</v>
      </c>
      <c r="E2500" s="257" t="s">
        <v>5118</v>
      </c>
      <c r="F2500" s="257" t="s">
        <v>5119</v>
      </c>
      <c r="G2500" s="257" t="s">
        <v>5103</v>
      </c>
      <c r="H2500" s="257" t="s">
        <v>5752</v>
      </c>
      <c r="I2500" s="257" t="s">
        <v>1073</v>
      </c>
    </row>
    <row r="2501" spans="1:9" ht="15.95" customHeight="1">
      <c r="A2501" s="257" t="s">
        <v>5128</v>
      </c>
      <c r="B2501" s="257" t="s">
        <v>776</v>
      </c>
      <c r="C2501" s="257"/>
      <c r="D2501" s="257" t="s">
        <v>721</v>
      </c>
      <c r="E2501" s="257" t="s">
        <v>5118</v>
      </c>
      <c r="F2501" s="257" t="s">
        <v>5119</v>
      </c>
      <c r="G2501" s="257" t="s">
        <v>5103</v>
      </c>
      <c r="H2501" s="257" t="s">
        <v>5752</v>
      </c>
      <c r="I2501" s="257" t="s">
        <v>1073</v>
      </c>
    </row>
    <row r="2502" spans="1:9" ht="15.95" customHeight="1">
      <c r="A2502" s="257" t="s">
        <v>5129</v>
      </c>
      <c r="B2502" s="257" t="s">
        <v>5130</v>
      </c>
      <c r="C2502" s="257"/>
      <c r="D2502" s="257" t="s">
        <v>719</v>
      </c>
      <c r="E2502" s="257" t="s">
        <v>5131</v>
      </c>
      <c r="F2502" s="257" t="s">
        <v>5132</v>
      </c>
      <c r="G2502" s="257" t="s">
        <v>5103</v>
      </c>
      <c r="H2502" s="257" t="s">
        <v>5752</v>
      </c>
      <c r="I2502" s="257" t="s">
        <v>1073</v>
      </c>
    </row>
    <row r="2503" spans="1:9" ht="15.95" customHeight="1">
      <c r="A2503" s="257" t="s">
        <v>5133</v>
      </c>
      <c r="B2503" s="257" t="s">
        <v>743</v>
      </c>
      <c r="C2503" s="257"/>
      <c r="D2503" s="257" t="s">
        <v>721</v>
      </c>
      <c r="E2503" s="257" t="s">
        <v>5131</v>
      </c>
      <c r="F2503" s="257" t="s">
        <v>5132</v>
      </c>
      <c r="G2503" s="257" t="s">
        <v>5103</v>
      </c>
      <c r="H2503" s="257" t="s">
        <v>5752</v>
      </c>
      <c r="I2503" s="257" t="s">
        <v>1073</v>
      </c>
    </row>
    <row r="2504" spans="1:9" ht="15.95" customHeight="1">
      <c r="A2504" s="257" t="s">
        <v>5134</v>
      </c>
      <c r="B2504" s="257" t="s">
        <v>5135</v>
      </c>
      <c r="C2504" s="257"/>
      <c r="D2504" s="257" t="s">
        <v>719</v>
      </c>
      <c r="E2504" s="257" t="s">
        <v>5131</v>
      </c>
      <c r="F2504" s="257" t="s">
        <v>5132</v>
      </c>
      <c r="G2504" s="257" t="s">
        <v>5103</v>
      </c>
      <c r="H2504" s="257" t="s">
        <v>5752</v>
      </c>
      <c r="I2504" s="257" t="s">
        <v>1073</v>
      </c>
    </row>
    <row r="2505" spans="1:9" ht="15.95" customHeight="1">
      <c r="A2505" s="257" t="s">
        <v>5136</v>
      </c>
      <c r="B2505" s="257" t="s">
        <v>5137</v>
      </c>
      <c r="C2505" s="257"/>
      <c r="D2505" s="257" t="s">
        <v>721</v>
      </c>
      <c r="E2505" s="257" t="s">
        <v>5131</v>
      </c>
      <c r="F2505" s="257" t="s">
        <v>5132</v>
      </c>
      <c r="G2505" s="257" t="s">
        <v>5103</v>
      </c>
      <c r="H2505" s="257" t="s">
        <v>5752</v>
      </c>
      <c r="I2505" s="257" t="s">
        <v>1073</v>
      </c>
    </row>
    <row r="2506" spans="1:9" ht="15.95" customHeight="1">
      <c r="A2506" s="257" t="s">
        <v>5138</v>
      </c>
      <c r="B2506" s="257" t="s">
        <v>5139</v>
      </c>
      <c r="C2506" s="257"/>
      <c r="D2506" s="257" t="s">
        <v>721</v>
      </c>
      <c r="E2506" s="257" t="s">
        <v>5131</v>
      </c>
      <c r="F2506" s="257" t="s">
        <v>5132</v>
      </c>
      <c r="G2506" s="257" t="s">
        <v>5103</v>
      </c>
      <c r="H2506" s="257" t="s">
        <v>5752</v>
      </c>
      <c r="I2506" s="257" t="s">
        <v>1073</v>
      </c>
    </row>
    <row r="2507" spans="1:9" ht="15.95" customHeight="1">
      <c r="A2507" s="257" t="s">
        <v>5140</v>
      </c>
      <c r="B2507" s="257" t="s">
        <v>5141</v>
      </c>
      <c r="C2507" s="257"/>
      <c r="D2507" s="257" t="s">
        <v>721</v>
      </c>
      <c r="E2507" s="257" t="s">
        <v>5131</v>
      </c>
      <c r="F2507" s="257" t="s">
        <v>5132</v>
      </c>
      <c r="G2507" s="257" t="s">
        <v>5103</v>
      </c>
      <c r="H2507" s="257" t="s">
        <v>5752</v>
      </c>
      <c r="I2507" s="257" t="s">
        <v>1073</v>
      </c>
    </row>
    <row r="2508" spans="1:9" ht="15.95" customHeight="1">
      <c r="A2508" s="257" t="s">
        <v>5142</v>
      </c>
      <c r="B2508" s="257" t="s">
        <v>5143</v>
      </c>
      <c r="C2508" s="257"/>
      <c r="D2508" s="257" t="s">
        <v>719</v>
      </c>
      <c r="E2508" s="257" t="s">
        <v>5131</v>
      </c>
      <c r="F2508" s="257" t="s">
        <v>5132</v>
      </c>
      <c r="G2508" s="257" t="s">
        <v>5103</v>
      </c>
      <c r="H2508" s="257" t="s">
        <v>5752</v>
      </c>
      <c r="I2508" s="257" t="s">
        <v>1073</v>
      </c>
    </row>
    <row r="2509" spans="1:9" ht="15.95" customHeight="1">
      <c r="A2509" s="257" t="s">
        <v>5144</v>
      </c>
      <c r="B2509" s="257" t="s">
        <v>5145</v>
      </c>
      <c r="C2509" s="257"/>
      <c r="D2509" s="257" t="s">
        <v>721</v>
      </c>
      <c r="E2509" s="257" t="s">
        <v>5131</v>
      </c>
      <c r="F2509" s="257" t="s">
        <v>5132</v>
      </c>
      <c r="G2509" s="257" t="s">
        <v>5103</v>
      </c>
      <c r="H2509" s="257" t="s">
        <v>5752</v>
      </c>
      <c r="I2509" s="257" t="s">
        <v>1073</v>
      </c>
    </row>
    <row r="2510" spans="1:9" ht="15.95" customHeight="1">
      <c r="A2510" s="257" t="s">
        <v>5146</v>
      </c>
      <c r="B2510" s="257" t="s">
        <v>5147</v>
      </c>
      <c r="C2510" s="257"/>
      <c r="D2510" s="257" t="s">
        <v>719</v>
      </c>
      <c r="E2510" s="257" t="s">
        <v>5131</v>
      </c>
      <c r="F2510" s="257" t="s">
        <v>5132</v>
      </c>
      <c r="G2510" s="257" t="s">
        <v>5103</v>
      </c>
      <c r="H2510" s="257" t="s">
        <v>5752</v>
      </c>
      <c r="I2510" s="257" t="s">
        <v>1073</v>
      </c>
    </row>
    <row r="2511" spans="1:9" ht="15.95" customHeight="1">
      <c r="A2511" s="257" t="s">
        <v>5148</v>
      </c>
      <c r="B2511" s="257" t="s">
        <v>5149</v>
      </c>
      <c r="C2511" s="257"/>
      <c r="D2511" s="257" t="s">
        <v>721</v>
      </c>
      <c r="E2511" s="257" t="s">
        <v>5131</v>
      </c>
      <c r="F2511" s="257" t="s">
        <v>5132</v>
      </c>
      <c r="G2511" s="257" t="s">
        <v>5103</v>
      </c>
      <c r="H2511" s="257" t="s">
        <v>5752</v>
      </c>
      <c r="I2511" s="257" t="s">
        <v>1073</v>
      </c>
    </row>
    <row r="2512" spans="1:9" ht="15.95" customHeight="1">
      <c r="A2512" s="257" t="s">
        <v>5150</v>
      </c>
      <c r="B2512" s="257" t="s">
        <v>5151</v>
      </c>
      <c r="C2512" s="257"/>
      <c r="D2512" s="257" t="s">
        <v>719</v>
      </c>
      <c r="E2512" s="257" t="s">
        <v>5152</v>
      </c>
      <c r="F2512" s="257" t="s">
        <v>1941</v>
      </c>
      <c r="G2512" s="257" t="s">
        <v>5103</v>
      </c>
      <c r="H2512" s="257" t="s">
        <v>5752</v>
      </c>
      <c r="I2512" s="257" t="s">
        <v>1073</v>
      </c>
    </row>
    <row r="2513" spans="1:9" ht="15.95" customHeight="1">
      <c r="A2513" s="257" t="s">
        <v>5153</v>
      </c>
      <c r="B2513" s="257" t="s">
        <v>2929</v>
      </c>
      <c r="C2513" s="257"/>
      <c r="D2513" s="257" t="s">
        <v>721</v>
      </c>
      <c r="E2513" s="257" t="s">
        <v>5152</v>
      </c>
      <c r="F2513" s="257" t="s">
        <v>1941</v>
      </c>
      <c r="G2513" s="257" t="s">
        <v>5103</v>
      </c>
      <c r="H2513" s="257" t="s">
        <v>5752</v>
      </c>
      <c r="I2513" s="257" t="s">
        <v>1073</v>
      </c>
    </row>
    <row r="2514" spans="1:9" ht="15.95" customHeight="1">
      <c r="A2514" s="257" t="s">
        <v>5154</v>
      </c>
      <c r="B2514" s="257" t="s">
        <v>1010</v>
      </c>
      <c r="C2514" s="257"/>
      <c r="D2514" s="257" t="s">
        <v>721</v>
      </c>
      <c r="E2514" s="257" t="s">
        <v>5152</v>
      </c>
      <c r="F2514" s="257" t="s">
        <v>1941</v>
      </c>
      <c r="G2514" s="257" t="s">
        <v>5103</v>
      </c>
      <c r="H2514" s="257" t="s">
        <v>5752</v>
      </c>
      <c r="I2514" s="257" t="s">
        <v>1073</v>
      </c>
    </row>
    <row r="2515" spans="1:9" ht="15.95" customHeight="1">
      <c r="A2515" s="257" t="s">
        <v>5155</v>
      </c>
      <c r="B2515" s="257" t="s">
        <v>867</v>
      </c>
      <c r="C2515" s="257"/>
      <c r="D2515" s="257" t="s">
        <v>721</v>
      </c>
      <c r="E2515" s="257" t="s">
        <v>5152</v>
      </c>
      <c r="F2515" s="257" t="s">
        <v>1941</v>
      </c>
      <c r="G2515" s="257" t="s">
        <v>5103</v>
      </c>
      <c r="H2515" s="257" t="s">
        <v>5752</v>
      </c>
      <c r="I2515" s="257" t="s">
        <v>1073</v>
      </c>
    </row>
    <row r="2516" spans="1:9" ht="15.95" customHeight="1">
      <c r="A2516" s="257" t="s">
        <v>5156</v>
      </c>
      <c r="B2516" s="257" t="s">
        <v>2440</v>
      </c>
      <c r="C2516" s="257"/>
      <c r="D2516" s="257" t="s">
        <v>721</v>
      </c>
      <c r="E2516" s="257" t="s">
        <v>5152</v>
      </c>
      <c r="F2516" s="257" t="s">
        <v>1941</v>
      </c>
      <c r="G2516" s="257" t="s">
        <v>5103</v>
      </c>
      <c r="H2516" s="257" t="s">
        <v>5752</v>
      </c>
      <c r="I2516" s="257" t="s">
        <v>1073</v>
      </c>
    </row>
    <row r="2517" spans="1:9" ht="15.95" customHeight="1">
      <c r="A2517" s="257" t="s">
        <v>5157</v>
      </c>
      <c r="B2517" s="257" t="s">
        <v>2290</v>
      </c>
      <c r="C2517" s="257"/>
      <c r="D2517" s="257" t="s">
        <v>721</v>
      </c>
      <c r="E2517" s="257" t="s">
        <v>5152</v>
      </c>
      <c r="F2517" s="257" t="s">
        <v>1941</v>
      </c>
      <c r="G2517" s="257" t="s">
        <v>5103</v>
      </c>
      <c r="H2517" s="257" t="s">
        <v>5752</v>
      </c>
      <c r="I2517" s="257" t="s">
        <v>1073</v>
      </c>
    </row>
    <row r="2518" spans="1:9" ht="15.95" customHeight="1">
      <c r="A2518" s="257" t="s">
        <v>5158</v>
      </c>
      <c r="B2518" s="257" t="s">
        <v>5159</v>
      </c>
      <c r="C2518" s="257"/>
      <c r="D2518" s="257" t="s">
        <v>719</v>
      </c>
      <c r="E2518" s="257" t="s">
        <v>5152</v>
      </c>
      <c r="F2518" s="257" t="s">
        <v>1941</v>
      </c>
      <c r="G2518" s="257" t="s">
        <v>5103</v>
      </c>
      <c r="H2518" s="257" t="s">
        <v>5752</v>
      </c>
      <c r="I2518" s="257" t="s">
        <v>1073</v>
      </c>
    </row>
    <row r="2519" spans="1:9" ht="15.95" customHeight="1">
      <c r="A2519" s="257" t="s">
        <v>5160</v>
      </c>
      <c r="B2519" s="257" t="s">
        <v>5161</v>
      </c>
      <c r="C2519" s="257"/>
      <c r="D2519" s="257" t="s">
        <v>721</v>
      </c>
      <c r="E2519" s="257" t="s">
        <v>5152</v>
      </c>
      <c r="F2519" s="257" t="s">
        <v>1941</v>
      </c>
      <c r="G2519" s="257" t="s">
        <v>5103</v>
      </c>
      <c r="H2519" s="257" t="s">
        <v>5752</v>
      </c>
      <c r="I2519" s="257" t="s">
        <v>1073</v>
      </c>
    </row>
    <row r="2520" spans="1:9" ht="15.95" customHeight="1">
      <c r="A2520" s="257" t="s">
        <v>5162</v>
      </c>
      <c r="B2520" s="257" t="s">
        <v>5163</v>
      </c>
      <c r="C2520" s="257"/>
      <c r="D2520" s="257" t="s">
        <v>721</v>
      </c>
      <c r="E2520" s="257" t="s">
        <v>5152</v>
      </c>
      <c r="F2520" s="257" t="s">
        <v>1941</v>
      </c>
      <c r="G2520" s="257" t="s">
        <v>5103</v>
      </c>
      <c r="H2520" s="257" t="s">
        <v>5752</v>
      </c>
      <c r="I2520" s="257" t="s">
        <v>1073</v>
      </c>
    </row>
    <row r="2521" spans="1:9" ht="15.95" customHeight="1">
      <c r="A2521" s="257" t="s">
        <v>5164</v>
      </c>
      <c r="B2521" s="257" t="s">
        <v>5165</v>
      </c>
      <c r="C2521" s="257"/>
      <c r="D2521" s="257" t="s">
        <v>719</v>
      </c>
      <c r="E2521" s="257" t="s">
        <v>5166</v>
      </c>
      <c r="F2521" s="257" t="s">
        <v>5167</v>
      </c>
      <c r="G2521" s="257" t="s">
        <v>5103</v>
      </c>
      <c r="H2521" s="257" t="s">
        <v>5752</v>
      </c>
      <c r="I2521" s="257" t="s">
        <v>1073</v>
      </c>
    </row>
    <row r="2522" spans="1:9" ht="15.95" customHeight="1">
      <c r="A2522" s="257" t="s">
        <v>5168</v>
      </c>
      <c r="B2522" s="257" t="s">
        <v>5169</v>
      </c>
      <c r="C2522" s="257"/>
      <c r="D2522" s="257" t="s">
        <v>719</v>
      </c>
      <c r="E2522" s="257" t="s">
        <v>5166</v>
      </c>
      <c r="F2522" s="257" t="s">
        <v>5167</v>
      </c>
      <c r="G2522" s="257" t="s">
        <v>5103</v>
      </c>
      <c r="H2522" s="257" t="s">
        <v>5752</v>
      </c>
      <c r="I2522" s="257" t="s">
        <v>1073</v>
      </c>
    </row>
    <row r="2523" spans="1:9" ht="15.95" customHeight="1">
      <c r="A2523" s="257" t="s">
        <v>5170</v>
      </c>
      <c r="B2523" s="257" t="s">
        <v>858</v>
      </c>
      <c r="C2523" s="257"/>
      <c r="D2523" s="257" t="s">
        <v>721</v>
      </c>
      <c r="E2523" s="257" t="s">
        <v>5166</v>
      </c>
      <c r="F2523" s="257" t="s">
        <v>5167</v>
      </c>
      <c r="G2523" s="257" t="s">
        <v>5103</v>
      </c>
      <c r="H2523" s="257" t="s">
        <v>5752</v>
      </c>
      <c r="I2523" s="257" t="s">
        <v>1073</v>
      </c>
    </row>
    <row r="2524" spans="1:9" ht="15.95" customHeight="1">
      <c r="A2524" s="257" t="s">
        <v>5171</v>
      </c>
      <c r="B2524" s="257" t="s">
        <v>837</v>
      </c>
      <c r="C2524" s="257"/>
      <c r="D2524" s="257" t="s">
        <v>721</v>
      </c>
      <c r="E2524" s="257" t="s">
        <v>5166</v>
      </c>
      <c r="F2524" s="257" t="s">
        <v>5167</v>
      </c>
      <c r="G2524" s="257" t="s">
        <v>5103</v>
      </c>
      <c r="H2524" s="257" t="s">
        <v>5752</v>
      </c>
      <c r="I2524" s="257" t="s">
        <v>1073</v>
      </c>
    </row>
    <row r="2525" spans="1:9" ht="15.95" customHeight="1">
      <c r="A2525" s="257" t="s">
        <v>5172</v>
      </c>
      <c r="B2525" s="257" t="s">
        <v>3206</v>
      </c>
      <c r="C2525" s="257"/>
      <c r="D2525" s="257" t="s">
        <v>721</v>
      </c>
      <c r="E2525" s="257" t="s">
        <v>5166</v>
      </c>
      <c r="F2525" s="257" t="s">
        <v>5167</v>
      </c>
      <c r="G2525" s="257" t="s">
        <v>5103</v>
      </c>
      <c r="H2525" s="257" t="s">
        <v>5752</v>
      </c>
      <c r="I2525" s="257" t="s">
        <v>1073</v>
      </c>
    </row>
    <row r="2526" spans="1:9" ht="15.95" customHeight="1">
      <c r="A2526" s="257" t="s">
        <v>5173</v>
      </c>
      <c r="B2526" s="257" t="s">
        <v>3228</v>
      </c>
      <c r="C2526" s="257"/>
      <c r="D2526" s="257" t="s">
        <v>721</v>
      </c>
      <c r="E2526" s="257" t="s">
        <v>5166</v>
      </c>
      <c r="F2526" s="257" t="s">
        <v>5167</v>
      </c>
      <c r="G2526" s="257" t="s">
        <v>5103</v>
      </c>
      <c r="H2526" s="257" t="s">
        <v>5752</v>
      </c>
      <c r="I2526" s="257" t="s">
        <v>1073</v>
      </c>
    </row>
    <row r="2527" spans="1:9" ht="15.95" customHeight="1">
      <c r="A2527" s="257" t="s">
        <v>5174</v>
      </c>
      <c r="B2527" s="257" t="s">
        <v>5175</v>
      </c>
      <c r="C2527" s="257"/>
      <c r="D2527" s="257" t="s">
        <v>721</v>
      </c>
      <c r="E2527" s="257" t="s">
        <v>5166</v>
      </c>
      <c r="F2527" s="257" t="s">
        <v>5167</v>
      </c>
      <c r="G2527" s="257" t="s">
        <v>5103</v>
      </c>
      <c r="H2527" s="257" t="s">
        <v>5752</v>
      </c>
      <c r="I2527" s="257" t="s">
        <v>1073</v>
      </c>
    </row>
    <row r="2528" spans="1:9" ht="15.95" customHeight="1">
      <c r="A2528" s="257" t="s">
        <v>5176</v>
      </c>
      <c r="B2528" s="257" t="s">
        <v>5177</v>
      </c>
      <c r="C2528" s="257"/>
      <c r="D2528" s="257" t="s">
        <v>721</v>
      </c>
      <c r="E2528" s="257" t="s">
        <v>5166</v>
      </c>
      <c r="F2528" s="257" t="s">
        <v>5167</v>
      </c>
      <c r="G2528" s="257" t="s">
        <v>5103</v>
      </c>
      <c r="H2528" s="257" t="s">
        <v>5752</v>
      </c>
      <c r="I2528" s="257" t="s">
        <v>1073</v>
      </c>
    </row>
    <row r="2529" spans="1:9" ht="15.95" customHeight="1">
      <c r="A2529" s="257" t="s">
        <v>5178</v>
      </c>
      <c r="B2529" s="257" t="s">
        <v>802</v>
      </c>
      <c r="C2529" s="257"/>
      <c r="D2529" s="257" t="s">
        <v>721</v>
      </c>
      <c r="E2529" s="257" t="s">
        <v>5166</v>
      </c>
      <c r="F2529" s="257" t="s">
        <v>5167</v>
      </c>
      <c r="G2529" s="257" t="s">
        <v>5103</v>
      </c>
      <c r="H2529" s="257" t="s">
        <v>5752</v>
      </c>
      <c r="I2529" s="257" t="s">
        <v>1073</v>
      </c>
    </row>
    <row r="2530" spans="1:9" ht="15.95" customHeight="1">
      <c r="A2530" s="257" t="s">
        <v>5179</v>
      </c>
      <c r="B2530" s="257" t="s">
        <v>5180</v>
      </c>
      <c r="C2530" s="257"/>
      <c r="D2530" s="257" t="s">
        <v>721</v>
      </c>
      <c r="E2530" s="257" t="s">
        <v>5166</v>
      </c>
      <c r="F2530" s="257" t="s">
        <v>5167</v>
      </c>
      <c r="G2530" s="257" t="s">
        <v>5103</v>
      </c>
      <c r="H2530" s="257" t="s">
        <v>5752</v>
      </c>
      <c r="I2530" s="257" t="s">
        <v>1073</v>
      </c>
    </row>
    <row r="2531" spans="1:9" ht="15.95" customHeight="1">
      <c r="A2531" s="257" t="s">
        <v>5181</v>
      </c>
      <c r="B2531" s="257" t="s">
        <v>5182</v>
      </c>
      <c r="C2531" s="257"/>
      <c r="D2531" s="257" t="s">
        <v>721</v>
      </c>
      <c r="E2531" s="257" t="s">
        <v>5166</v>
      </c>
      <c r="F2531" s="257" t="s">
        <v>5167</v>
      </c>
      <c r="G2531" s="257" t="s">
        <v>5103</v>
      </c>
      <c r="H2531" s="257" t="s">
        <v>5752</v>
      </c>
      <c r="I2531" s="257" t="s">
        <v>1073</v>
      </c>
    </row>
    <row r="2532" spans="1:9" ht="15.95" customHeight="1">
      <c r="A2532" s="257" t="s">
        <v>5183</v>
      </c>
      <c r="B2532" s="257" t="s">
        <v>5184</v>
      </c>
      <c r="C2532" s="257"/>
      <c r="D2532" s="257" t="s">
        <v>721</v>
      </c>
      <c r="E2532" s="257" t="s">
        <v>5166</v>
      </c>
      <c r="F2532" s="257" t="s">
        <v>5167</v>
      </c>
      <c r="G2532" s="257" t="s">
        <v>5103</v>
      </c>
      <c r="H2532" s="257" t="s">
        <v>5752</v>
      </c>
      <c r="I2532" s="257" t="s">
        <v>1073</v>
      </c>
    </row>
    <row r="2533" spans="1:9" ht="15.95" customHeight="1">
      <c r="A2533" s="257" t="s">
        <v>5185</v>
      </c>
      <c r="B2533" s="257" t="s">
        <v>5186</v>
      </c>
      <c r="C2533" s="257"/>
      <c r="D2533" s="257" t="s">
        <v>719</v>
      </c>
      <c r="E2533" s="257" t="s">
        <v>5166</v>
      </c>
      <c r="F2533" s="257" t="s">
        <v>5167</v>
      </c>
      <c r="G2533" s="257" t="s">
        <v>5103</v>
      </c>
      <c r="H2533" s="257" t="s">
        <v>5752</v>
      </c>
      <c r="I2533" s="257" t="s">
        <v>1073</v>
      </c>
    </row>
    <row r="2534" spans="1:9" ht="15.95" customHeight="1">
      <c r="A2534" s="257" t="s">
        <v>5187</v>
      </c>
      <c r="B2534" s="257" t="s">
        <v>5188</v>
      </c>
      <c r="C2534" s="257"/>
      <c r="D2534" s="257" t="s">
        <v>721</v>
      </c>
      <c r="E2534" s="257" t="s">
        <v>5166</v>
      </c>
      <c r="F2534" s="257" t="s">
        <v>5167</v>
      </c>
      <c r="G2534" s="257" t="s">
        <v>5103</v>
      </c>
      <c r="H2534" s="257" t="s">
        <v>5752</v>
      </c>
      <c r="I2534" s="257" t="s">
        <v>1073</v>
      </c>
    </row>
    <row r="2535" spans="1:9" ht="15.95" customHeight="1">
      <c r="A2535" s="257" t="s">
        <v>5189</v>
      </c>
      <c r="B2535" s="257" t="s">
        <v>804</v>
      </c>
      <c r="C2535" s="257"/>
      <c r="D2535" s="257" t="s">
        <v>721</v>
      </c>
      <c r="E2535" s="257" t="s">
        <v>5166</v>
      </c>
      <c r="F2535" s="257" t="s">
        <v>5167</v>
      </c>
      <c r="G2535" s="257" t="s">
        <v>5103</v>
      </c>
      <c r="H2535" s="257" t="s">
        <v>5752</v>
      </c>
      <c r="I2535" s="257" t="s">
        <v>1073</v>
      </c>
    </row>
    <row r="2536" spans="1:9" ht="15.95" customHeight="1">
      <c r="A2536" s="257" t="s">
        <v>5190</v>
      </c>
      <c r="B2536" s="257" t="s">
        <v>5191</v>
      </c>
      <c r="C2536" s="257"/>
      <c r="D2536" s="257" t="s">
        <v>719</v>
      </c>
      <c r="E2536" s="257" t="s">
        <v>5192</v>
      </c>
      <c r="F2536" s="257" t="s">
        <v>5193</v>
      </c>
      <c r="G2536" s="257" t="s">
        <v>5103</v>
      </c>
      <c r="H2536" s="257" t="s">
        <v>5752</v>
      </c>
      <c r="I2536" s="257" t="s">
        <v>1073</v>
      </c>
    </row>
    <row r="2537" spans="1:9" ht="15.95" customHeight="1">
      <c r="A2537" s="257" t="s">
        <v>5194</v>
      </c>
      <c r="B2537" s="257" t="s">
        <v>5195</v>
      </c>
      <c r="C2537" s="257"/>
      <c r="D2537" s="257" t="s">
        <v>721</v>
      </c>
      <c r="E2537" s="257" t="s">
        <v>5192</v>
      </c>
      <c r="F2537" s="257" t="s">
        <v>5193</v>
      </c>
      <c r="G2537" s="257" t="s">
        <v>5103</v>
      </c>
      <c r="H2537" s="257" t="s">
        <v>5752</v>
      </c>
      <c r="I2537" s="257" t="s">
        <v>1073</v>
      </c>
    </row>
    <row r="2538" spans="1:9" ht="15.95" customHeight="1">
      <c r="A2538" s="257" t="s">
        <v>5196</v>
      </c>
      <c r="B2538" s="257" t="s">
        <v>5197</v>
      </c>
      <c r="C2538" s="257"/>
      <c r="D2538" s="257" t="s">
        <v>721</v>
      </c>
      <c r="E2538" s="257" t="s">
        <v>5192</v>
      </c>
      <c r="F2538" s="257" t="s">
        <v>5193</v>
      </c>
      <c r="G2538" s="257" t="s">
        <v>5103</v>
      </c>
      <c r="H2538" s="257" t="s">
        <v>5752</v>
      </c>
      <c r="I2538" s="257" t="s">
        <v>1073</v>
      </c>
    </row>
    <row r="2539" spans="1:9" ht="15.95" customHeight="1">
      <c r="A2539" s="257" t="s">
        <v>5198</v>
      </c>
      <c r="B2539" s="257" t="s">
        <v>5199</v>
      </c>
      <c r="C2539" s="257"/>
      <c r="D2539" s="257" t="s">
        <v>721</v>
      </c>
      <c r="E2539" s="257" t="s">
        <v>5192</v>
      </c>
      <c r="F2539" s="257" t="s">
        <v>5193</v>
      </c>
      <c r="G2539" s="257" t="s">
        <v>5103</v>
      </c>
      <c r="H2539" s="257" t="s">
        <v>5752</v>
      </c>
      <c r="I2539" s="257" t="s">
        <v>1073</v>
      </c>
    </row>
    <row r="2540" spans="1:9" ht="15.95" customHeight="1">
      <c r="A2540" s="257" t="s">
        <v>5200</v>
      </c>
      <c r="B2540" s="257" t="s">
        <v>5201</v>
      </c>
      <c r="C2540" s="257"/>
      <c r="D2540" s="257" t="s">
        <v>721</v>
      </c>
      <c r="E2540" s="257" t="s">
        <v>5192</v>
      </c>
      <c r="F2540" s="257" t="s">
        <v>5193</v>
      </c>
      <c r="G2540" s="257" t="s">
        <v>5103</v>
      </c>
      <c r="H2540" s="257" t="s">
        <v>5752</v>
      </c>
      <c r="I2540" s="257" t="s">
        <v>1073</v>
      </c>
    </row>
    <row r="2541" spans="1:9" ht="15.95" customHeight="1">
      <c r="A2541" s="257" t="s">
        <v>5202</v>
      </c>
      <c r="B2541" s="257" t="s">
        <v>856</v>
      </c>
      <c r="C2541" s="257"/>
      <c r="D2541" s="257" t="s">
        <v>721</v>
      </c>
      <c r="E2541" s="257" t="s">
        <v>5192</v>
      </c>
      <c r="F2541" s="257" t="s">
        <v>5193</v>
      </c>
      <c r="G2541" s="257" t="s">
        <v>5103</v>
      </c>
      <c r="H2541" s="257" t="s">
        <v>5752</v>
      </c>
      <c r="I2541" s="257" t="s">
        <v>1073</v>
      </c>
    </row>
    <row r="2542" spans="1:9" ht="15.95" customHeight="1">
      <c r="A2542" s="257" t="s">
        <v>5203</v>
      </c>
      <c r="B2542" s="257" t="s">
        <v>5204</v>
      </c>
      <c r="C2542" s="257"/>
      <c r="D2542" s="257" t="s">
        <v>721</v>
      </c>
      <c r="E2542" s="257" t="s">
        <v>5192</v>
      </c>
      <c r="F2542" s="257" t="s">
        <v>5193</v>
      </c>
      <c r="G2542" s="257" t="s">
        <v>5103</v>
      </c>
      <c r="H2542" s="257" t="s">
        <v>5752</v>
      </c>
      <c r="I2542" s="257" t="s">
        <v>1073</v>
      </c>
    </row>
    <row r="2543" spans="1:9" ht="15.95" customHeight="1">
      <c r="A2543" s="257" t="s">
        <v>5205</v>
      </c>
      <c r="B2543" s="257" t="s">
        <v>5206</v>
      </c>
      <c r="C2543" s="257"/>
      <c r="D2543" s="257" t="s">
        <v>721</v>
      </c>
      <c r="E2543" s="257" t="s">
        <v>5192</v>
      </c>
      <c r="F2543" s="257" t="s">
        <v>5193</v>
      </c>
      <c r="G2543" s="257" t="s">
        <v>5103</v>
      </c>
      <c r="H2543" s="257" t="s">
        <v>5752</v>
      </c>
      <c r="I2543" s="257" t="s">
        <v>1073</v>
      </c>
    </row>
    <row r="2544" spans="1:9" ht="15.95" customHeight="1">
      <c r="A2544" s="257" t="s">
        <v>5207</v>
      </c>
      <c r="B2544" s="257" t="s">
        <v>5208</v>
      </c>
      <c r="C2544" s="257"/>
      <c r="D2544" s="257" t="s">
        <v>721</v>
      </c>
      <c r="E2544" s="257" t="s">
        <v>5192</v>
      </c>
      <c r="F2544" s="257" t="s">
        <v>5193</v>
      </c>
      <c r="G2544" s="257" t="s">
        <v>5103</v>
      </c>
      <c r="H2544" s="257" t="s">
        <v>5752</v>
      </c>
      <c r="I2544" s="257" t="s">
        <v>1073</v>
      </c>
    </row>
    <row r="2545" spans="1:9" ht="15.95" customHeight="1">
      <c r="A2545" s="257" t="s">
        <v>5209</v>
      </c>
      <c r="B2545" s="257" t="s">
        <v>5210</v>
      </c>
      <c r="C2545" s="257"/>
      <c r="D2545" s="257" t="s">
        <v>721</v>
      </c>
      <c r="E2545" s="257" t="s">
        <v>5192</v>
      </c>
      <c r="F2545" s="257" t="s">
        <v>5193</v>
      </c>
      <c r="G2545" s="257" t="s">
        <v>5103</v>
      </c>
      <c r="H2545" s="257" t="s">
        <v>5752</v>
      </c>
      <c r="I2545" s="257" t="s">
        <v>1073</v>
      </c>
    </row>
    <row r="2546" spans="1:9" ht="15.95" customHeight="1">
      <c r="A2546" s="257" t="s">
        <v>5211</v>
      </c>
      <c r="B2546" s="257" t="s">
        <v>5212</v>
      </c>
      <c r="C2546" s="257"/>
      <c r="D2546" s="257" t="s">
        <v>721</v>
      </c>
      <c r="E2546" s="257" t="s">
        <v>5213</v>
      </c>
      <c r="F2546" s="257" t="s">
        <v>5214</v>
      </c>
      <c r="G2546" s="257" t="s">
        <v>5103</v>
      </c>
      <c r="H2546" s="257" t="s">
        <v>5752</v>
      </c>
      <c r="I2546" s="257" t="s">
        <v>1073</v>
      </c>
    </row>
    <row r="2547" spans="1:9" ht="15.95" customHeight="1">
      <c r="A2547" s="257" t="s">
        <v>5215</v>
      </c>
      <c r="B2547" s="257" t="s">
        <v>773</v>
      </c>
      <c r="C2547" s="257" t="s">
        <v>5216</v>
      </c>
      <c r="D2547" s="257" t="s">
        <v>721</v>
      </c>
      <c r="E2547" s="257" t="s">
        <v>5213</v>
      </c>
      <c r="F2547" s="257" t="s">
        <v>5214</v>
      </c>
      <c r="G2547" s="257" t="s">
        <v>5103</v>
      </c>
      <c r="H2547" s="257" t="s">
        <v>5752</v>
      </c>
      <c r="I2547" s="257" t="s">
        <v>1073</v>
      </c>
    </row>
    <row r="2548" spans="1:9" ht="15.95" customHeight="1">
      <c r="A2548" s="257" t="s">
        <v>5217</v>
      </c>
      <c r="B2548" s="257" t="s">
        <v>5218</v>
      </c>
      <c r="C2548" s="257"/>
      <c r="D2548" s="257" t="s">
        <v>721</v>
      </c>
      <c r="E2548" s="257" t="s">
        <v>5213</v>
      </c>
      <c r="F2548" s="257" t="s">
        <v>5214</v>
      </c>
      <c r="G2548" s="257" t="s">
        <v>5103</v>
      </c>
      <c r="H2548" s="257" t="s">
        <v>5752</v>
      </c>
      <c r="I2548" s="257" t="s">
        <v>1073</v>
      </c>
    </row>
    <row r="2549" spans="1:9" ht="15.95" customHeight="1">
      <c r="A2549" s="257" t="s">
        <v>5219</v>
      </c>
      <c r="B2549" s="257" t="s">
        <v>5220</v>
      </c>
      <c r="C2549" s="257"/>
      <c r="D2549" s="257" t="s">
        <v>721</v>
      </c>
      <c r="E2549" s="257" t="s">
        <v>5213</v>
      </c>
      <c r="F2549" s="257" t="s">
        <v>5214</v>
      </c>
      <c r="G2549" s="257" t="s">
        <v>5103</v>
      </c>
      <c r="H2549" s="257" t="s">
        <v>5752</v>
      </c>
      <c r="I2549" s="257" t="s">
        <v>1073</v>
      </c>
    </row>
    <row r="2550" spans="1:9" ht="15.95" customHeight="1">
      <c r="A2550" s="257" t="s">
        <v>5221</v>
      </c>
      <c r="B2550" s="257" t="s">
        <v>5222</v>
      </c>
      <c r="C2550" s="257"/>
      <c r="D2550" s="257" t="s">
        <v>721</v>
      </c>
      <c r="E2550" s="257" t="s">
        <v>5213</v>
      </c>
      <c r="F2550" s="257" t="s">
        <v>5214</v>
      </c>
      <c r="G2550" s="257" t="s">
        <v>5103</v>
      </c>
      <c r="H2550" s="257" t="s">
        <v>5752</v>
      </c>
      <c r="I2550" s="257" t="s">
        <v>1073</v>
      </c>
    </row>
    <row r="2551" spans="1:9" ht="15.95" customHeight="1">
      <c r="A2551" s="257" t="s">
        <v>5223</v>
      </c>
      <c r="B2551" s="257" t="s">
        <v>5224</v>
      </c>
      <c r="C2551" s="257"/>
      <c r="D2551" s="257" t="s">
        <v>721</v>
      </c>
      <c r="E2551" s="257" t="s">
        <v>5213</v>
      </c>
      <c r="F2551" s="257" t="s">
        <v>5214</v>
      </c>
      <c r="G2551" s="257" t="s">
        <v>5103</v>
      </c>
      <c r="H2551" s="257" t="s">
        <v>5752</v>
      </c>
      <c r="I2551" s="257" t="s">
        <v>1073</v>
      </c>
    </row>
    <row r="2552" spans="1:9" ht="15.95" customHeight="1">
      <c r="A2552" s="257" t="s">
        <v>5225</v>
      </c>
      <c r="B2552" s="257" t="s">
        <v>5226</v>
      </c>
      <c r="C2552" s="257"/>
      <c r="D2552" s="257" t="s">
        <v>721</v>
      </c>
      <c r="E2552" s="257" t="s">
        <v>5213</v>
      </c>
      <c r="F2552" s="257" t="s">
        <v>5214</v>
      </c>
      <c r="G2552" s="257" t="s">
        <v>5103</v>
      </c>
      <c r="H2552" s="257" t="s">
        <v>5752</v>
      </c>
      <c r="I2552" s="257" t="s">
        <v>1073</v>
      </c>
    </row>
    <row r="2553" spans="1:9" ht="15.95" customHeight="1">
      <c r="A2553" s="257" t="s">
        <v>5227</v>
      </c>
      <c r="B2553" s="257" t="s">
        <v>5228</v>
      </c>
      <c r="C2553" s="257"/>
      <c r="D2553" s="257" t="s">
        <v>721</v>
      </c>
      <c r="E2553" s="257" t="s">
        <v>5213</v>
      </c>
      <c r="F2553" s="257" t="s">
        <v>5214</v>
      </c>
      <c r="G2553" s="257" t="s">
        <v>5103</v>
      </c>
      <c r="H2553" s="257" t="s">
        <v>5752</v>
      </c>
      <c r="I2553" s="257" t="s">
        <v>1073</v>
      </c>
    </row>
    <row r="2554" spans="1:9" ht="15.95" customHeight="1">
      <c r="A2554" s="257" t="s">
        <v>5229</v>
      </c>
      <c r="B2554" s="257" t="s">
        <v>6096</v>
      </c>
      <c r="C2554" s="257"/>
      <c r="D2554" s="257" t="s">
        <v>5782</v>
      </c>
      <c r="E2554" s="257" t="s">
        <v>5230</v>
      </c>
      <c r="F2554" s="257" t="s">
        <v>5231</v>
      </c>
      <c r="G2554" s="257" t="s">
        <v>5103</v>
      </c>
      <c r="H2554" s="257" t="s">
        <v>5752</v>
      </c>
      <c r="I2554" s="257" t="s">
        <v>1073</v>
      </c>
    </row>
    <row r="2555" spans="1:9" ht="15.95" customHeight="1">
      <c r="A2555" s="257" t="s">
        <v>5232</v>
      </c>
      <c r="B2555" s="257" t="s">
        <v>6109</v>
      </c>
      <c r="C2555" s="257" t="s">
        <v>5233</v>
      </c>
      <c r="D2555" s="257" t="s">
        <v>5782</v>
      </c>
      <c r="E2555" s="257" t="s">
        <v>5230</v>
      </c>
      <c r="F2555" s="257" t="s">
        <v>5231</v>
      </c>
      <c r="G2555" s="257" t="s">
        <v>5103</v>
      </c>
      <c r="H2555" s="257" t="s">
        <v>5752</v>
      </c>
      <c r="I2555" s="257" t="s">
        <v>1073</v>
      </c>
    </row>
    <row r="2556" spans="1:9" ht="15.95" customHeight="1">
      <c r="A2556" s="257" t="s">
        <v>5234</v>
      </c>
      <c r="B2556" s="257" t="s">
        <v>6110</v>
      </c>
      <c r="C2556" s="257"/>
      <c r="D2556" s="257" t="s">
        <v>5782</v>
      </c>
      <c r="E2556" s="257" t="s">
        <v>5230</v>
      </c>
      <c r="F2556" s="257" t="s">
        <v>5231</v>
      </c>
      <c r="G2556" s="257" t="s">
        <v>5103</v>
      </c>
      <c r="H2556" s="257" t="s">
        <v>5752</v>
      </c>
      <c r="I2556" s="257" t="s">
        <v>1073</v>
      </c>
    </row>
    <row r="2557" spans="1:9" ht="15.95" customHeight="1">
      <c r="A2557" s="257" t="s">
        <v>5235</v>
      </c>
      <c r="B2557" s="257" t="s">
        <v>1850</v>
      </c>
      <c r="C2557" s="257"/>
      <c r="D2557" s="257" t="s">
        <v>721</v>
      </c>
      <c r="E2557" s="257" t="s">
        <v>5230</v>
      </c>
      <c r="F2557" s="257" t="s">
        <v>5231</v>
      </c>
      <c r="G2557" s="257" t="s">
        <v>5103</v>
      </c>
      <c r="H2557" s="257" t="s">
        <v>5752</v>
      </c>
      <c r="I2557" s="257" t="s">
        <v>1073</v>
      </c>
    </row>
    <row r="2558" spans="1:9" ht="15.95" customHeight="1">
      <c r="A2558" s="257" t="s">
        <v>5236</v>
      </c>
      <c r="B2558" s="257" t="s">
        <v>6111</v>
      </c>
      <c r="C2558" s="257"/>
      <c r="D2558" s="257" t="s">
        <v>5782</v>
      </c>
      <c r="E2558" s="257" t="s">
        <v>5230</v>
      </c>
      <c r="F2558" s="257" t="s">
        <v>5231</v>
      </c>
      <c r="G2558" s="257" t="s">
        <v>5103</v>
      </c>
      <c r="H2558" s="257" t="s">
        <v>5752</v>
      </c>
      <c r="I2558" s="257" t="s">
        <v>1073</v>
      </c>
    </row>
    <row r="2559" spans="1:9" ht="15.95" customHeight="1">
      <c r="A2559" s="257" t="s">
        <v>5237</v>
      </c>
      <c r="B2559" s="257" t="s">
        <v>5238</v>
      </c>
      <c r="C2559" s="257"/>
      <c r="D2559" s="257" t="s">
        <v>721</v>
      </c>
      <c r="E2559" s="257" t="s">
        <v>5230</v>
      </c>
      <c r="F2559" s="257" t="s">
        <v>5231</v>
      </c>
      <c r="G2559" s="257" t="s">
        <v>5103</v>
      </c>
      <c r="H2559" s="257" t="s">
        <v>5752</v>
      </c>
      <c r="I2559" s="257" t="s">
        <v>1073</v>
      </c>
    </row>
    <row r="2560" spans="1:9" ht="15.95" customHeight="1">
      <c r="A2560" s="257" t="s">
        <v>5239</v>
      </c>
      <c r="B2560" s="257" t="s">
        <v>5240</v>
      </c>
      <c r="C2560" s="257"/>
      <c r="D2560" s="257" t="s">
        <v>721</v>
      </c>
      <c r="E2560" s="257" t="s">
        <v>5230</v>
      </c>
      <c r="F2560" s="257" t="s">
        <v>5231</v>
      </c>
      <c r="G2560" s="257" t="s">
        <v>5103</v>
      </c>
      <c r="H2560" s="257" t="s">
        <v>5752</v>
      </c>
      <c r="I2560" s="257" t="s">
        <v>1073</v>
      </c>
    </row>
    <row r="2561" spans="1:9" ht="15.95" customHeight="1">
      <c r="A2561" s="257" t="s">
        <v>5241</v>
      </c>
      <c r="B2561" s="257" t="s">
        <v>4178</v>
      </c>
      <c r="C2561" s="257"/>
      <c r="D2561" s="257" t="s">
        <v>721</v>
      </c>
      <c r="E2561" s="257" t="s">
        <v>5230</v>
      </c>
      <c r="F2561" s="257" t="s">
        <v>5231</v>
      </c>
      <c r="G2561" s="257" t="s">
        <v>5103</v>
      </c>
      <c r="H2561" s="257" t="s">
        <v>5752</v>
      </c>
      <c r="I2561" s="257" t="s">
        <v>1073</v>
      </c>
    </row>
    <row r="2562" spans="1:9" ht="15.95" customHeight="1">
      <c r="A2562" s="257" t="s">
        <v>5242</v>
      </c>
      <c r="B2562" s="257" t="s">
        <v>741</v>
      </c>
      <c r="C2562" s="257" t="s">
        <v>5243</v>
      </c>
      <c r="D2562" s="257" t="s">
        <v>721</v>
      </c>
      <c r="E2562" s="257" t="s">
        <v>5230</v>
      </c>
      <c r="F2562" s="257" t="s">
        <v>5231</v>
      </c>
      <c r="G2562" s="257" t="s">
        <v>5103</v>
      </c>
      <c r="H2562" s="257" t="s">
        <v>5752</v>
      </c>
      <c r="I2562" s="257" t="s">
        <v>1073</v>
      </c>
    </row>
    <row r="2563" spans="1:9" ht="15.95" customHeight="1">
      <c r="A2563" s="257" t="s">
        <v>5244</v>
      </c>
      <c r="B2563" s="257" t="s">
        <v>5823</v>
      </c>
      <c r="C2563" s="257"/>
      <c r="D2563" s="257" t="s">
        <v>5782</v>
      </c>
      <c r="E2563" s="257" t="s">
        <v>5245</v>
      </c>
      <c r="F2563" s="257" t="s">
        <v>5778</v>
      </c>
      <c r="G2563" s="257" t="s">
        <v>5246</v>
      </c>
      <c r="H2563" s="257" t="s">
        <v>5753</v>
      </c>
      <c r="I2563" s="257" t="s">
        <v>1073</v>
      </c>
    </row>
    <row r="2564" spans="1:9" ht="15.95" customHeight="1">
      <c r="A2564" s="257" t="s">
        <v>5247</v>
      </c>
      <c r="B2564" s="257" t="s">
        <v>5816</v>
      </c>
      <c r="C2564" s="257"/>
      <c r="D2564" s="257" t="s">
        <v>5782</v>
      </c>
      <c r="E2564" s="257" t="s">
        <v>5245</v>
      </c>
      <c r="F2564" s="257" t="s">
        <v>5778</v>
      </c>
      <c r="G2564" s="257" t="s">
        <v>5246</v>
      </c>
      <c r="H2564" s="257" t="s">
        <v>5753</v>
      </c>
      <c r="I2564" s="257" t="s">
        <v>1073</v>
      </c>
    </row>
    <row r="2565" spans="1:9" ht="15.95" customHeight="1">
      <c r="A2565" s="257" t="s">
        <v>5248</v>
      </c>
      <c r="B2565" s="257" t="s">
        <v>5817</v>
      </c>
      <c r="C2565" s="257"/>
      <c r="D2565" s="257" t="s">
        <v>5782</v>
      </c>
      <c r="E2565" s="257" t="s">
        <v>5245</v>
      </c>
      <c r="F2565" s="257" t="s">
        <v>5778</v>
      </c>
      <c r="G2565" s="257" t="s">
        <v>5246</v>
      </c>
      <c r="H2565" s="257" t="s">
        <v>5753</v>
      </c>
      <c r="I2565" s="257" t="s">
        <v>1073</v>
      </c>
    </row>
    <row r="2566" spans="1:9" ht="15.95" customHeight="1">
      <c r="A2566" s="257" t="s">
        <v>5249</v>
      </c>
      <c r="B2566" s="257" t="s">
        <v>5822</v>
      </c>
      <c r="C2566" s="257"/>
      <c r="D2566" s="257" t="s">
        <v>5782</v>
      </c>
      <c r="E2566" s="257" t="s">
        <v>5245</v>
      </c>
      <c r="F2566" s="257" t="s">
        <v>5778</v>
      </c>
      <c r="G2566" s="257" t="s">
        <v>5246</v>
      </c>
      <c r="H2566" s="257" t="s">
        <v>5753</v>
      </c>
      <c r="I2566" s="257" t="s">
        <v>1073</v>
      </c>
    </row>
    <row r="2567" spans="1:9" ht="15.95" customHeight="1">
      <c r="A2567" s="257" t="s">
        <v>5250</v>
      </c>
      <c r="B2567" s="257" t="s">
        <v>5820</v>
      </c>
      <c r="C2567" s="257"/>
      <c r="D2567" s="257" t="s">
        <v>5782</v>
      </c>
      <c r="E2567" s="257" t="s">
        <v>5245</v>
      </c>
      <c r="F2567" s="257" t="s">
        <v>5778</v>
      </c>
      <c r="G2567" s="257" t="s">
        <v>5246</v>
      </c>
      <c r="H2567" s="257" t="s">
        <v>5753</v>
      </c>
      <c r="I2567" s="257" t="s">
        <v>1073</v>
      </c>
    </row>
    <row r="2568" spans="1:9" ht="15.95" customHeight="1">
      <c r="A2568" s="257" t="s">
        <v>5251</v>
      </c>
      <c r="B2568" s="257" t="s">
        <v>5821</v>
      </c>
      <c r="C2568" s="257"/>
      <c r="D2568" s="257" t="s">
        <v>5782</v>
      </c>
      <c r="E2568" s="257" t="s">
        <v>5245</v>
      </c>
      <c r="F2568" s="257" t="s">
        <v>5778</v>
      </c>
      <c r="G2568" s="257" t="s">
        <v>5246</v>
      </c>
      <c r="H2568" s="257" t="s">
        <v>5753</v>
      </c>
      <c r="I2568" s="257" t="s">
        <v>1073</v>
      </c>
    </row>
    <row r="2569" spans="1:9" ht="15.95" customHeight="1">
      <c r="A2569" s="257" t="s">
        <v>5252</v>
      </c>
      <c r="B2569" s="257" t="s">
        <v>5824</v>
      </c>
      <c r="C2569" s="257"/>
      <c r="D2569" s="257" t="s">
        <v>5782</v>
      </c>
      <c r="E2569" s="257" t="s">
        <v>5245</v>
      </c>
      <c r="F2569" s="257" t="s">
        <v>5778</v>
      </c>
      <c r="G2569" s="257" t="s">
        <v>5246</v>
      </c>
      <c r="H2569" s="257" t="s">
        <v>5753</v>
      </c>
      <c r="I2569" s="257" t="s">
        <v>1073</v>
      </c>
    </row>
    <row r="2570" spans="1:9" ht="15.95" customHeight="1">
      <c r="A2570" s="257" t="s">
        <v>5253</v>
      </c>
      <c r="B2570" s="257" t="s">
        <v>5827</v>
      </c>
      <c r="C2570" s="257"/>
      <c r="D2570" s="257" t="s">
        <v>5782</v>
      </c>
      <c r="E2570" s="257" t="s">
        <v>5245</v>
      </c>
      <c r="F2570" s="257" t="s">
        <v>5778</v>
      </c>
      <c r="G2570" s="257" t="s">
        <v>5246</v>
      </c>
      <c r="H2570" s="257" t="s">
        <v>5753</v>
      </c>
      <c r="I2570" s="257" t="s">
        <v>1073</v>
      </c>
    </row>
    <row r="2571" spans="1:9" ht="15.95" customHeight="1">
      <c r="A2571" s="257" t="s">
        <v>5254</v>
      </c>
      <c r="B2571" s="257" t="s">
        <v>5819</v>
      </c>
      <c r="C2571" s="257"/>
      <c r="D2571" s="257" t="s">
        <v>5782</v>
      </c>
      <c r="E2571" s="257" t="s">
        <v>5245</v>
      </c>
      <c r="F2571" s="257" t="s">
        <v>5778</v>
      </c>
      <c r="G2571" s="257" t="s">
        <v>5246</v>
      </c>
      <c r="H2571" s="257" t="s">
        <v>5753</v>
      </c>
      <c r="I2571" s="257" t="s">
        <v>1073</v>
      </c>
    </row>
    <row r="2572" spans="1:9" ht="15.95" customHeight="1">
      <c r="A2572" s="257" t="s">
        <v>5255</v>
      </c>
      <c r="B2572" s="257" t="s">
        <v>5825</v>
      </c>
      <c r="C2572" s="257"/>
      <c r="D2572" s="257" t="s">
        <v>5782</v>
      </c>
      <c r="E2572" s="257" t="s">
        <v>5245</v>
      </c>
      <c r="F2572" s="257" t="s">
        <v>5778</v>
      </c>
      <c r="G2572" s="257" t="s">
        <v>5246</v>
      </c>
      <c r="H2572" s="257" t="s">
        <v>5753</v>
      </c>
      <c r="I2572" s="257" t="s">
        <v>1073</v>
      </c>
    </row>
    <row r="2573" spans="1:9" ht="15.95" customHeight="1">
      <c r="A2573" s="257" t="s">
        <v>5256</v>
      </c>
      <c r="B2573" s="257" t="s">
        <v>1939</v>
      </c>
      <c r="C2573" s="257"/>
      <c r="D2573" s="257" t="s">
        <v>719</v>
      </c>
      <c r="E2573" s="257" t="s">
        <v>5257</v>
      </c>
      <c r="F2573" s="257" t="s">
        <v>1941</v>
      </c>
      <c r="G2573" s="257" t="s">
        <v>5246</v>
      </c>
      <c r="H2573" s="257" t="s">
        <v>5753</v>
      </c>
      <c r="I2573" s="257" t="s">
        <v>1073</v>
      </c>
    </row>
    <row r="2574" spans="1:9" ht="15.95" customHeight="1">
      <c r="A2574" s="257" t="s">
        <v>5258</v>
      </c>
      <c r="B2574" s="257" t="s">
        <v>5259</v>
      </c>
      <c r="C2574" s="257"/>
      <c r="D2574" s="257" t="s">
        <v>721</v>
      </c>
      <c r="E2574" s="257" t="s">
        <v>5257</v>
      </c>
      <c r="F2574" s="257" t="s">
        <v>1941</v>
      </c>
      <c r="G2574" s="257" t="s">
        <v>5246</v>
      </c>
      <c r="H2574" s="257" t="s">
        <v>5753</v>
      </c>
      <c r="I2574" s="257" t="s">
        <v>1073</v>
      </c>
    </row>
    <row r="2575" spans="1:9" ht="15.95" customHeight="1">
      <c r="A2575" s="257" t="s">
        <v>5260</v>
      </c>
      <c r="B2575" s="257" t="s">
        <v>5261</v>
      </c>
      <c r="C2575" s="257"/>
      <c r="D2575" s="257" t="s">
        <v>721</v>
      </c>
      <c r="E2575" s="257" t="s">
        <v>5257</v>
      </c>
      <c r="F2575" s="257" t="s">
        <v>1941</v>
      </c>
      <c r="G2575" s="257" t="s">
        <v>5246</v>
      </c>
      <c r="H2575" s="257" t="s">
        <v>5753</v>
      </c>
      <c r="I2575" s="257" t="s">
        <v>1073</v>
      </c>
    </row>
    <row r="2576" spans="1:9" ht="15.95" customHeight="1">
      <c r="A2576" s="257" t="s">
        <v>5262</v>
      </c>
      <c r="B2576" s="257" t="s">
        <v>773</v>
      </c>
      <c r="C2576" s="257"/>
      <c r="D2576" s="257" t="s">
        <v>721</v>
      </c>
      <c r="E2576" s="257" t="s">
        <v>5257</v>
      </c>
      <c r="F2576" s="257" t="s">
        <v>1941</v>
      </c>
      <c r="G2576" s="257" t="s">
        <v>5246</v>
      </c>
      <c r="H2576" s="257" t="s">
        <v>5753</v>
      </c>
      <c r="I2576" s="257" t="s">
        <v>1073</v>
      </c>
    </row>
    <row r="2577" spans="1:9" ht="15.95" customHeight="1">
      <c r="A2577" s="257" t="s">
        <v>5263</v>
      </c>
      <c r="B2577" s="257" t="s">
        <v>2290</v>
      </c>
      <c r="C2577" s="257"/>
      <c r="D2577" s="257" t="s">
        <v>721</v>
      </c>
      <c r="E2577" s="257" t="s">
        <v>5257</v>
      </c>
      <c r="F2577" s="257" t="s">
        <v>1941</v>
      </c>
      <c r="G2577" s="257" t="s">
        <v>5246</v>
      </c>
      <c r="H2577" s="257" t="s">
        <v>5753</v>
      </c>
      <c r="I2577" s="257" t="s">
        <v>1073</v>
      </c>
    </row>
    <row r="2578" spans="1:9" ht="15.95" customHeight="1">
      <c r="A2578" s="257" t="s">
        <v>5264</v>
      </c>
      <c r="B2578" s="257" t="s">
        <v>4220</v>
      </c>
      <c r="C2578" s="257"/>
      <c r="D2578" s="257" t="s">
        <v>721</v>
      </c>
      <c r="E2578" s="257" t="s">
        <v>5257</v>
      </c>
      <c r="F2578" s="257" t="s">
        <v>1941</v>
      </c>
      <c r="G2578" s="257" t="s">
        <v>5246</v>
      </c>
      <c r="H2578" s="257" t="s">
        <v>5753</v>
      </c>
      <c r="I2578" s="257" t="s">
        <v>1073</v>
      </c>
    </row>
    <row r="2579" spans="1:9" ht="15.95" customHeight="1">
      <c r="A2579" s="257" t="s">
        <v>5265</v>
      </c>
      <c r="B2579" s="257" t="s">
        <v>915</v>
      </c>
      <c r="C2579" s="257"/>
      <c r="D2579" s="257" t="s">
        <v>721</v>
      </c>
      <c r="E2579" s="257" t="s">
        <v>5257</v>
      </c>
      <c r="F2579" s="257" t="s">
        <v>1941</v>
      </c>
      <c r="G2579" s="257" t="s">
        <v>5246</v>
      </c>
      <c r="H2579" s="257" t="s">
        <v>5753</v>
      </c>
      <c r="I2579" s="257" t="s">
        <v>1073</v>
      </c>
    </row>
    <row r="2580" spans="1:9" ht="15.95" customHeight="1">
      <c r="A2580" s="257" t="s">
        <v>5266</v>
      </c>
      <c r="B2580" s="257" t="s">
        <v>916</v>
      </c>
      <c r="C2580" s="257"/>
      <c r="D2580" s="257" t="s">
        <v>721</v>
      </c>
      <c r="E2580" s="257" t="s">
        <v>5257</v>
      </c>
      <c r="F2580" s="257" t="s">
        <v>1941</v>
      </c>
      <c r="G2580" s="257" t="s">
        <v>5246</v>
      </c>
      <c r="H2580" s="257" t="s">
        <v>5753</v>
      </c>
      <c r="I2580" s="257" t="s">
        <v>1073</v>
      </c>
    </row>
    <row r="2581" spans="1:9" ht="15.95" customHeight="1">
      <c r="A2581" s="257" t="s">
        <v>5267</v>
      </c>
      <c r="B2581" s="257" t="s">
        <v>5268</v>
      </c>
      <c r="C2581" s="257"/>
      <c r="D2581" s="257" t="s">
        <v>719</v>
      </c>
      <c r="E2581" s="257" t="s">
        <v>5269</v>
      </c>
      <c r="F2581" s="257" t="s">
        <v>5270</v>
      </c>
      <c r="G2581" s="257" t="s">
        <v>5246</v>
      </c>
      <c r="H2581" s="257" t="s">
        <v>5753</v>
      </c>
      <c r="I2581" s="257" t="s">
        <v>1073</v>
      </c>
    </row>
    <row r="2582" spans="1:9" ht="15.95" customHeight="1">
      <c r="A2582" s="257" t="s">
        <v>5271</v>
      </c>
      <c r="B2582" s="257" t="s">
        <v>5272</v>
      </c>
      <c r="C2582" s="257"/>
      <c r="D2582" s="257" t="s">
        <v>719</v>
      </c>
      <c r="E2582" s="257" t="s">
        <v>5269</v>
      </c>
      <c r="F2582" s="257" t="s">
        <v>5270</v>
      </c>
      <c r="G2582" s="257" t="s">
        <v>5246</v>
      </c>
      <c r="H2582" s="257" t="s">
        <v>5753</v>
      </c>
      <c r="I2582" s="257" t="s">
        <v>1073</v>
      </c>
    </row>
    <row r="2583" spans="1:9" ht="15.95" customHeight="1">
      <c r="A2583" s="257" t="s">
        <v>5273</v>
      </c>
      <c r="B2583" s="257" t="s">
        <v>811</v>
      </c>
      <c r="C2583" s="257"/>
      <c r="D2583" s="257" t="s">
        <v>721</v>
      </c>
      <c r="E2583" s="257" t="s">
        <v>5269</v>
      </c>
      <c r="F2583" s="257" t="s">
        <v>5270</v>
      </c>
      <c r="G2583" s="257" t="s">
        <v>5246</v>
      </c>
      <c r="H2583" s="257" t="s">
        <v>5753</v>
      </c>
      <c r="I2583" s="257" t="s">
        <v>1073</v>
      </c>
    </row>
    <row r="2584" spans="1:9" ht="15.95" customHeight="1">
      <c r="A2584" s="257" t="s">
        <v>5274</v>
      </c>
      <c r="B2584" s="257" t="s">
        <v>1204</v>
      </c>
      <c r="C2584" s="257"/>
      <c r="D2584" s="257" t="s">
        <v>721</v>
      </c>
      <c r="E2584" s="257" t="s">
        <v>5269</v>
      </c>
      <c r="F2584" s="257" t="s">
        <v>5270</v>
      </c>
      <c r="G2584" s="257" t="s">
        <v>5246</v>
      </c>
      <c r="H2584" s="257" t="s">
        <v>5753</v>
      </c>
      <c r="I2584" s="257" t="s">
        <v>1073</v>
      </c>
    </row>
    <row r="2585" spans="1:9" ht="15.95" customHeight="1">
      <c r="A2585" s="257" t="s">
        <v>5275</v>
      </c>
      <c r="B2585" s="257" t="s">
        <v>5276</v>
      </c>
      <c r="C2585" s="257"/>
      <c r="D2585" s="257" t="s">
        <v>721</v>
      </c>
      <c r="E2585" s="257" t="s">
        <v>5269</v>
      </c>
      <c r="F2585" s="257" t="s">
        <v>5270</v>
      </c>
      <c r="G2585" s="257" t="s">
        <v>5246</v>
      </c>
      <c r="H2585" s="257" t="s">
        <v>5753</v>
      </c>
      <c r="I2585" s="257" t="s">
        <v>1073</v>
      </c>
    </row>
    <row r="2586" spans="1:9" ht="15.95" customHeight="1">
      <c r="A2586" s="257" t="s">
        <v>5277</v>
      </c>
      <c r="B2586" s="257" t="s">
        <v>5278</v>
      </c>
      <c r="C2586" s="257"/>
      <c r="D2586" s="257" t="s">
        <v>721</v>
      </c>
      <c r="E2586" s="257" t="s">
        <v>5269</v>
      </c>
      <c r="F2586" s="257" t="s">
        <v>5270</v>
      </c>
      <c r="G2586" s="257" t="s">
        <v>5246</v>
      </c>
      <c r="H2586" s="257" t="s">
        <v>5753</v>
      </c>
      <c r="I2586" s="257" t="s">
        <v>1073</v>
      </c>
    </row>
    <row r="2587" spans="1:9" ht="15.95" customHeight="1">
      <c r="A2587" s="257" t="s">
        <v>5279</v>
      </c>
      <c r="B2587" s="257" t="s">
        <v>5280</v>
      </c>
      <c r="C2587" s="257"/>
      <c r="D2587" s="257" t="s">
        <v>721</v>
      </c>
      <c r="E2587" s="257" t="s">
        <v>5269</v>
      </c>
      <c r="F2587" s="257" t="s">
        <v>5270</v>
      </c>
      <c r="G2587" s="257" t="s">
        <v>5246</v>
      </c>
      <c r="H2587" s="257" t="s">
        <v>5753</v>
      </c>
      <c r="I2587" s="257" t="s">
        <v>1073</v>
      </c>
    </row>
    <row r="2588" spans="1:9" ht="15.95" customHeight="1">
      <c r="A2588" s="257" t="s">
        <v>5281</v>
      </c>
      <c r="B2588" s="257" t="s">
        <v>5282</v>
      </c>
      <c r="C2588" s="257"/>
      <c r="D2588" s="257" t="s">
        <v>721</v>
      </c>
      <c r="E2588" s="257" t="s">
        <v>5269</v>
      </c>
      <c r="F2588" s="257" t="s">
        <v>5270</v>
      </c>
      <c r="G2588" s="257" t="s">
        <v>5246</v>
      </c>
      <c r="H2588" s="257" t="s">
        <v>5753</v>
      </c>
      <c r="I2588" s="257" t="s">
        <v>1073</v>
      </c>
    </row>
    <row r="2589" spans="1:9" ht="15.95" customHeight="1">
      <c r="A2589" s="257" t="s">
        <v>5283</v>
      </c>
      <c r="B2589" s="257" t="s">
        <v>1053</v>
      </c>
      <c r="C2589" s="257"/>
      <c r="D2589" s="257" t="s">
        <v>721</v>
      </c>
      <c r="E2589" s="257" t="s">
        <v>5269</v>
      </c>
      <c r="F2589" s="257" t="s">
        <v>5270</v>
      </c>
      <c r="G2589" s="257" t="s">
        <v>5246</v>
      </c>
      <c r="H2589" s="257" t="s">
        <v>5753</v>
      </c>
      <c r="I2589" s="257" t="s">
        <v>1073</v>
      </c>
    </row>
    <row r="2590" spans="1:9" ht="15.95" customHeight="1">
      <c r="A2590" s="257" t="s">
        <v>5284</v>
      </c>
      <c r="B2590" s="257" t="s">
        <v>5285</v>
      </c>
      <c r="C2590" s="257"/>
      <c r="D2590" s="257" t="s">
        <v>721</v>
      </c>
      <c r="E2590" s="257" t="s">
        <v>5269</v>
      </c>
      <c r="F2590" s="257" t="s">
        <v>5270</v>
      </c>
      <c r="G2590" s="257" t="s">
        <v>5246</v>
      </c>
      <c r="H2590" s="257" t="s">
        <v>5753</v>
      </c>
      <c r="I2590" s="257" t="s">
        <v>1073</v>
      </c>
    </row>
    <row r="2591" spans="1:9" ht="15.95" customHeight="1">
      <c r="A2591" s="257" t="s">
        <v>5286</v>
      </c>
      <c r="B2591" s="257" t="s">
        <v>5287</v>
      </c>
      <c r="C2591" s="257"/>
      <c r="D2591" s="257" t="s">
        <v>721</v>
      </c>
      <c r="E2591" s="257" t="s">
        <v>5269</v>
      </c>
      <c r="F2591" s="257" t="s">
        <v>5270</v>
      </c>
      <c r="G2591" s="257" t="s">
        <v>5246</v>
      </c>
      <c r="H2591" s="257" t="s">
        <v>5753</v>
      </c>
      <c r="I2591" s="257" t="s">
        <v>1073</v>
      </c>
    </row>
    <row r="2592" spans="1:9" ht="15.95" customHeight="1">
      <c r="A2592" s="257" t="s">
        <v>5288</v>
      </c>
      <c r="B2592" s="257" t="s">
        <v>5289</v>
      </c>
      <c r="C2592" s="257"/>
      <c r="D2592" s="257" t="s">
        <v>721</v>
      </c>
      <c r="E2592" s="257" t="s">
        <v>5269</v>
      </c>
      <c r="F2592" s="257" t="s">
        <v>5270</v>
      </c>
      <c r="G2592" s="257" t="s">
        <v>5246</v>
      </c>
      <c r="H2592" s="257" t="s">
        <v>5753</v>
      </c>
      <c r="I2592" s="257" t="s">
        <v>1073</v>
      </c>
    </row>
    <row r="2593" spans="1:9" ht="15.95" customHeight="1">
      <c r="A2593" s="257" t="s">
        <v>5290</v>
      </c>
      <c r="B2593" s="257" t="s">
        <v>769</v>
      </c>
      <c r="C2593" s="257"/>
      <c r="D2593" s="257" t="s">
        <v>721</v>
      </c>
      <c r="E2593" s="257" t="s">
        <v>5269</v>
      </c>
      <c r="F2593" s="257" t="s">
        <v>5270</v>
      </c>
      <c r="G2593" s="257" t="s">
        <v>5246</v>
      </c>
      <c r="H2593" s="257" t="s">
        <v>5753</v>
      </c>
      <c r="I2593" s="257" t="s">
        <v>1073</v>
      </c>
    </row>
    <row r="2594" spans="1:9" ht="15.95" customHeight="1">
      <c r="A2594" s="257" t="s">
        <v>5291</v>
      </c>
      <c r="B2594" s="257" t="s">
        <v>5292</v>
      </c>
      <c r="C2594" s="257"/>
      <c r="D2594" s="257" t="s">
        <v>719</v>
      </c>
      <c r="E2594" s="257" t="s">
        <v>5293</v>
      </c>
      <c r="F2594" s="257" t="s">
        <v>5294</v>
      </c>
      <c r="G2594" s="257" t="s">
        <v>5246</v>
      </c>
      <c r="H2594" s="257" t="s">
        <v>5753</v>
      </c>
      <c r="I2594" s="257" t="s">
        <v>1073</v>
      </c>
    </row>
    <row r="2595" spans="1:9" ht="15.95" customHeight="1">
      <c r="A2595" s="257" t="s">
        <v>5295</v>
      </c>
      <c r="B2595" s="257" t="s">
        <v>909</v>
      </c>
      <c r="C2595" s="257"/>
      <c r="D2595" s="257" t="s">
        <v>721</v>
      </c>
      <c r="E2595" s="257" t="s">
        <v>5293</v>
      </c>
      <c r="F2595" s="257" t="s">
        <v>5294</v>
      </c>
      <c r="G2595" s="257" t="s">
        <v>5246</v>
      </c>
      <c r="H2595" s="257" t="s">
        <v>5753</v>
      </c>
      <c r="I2595" s="257" t="s">
        <v>1073</v>
      </c>
    </row>
    <row r="2596" spans="1:9" ht="15.95" customHeight="1">
      <c r="A2596" s="257" t="s">
        <v>5296</v>
      </c>
      <c r="B2596" s="257" t="s">
        <v>984</v>
      </c>
      <c r="C2596" s="257"/>
      <c r="D2596" s="257" t="s">
        <v>721</v>
      </c>
      <c r="E2596" s="257" t="s">
        <v>5293</v>
      </c>
      <c r="F2596" s="257" t="s">
        <v>5294</v>
      </c>
      <c r="G2596" s="257" t="s">
        <v>5246</v>
      </c>
      <c r="H2596" s="257" t="s">
        <v>5753</v>
      </c>
      <c r="I2596" s="257" t="s">
        <v>1073</v>
      </c>
    </row>
    <row r="2597" spans="1:9" ht="15.95" customHeight="1">
      <c r="A2597" s="257" t="s">
        <v>5297</v>
      </c>
      <c r="B2597" s="257" t="s">
        <v>892</v>
      </c>
      <c r="C2597" s="257"/>
      <c r="D2597" s="257" t="s">
        <v>721</v>
      </c>
      <c r="E2597" s="257" t="s">
        <v>5293</v>
      </c>
      <c r="F2597" s="257" t="s">
        <v>5294</v>
      </c>
      <c r="G2597" s="257" t="s">
        <v>5246</v>
      </c>
      <c r="H2597" s="257" t="s">
        <v>5753</v>
      </c>
      <c r="I2597" s="257" t="s">
        <v>1073</v>
      </c>
    </row>
    <row r="2598" spans="1:9" ht="15.95" customHeight="1">
      <c r="A2598" s="257" t="s">
        <v>5298</v>
      </c>
      <c r="B2598" s="257" t="s">
        <v>5299</v>
      </c>
      <c r="C2598" s="257"/>
      <c r="D2598" s="257" t="s">
        <v>721</v>
      </c>
      <c r="E2598" s="257" t="s">
        <v>5293</v>
      </c>
      <c r="F2598" s="257" t="s">
        <v>5294</v>
      </c>
      <c r="G2598" s="257" t="s">
        <v>5246</v>
      </c>
      <c r="H2598" s="257" t="s">
        <v>5753</v>
      </c>
      <c r="I2598" s="257" t="s">
        <v>1073</v>
      </c>
    </row>
    <row r="2599" spans="1:9" ht="15.95" customHeight="1">
      <c r="A2599" s="257" t="s">
        <v>5300</v>
      </c>
      <c r="B2599" s="257" t="s">
        <v>3431</v>
      </c>
      <c r="C2599" s="257"/>
      <c r="D2599" s="257" t="s">
        <v>721</v>
      </c>
      <c r="E2599" s="257" t="s">
        <v>5293</v>
      </c>
      <c r="F2599" s="257" t="s">
        <v>5294</v>
      </c>
      <c r="G2599" s="257" t="s">
        <v>5246</v>
      </c>
      <c r="H2599" s="257" t="s">
        <v>5753</v>
      </c>
      <c r="I2599" s="257" t="s">
        <v>1073</v>
      </c>
    </row>
    <row r="2600" spans="1:9" ht="15.95" customHeight="1">
      <c r="A2600" s="257" t="s">
        <v>5301</v>
      </c>
      <c r="B2600" s="257" t="s">
        <v>5212</v>
      </c>
      <c r="C2600" s="257"/>
      <c r="D2600" s="257" t="s">
        <v>721</v>
      </c>
      <c r="E2600" s="257" t="s">
        <v>5293</v>
      </c>
      <c r="F2600" s="257" t="s">
        <v>5294</v>
      </c>
      <c r="G2600" s="257" t="s">
        <v>5246</v>
      </c>
      <c r="H2600" s="257" t="s">
        <v>5753</v>
      </c>
      <c r="I2600" s="257" t="s">
        <v>1073</v>
      </c>
    </row>
    <row r="2601" spans="1:9" ht="15.95" customHeight="1">
      <c r="A2601" s="257" t="s">
        <v>5302</v>
      </c>
      <c r="B2601" s="257" t="s">
        <v>880</v>
      </c>
      <c r="C2601" s="257"/>
      <c r="D2601" s="257" t="s">
        <v>721</v>
      </c>
      <c r="E2601" s="257" t="s">
        <v>5293</v>
      </c>
      <c r="F2601" s="257" t="s">
        <v>5294</v>
      </c>
      <c r="G2601" s="257" t="s">
        <v>5246</v>
      </c>
      <c r="H2601" s="257" t="s">
        <v>5753</v>
      </c>
      <c r="I2601" s="257" t="s">
        <v>1073</v>
      </c>
    </row>
    <row r="2602" spans="1:9" ht="15.95" customHeight="1">
      <c r="A2602" s="257" t="s">
        <v>5303</v>
      </c>
      <c r="B2602" s="257" t="s">
        <v>848</v>
      </c>
      <c r="C2602" s="257"/>
      <c r="D2602" s="257" t="s">
        <v>721</v>
      </c>
      <c r="E2602" s="257" t="s">
        <v>5293</v>
      </c>
      <c r="F2602" s="257" t="s">
        <v>5294</v>
      </c>
      <c r="G2602" s="257" t="s">
        <v>5246</v>
      </c>
      <c r="H2602" s="257" t="s">
        <v>5753</v>
      </c>
      <c r="I2602" s="257" t="s">
        <v>1073</v>
      </c>
    </row>
    <row r="2603" spans="1:9" ht="15.95" customHeight="1">
      <c r="A2603" s="257" t="s">
        <v>5304</v>
      </c>
      <c r="B2603" s="257" t="s">
        <v>5305</v>
      </c>
      <c r="C2603" s="257"/>
      <c r="D2603" s="257" t="s">
        <v>719</v>
      </c>
      <c r="E2603" s="257" t="s">
        <v>5306</v>
      </c>
      <c r="F2603" s="257" t="s">
        <v>5307</v>
      </c>
      <c r="G2603" s="257" t="s">
        <v>5246</v>
      </c>
      <c r="H2603" s="257" t="s">
        <v>5753</v>
      </c>
      <c r="I2603" s="257" t="s">
        <v>1073</v>
      </c>
    </row>
    <row r="2604" spans="1:9" ht="15.95" customHeight="1">
      <c r="A2604" s="257" t="s">
        <v>5308</v>
      </c>
      <c r="B2604" s="257" t="s">
        <v>5309</v>
      </c>
      <c r="C2604" s="257"/>
      <c r="D2604" s="257" t="s">
        <v>721</v>
      </c>
      <c r="E2604" s="257" t="s">
        <v>5306</v>
      </c>
      <c r="F2604" s="257" t="s">
        <v>5307</v>
      </c>
      <c r="G2604" s="257" t="s">
        <v>5246</v>
      </c>
      <c r="H2604" s="257" t="s">
        <v>5753</v>
      </c>
      <c r="I2604" s="257" t="s">
        <v>1073</v>
      </c>
    </row>
    <row r="2605" spans="1:9" ht="15.95" customHeight="1">
      <c r="A2605" s="257" t="s">
        <v>5310</v>
      </c>
      <c r="B2605" s="257" t="s">
        <v>5311</v>
      </c>
      <c r="C2605" s="257"/>
      <c r="D2605" s="257" t="s">
        <v>721</v>
      </c>
      <c r="E2605" s="257" t="s">
        <v>5306</v>
      </c>
      <c r="F2605" s="257" t="s">
        <v>5307</v>
      </c>
      <c r="G2605" s="257" t="s">
        <v>5246</v>
      </c>
      <c r="H2605" s="257" t="s">
        <v>5753</v>
      </c>
      <c r="I2605" s="257" t="s">
        <v>1073</v>
      </c>
    </row>
    <row r="2606" spans="1:9" ht="15.95" customHeight="1">
      <c r="A2606" s="257" t="s">
        <v>5312</v>
      </c>
      <c r="B2606" s="257" t="s">
        <v>5313</v>
      </c>
      <c r="C2606" s="257"/>
      <c r="D2606" s="257" t="s">
        <v>721</v>
      </c>
      <c r="E2606" s="257" t="s">
        <v>5306</v>
      </c>
      <c r="F2606" s="257" t="s">
        <v>5307</v>
      </c>
      <c r="G2606" s="257" t="s">
        <v>5246</v>
      </c>
      <c r="H2606" s="257" t="s">
        <v>5753</v>
      </c>
      <c r="I2606" s="257" t="s">
        <v>1073</v>
      </c>
    </row>
    <row r="2607" spans="1:9" ht="15.95" customHeight="1">
      <c r="A2607" s="257" t="s">
        <v>5314</v>
      </c>
      <c r="B2607" s="257" t="s">
        <v>5315</v>
      </c>
      <c r="C2607" s="257"/>
      <c r="D2607" s="257" t="s">
        <v>721</v>
      </c>
      <c r="E2607" s="257" t="s">
        <v>5306</v>
      </c>
      <c r="F2607" s="257" t="s">
        <v>5307</v>
      </c>
      <c r="G2607" s="257" t="s">
        <v>5246</v>
      </c>
      <c r="H2607" s="257" t="s">
        <v>5753</v>
      </c>
      <c r="I2607" s="257" t="s">
        <v>1073</v>
      </c>
    </row>
    <row r="2608" spans="1:9" ht="15.95" customHeight="1">
      <c r="A2608" s="257" t="s">
        <v>5316</v>
      </c>
      <c r="B2608" s="257" t="s">
        <v>5317</v>
      </c>
      <c r="C2608" s="257"/>
      <c r="D2608" s="257" t="s">
        <v>721</v>
      </c>
      <c r="E2608" s="257" t="s">
        <v>5306</v>
      </c>
      <c r="F2608" s="257" t="s">
        <v>5307</v>
      </c>
      <c r="G2608" s="257" t="s">
        <v>5246</v>
      </c>
      <c r="H2608" s="257" t="s">
        <v>5753</v>
      </c>
      <c r="I2608" s="257" t="s">
        <v>1073</v>
      </c>
    </row>
    <row r="2609" spans="1:9" ht="15.95" customHeight="1">
      <c r="A2609" s="257" t="s">
        <v>5318</v>
      </c>
      <c r="B2609" s="257" t="s">
        <v>5319</v>
      </c>
      <c r="C2609" s="257"/>
      <c r="D2609" s="257" t="s">
        <v>721</v>
      </c>
      <c r="E2609" s="257" t="s">
        <v>5306</v>
      </c>
      <c r="F2609" s="257" t="s">
        <v>5307</v>
      </c>
      <c r="G2609" s="257" t="s">
        <v>5246</v>
      </c>
      <c r="H2609" s="257" t="s">
        <v>5753</v>
      </c>
      <c r="I2609" s="257" t="s">
        <v>1073</v>
      </c>
    </row>
    <row r="2610" spans="1:9" ht="15.95" customHeight="1">
      <c r="A2610" s="257" t="s">
        <v>5320</v>
      </c>
      <c r="B2610" s="257" t="s">
        <v>5321</v>
      </c>
      <c r="C2610" s="257"/>
      <c r="D2610" s="257" t="s">
        <v>721</v>
      </c>
      <c r="E2610" s="257" t="s">
        <v>5306</v>
      </c>
      <c r="F2610" s="257" t="s">
        <v>5307</v>
      </c>
      <c r="G2610" s="257" t="s">
        <v>5246</v>
      </c>
      <c r="H2610" s="257" t="s">
        <v>5753</v>
      </c>
      <c r="I2610" s="257" t="s">
        <v>1073</v>
      </c>
    </row>
    <row r="2611" spans="1:9" ht="15.95" customHeight="1">
      <c r="A2611" s="257" t="s">
        <v>5322</v>
      </c>
      <c r="B2611" s="257" t="s">
        <v>5323</v>
      </c>
      <c r="C2611" s="257"/>
      <c r="D2611" s="257" t="s">
        <v>719</v>
      </c>
      <c r="E2611" s="257" t="s">
        <v>5324</v>
      </c>
      <c r="F2611" s="257" t="s">
        <v>5325</v>
      </c>
      <c r="G2611" s="257" t="s">
        <v>5246</v>
      </c>
      <c r="H2611" s="257" t="s">
        <v>5753</v>
      </c>
      <c r="I2611" s="257" t="s">
        <v>1073</v>
      </c>
    </row>
    <row r="2612" spans="1:9" ht="15.95" customHeight="1">
      <c r="A2612" s="257" t="s">
        <v>5326</v>
      </c>
      <c r="B2612" s="257" t="s">
        <v>5327</v>
      </c>
      <c r="C2612" s="257"/>
      <c r="D2612" s="257" t="s">
        <v>721</v>
      </c>
      <c r="E2612" s="257" t="s">
        <v>5324</v>
      </c>
      <c r="F2612" s="257" t="s">
        <v>5325</v>
      </c>
      <c r="G2612" s="257" t="s">
        <v>5246</v>
      </c>
      <c r="H2612" s="257" t="s">
        <v>5753</v>
      </c>
      <c r="I2612" s="257" t="s">
        <v>1073</v>
      </c>
    </row>
    <row r="2613" spans="1:9" ht="15.95" customHeight="1">
      <c r="A2613" s="257" t="s">
        <v>5328</v>
      </c>
      <c r="B2613" s="257" t="s">
        <v>5329</v>
      </c>
      <c r="C2613" s="257"/>
      <c r="D2613" s="257" t="s">
        <v>719</v>
      </c>
      <c r="E2613" s="257" t="s">
        <v>5324</v>
      </c>
      <c r="F2613" s="257" t="s">
        <v>5325</v>
      </c>
      <c r="G2613" s="257" t="s">
        <v>5246</v>
      </c>
      <c r="H2613" s="257" t="s">
        <v>5753</v>
      </c>
      <c r="I2613" s="257" t="s">
        <v>1073</v>
      </c>
    </row>
    <row r="2614" spans="1:9" ht="15.95" customHeight="1">
      <c r="A2614" s="257" t="s">
        <v>5330</v>
      </c>
      <c r="B2614" s="257" t="s">
        <v>5331</v>
      </c>
      <c r="C2614" s="257"/>
      <c r="D2614" s="257" t="s">
        <v>721</v>
      </c>
      <c r="E2614" s="257" t="s">
        <v>5324</v>
      </c>
      <c r="F2614" s="257" t="s">
        <v>5325</v>
      </c>
      <c r="G2614" s="257" t="s">
        <v>5246</v>
      </c>
      <c r="H2614" s="257" t="s">
        <v>5753</v>
      </c>
      <c r="I2614" s="257" t="s">
        <v>1073</v>
      </c>
    </row>
    <row r="2615" spans="1:9" ht="15.95" customHeight="1">
      <c r="A2615" s="257" t="s">
        <v>5332</v>
      </c>
      <c r="B2615" s="257" t="s">
        <v>2391</v>
      </c>
      <c r="C2615" s="257"/>
      <c r="D2615" s="257" t="s">
        <v>721</v>
      </c>
      <c r="E2615" s="257" t="s">
        <v>5324</v>
      </c>
      <c r="F2615" s="257" t="s">
        <v>5325</v>
      </c>
      <c r="G2615" s="257" t="s">
        <v>5246</v>
      </c>
      <c r="H2615" s="257" t="s">
        <v>5753</v>
      </c>
      <c r="I2615" s="257" t="s">
        <v>1073</v>
      </c>
    </row>
    <row r="2616" spans="1:9" ht="15.95" customHeight="1">
      <c r="A2616" s="257" t="s">
        <v>5333</v>
      </c>
      <c r="B2616" s="257" t="s">
        <v>5334</v>
      </c>
      <c r="C2616" s="257"/>
      <c r="D2616" s="257" t="s">
        <v>721</v>
      </c>
      <c r="E2616" s="257" t="s">
        <v>5324</v>
      </c>
      <c r="F2616" s="257" t="s">
        <v>5325</v>
      </c>
      <c r="G2616" s="257" t="s">
        <v>5246</v>
      </c>
      <c r="H2616" s="257" t="s">
        <v>5753</v>
      </c>
      <c r="I2616" s="257" t="s">
        <v>1073</v>
      </c>
    </row>
    <row r="2617" spans="1:9" ht="15.95" customHeight="1">
      <c r="A2617" s="257" t="s">
        <v>5335</v>
      </c>
      <c r="B2617" s="257" t="s">
        <v>2440</v>
      </c>
      <c r="C2617" s="257"/>
      <c r="D2617" s="257" t="s">
        <v>721</v>
      </c>
      <c r="E2617" s="257" t="s">
        <v>5324</v>
      </c>
      <c r="F2617" s="257" t="s">
        <v>5325</v>
      </c>
      <c r="G2617" s="257" t="s">
        <v>5246</v>
      </c>
      <c r="H2617" s="257" t="s">
        <v>5753</v>
      </c>
      <c r="I2617" s="257" t="s">
        <v>1073</v>
      </c>
    </row>
    <row r="2618" spans="1:9" ht="15.95" customHeight="1">
      <c r="A2618" s="257" t="s">
        <v>5336</v>
      </c>
      <c r="B2618" s="257" t="s">
        <v>722</v>
      </c>
      <c r="C2618" s="257"/>
      <c r="D2618" s="257" t="s">
        <v>721</v>
      </c>
      <c r="E2618" s="257" t="s">
        <v>5324</v>
      </c>
      <c r="F2618" s="257" t="s">
        <v>5325</v>
      </c>
      <c r="G2618" s="257" t="s">
        <v>5246</v>
      </c>
      <c r="H2618" s="257" t="s">
        <v>5753</v>
      </c>
      <c r="I2618" s="257" t="s">
        <v>1073</v>
      </c>
    </row>
    <row r="2619" spans="1:9" ht="15.95" customHeight="1">
      <c r="A2619" s="257" t="s">
        <v>5337</v>
      </c>
      <c r="B2619" s="257" t="s">
        <v>5338</v>
      </c>
      <c r="C2619" s="257"/>
      <c r="D2619" s="257" t="s">
        <v>721</v>
      </c>
      <c r="E2619" s="257" t="s">
        <v>5324</v>
      </c>
      <c r="F2619" s="257" t="s">
        <v>5325</v>
      </c>
      <c r="G2619" s="257" t="s">
        <v>5246</v>
      </c>
      <c r="H2619" s="257" t="s">
        <v>5753</v>
      </c>
      <c r="I2619" s="257" t="s">
        <v>1073</v>
      </c>
    </row>
    <row r="2620" spans="1:9" ht="15.95" customHeight="1">
      <c r="A2620" s="257" t="s">
        <v>5339</v>
      </c>
      <c r="B2620" s="257" t="s">
        <v>3629</v>
      </c>
      <c r="C2620" s="257"/>
      <c r="D2620" s="257" t="s">
        <v>721</v>
      </c>
      <c r="E2620" s="257" t="s">
        <v>5324</v>
      </c>
      <c r="F2620" s="257" t="s">
        <v>5325</v>
      </c>
      <c r="G2620" s="257" t="s">
        <v>5246</v>
      </c>
      <c r="H2620" s="257" t="s">
        <v>5753</v>
      </c>
      <c r="I2620" s="257" t="s">
        <v>1073</v>
      </c>
    </row>
    <row r="2621" spans="1:9" ht="15.95" customHeight="1">
      <c r="A2621" s="257" t="s">
        <v>5340</v>
      </c>
      <c r="B2621" s="257" t="s">
        <v>4178</v>
      </c>
      <c r="C2621" s="257"/>
      <c r="D2621" s="257" t="s">
        <v>721</v>
      </c>
      <c r="E2621" s="257" t="s">
        <v>5324</v>
      </c>
      <c r="F2621" s="257" t="s">
        <v>5325</v>
      </c>
      <c r="G2621" s="257" t="s">
        <v>5246</v>
      </c>
      <c r="H2621" s="257" t="s">
        <v>5753</v>
      </c>
      <c r="I2621" s="257" t="s">
        <v>1073</v>
      </c>
    </row>
    <row r="2622" spans="1:9" ht="15.95" customHeight="1">
      <c r="A2622" s="257" t="s">
        <v>5341</v>
      </c>
      <c r="B2622" s="257" t="s">
        <v>5342</v>
      </c>
      <c r="C2622" s="257"/>
      <c r="D2622" s="257" t="s">
        <v>719</v>
      </c>
      <c r="E2622" s="257" t="s">
        <v>5343</v>
      </c>
      <c r="F2622" s="257" t="s">
        <v>5344</v>
      </c>
      <c r="G2622" s="257" t="s">
        <v>5246</v>
      </c>
      <c r="H2622" s="257" t="s">
        <v>5753</v>
      </c>
      <c r="I2622" s="257" t="s">
        <v>1073</v>
      </c>
    </row>
    <row r="2623" spans="1:9" ht="15.95" customHeight="1">
      <c r="A2623" s="257" t="s">
        <v>5345</v>
      </c>
      <c r="B2623" s="257" t="s">
        <v>5346</v>
      </c>
      <c r="C2623" s="257"/>
      <c r="D2623" s="257" t="s">
        <v>721</v>
      </c>
      <c r="E2623" s="257" t="s">
        <v>5343</v>
      </c>
      <c r="F2623" s="257" t="s">
        <v>5344</v>
      </c>
      <c r="G2623" s="257" t="s">
        <v>5246</v>
      </c>
      <c r="H2623" s="257" t="s">
        <v>5753</v>
      </c>
      <c r="I2623" s="257" t="s">
        <v>1073</v>
      </c>
    </row>
    <row r="2624" spans="1:9" ht="15.95" customHeight="1">
      <c r="A2624" s="257" t="s">
        <v>5347</v>
      </c>
      <c r="B2624" s="257" t="s">
        <v>5348</v>
      </c>
      <c r="C2624" s="257"/>
      <c r="D2624" s="257" t="s">
        <v>721</v>
      </c>
      <c r="E2624" s="257" t="s">
        <v>5343</v>
      </c>
      <c r="F2624" s="257" t="s">
        <v>5344</v>
      </c>
      <c r="G2624" s="257" t="s">
        <v>5246</v>
      </c>
      <c r="H2624" s="257" t="s">
        <v>5753</v>
      </c>
      <c r="I2624" s="257" t="s">
        <v>1073</v>
      </c>
    </row>
    <row r="2625" spans="1:9" ht="15.95" customHeight="1">
      <c r="A2625" s="257" t="s">
        <v>5349</v>
      </c>
      <c r="B2625" s="257" t="s">
        <v>2276</v>
      </c>
      <c r="C2625" s="257"/>
      <c r="D2625" s="257" t="s">
        <v>721</v>
      </c>
      <c r="E2625" s="257" t="s">
        <v>5343</v>
      </c>
      <c r="F2625" s="257" t="s">
        <v>5344</v>
      </c>
      <c r="G2625" s="257" t="s">
        <v>5246</v>
      </c>
      <c r="H2625" s="257" t="s">
        <v>5753</v>
      </c>
      <c r="I2625" s="257" t="s">
        <v>1073</v>
      </c>
    </row>
    <row r="2626" spans="1:9" ht="15.95" customHeight="1">
      <c r="A2626" s="257" t="s">
        <v>5350</v>
      </c>
      <c r="B2626" s="257" t="s">
        <v>5351</v>
      </c>
      <c r="C2626" s="257"/>
      <c r="D2626" s="257" t="s">
        <v>721</v>
      </c>
      <c r="E2626" s="257" t="s">
        <v>5343</v>
      </c>
      <c r="F2626" s="257" t="s">
        <v>5344</v>
      </c>
      <c r="G2626" s="257" t="s">
        <v>5246</v>
      </c>
      <c r="H2626" s="257" t="s">
        <v>5753</v>
      </c>
      <c r="I2626" s="257" t="s">
        <v>1073</v>
      </c>
    </row>
    <row r="2627" spans="1:9" ht="15.95" customHeight="1">
      <c r="A2627" s="257" t="s">
        <v>5352</v>
      </c>
      <c r="B2627" s="257" t="s">
        <v>4102</v>
      </c>
      <c r="C2627" s="257"/>
      <c r="D2627" s="257" t="s">
        <v>721</v>
      </c>
      <c r="E2627" s="257" t="s">
        <v>5343</v>
      </c>
      <c r="F2627" s="257" t="s">
        <v>5344</v>
      </c>
      <c r="G2627" s="257" t="s">
        <v>5246</v>
      </c>
      <c r="H2627" s="257" t="s">
        <v>5753</v>
      </c>
      <c r="I2627" s="257" t="s">
        <v>1073</v>
      </c>
    </row>
    <row r="2628" spans="1:9" ht="15.95" customHeight="1">
      <c r="A2628" s="257" t="s">
        <v>5353</v>
      </c>
      <c r="B2628" s="257" t="s">
        <v>5354</v>
      </c>
      <c r="C2628" s="257"/>
      <c r="D2628" s="257" t="s">
        <v>721</v>
      </c>
      <c r="E2628" s="257" t="s">
        <v>5343</v>
      </c>
      <c r="F2628" s="257" t="s">
        <v>5344</v>
      </c>
      <c r="G2628" s="257" t="s">
        <v>5246</v>
      </c>
      <c r="H2628" s="257" t="s">
        <v>5753</v>
      </c>
      <c r="I2628" s="257" t="s">
        <v>1073</v>
      </c>
    </row>
    <row r="2629" spans="1:9" ht="15.95" customHeight="1">
      <c r="A2629" s="257" t="s">
        <v>5355</v>
      </c>
      <c r="B2629" s="257" t="s">
        <v>5356</v>
      </c>
      <c r="C2629" s="257"/>
      <c r="D2629" s="257" t="s">
        <v>721</v>
      </c>
      <c r="E2629" s="257" t="s">
        <v>5343</v>
      </c>
      <c r="F2629" s="257" t="s">
        <v>5344</v>
      </c>
      <c r="G2629" s="257" t="s">
        <v>5246</v>
      </c>
      <c r="H2629" s="257" t="s">
        <v>5753</v>
      </c>
      <c r="I2629" s="257" t="s">
        <v>1073</v>
      </c>
    </row>
    <row r="2630" spans="1:9" ht="15.95" customHeight="1">
      <c r="A2630" s="257" t="s">
        <v>5357</v>
      </c>
      <c r="B2630" s="257" t="s">
        <v>5358</v>
      </c>
      <c r="C2630" s="257"/>
      <c r="D2630" s="257" t="s">
        <v>721</v>
      </c>
      <c r="E2630" s="257" t="s">
        <v>5343</v>
      </c>
      <c r="F2630" s="257" t="s">
        <v>5344</v>
      </c>
      <c r="G2630" s="257" t="s">
        <v>5246</v>
      </c>
      <c r="H2630" s="257" t="s">
        <v>5753</v>
      </c>
      <c r="I2630" s="257" t="s">
        <v>1073</v>
      </c>
    </row>
    <row r="2631" spans="1:9" ht="15.95" customHeight="1">
      <c r="A2631" s="257" t="s">
        <v>5359</v>
      </c>
      <c r="B2631" s="257" t="s">
        <v>5360</v>
      </c>
      <c r="C2631" s="257"/>
      <c r="D2631" s="257" t="s">
        <v>721</v>
      </c>
      <c r="E2631" s="257" t="s">
        <v>5343</v>
      </c>
      <c r="F2631" s="257" t="s">
        <v>5344</v>
      </c>
      <c r="G2631" s="257" t="s">
        <v>5246</v>
      </c>
      <c r="H2631" s="257" t="s">
        <v>5753</v>
      </c>
      <c r="I2631" s="257" t="s">
        <v>1073</v>
      </c>
    </row>
    <row r="2632" spans="1:9" ht="15.95" customHeight="1">
      <c r="A2632" s="257" t="s">
        <v>5361</v>
      </c>
      <c r="B2632" s="257" t="s">
        <v>5362</v>
      </c>
      <c r="C2632" s="257"/>
      <c r="D2632" s="257" t="s">
        <v>721</v>
      </c>
      <c r="E2632" s="257" t="s">
        <v>5343</v>
      </c>
      <c r="F2632" s="257" t="s">
        <v>5344</v>
      </c>
      <c r="G2632" s="257" t="s">
        <v>5246</v>
      </c>
      <c r="H2632" s="257" t="s">
        <v>5753</v>
      </c>
      <c r="I2632" s="257" t="s">
        <v>1073</v>
      </c>
    </row>
    <row r="2633" spans="1:9" ht="15.95" customHeight="1">
      <c r="A2633" s="257" t="s">
        <v>5363</v>
      </c>
      <c r="B2633" s="257" t="s">
        <v>5821</v>
      </c>
      <c r="C2633" s="257"/>
      <c r="D2633" s="257" t="s">
        <v>5782</v>
      </c>
      <c r="E2633" s="257" t="s">
        <v>5364</v>
      </c>
      <c r="F2633" s="257" t="s">
        <v>5365</v>
      </c>
      <c r="G2633" s="257" t="s">
        <v>5246</v>
      </c>
      <c r="H2633" s="257" t="s">
        <v>5753</v>
      </c>
      <c r="I2633" s="257" t="s">
        <v>1073</v>
      </c>
    </row>
    <row r="2634" spans="1:9" ht="15.95" customHeight="1">
      <c r="A2634" s="257" t="s">
        <v>5366</v>
      </c>
      <c r="B2634" s="257" t="s">
        <v>5820</v>
      </c>
      <c r="C2634" s="257"/>
      <c r="D2634" s="257" t="s">
        <v>5782</v>
      </c>
      <c r="E2634" s="257" t="s">
        <v>5364</v>
      </c>
      <c r="F2634" s="257" t="s">
        <v>5365</v>
      </c>
      <c r="G2634" s="257" t="s">
        <v>5246</v>
      </c>
      <c r="H2634" s="257" t="s">
        <v>5753</v>
      </c>
      <c r="I2634" s="257" t="s">
        <v>1073</v>
      </c>
    </row>
    <row r="2635" spans="1:9" ht="15.95" customHeight="1">
      <c r="A2635" s="257" t="s">
        <v>5367</v>
      </c>
      <c r="B2635" s="257" t="s">
        <v>5368</v>
      </c>
      <c r="C2635" s="257"/>
      <c r="D2635" s="257" t="s">
        <v>721</v>
      </c>
      <c r="E2635" s="257" t="s">
        <v>5364</v>
      </c>
      <c r="F2635" s="257" t="s">
        <v>5365</v>
      </c>
      <c r="G2635" s="257" t="s">
        <v>5246</v>
      </c>
      <c r="H2635" s="257" t="s">
        <v>5753</v>
      </c>
      <c r="I2635" s="257" t="s">
        <v>1073</v>
      </c>
    </row>
    <row r="2636" spans="1:9" ht="15.95" customHeight="1">
      <c r="A2636" s="257" t="s">
        <v>5369</v>
      </c>
      <c r="B2636" s="257" t="s">
        <v>804</v>
      </c>
      <c r="C2636" s="257"/>
      <c r="D2636" s="257" t="s">
        <v>721</v>
      </c>
      <c r="E2636" s="257" t="s">
        <v>5364</v>
      </c>
      <c r="F2636" s="257" t="s">
        <v>5365</v>
      </c>
      <c r="G2636" s="257" t="s">
        <v>5246</v>
      </c>
      <c r="H2636" s="257" t="s">
        <v>5753</v>
      </c>
      <c r="I2636" s="257" t="s">
        <v>1073</v>
      </c>
    </row>
    <row r="2637" spans="1:9" ht="15.95" customHeight="1">
      <c r="A2637" s="257" t="s">
        <v>5370</v>
      </c>
      <c r="B2637" s="257" t="s">
        <v>1850</v>
      </c>
      <c r="C2637" s="257"/>
      <c r="D2637" s="257" t="s">
        <v>721</v>
      </c>
      <c r="E2637" s="257" t="s">
        <v>5364</v>
      </c>
      <c r="F2637" s="257" t="s">
        <v>5365</v>
      </c>
      <c r="G2637" s="257" t="s">
        <v>5246</v>
      </c>
      <c r="H2637" s="257" t="s">
        <v>5753</v>
      </c>
      <c r="I2637" s="257" t="s">
        <v>1073</v>
      </c>
    </row>
    <row r="2638" spans="1:9" ht="15.95" customHeight="1">
      <c r="A2638" s="257" t="s">
        <v>5371</v>
      </c>
      <c r="B2638" s="257" t="s">
        <v>5827</v>
      </c>
      <c r="C2638" s="257"/>
      <c r="D2638" s="257" t="s">
        <v>5782</v>
      </c>
      <c r="E2638" s="257" t="s">
        <v>5364</v>
      </c>
      <c r="F2638" s="257" t="s">
        <v>5365</v>
      </c>
      <c r="G2638" s="257" t="s">
        <v>5246</v>
      </c>
      <c r="H2638" s="257" t="s">
        <v>5753</v>
      </c>
      <c r="I2638" s="257" t="s">
        <v>1073</v>
      </c>
    </row>
    <row r="2639" spans="1:9" ht="15.95" customHeight="1">
      <c r="A2639" s="257" t="s">
        <v>5372</v>
      </c>
      <c r="B2639" s="257" t="s">
        <v>3159</v>
      </c>
      <c r="C2639" s="257"/>
      <c r="D2639" s="257" t="s">
        <v>721</v>
      </c>
      <c r="E2639" s="257" t="s">
        <v>5364</v>
      </c>
      <c r="F2639" s="257" t="s">
        <v>5365</v>
      </c>
      <c r="G2639" s="257" t="s">
        <v>5246</v>
      </c>
      <c r="H2639" s="257" t="s">
        <v>5753</v>
      </c>
      <c r="I2639" s="257" t="s">
        <v>1073</v>
      </c>
    </row>
    <row r="2640" spans="1:9" ht="15.95" customHeight="1">
      <c r="A2640" s="257" t="s">
        <v>5373</v>
      </c>
      <c r="B2640" s="257" t="s">
        <v>5374</v>
      </c>
      <c r="C2640" s="257"/>
      <c r="D2640" s="257" t="s">
        <v>721</v>
      </c>
      <c r="E2640" s="257" t="s">
        <v>5364</v>
      </c>
      <c r="F2640" s="257" t="s">
        <v>5365</v>
      </c>
      <c r="G2640" s="257" t="s">
        <v>5246</v>
      </c>
      <c r="H2640" s="257" t="s">
        <v>5753</v>
      </c>
      <c r="I2640" s="257" t="s">
        <v>1073</v>
      </c>
    </row>
    <row r="2641" spans="1:9" ht="15.95" customHeight="1">
      <c r="A2641" s="257" t="s">
        <v>5375</v>
      </c>
      <c r="B2641" s="257" t="s">
        <v>1012</v>
      </c>
      <c r="C2641" s="257"/>
      <c r="D2641" s="257" t="s">
        <v>719</v>
      </c>
      <c r="E2641" s="257" t="s">
        <v>5376</v>
      </c>
      <c r="F2641" s="257" t="s">
        <v>5377</v>
      </c>
      <c r="G2641" s="257" t="s">
        <v>5246</v>
      </c>
      <c r="H2641" s="257" t="s">
        <v>5753</v>
      </c>
      <c r="I2641" s="257" t="s">
        <v>1073</v>
      </c>
    </row>
    <row r="2642" spans="1:9" ht="15.95" customHeight="1">
      <c r="A2642" s="257" t="s">
        <v>5378</v>
      </c>
      <c r="B2642" s="257" t="s">
        <v>5379</v>
      </c>
      <c r="C2642" s="257"/>
      <c r="D2642" s="257" t="s">
        <v>719</v>
      </c>
      <c r="E2642" s="257" t="s">
        <v>5376</v>
      </c>
      <c r="F2642" s="257" t="s">
        <v>5377</v>
      </c>
      <c r="G2642" s="257" t="s">
        <v>5246</v>
      </c>
      <c r="H2642" s="257" t="s">
        <v>5753</v>
      </c>
      <c r="I2642" s="257" t="s">
        <v>1073</v>
      </c>
    </row>
    <row r="2643" spans="1:9" ht="15.95" customHeight="1">
      <c r="A2643" s="257" t="s">
        <v>5380</v>
      </c>
      <c r="B2643" s="257" t="s">
        <v>5381</v>
      </c>
      <c r="C2643" s="257"/>
      <c r="D2643" s="257" t="s">
        <v>721</v>
      </c>
      <c r="E2643" s="257" t="s">
        <v>5376</v>
      </c>
      <c r="F2643" s="257" t="s">
        <v>5377</v>
      </c>
      <c r="G2643" s="257" t="s">
        <v>5246</v>
      </c>
      <c r="H2643" s="257" t="s">
        <v>5753</v>
      </c>
      <c r="I2643" s="257" t="s">
        <v>1073</v>
      </c>
    </row>
    <row r="2644" spans="1:9" ht="15.95" customHeight="1">
      <c r="A2644" s="257" t="s">
        <v>5382</v>
      </c>
      <c r="B2644" s="257" t="s">
        <v>1875</v>
      </c>
      <c r="C2644" s="257"/>
      <c r="D2644" s="257" t="s">
        <v>721</v>
      </c>
      <c r="E2644" s="257" t="s">
        <v>5376</v>
      </c>
      <c r="F2644" s="257" t="s">
        <v>5377</v>
      </c>
      <c r="G2644" s="257" t="s">
        <v>5246</v>
      </c>
      <c r="H2644" s="257" t="s">
        <v>5753</v>
      </c>
      <c r="I2644" s="257" t="s">
        <v>1073</v>
      </c>
    </row>
    <row r="2645" spans="1:9" ht="15.95" customHeight="1">
      <c r="A2645" s="257" t="s">
        <v>5383</v>
      </c>
      <c r="B2645" s="257" t="s">
        <v>5384</v>
      </c>
      <c r="C2645" s="257"/>
      <c r="D2645" s="257" t="s">
        <v>721</v>
      </c>
      <c r="E2645" s="257" t="s">
        <v>5376</v>
      </c>
      <c r="F2645" s="257" t="s">
        <v>5377</v>
      </c>
      <c r="G2645" s="257" t="s">
        <v>5246</v>
      </c>
      <c r="H2645" s="257" t="s">
        <v>5753</v>
      </c>
      <c r="I2645" s="257" t="s">
        <v>1073</v>
      </c>
    </row>
    <row r="2646" spans="1:9" ht="15.95" customHeight="1">
      <c r="A2646" s="257" t="s">
        <v>5385</v>
      </c>
      <c r="B2646" s="257" t="s">
        <v>5386</v>
      </c>
      <c r="C2646" s="257"/>
      <c r="D2646" s="257" t="s">
        <v>721</v>
      </c>
      <c r="E2646" s="257" t="s">
        <v>5376</v>
      </c>
      <c r="F2646" s="257" t="s">
        <v>5377</v>
      </c>
      <c r="G2646" s="257" t="s">
        <v>5246</v>
      </c>
      <c r="H2646" s="257" t="s">
        <v>5753</v>
      </c>
      <c r="I2646" s="257" t="s">
        <v>1073</v>
      </c>
    </row>
    <row r="2647" spans="1:9" ht="15.95" customHeight="1">
      <c r="A2647" s="257" t="s">
        <v>5387</v>
      </c>
      <c r="B2647" s="257" t="s">
        <v>954</v>
      </c>
      <c r="C2647" s="257"/>
      <c r="D2647" s="257" t="s">
        <v>721</v>
      </c>
      <c r="E2647" s="257" t="s">
        <v>5376</v>
      </c>
      <c r="F2647" s="257" t="s">
        <v>5377</v>
      </c>
      <c r="G2647" s="257" t="s">
        <v>5246</v>
      </c>
      <c r="H2647" s="257" t="s">
        <v>5753</v>
      </c>
      <c r="I2647" s="257" t="s">
        <v>1073</v>
      </c>
    </row>
    <row r="2648" spans="1:9" ht="15.95" customHeight="1">
      <c r="A2648" s="257" t="s">
        <v>5388</v>
      </c>
      <c r="B2648" s="257" t="s">
        <v>3029</v>
      </c>
      <c r="C2648" s="257"/>
      <c r="D2648" s="257" t="s">
        <v>721</v>
      </c>
      <c r="E2648" s="257" t="s">
        <v>5376</v>
      </c>
      <c r="F2648" s="257" t="s">
        <v>5377</v>
      </c>
      <c r="G2648" s="257" t="s">
        <v>5246</v>
      </c>
      <c r="H2648" s="257" t="s">
        <v>5753</v>
      </c>
      <c r="I2648" s="257" t="s">
        <v>1073</v>
      </c>
    </row>
    <row r="2649" spans="1:9" ht="15.95" customHeight="1">
      <c r="A2649" s="257" t="s">
        <v>5389</v>
      </c>
      <c r="B2649" s="257" t="s">
        <v>808</v>
      </c>
      <c r="C2649" s="257"/>
      <c r="D2649" s="257" t="s">
        <v>721</v>
      </c>
      <c r="E2649" s="257" t="s">
        <v>5376</v>
      </c>
      <c r="F2649" s="257" t="s">
        <v>5377</v>
      </c>
      <c r="G2649" s="257" t="s">
        <v>5246</v>
      </c>
      <c r="H2649" s="257" t="s">
        <v>5753</v>
      </c>
      <c r="I2649" s="257" t="s">
        <v>1073</v>
      </c>
    </row>
    <row r="2650" spans="1:9" ht="15.95" customHeight="1">
      <c r="A2650" s="257" t="s">
        <v>5390</v>
      </c>
      <c r="B2650" s="257" t="s">
        <v>3784</v>
      </c>
      <c r="C2650" s="257"/>
      <c r="D2650" s="257" t="s">
        <v>721</v>
      </c>
      <c r="E2650" s="257" t="s">
        <v>5376</v>
      </c>
      <c r="F2650" s="257" t="s">
        <v>5377</v>
      </c>
      <c r="G2650" s="257" t="s">
        <v>5246</v>
      </c>
      <c r="H2650" s="257" t="s">
        <v>5753</v>
      </c>
      <c r="I2650" s="257" t="s">
        <v>1073</v>
      </c>
    </row>
    <row r="2651" spans="1:9" ht="15.95" customHeight="1">
      <c r="A2651" s="257" t="s">
        <v>5391</v>
      </c>
      <c r="B2651" s="257" t="s">
        <v>5821</v>
      </c>
      <c r="C2651" s="257"/>
      <c r="D2651" s="257" t="s">
        <v>5782</v>
      </c>
      <c r="E2651" s="257" t="s">
        <v>5392</v>
      </c>
      <c r="F2651" s="257" t="s">
        <v>5393</v>
      </c>
      <c r="G2651" s="257" t="s">
        <v>5246</v>
      </c>
      <c r="H2651" s="257" t="s">
        <v>5753</v>
      </c>
      <c r="I2651" s="257" t="s">
        <v>1073</v>
      </c>
    </row>
    <row r="2652" spans="1:9" ht="15.95" customHeight="1">
      <c r="A2652" s="257" t="s">
        <v>5394</v>
      </c>
      <c r="B2652" s="257" t="s">
        <v>1409</v>
      </c>
      <c r="C2652" s="257"/>
      <c r="D2652" s="257" t="s">
        <v>721</v>
      </c>
      <c r="E2652" s="257" t="s">
        <v>5392</v>
      </c>
      <c r="F2652" s="257" t="s">
        <v>5393</v>
      </c>
      <c r="G2652" s="257" t="s">
        <v>5246</v>
      </c>
      <c r="H2652" s="257" t="s">
        <v>5753</v>
      </c>
      <c r="I2652" s="257" t="s">
        <v>1073</v>
      </c>
    </row>
    <row r="2653" spans="1:9" ht="15.95" customHeight="1">
      <c r="A2653" s="257" t="s">
        <v>5395</v>
      </c>
      <c r="B2653" s="257" t="s">
        <v>6112</v>
      </c>
      <c r="C2653" s="257"/>
      <c r="D2653" s="257" t="s">
        <v>5782</v>
      </c>
      <c r="E2653" s="257" t="s">
        <v>5392</v>
      </c>
      <c r="F2653" s="257" t="s">
        <v>5393</v>
      </c>
      <c r="G2653" s="257" t="s">
        <v>5246</v>
      </c>
      <c r="H2653" s="257" t="s">
        <v>5753</v>
      </c>
      <c r="I2653" s="257" t="s">
        <v>1073</v>
      </c>
    </row>
    <row r="2654" spans="1:9" ht="15.95" customHeight="1">
      <c r="A2654" s="257" t="s">
        <v>5396</v>
      </c>
      <c r="B2654" s="257" t="s">
        <v>1050</v>
      </c>
      <c r="C2654" s="257"/>
      <c r="D2654" s="257" t="s">
        <v>721</v>
      </c>
      <c r="E2654" s="257" t="s">
        <v>5392</v>
      </c>
      <c r="F2654" s="257" t="s">
        <v>5393</v>
      </c>
      <c r="G2654" s="257" t="s">
        <v>5246</v>
      </c>
      <c r="H2654" s="257" t="s">
        <v>5753</v>
      </c>
      <c r="I2654" s="257" t="s">
        <v>1073</v>
      </c>
    </row>
    <row r="2655" spans="1:9" ht="15.95" customHeight="1">
      <c r="A2655" s="257" t="s">
        <v>5397</v>
      </c>
      <c r="B2655" s="257" t="s">
        <v>1124</v>
      </c>
      <c r="C2655" s="257"/>
      <c r="D2655" s="257" t="s">
        <v>721</v>
      </c>
      <c r="E2655" s="257" t="s">
        <v>5392</v>
      </c>
      <c r="F2655" s="257" t="s">
        <v>5393</v>
      </c>
      <c r="G2655" s="257" t="s">
        <v>5246</v>
      </c>
      <c r="H2655" s="257" t="s">
        <v>5753</v>
      </c>
      <c r="I2655" s="257" t="s">
        <v>1073</v>
      </c>
    </row>
    <row r="2656" spans="1:9" ht="15.95" customHeight="1">
      <c r="A2656" s="257" t="s">
        <v>5398</v>
      </c>
      <c r="B2656" s="257" t="s">
        <v>5399</v>
      </c>
      <c r="C2656" s="257"/>
      <c r="D2656" s="257" t="s">
        <v>721</v>
      </c>
      <c r="E2656" s="257" t="s">
        <v>5392</v>
      </c>
      <c r="F2656" s="257" t="s">
        <v>5393</v>
      </c>
      <c r="G2656" s="257" t="s">
        <v>5246</v>
      </c>
      <c r="H2656" s="257" t="s">
        <v>5753</v>
      </c>
      <c r="I2656" s="257" t="s">
        <v>1073</v>
      </c>
    </row>
    <row r="2657" spans="1:9" ht="15.95" customHeight="1">
      <c r="A2657" s="257" t="s">
        <v>5400</v>
      </c>
      <c r="B2657" s="257" t="s">
        <v>5820</v>
      </c>
      <c r="C2657" s="257"/>
      <c r="D2657" s="257" t="s">
        <v>5782</v>
      </c>
      <c r="E2657" s="257" t="s">
        <v>5392</v>
      </c>
      <c r="F2657" s="257" t="s">
        <v>5393</v>
      </c>
      <c r="G2657" s="257" t="s">
        <v>5246</v>
      </c>
      <c r="H2657" s="257" t="s">
        <v>5753</v>
      </c>
      <c r="I2657" s="257" t="s">
        <v>1073</v>
      </c>
    </row>
    <row r="2658" spans="1:9" ht="15.95" customHeight="1">
      <c r="A2658" s="257" t="s">
        <v>5401</v>
      </c>
      <c r="B2658" s="257" t="s">
        <v>6113</v>
      </c>
      <c r="C2658" s="257"/>
      <c r="D2658" s="257" t="s">
        <v>5782</v>
      </c>
      <c r="E2658" s="257" t="s">
        <v>5392</v>
      </c>
      <c r="F2658" s="257" t="s">
        <v>5393</v>
      </c>
      <c r="G2658" s="257" t="s">
        <v>5246</v>
      </c>
      <c r="H2658" s="257" t="s">
        <v>5753</v>
      </c>
      <c r="I2658" s="257" t="s">
        <v>1073</v>
      </c>
    </row>
    <row r="2659" spans="1:9" ht="15.95" customHeight="1">
      <c r="A2659" s="257" t="s">
        <v>5402</v>
      </c>
      <c r="B2659" s="257" t="s">
        <v>956</v>
      </c>
      <c r="C2659" s="257"/>
      <c r="D2659" s="257" t="s">
        <v>721</v>
      </c>
      <c r="E2659" s="257" t="s">
        <v>5392</v>
      </c>
      <c r="F2659" s="257" t="s">
        <v>5393</v>
      </c>
      <c r="G2659" s="257" t="s">
        <v>5246</v>
      </c>
      <c r="H2659" s="257" t="s">
        <v>5753</v>
      </c>
      <c r="I2659" s="257" t="s">
        <v>1073</v>
      </c>
    </row>
    <row r="2660" spans="1:9" ht="15.95" customHeight="1">
      <c r="A2660" s="257" t="s">
        <v>5403</v>
      </c>
      <c r="B2660" s="257" t="s">
        <v>5404</v>
      </c>
      <c r="C2660" s="257"/>
      <c r="D2660" s="257" t="s">
        <v>721</v>
      </c>
      <c r="E2660" s="257" t="s">
        <v>5392</v>
      </c>
      <c r="F2660" s="257" t="s">
        <v>5393</v>
      </c>
      <c r="G2660" s="257" t="s">
        <v>5246</v>
      </c>
      <c r="H2660" s="257" t="s">
        <v>5753</v>
      </c>
      <c r="I2660" s="257" t="s">
        <v>1073</v>
      </c>
    </row>
    <row r="2661" spans="1:9" ht="15.95" customHeight="1">
      <c r="A2661" s="257" t="s">
        <v>5405</v>
      </c>
      <c r="B2661" s="257" t="s">
        <v>5406</v>
      </c>
      <c r="C2661" s="257"/>
      <c r="D2661" s="257" t="s">
        <v>721</v>
      </c>
      <c r="E2661" s="257" t="s">
        <v>5407</v>
      </c>
      <c r="F2661" s="257" t="s">
        <v>5408</v>
      </c>
      <c r="G2661" s="257" t="s">
        <v>5246</v>
      </c>
      <c r="H2661" s="257" t="s">
        <v>5753</v>
      </c>
      <c r="I2661" s="257" t="s">
        <v>1073</v>
      </c>
    </row>
    <row r="2662" spans="1:9" ht="15.95" customHeight="1">
      <c r="A2662" s="257" t="s">
        <v>5409</v>
      </c>
      <c r="B2662" s="257" t="s">
        <v>5410</v>
      </c>
      <c r="C2662" s="257"/>
      <c r="D2662" s="257" t="s">
        <v>719</v>
      </c>
      <c r="E2662" s="257" t="s">
        <v>5407</v>
      </c>
      <c r="F2662" s="257" t="s">
        <v>5408</v>
      </c>
      <c r="G2662" s="257" t="s">
        <v>5246</v>
      </c>
      <c r="H2662" s="257" t="s">
        <v>5753</v>
      </c>
      <c r="I2662" s="257" t="s">
        <v>1073</v>
      </c>
    </row>
    <row r="2663" spans="1:9" ht="15.95" customHeight="1">
      <c r="A2663" s="257" t="s">
        <v>5411</v>
      </c>
      <c r="B2663" s="257" t="s">
        <v>5412</v>
      </c>
      <c r="C2663" s="257"/>
      <c r="D2663" s="257" t="s">
        <v>721</v>
      </c>
      <c r="E2663" s="257" t="s">
        <v>5407</v>
      </c>
      <c r="F2663" s="257" t="s">
        <v>5408</v>
      </c>
      <c r="G2663" s="257" t="s">
        <v>5246</v>
      </c>
      <c r="H2663" s="257" t="s">
        <v>5753</v>
      </c>
      <c r="I2663" s="257" t="s">
        <v>1073</v>
      </c>
    </row>
    <row r="2664" spans="1:9" ht="15.95" customHeight="1">
      <c r="A2664" s="257" t="s">
        <v>5413</v>
      </c>
      <c r="B2664" s="257" t="s">
        <v>5414</v>
      </c>
      <c r="C2664" s="257"/>
      <c r="D2664" s="257" t="s">
        <v>721</v>
      </c>
      <c r="E2664" s="257" t="s">
        <v>5407</v>
      </c>
      <c r="F2664" s="257" t="s">
        <v>5408</v>
      </c>
      <c r="G2664" s="257" t="s">
        <v>5246</v>
      </c>
      <c r="H2664" s="257" t="s">
        <v>5753</v>
      </c>
      <c r="I2664" s="257" t="s">
        <v>1073</v>
      </c>
    </row>
    <row r="2665" spans="1:9" ht="15.95" customHeight="1">
      <c r="A2665" s="257" t="s">
        <v>5415</v>
      </c>
      <c r="B2665" s="257" t="s">
        <v>5416</v>
      </c>
      <c r="C2665" s="257"/>
      <c r="D2665" s="257" t="s">
        <v>719</v>
      </c>
      <c r="E2665" s="257" t="s">
        <v>5407</v>
      </c>
      <c r="F2665" s="257" t="s">
        <v>5408</v>
      </c>
      <c r="G2665" s="257" t="s">
        <v>5246</v>
      </c>
      <c r="H2665" s="257" t="s">
        <v>5753</v>
      </c>
      <c r="I2665" s="257" t="s">
        <v>1073</v>
      </c>
    </row>
    <row r="2666" spans="1:9" ht="15.95" customHeight="1">
      <c r="A2666" s="257" t="s">
        <v>5417</v>
      </c>
      <c r="B2666" s="257" t="s">
        <v>5418</v>
      </c>
      <c r="C2666" s="257"/>
      <c r="D2666" s="257" t="s">
        <v>721</v>
      </c>
      <c r="E2666" s="257" t="s">
        <v>5407</v>
      </c>
      <c r="F2666" s="257" t="s">
        <v>5408</v>
      </c>
      <c r="G2666" s="257" t="s">
        <v>5246</v>
      </c>
      <c r="H2666" s="257" t="s">
        <v>5753</v>
      </c>
      <c r="I2666" s="257" t="s">
        <v>1073</v>
      </c>
    </row>
    <row r="2667" spans="1:9" ht="15.95" customHeight="1">
      <c r="A2667" s="257" t="s">
        <v>5419</v>
      </c>
      <c r="B2667" s="257" t="s">
        <v>5420</v>
      </c>
      <c r="C2667" s="257"/>
      <c r="D2667" s="257" t="s">
        <v>721</v>
      </c>
      <c r="E2667" s="257" t="s">
        <v>5407</v>
      </c>
      <c r="F2667" s="257" t="s">
        <v>5408</v>
      </c>
      <c r="G2667" s="257" t="s">
        <v>5246</v>
      </c>
      <c r="H2667" s="257" t="s">
        <v>5753</v>
      </c>
      <c r="I2667" s="257" t="s">
        <v>1073</v>
      </c>
    </row>
    <row r="2668" spans="1:9" ht="15.95" customHeight="1">
      <c r="A2668" s="257" t="s">
        <v>5421</v>
      </c>
      <c r="B2668" s="257" t="s">
        <v>762</v>
      </c>
      <c r="C2668" s="257"/>
      <c r="D2668" s="257" t="s">
        <v>721</v>
      </c>
      <c r="E2668" s="257" t="s">
        <v>5407</v>
      </c>
      <c r="F2668" s="257" t="s">
        <v>5408</v>
      </c>
      <c r="G2668" s="257" t="s">
        <v>5246</v>
      </c>
      <c r="H2668" s="257" t="s">
        <v>5753</v>
      </c>
      <c r="I2668" s="257" t="s">
        <v>1073</v>
      </c>
    </row>
    <row r="2669" spans="1:9" ht="15.95" customHeight="1">
      <c r="A2669" s="257" t="s">
        <v>5422</v>
      </c>
      <c r="B2669" s="257" t="s">
        <v>5423</v>
      </c>
      <c r="C2669" s="257"/>
      <c r="D2669" s="257" t="s">
        <v>721</v>
      </c>
      <c r="E2669" s="257" t="s">
        <v>5407</v>
      </c>
      <c r="F2669" s="257" t="s">
        <v>5408</v>
      </c>
      <c r="G2669" s="257" t="s">
        <v>5246</v>
      </c>
      <c r="H2669" s="257" t="s">
        <v>5753</v>
      </c>
      <c r="I2669" s="257" t="s">
        <v>1073</v>
      </c>
    </row>
    <row r="2670" spans="1:9" ht="15.95" customHeight="1">
      <c r="A2670" s="257" t="s">
        <v>5424</v>
      </c>
      <c r="B2670" s="257" t="s">
        <v>5425</v>
      </c>
      <c r="C2670" s="257"/>
      <c r="D2670" s="257" t="s">
        <v>721</v>
      </c>
      <c r="E2670" s="257" t="s">
        <v>5407</v>
      </c>
      <c r="F2670" s="257" t="s">
        <v>5408</v>
      </c>
      <c r="G2670" s="257" t="s">
        <v>5246</v>
      </c>
      <c r="H2670" s="257" t="s">
        <v>5753</v>
      </c>
      <c r="I2670" s="257" t="s">
        <v>1073</v>
      </c>
    </row>
    <row r="2671" spans="1:9" ht="15.95" customHeight="1">
      <c r="A2671" s="257" t="s">
        <v>5426</v>
      </c>
      <c r="B2671" s="257" t="s">
        <v>5427</v>
      </c>
      <c r="C2671" s="257"/>
      <c r="D2671" s="257" t="s">
        <v>721</v>
      </c>
      <c r="E2671" s="257" t="s">
        <v>5407</v>
      </c>
      <c r="F2671" s="257" t="s">
        <v>5408</v>
      </c>
      <c r="G2671" s="257" t="s">
        <v>5246</v>
      </c>
      <c r="H2671" s="257" t="s">
        <v>5753</v>
      </c>
      <c r="I2671" s="257" t="s">
        <v>1073</v>
      </c>
    </row>
    <row r="2672" spans="1:9" ht="15.95" customHeight="1">
      <c r="A2672" s="257" t="s">
        <v>5428</v>
      </c>
      <c r="B2672" s="257" t="s">
        <v>5820</v>
      </c>
      <c r="C2672" s="257"/>
      <c r="D2672" s="257" t="s">
        <v>5782</v>
      </c>
      <c r="E2672" s="257" t="s">
        <v>5429</v>
      </c>
      <c r="F2672" s="257" t="s">
        <v>5779</v>
      </c>
      <c r="G2672" s="257" t="s">
        <v>5430</v>
      </c>
      <c r="H2672" s="257" t="s">
        <v>5754</v>
      </c>
      <c r="I2672" s="257" t="s">
        <v>1073</v>
      </c>
    </row>
    <row r="2673" spans="1:9" ht="15.95" customHeight="1">
      <c r="A2673" s="257" t="s">
        <v>5431</v>
      </c>
      <c r="B2673" s="257" t="s">
        <v>5827</v>
      </c>
      <c r="C2673" s="257"/>
      <c r="D2673" s="257" t="s">
        <v>5782</v>
      </c>
      <c r="E2673" s="257" t="s">
        <v>5429</v>
      </c>
      <c r="F2673" s="257" t="s">
        <v>5779</v>
      </c>
      <c r="G2673" s="257" t="s">
        <v>5430</v>
      </c>
      <c r="H2673" s="257" t="s">
        <v>5754</v>
      </c>
      <c r="I2673" s="257" t="s">
        <v>1073</v>
      </c>
    </row>
    <row r="2674" spans="1:9" ht="15.95" customHeight="1">
      <c r="A2674" s="257" t="s">
        <v>5432</v>
      </c>
      <c r="B2674" s="257" t="s">
        <v>5823</v>
      </c>
      <c r="C2674" s="257"/>
      <c r="D2674" s="257" t="s">
        <v>5782</v>
      </c>
      <c r="E2674" s="257" t="s">
        <v>5429</v>
      </c>
      <c r="F2674" s="257" t="s">
        <v>5779</v>
      </c>
      <c r="G2674" s="257" t="s">
        <v>5430</v>
      </c>
      <c r="H2674" s="257" t="s">
        <v>5754</v>
      </c>
      <c r="I2674" s="257" t="s">
        <v>1073</v>
      </c>
    </row>
    <row r="2675" spans="1:9" ht="15.95" customHeight="1">
      <c r="A2675" s="257" t="s">
        <v>5433</v>
      </c>
      <c r="B2675" s="257" t="s">
        <v>5816</v>
      </c>
      <c r="C2675" s="257"/>
      <c r="D2675" s="257" t="s">
        <v>5782</v>
      </c>
      <c r="E2675" s="257" t="s">
        <v>5429</v>
      </c>
      <c r="F2675" s="257" t="s">
        <v>5779</v>
      </c>
      <c r="G2675" s="257" t="s">
        <v>5430</v>
      </c>
      <c r="H2675" s="257" t="s">
        <v>5754</v>
      </c>
      <c r="I2675" s="257" t="s">
        <v>1073</v>
      </c>
    </row>
    <row r="2676" spans="1:9" ht="15.95" customHeight="1">
      <c r="A2676" s="257" t="s">
        <v>5434</v>
      </c>
      <c r="B2676" s="257" t="s">
        <v>5821</v>
      </c>
      <c r="C2676" s="257"/>
      <c r="D2676" s="257" t="s">
        <v>5782</v>
      </c>
      <c r="E2676" s="257" t="s">
        <v>5429</v>
      </c>
      <c r="F2676" s="257" t="s">
        <v>5779</v>
      </c>
      <c r="G2676" s="257" t="s">
        <v>5430</v>
      </c>
      <c r="H2676" s="257" t="s">
        <v>5754</v>
      </c>
      <c r="I2676" s="257" t="s">
        <v>1073</v>
      </c>
    </row>
    <row r="2677" spans="1:9" ht="15.95" customHeight="1">
      <c r="A2677" s="257" t="s">
        <v>5435</v>
      </c>
      <c r="B2677" s="257" t="s">
        <v>5817</v>
      </c>
      <c r="C2677" s="257"/>
      <c r="D2677" s="257" t="s">
        <v>5782</v>
      </c>
      <c r="E2677" s="257" t="s">
        <v>5429</v>
      </c>
      <c r="F2677" s="257" t="s">
        <v>5779</v>
      </c>
      <c r="G2677" s="257" t="s">
        <v>5430</v>
      </c>
      <c r="H2677" s="257" t="s">
        <v>5754</v>
      </c>
      <c r="I2677" s="257" t="s">
        <v>1073</v>
      </c>
    </row>
    <row r="2678" spans="1:9" ht="15.95" customHeight="1">
      <c r="A2678" s="257" t="s">
        <v>5436</v>
      </c>
      <c r="B2678" s="257" t="s">
        <v>6114</v>
      </c>
      <c r="C2678" s="257"/>
      <c r="D2678" s="257" t="s">
        <v>5782</v>
      </c>
      <c r="E2678" s="257" t="s">
        <v>5429</v>
      </c>
      <c r="F2678" s="257" t="s">
        <v>5779</v>
      </c>
      <c r="G2678" s="257" t="s">
        <v>5430</v>
      </c>
      <c r="H2678" s="257" t="s">
        <v>5754</v>
      </c>
      <c r="I2678" s="257" t="s">
        <v>1073</v>
      </c>
    </row>
    <row r="2679" spans="1:9" ht="15.95" customHeight="1">
      <c r="A2679" s="257" t="s">
        <v>5437</v>
      </c>
      <c r="B2679" s="257" t="s">
        <v>4705</v>
      </c>
      <c r="C2679" s="257"/>
      <c r="D2679" s="257" t="s">
        <v>721</v>
      </c>
      <c r="E2679" s="257" t="s">
        <v>5429</v>
      </c>
      <c r="F2679" s="257" t="s">
        <v>5779</v>
      </c>
      <c r="G2679" s="257" t="s">
        <v>5430</v>
      </c>
      <c r="H2679" s="257" t="s">
        <v>5754</v>
      </c>
      <c r="I2679" s="257" t="s">
        <v>1073</v>
      </c>
    </row>
    <row r="2680" spans="1:9" ht="15.95" customHeight="1">
      <c r="A2680" s="257" t="s">
        <v>5438</v>
      </c>
      <c r="B2680" s="257" t="s">
        <v>5439</v>
      </c>
      <c r="C2680" s="257"/>
      <c r="D2680" s="257" t="s">
        <v>721</v>
      </c>
      <c r="E2680" s="257" t="s">
        <v>5429</v>
      </c>
      <c r="F2680" s="257" t="s">
        <v>5779</v>
      </c>
      <c r="G2680" s="257" t="s">
        <v>5430</v>
      </c>
      <c r="H2680" s="257" t="s">
        <v>5754</v>
      </c>
      <c r="I2680" s="257" t="s">
        <v>1073</v>
      </c>
    </row>
    <row r="2681" spans="1:9" ht="15.95" customHeight="1">
      <c r="A2681" s="257" t="s">
        <v>5440</v>
      </c>
      <c r="B2681" s="257" t="s">
        <v>5441</v>
      </c>
      <c r="C2681" s="257"/>
      <c r="D2681" s="257" t="s">
        <v>721</v>
      </c>
      <c r="E2681" s="257" t="s">
        <v>5429</v>
      </c>
      <c r="F2681" s="257" t="s">
        <v>5779</v>
      </c>
      <c r="G2681" s="257" t="s">
        <v>5430</v>
      </c>
      <c r="H2681" s="257" t="s">
        <v>5754</v>
      </c>
      <c r="I2681" s="257" t="s">
        <v>1073</v>
      </c>
    </row>
    <row r="2682" spans="1:9" ht="15.95" customHeight="1">
      <c r="A2682" s="257" t="s">
        <v>5442</v>
      </c>
      <c r="B2682" s="257" t="s">
        <v>5443</v>
      </c>
      <c r="C2682" s="257"/>
      <c r="D2682" s="257" t="s">
        <v>719</v>
      </c>
      <c r="E2682" s="257" t="s">
        <v>5444</v>
      </c>
      <c r="F2682" s="257" t="s">
        <v>5445</v>
      </c>
      <c r="G2682" s="257" t="s">
        <v>5430</v>
      </c>
      <c r="H2682" s="257" t="s">
        <v>5754</v>
      </c>
      <c r="I2682" s="257" t="s">
        <v>1073</v>
      </c>
    </row>
    <row r="2683" spans="1:9" ht="15.95" customHeight="1">
      <c r="A2683" s="257" t="s">
        <v>5446</v>
      </c>
      <c r="B2683" s="257" t="s">
        <v>5447</v>
      </c>
      <c r="C2683" s="257"/>
      <c r="D2683" s="257" t="s">
        <v>721</v>
      </c>
      <c r="E2683" s="257" t="s">
        <v>5444</v>
      </c>
      <c r="F2683" s="257" t="s">
        <v>5445</v>
      </c>
      <c r="G2683" s="257" t="s">
        <v>5430</v>
      </c>
      <c r="H2683" s="257" t="s">
        <v>5754</v>
      </c>
      <c r="I2683" s="257" t="s">
        <v>1073</v>
      </c>
    </row>
    <row r="2684" spans="1:9" ht="15.95" customHeight="1">
      <c r="A2684" s="257" t="s">
        <v>5448</v>
      </c>
      <c r="B2684" s="257" t="s">
        <v>5449</v>
      </c>
      <c r="C2684" s="257"/>
      <c r="D2684" s="257" t="s">
        <v>721</v>
      </c>
      <c r="E2684" s="257" t="s">
        <v>5444</v>
      </c>
      <c r="F2684" s="257" t="s">
        <v>5445</v>
      </c>
      <c r="G2684" s="257" t="s">
        <v>5430</v>
      </c>
      <c r="H2684" s="257" t="s">
        <v>5754</v>
      </c>
      <c r="I2684" s="257" t="s">
        <v>1073</v>
      </c>
    </row>
    <row r="2685" spans="1:9" ht="15.95" customHeight="1">
      <c r="A2685" s="257" t="s">
        <v>5450</v>
      </c>
      <c r="B2685" s="257" t="s">
        <v>901</v>
      </c>
      <c r="C2685" s="257"/>
      <c r="D2685" s="257" t="s">
        <v>721</v>
      </c>
      <c r="E2685" s="257" t="s">
        <v>5444</v>
      </c>
      <c r="F2685" s="257" t="s">
        <v>5445</v>
      </c>
      <c r="G2685" s="257" t="s">
        <v>5430</v>
      </c>
      <c r="H2685" s="257" t="s">
        <v>5754</v>
      </c>
      <c r="I2685" s="257" t="s">
        <v>1073</v>
      </c>
    </row>
    <row r="2686" spans="1:9" ht="15.95" customHeight="1">
      <c r="A2686" s="257" t="s">
        <v>5451</v>
      </c>
      <c r="B2686" s="257" t="s">
        <v>995</v>
      </c>
      <c r="C2686" s="257"/>
      <c r="D2686" s="257" t="s">
        <v>721</v>
      </c>
      <c r="E2686" s="257" t="s">
        <v>5444</v>
      </c>
      <c r="F2686" s="257" t="s">
        <v>5445</v>
      </c>
      <c r="G2686" s="257" t="s">
        <v>5430</v>
      </c>
      <c r="H2686" s="257" t="s">
        <v>5754</v>
      </c>
      <c r="I2686" s="257" t="s">
        <v>1073</v>
      </c>
    </row>
    <row r="2687" spans="1:9" ht="15.95" customHeight="1">
      <c r="A2687" s="257" t="s">
        <v>5452</v>
      </c>
      <c r="B2687" s="257" t="s">
        <v>991</v>
      </c>
      <c r="C2687" s="257"/>
      <c r="D2687" s="257" t="s">
        <v>721</v>
      </c>
      <c r="E2687" s="257" t="s">
        <v>5444</v>
      </c>
      <c r="F2687" s="257" t="s">
        <v>5445</v>
      </c>
      <c r="G2687" s="257" t="s">
        <v>5430</v>
      </c>
      <c r="H2687" s="257" t="s">
        <v>5754</v>
      </c>
      <c r="I2687" s="257" t="s">
        <v>1073</v>
      </c>
    </row>
    <row r="2688" spans="1:9" ht="15.95" customHeight="1">
      <c r="A2688" s="257" t="s">
        <v>5453</v>
      </c>
      <c r="B2688" s="257" t="s">
        <v>2952</v>
      </c>
      <c r="C2688" s="257"/>
      <c r="D2688" s="257" t="s">
        <v>721</v>
      </c>
      <c r="E2688" s="257" t="s">
        <v>5444</v>
      </c>
      <c r="F2688" s="257" t="s">
        <v>5445</v>
      </c>
      <c r="G2688" s="257" t="s">
        <v>5430</v>
      </c>
      <c r="H2688" s="257" t="s">
        <v>5754</v>
      </c>
      <c r="I2688" s="257" t="s">
        <v>1073</v>
      </c>
    </row>
    <row r="2689" spans="1:9" ht="15.95" customHeight="1">
      <c r="A2689" s="257" t="s">
        <v>5454</v>
      </c>
      <c r="B2689" s="257" t="s">
        <v>5455</v>
      </c>
      <c r="C2689" s="257"/>
      <c r="D2689" s="257" t="s">
        <v>721</v>
      </c>
      <c r="E2689" s="257" t="s">
        <v>5444</v>
      </c>
      <c r="F2689" s="257" t="s">
        <v>5445</v>
      </c>
      <c r="G2689" s="257" t="s">
        <v>5430</v>
      </c>
      <c r="H2689" s="257" t="s">
        <v>5754</v>
      </c>
      <c r="I2689" s="257" t="s">
        <v>1073</v>
      </c>
    </row>
    <row r="2690" spans="1:9" ht="15.95" customHeight="1">
      <c r="A2690" s="257" t="s">
        <v>5456</v>
      </c>
      <c r="B2690" s="257" t="s">
        <v>5457</v>
      </c>
      <c r="C2690" s="257"/>
      <c r="D2690" s="257" t="s">
        <v>721</v>
      </c>
      <c r="E2690" s="257" t="s">
        <v>5444</v>
      </c>
      <c r="F2690" s="257" t="s">
        <v>5445</v>
      </c>
      <c r="G2690" s="257" t="s">
        <v>5430</v>
      </c>
      <c r="H2690" s="257" t="s">
        <v>5754</v>
      </c>
      <c r="I2690" s="257" t="s">
        <v>1073</v>
      </c>
    </row>
    <row r="2691" spans="1:9" ht="15.95" customHeight="1">
      <c r="A2691" s="257" t="s">
        <v>5458</v>
      </c>
      <c r="B2691" s="257" t="s">
        <v>5459</v>
      </c>
      <c r="C2691" s="257"/>
      <c r="D2691" s="257" t="s">
        <v>719</v>
      </c>
      <c r="E2691" s="257" t="s">
        <v>5460</v>
      </c>
      <c r="F2691" s="257" t="s">
        <v>5461</v>
      </c>
      <c r="G2691" s="257" t="s">
        <v>5430</v>
      </c>
      <c r="H2691" s="257" t="s">
        <v>5754</v>
      </c>
      <c r="I2691" s="257" t="s">
        <v>1073</v>
      </c>
    </row>
    <row r="2692" spans="1:9" ht="15.95" customHeight="1">
      <c r="A2692" s="257" t="s">
        <v>5462</v>
      </c>
      <c r="B2692" s="257" t="s">
        <v>5463</v>
      </c>
      <c r="C2692" s="257"/>
      <c r="D2692" s="257" t="s">
        <v>721</v>
      </c>
      <c r="E2692" s="257" t="s">
        <v>5460</v>
      </c>
      <c r="F2692" s="257" t="s">
        <v>5461</v>
      </c>
      <c r="G2692" s="257" t="s">
        <v>5430</v>
      </c>
      <c r="H2692" s="257" t="s">
        <v>5754</v>
      </c>
      <c r="I2692" s="257" t="s">
        <v>1073</v>
      </c>
    </row>
    <row r="2693" spans="1:9" ht="15.95" customHeight="1">
      <c r="A2693" s="257" t="s">
        <v>5464</v>
      </c>
      <c r="B2693" s="257" t="s">
        <v>5465</v>
      </c>
      <c r="C2693" s="257"/>
      <c r="D2693" s="257" t="s">
        <v>721</v>
      </c>
      <c r="E2693" s="257" t="s">
        <v>5460</v>
      </c>
      <c r="F2693" s="257" t="s">
        <v>5461</v>
      </c>
      <c r="G2693" s="257" t="s">
        <v>5430</v>
      </c>
      <c r="H2693" s="257" t="s">
        <v>5754</v>
      </c>
      <c r="I2693" s="257" t="s">
        <v>1073</v>
      </c>
    </row>
    <row r="2694" spans="1:9" ht="15.95" customHeight="1">
      <c r="A2694" s="257" t="s">
        <v>5466</v>
      </c>
      <c r="B2694" s="257" t="s">
        <v>3755</v>
      </c>
      <c r="C2694" s="257"/>
      <c r="D2694" s="257" t="s">
        <v>721</v>
      </c>
      <c r="E2694" s="257" t="s">
        <v>5460</v>
      </c>
      <c r="F2694" s="257" t="s">
        <v>5461</v>
      </c>
      <c r="G2694" s="257" t="s">
        <v>5430</v>
      </c>
      <c r="H2694" s="257" t="s">
        <v>5754</v>
      </c>
      <c r="I2694" s="257" t="s">
        <v>1073</v>
      </c>
    </row>
    <row r="2695" spans="1:9" ht="15.95" customHeight="1">
      <c r="A2695" s="257" t="s">
        <v>5467</v>
      </c>
      <c r="B2695" s="257" t="s">
        <v>984</v>
      </c>
      <c r="C2695" s="257"/>
      <c r="D2695" s="257" t="s">
        <v>721</v>
      </c>
      <c r="E2695" s="257" t="s">
        <v>5460</v>
      </c>
      <c r="F2695" s="257" t="s">
        <v>5461</v>
      </c>
      <c r="G2695" s="257" t="s">
        <v>5430</v>
      </c>
      <c r="H2695" s="257" t="s">
        <v>5754</v>
      </c>
      <c r="I2695" s="257" t="s">
        <v>1073</v>
      </c>
    </row>
    <row r="2696" spans="1:9" ht="15.95" customHeight="1">
      <c r="A2696" s="257" t="s">
        <v>5468</v>
      </c>
      <c r="B2696" s="257" t="s">
        <v>2448</v>
      </c>
      <c r="C2696" s="257"/>
      <c r="D2696" s="257" t="s">
        <v>721</v>
      </c>
      <c r="E2696" s="257" t="s">
        <v>5460</v>
      </c>
      <c r="F2696" s="257" t="s">
        <v>5461</v>
      </c>
      <c r="G2696" s="257" t="s">
        <v>5430</v>
      </c>
      <c r="H2696" s="257" t="s">
        <v>5754</v>
      </c>
      <c r="I2696" s="257" t="s">
        <v>1073</v>
      </c>
    </row>
    <row r="2697" spans="1:9" ht="15.95" customHeight="1">
      <c r="A2697" s="257" t="s">
        <v>5469</v>
      </c>
      <c r="B2697" s="257" t="s">
        <v>5470</v>
      </c>
      <c r="C2697" s="257"/>
      <c r="D2697" s="257" t="s">
        <v>721</v>
      </c>
      <c r="E2697" s="257" t="s">
        <v>5460</v>
      </c>
      <c r="F2697" s="257" t="s">
        <v>5461</v>
      </c>
      <c r="G2697" s="257" t="s">
        <v>5430</v>
      </c>
      <c r="H2697" s="257" t="s">
        <v>5754</v>
      </c>
      <c r="I2697" s="257" t="s">
        <v>1073</v>
      </c>
    </row>
    <row r="2698" spans="1:9" ht="15.95" customHeight="1">
      <c r="A2698" s="257" t="s">
        <v>5471</v>
      </c>
      <c r="B2698" s="257" t="s">
        <v>5472</v>
      </c>
      <c r="C2698" s="257"/>
      <c r="D2698" s="257" t="s">
        <v>721</v>
      </c>
      <c r="E2698" s="257" t="s">
        <v>5460</v>
      </c>
      <c r="F2698" s="257" t="s">
        <v>5461</v>
      </c>
      <c r="G2698" s="257" t="s">
        <v>5430</v>
      </c>
      <c r="H2698" s="257" t="s">
        <v>5754</v>
      </c>
      <c r="I2698" s="257" t="s">
        <v>1073</v>
      </c>
    </row>
    <row r="2699" spans="1:9" ht="15.95" customHeight="1">
      <c r="A2699" s="257" t="s">
        <v>5473</v>
      </c>
      <c r="B2699" s="257" t="s">
        <v>955</v>
      </c>
      <c r="C2699" s="257"/>
      <c r="D2699" s="257" t="s">
        <v>721</v>
      </c>
      <c r="E2699" s="257" t="s">
        <v>5474</v>
      </c>
      <c r="F2699" s="257" t="s">
        <v>5475</v>
      </c>
      <c r="G2699" s="257" t="s">
        <v>5430</v>
      </c>
      <c r="H2699" s="257" t="s">
        <v>5754</v>
      </c>
      <c r="I2699" s="257" t="s">
        <v>1073</v>
      </c>
    </row>
    <row r="2700" spans="1:9" ht="15.95" customHeight="1">
      <c r="A2700" s="257" t="s">
        <v>5476</v>
      </c>
      <c r="B2700" s="257" t="s">
        <v>5477</v>
      </c>
      <c r="C2700" s="257"/>
      <c r="D2700" s="257" t="s">
        <v>721</v>
      </c>
      <c r="E2700" s="257" t="s">
        <v>5474</v>
      </c>
      <c r="F2700" s="257" t="s">
        <v>5475</v>
      </c>
      <c r="G2700" s="257" t="s">
        <v>5430</v>
      </c>
      <c r="H2700" s="257" t="s">
        <v>5754</v>
      </c>
      <c r="I2700" s="257" t="s">
        <v>1073</v>
      </c>
    </row>
    <row r="2701" spans="1:9" ht="15.95" customHeight="1">
      <c r="A2701" s="257" t="s">
        <v>5478</v>
      </c>
      <c r="B2701" s="257" t="s">
        <v>5479</v>
      </c>
      <c r="C2701" s="257"/>
      <c r="D2701" s="257" t="s">
        <v>719</v>
      </c>
      <c r="E2701" s="257" t="s">
        <v>5474</v>
      </c>
      <c r="F2701" s="257" t="s">
        <v>5475</v>
      </c>
      <c r="G2701" s="257" t="s">
        <v>5430</v>
      </c>
      <c r="H2701" s="257" t="s">
        <v>5754</v>
      </c>
      <c r="I2701" s="257" t="s">
        <v>1073</v>
      </c>
    </row>
    <row r="2702" spans="1:9" ht="15.95" customHeight="1">
      <c r="A2702" s="257" t="s">
        <v>5480</v>
      </c>
      <c r="B2702" s="257" t="s">
        <v>5481</v>
      </c>
      <c r="C2702" s="257"/>
      <c r="D2702" s="257" t="s">
        <v>721</v>
      </c>
      <c r="E2702" s="257" t="s">
        <v>5474</v>
      </c>
      <c r="F2702" s="257" t="s">
        <v>5475</v>
      </c>
      <c r="G2702" s="257" t="s">
        <v>5430</v>
      </c>
      <c r="H2702" s="257" t="s">
        <v>5754</v>
      </c>
      <c r="I2702" s="257" t="s">
        <v>1073</v>
      </c>
    </row>
    <row r="2703" spans="1:9" ht="15.95" customHeight="1">
      <c r="A2703" s="257" t="s">
        <v>5482</v>
      </c>
      <c r="B2703" s="257" t="s">
        <v>5483</v>
      </c>
      <c r="C2703" s="257"/>
      <c r="D2703" s="257" t="s">
        <v>721</v>
      </c>
      <c r="E2703" s="257" t="s">
        <v>5474</v>
      </c>
      <c r="F2703" s="257" t="s">
        <v>5475</v>
      </c>
      <c r="G2703" s="257" t="s">
        <v>5430</v>
      </c>
      <c r="H2703" s="257" t="s">
        <v>5754</v>
      </c>
      <c r="I2703" s="257" t="s">
        <v>1073</v>
      </c>
    </row>
    <row r="2704" spans="1:9" ht="15.95" customHeight="1">
      <c r="A2704" s="257" t="s">
        <v>5484</v>
      </c>
      <c r="B2704" s="257" t="s">
        <v>5485</v>
      </c>
      <c r="C2704" s="257"/>
      <c r="D2704" s="257" t="s">
        <v>721</v>
      </c>
      <c r="E2704" s="257" t="s">
        <v>5474</v>
      </c>
      <c r="F2704" s="257" t="s">
        <v>5475</v>
      </c>
      <c r="G2704" s="257" t="s">
        <v>5430</v>
      </c>
      <c r="H2704" s="257" t="s">
        <v>5754</v>
      </c>
      <c r="I2704" s="257" t="s">
        <v>1073</v>
      </c>
    </row>
    <row r="2705" spans="1:9" ht="15.95" customHeight="1">
      <c r="A2705" s="257" t="s">
        <v>5486</v>
      </c>
      <c r="B2705" s="257" t="s">
        <v>5487</v>
      </c>
      <c r="C2705" s="257"/>
      <c r="D2705" s="257" t="s">
        <v>721</v>
      </c>
      <c r="E2705" s="257" t="s">
        <v>5474</v>
      </c>
      <c r="F2705" s="257" t="s">
        <v>5475</v>
      </c>
      <c r="G2705" s="257" t="s">
        <v>5430</v>
      </c>
      <c r="H2705" s="257" t="s">
        <v>5754</v>
      </c>
      <c r="I2705" s="257" t="s">
        <v>1073</v>
      </c>
    </row>
    <row r="2706" spans="1:9" ht="15.95" customHeight="1">
      <c r="A2706" s="257" t="s">
        <v>5488</v>
      </c>
      <c r="B2706" s="257" t="s">
        <v>3228</v>
      </c>
      <c r="C2706" s="257"/>
      <c r="D2706" s="257" t="s">
        <v>721</v>
      </c>
      <c r="E2706" s="257" t="s">
        <v>5474</v>
      </c>
      <c r="F2706" s="257" t="s">
        <v>5475</v>
      </c>
      <c r="G2706" s="257" t="s">
        <v>5430</v>
      </c>
      <c r="H2706" s="257" t="s">
        <v>5754</v>
      </c>
      <c r="I2706" s="257" t="s">
        <v>1073</v>
      </c>
    </row>
    <row r="2707" spans="1:9" ht="15.95" customHeight="1">
      <c r="A2707" s="257" t="s">
        <v>5489</v>
      </c>
      <c r="B2707" s="257" t="s">
        <v>5821</v>
      </c>
      <c r="C2707" s="257"/>
      <c r="D2707" s="257" t="s">
        <v>5782</v>
      </c>
      <c r="E2707" s="257" t="s">
        <v>5490</v>
      </c>
      <c r="F2707" s="257" t="s">
        <v>5491</v>
      </c>
      <c r="G2707" s="257" t="s">
        <v>5430</v>
      </c>
      <c r="H2707" s="257" t="s">
        <v>5754</v>
      </c>
      <c r="I2707" s="257" t="s">
        <v>1073</v>
      </c>
    </row>
    <row r="2708" spans="1:9" ht="15.95" customHeight="1">
      <c r="A2708" s="257" t="s">
        <v>5492</v>
      </c>
      <c r="B2708" s="257" t="s">
        <v>6115</v>
      </c>
      <c r="C2708" s="257"/>
      <c r="D2708" s="257" t="s">
        <v>5782</v>
      </c>
      <c r="E2708" s="257" t="s">
        <v>5490</v>
      </c>
      <c r="F2708" s="257" t="s">
        <v>5491</v>
      </c>
      <c r="G2708" s="257" t="s">
        <v>5430</v>
      </c>
      <c r="H2708" s="257" t="s">
        <v>5754</v>
      </c>
      <c r="I2708" s="257" t="s">
        <v>1073</v>
      </c>
    </row>
    <row r="2709" spans="1:9" ht="15.95" customHeight="1">
      <c r="A2709" s="257" t="s">
        <v>5493</v>
      </c>
      <c r="B2709" s="257" t="s">
        <v>5494</v>
      </c>
      <c r="C2709" s="257"/>
      <c r="D2709" s="257" t="s">
        <v>721</v>
      </c>
      <c r="E2709" s="257" t="s">
        <v>5490</v>
      </c>
      <c r="F2709" s="257" t="s">
        <v>5491</v>
      </c>
      <c r="G2709" s="257" t="s">
        <v>5430</v>
      </c>
      <c r="H2709" s="257" t="s">
        <v>5754</v>
      </c>
      <c r="I2709" s="257" t="s">
        <v>1073</v>
      </c>
    </row>
    <row r="2710" spans="1:9" ht="15.95" customHeight="1">
      <c r="A2710" s="257" t="s">
        <v>5495</v>
      </c>
      <c r="B2710" s="257" t="s">
        <v>6116</v>
      </c>
      <c r="C2710" s="257"/>
      <c r="D2710" s="257" t="s">
        <v>5782</v>
      </c>
      <c r="E2710" s="257" t="s">
        <v>5490</v>
      </c>
      <c r="F2710" s="257" t="s">
        <v>5491</v>
      </c>
      <c r="G2710" s="257" t="s">
        <v>5430</v>
      </c>
      <c r="H2710" s="257" t="s">
        <v>5754</v>
      </c>
      <c r="I2710" s="257" t="s">
        <v>1073</v>
      </c>
    </row>
    <row r="2711" spans="1:9" ht="15.95" customHeight="1">
      <c r="A2711" s="257" t="s">
        <v>5496</v>
      </c>
      <c r="B2711" s="257" t="s">
        <v>5497</v>
      </c>
      <c r="C2711" s="257"/>
      <c r="D2711" s="257" t="s">
        <v>721</v>
      </c>
      <c r="E2711" s="257" t="s">
        <v>5490</v>
      </c>
      <c r="F2711" s="257" t="s">
        <v>5491</v>
      </c>
      <c r="G2711" s="257" t="s">
        <v>5430</v>
      </c>
      <c r="H2711" s="257" t="s">
        <v>5754</v>
      </c>
      <c r="I2711" s="257" t="s">
        <v>1073</v>
      </c>
    </row>
    <row r="2712" spans="1:9" ht="15.95" customHeight="1">
      <c r="A2712" s="257" t="s">
        <v>5498</v>
      </c>
      <c r="B2712" s="257" t="s">
        <v>819</v>
      </c>
      <c r="C2712" s="257"/>
      <c r="D2712" s="257" t="s">
        <v>721</v>
      </c>
      <c r="E2712" s="257" t="s">
        <v>5490</v>
      </c>
      <c r="F2712" s="257" t="s">
        <v>5491</v>
      </c>
      <c r="G2712" s="257" t="s">
        <v>5430</v>
      </c>
      <c r="H2712" s="257" t="s">
        <v>5754</v>
      </c>
      <c r="I2712" s="257" t="s">
        <v>1073</v>
      </c>
    </row>
    <row r="2713" spans="1:9" ht="15.95" customHeight="1">
      <c r="A2713" s="257" t="s">
        <v>5499</v>
      </c>
      <c r="B2713" s="257" t="s">
        <v>3944</v>
      </c>
      <c r="C2713" s="257"/>
      <c r="D2713" s="257" t="s">
        <v>721</v>
      </c>
      <c r="E2713" s="257" t="s">
        <v>5490</v>
      </c>
      <c r="F2713" s="257" t="s">
        <v>5491</v>
      </c>
      <c r="G2713" s="257" t="s">
        <v>5430</v>
      </c>
      <c r="H2713" s="257" t="s">
        <v>5754</v>
      </c>
      <c r="I2713" s="257" t="s">
        <v>1073</v>
      </c>
    </row>
    <row r="2714" spans="1:9" ht="15.95" customHeight="1">
      <c r="A2714" s="257" t="s">
        <v>5500</v>
      </c>
      <c r="B2714" s="257" t="s">
        <v>5501</v>
      </c>
      <c r="C2714" s="257"/>
      <c r="D2714" s="257" t="s">
        <v>721</v>
      </c>
      <c r="E2714" s="257" t="s">
        <v>5490</v>
      </c>
      <c r="F2714" s="257" t="s">
        <v>5491</v>
      </c>
      <c r="G2714" s="257" t="s">
        <v>5430</v>
      </c>
      <c r="H2714" s="257" t="s">
        <v>5754</v>
      </c>
      <c r="I2714" s="257" t="s">
        <v>1073</v>
      </c>
    </row>
    <row r="2715" spans="1:9" ht="15.95" customHeight="1">
      <c r="A2715" s="257" t="s">
        <v>5502</v>
      </c>
      <c r="B2715" s="257" t="s">
        <v>5503</v>
      </c>
      <c r="C2715" s="257"/>
      <c r="D2715" s="257" t="s">
        <v>721</v>
      </c>
      <c r="E2715" s="257" t="s">
        <v>5490</v>
      </c>
      <c r="F2715" s="257" t="s">
        <v>5491</v>
      </c>
      <c r="G2715" s="257" t="s">
        <v>5430</v>
      </c>
      <c r="H2715" s="257" t="s">
        <v>5754</v>
      </c>
      <c r="I2715" s="257" t="s">
        <v>1073</v>
      </c>
    </row>
    <row r="2716" spans="1:9" ht="15.95" customHeight="1">
      <c r="A2716" s="257" t="s">
        <v>5504</v>
      </c>
      <c r="B2716" s="257" t="s">
        <v>3629</v>
      </c>
      <c r="C2716" s="257"/>
      <c r="D2716" s="257" t="s">
        <v>721</v>
      </c>
      <c r="E2716" s="257" t="s">
        <v>5490</v>
      </c>
      <c r="F2716" s="257" t="s">
        <v>5491</v>
      </c>
      <c r="G2716" s="257" t="s">
        <v>5430</v>
      </c>
      <c r="H2716" s="257" t="s">
        <v>5754</v>
      </c>
      <c r="I2716" s="257" t="s">
        <v>1073</v>
      </c>
    </row>
    <row r="2717" spans="1:9" ht="15.95" customHeight="1">
      <c r="A2717" s="257" t="s">
        <v>5505</v>
      </c>
      <c r="B2717" s="257" t="s">
        <v>5506</v>
      </c>
      <c r="C2717" s="257"/>
      <c r="D2717" s="257" t="s">
        <v>719</v>
      </c>
      <c r="E2717" s="257" t="s">
        <v>5507</v>
      </c>
      <c r="F2717" s="257" t="s">
        <v>5508</v>
      </c>
      <c r="G2717" s="257" t="s">
        <v>5430</v>
      </c>
      <c r="H2717" s="257" t="s">
        <v>5754</v>
      </c>
      <c r="I2717" s="257" t="s">
        <v>1073</v>
      </c>
    </row>
    <row r="2718" spans="1:9" ht="15.95" customHeight="1">
      <c r="A2718" s="257" t="s">
        <v>5509</v>
      </c>
      <c r="B2718" s="257" t="s">
        <v>5510</v>
      </c>
      <c r="C2718" s="257"/>
      <c r="D2718" s="257" t="s">
        <v>721</v>
      </c>
      <c r="E2718" s="257" t="s">
        <v>5507</v>
      </c>
      <c r="F2718" s="257" t="s">
        <v>5508</v>
      </c>
      <c r="G2718" s="257" t="s">
        <v>5430</v>
      </c>
      <c r="H2718" s="257" t="s">
        <v>5754</v>
      </c>
      <c r="I2718" s="257" t="s">
        <v>1073</v>
      </c>
    </row>
    <row r="2719" spans="1:9" ht="15.95" customHeight="1">
      <c r="A2719" s="257" t="s">
        <v>5511</v>
      </c>
      <c r="B2719" s="257" t="s">
        <v>5512</v>
      </c>
      <c r="C2719" s="257"/>
      <c r="D2719" s="257" t="s">
        <v>721</v>
      </c>
      <c r="E2719" s="257" t="s">
        <v>5507</v>
      </c>
      <c r="F2719" s="257" t="s">
        <v>5508</v>
      </c>
      <c r="G2719" s="257" t="s">
        <v>5430</v>
      </c>
      <c r="H2719" s="257" t="s">
        <v>5754</v>
      </c>
      <c r="I2719" s="257" t="s">
        <v>1073</v>
      </c>
    </row>
    <row r="2720" spans="1:9" ht="15.95" customHeight="1">
      <c r="A2720" s="257" t="s">
        <v>5513</v>
      </c>
      <c r="B2720" s="257" t="s">
        <v>5514</v>
      </c>
      <c r="C2720" s="257"/>
      <c r="D2720" s="257" t="s">
        <v>721</v>
      </c>
      <c r="E2720" s="257" t="s">
        <v>5507</v>
      </c>
      <c r="F2720" s="257" t="s">
        <v>5508</v>
      </c>
      <c r="G2720" s="257" t="s">
        <v>5430</v>
      </c>
      <c r="H2720" s="257" t="s">
        <v>5754</v>
      </c>
      <c r="I2720" s="257" t="s">
        <v>1073</v>
      </c>
    </row>
    <row r="2721" spans="1:9" ht="15.95" customHeight="1">
      <c r="A2721" s="257" t="s">
        <v>5515</v>
      </c>
      <c r="B2721" s="257" t="s">
        <v>5516</v>
      </c>
      <c r="C2721" s="257"/>
      <c r="D2721" s="257" t="s">
        <v>721</v>
      </c>
      <c r="E2721" s="257" t="s">
        <v>5507</v>
      </c>
      <c r="F2721" s="257" t="s">
        <v>5508</v>
      </c>
      <c r="G2721" s="257" t="s">
        <v>5430</v>
      </c>
      <c r="H2721" s="257" t="s">
        <v>5754</v>
      </c>
      <c r="I2721" s="257" t="s">
        <v>1073</v>
      </c>
    </row>
    <row r="2722" spans="1:9" ht="15.95" customHeight="1">
      <c r="A2722" s="257" t="s">
        <v>5517</v>
      </c>
      <c r="B2722" s="257" t="s">
        <v>1006</v>
      </c>
      <c r="C2722" s="257"/>
      <c r="D2722" s="257" t="s">
        <v>721</v>
      </c>
      <c r="E2722" s="257" t="s">
        <v>5507</v>
      </c>
      <c r="F2722" s="257" t="s">
        <v>5508</v>
      </c>
      <c r="G2722" s="257" t="s">
        <v>5430</v>
      </c>
      <c r="H2722" s="257" t="s">
        <v>5754</v>
      </c>
      <c r="I2722" s="257" t="s">
        <v>1073</v>
      </c>
    </row>
    <row r="2723" spans="1:9" ht="15.95" customHeight="1">
      <c r="A2723" s="257" t="s">
        <v>5518</v>
      </c>
      <c r="B2723" s="257" t="s">
        <v>5519</v>
      </c>
      <c r="C2723" s="257"/>
      <c r="D2723" s="257" t="s">
        <v>721</v>
      </c>
      <c r="E2723" s="257" t="s">
        <v>5507</v>
      </c>
      <c r="F2723" s="257" t="s">
        <v>5508</v>
      </c>
      <c r="G2723" s="257" t="s">
        <v>5430</v>
      </c>
      <c r="H2723" s="257" t="s">
        <v>5754</v>
      </c>
      <c r="I2723" s="257" t="s">
        <v>1073</v>
      </c>
    </row>
    <row r="2724" spans="1:9" ht="15.95" customHeight="1">
      <c r="A2724" s="257" t="s">
        <v>5520</v>
      </c>
      <c r="B2724" s="257" t="s">
        <v>5521</v>
      </c>
      <c r="C2724" s="257"/>
      <c r="D2724" s="257" t="s">
        <v>721</v>
      </c>
      <c r="E2724" s="257" t="s">
        <v>5507</v>
      </c>
      <c r="F2724" s="257" t="s">
        <v>5508</v>
      </c>
      <c r="G2724" s="257" t="s">
        <v>5430</v>
      </c>
      <c r="H2724" s="257" t="s">
        <v>5754</v>
      </c>
      <c r="I2724" s="257" t="s">
        <v>1073</v>
      </c>
    </row>
    <row r="2725" spans="1:9" ht="15.95" customHeight="1">
      <c r="A2725" s="257" t="s">
        <v>5522</v>
      </c>
      <c r="B2725" s="257" t="s">
        <v>5523</v>
      </c>
      <c r="C2725" s="257"/>
      <c r="D2725" s="257" t="s">
        <v>721</v>
      </c>
      <c r="E2725" s="257" t="s">
        <v>5507</v>
      </c>
      <c r="F2725" s="257" t="s">
        <v>5508</v>
      </c>
      <c r="G2725" s="257" t="s">
        <v>5430</v>
      </c>
      <c r="H2725" s="257" t="s">
        <v>5754</v>
      </c>
      <c r="I2725" s="257" t="s">
        <v>1073</v>
      </c>
    </row>
    <row r="2726" spans="1:9" ht="15.95" customHeight="1">
      <c r="A2726" s="257" t="s">
        <v>5524</v>
      </c>
      <c r="B2726" s="257" t="s">
        <v>958</v>
      </c>
      <c r="C2726" s="257"/>
      <c r="D2726" s="257" t="s">
        <v>721</v>
      </c>
      <c r="E2726" s="257" t="s">
        <v>5507</v>
      </c>
      <c r="F2726" s="257" t="s">
        <v>5508</v>
      </c>
      <c r="G2726" s="257" t="s">
        <v>5430</v>
      </c>
      <c r="H2726" s="257" t="s">
        <v>5754</v>
      </c>
      <c r="I2726" s="257" t="s">
        <v>1073</v>
      </c>
    </row>
    <row r="2727" spans="1:9" ht="15.95" customHeight="1">
      <c r="A2727" s="257" t="s">
        <v>5525</v>
      </c>
      <c r="B2727" s="257" t="s">
        <v>5526</v>
      </c>
      <c r="C2727" s="257"/>
      <c r="D2727" s="257" t="s">
        <v>721</v>
      </c>
      <c r="E2727" s="257" t="s">
        <v>5507</v>
      </c>
      <c r="F2727" s="257" t="s">
        <v>5508</v>
      </c>
      <c r="G2727" s="257" t="s">
        <v>5430</v>
      </c>
      <c r="H2727" s="257" t="s">
        <v>5754</v>
      </c>
      <c r="I2727" s="257" t="s">
        <v>1073</v>
      </c>
    </row>
    <row r="2728" spans="1:9" ht="15.95" customHeight="1">
      <c r="A2728" s="257" t="s">
        <v>5527</v>
      </c>
      <c r="B2728" s="257" t="s">
        <v>973</v>
      </c>
      <c r="C2728" s="257"/>
      <c r="D2728" s="257" t="s">
        <v>719</v>
      </c>
      <c r="E2728" s="257" t="s">
        <v>5528</v>
      </c>
      <c r="F2728" s="257" t="s">
        <v>5529</v>
      </c>
      <c r="G2728" s="257" t="s">
        <v>5430</v>
      </c>
      <c r="H2728" s="257" t="s">
        <v>5754</v>
      </c>
      <c r="I2728" s="257" t="s">
        <v>1073</v>
      </c>
    </row>
    <row r="2729" spans="1:9" ht="15.95" customHeight="1">
      <c r="A2729" s="257" t="s">
        <v>5530</v>
      </c>
      <c r="B2729" s="257" t="s">
        <v>5531</v>
      </c>
      <c r="C2729" s="257"/>
      <c r="D2729" s="257" t="s">
        <v>721</v>
      </c>
      <c r="E2729" s="257" t="s">
        <v>5528</v>
      </c>
      <c r="F2729" s="257" t="s">
        <v>5529</v>
      </c>
      <c r="G2729" s="257" t="s">
        <v>5430</v>
      </c>
      <c r="H2729" s="257" t="s">
        <v>5754</v>
      </c>
      <c r="I2729" s="257" t="s">
        <v>1073</v>
      </c>
    </row>
    <row r="2730" spans="1:9" ht="15.95" customHeight="1">
      <c r="A2730" s="257" t="s">
        <v>5532</v>
      </c>
      <c r="B2730" s="257" t="s">
        <v>3075</v>
      </c>
      <c r="C2730" s="257"/>
      <c r="D2730" s="257" t="s">
        <v>721</v>
      </c>
      <c r="E2730" s="257" t="s">
        <v>5528</v>
      </c>
      <c r="F2730" s="257" t="s">
        <v>5529</v>
      </c>
      <c r="G2730" s="257" t="s">
        <v>5430</v>
      </c>
      <c r="H2730" s="257" t="s">
        <v>5754</v>
      </c>
      <c r="I2730" s="257" t="s">
        <v>1073</v>
      </c>
    </row>
    <row r="2731" spans="1:9" ht="15.95" customHeight="1">
      <c r="A2731" s="257" t="s">
        <v>5533</v>
      </c>
      <c r="B2731" s="257" t="s">
        <v>5534</v>
      </c>
      <c r="C2731" s="257"/>
      <c r="D2731" s="257" t="s">
        <v>721</v>
      </c>
      <c r="E2731" s="257" t="s">
        <v>5528</v>
      </c>
      <c r="F2731" s="257" t="s">
        <v>5529</v>
      </c>
      <c r="G2731" s="257" t="s">
        <v>5430</v>
      </c>
      <c r="H2731" s="257" t="s">
        <v>5754</v>
      </c>
      <c r="I2731" s="257" t="s">
        <v>1073</v>
      </c>
    </row>
    <row r="2732" spans="1:9" ht="15.95" customHeight="1">
      <c r="A2732" s="257" t="s">
        <v>5535</v>
      </c>
      <c r="B2732" s="257" t="s">
        <v>4523</v>
      </c>
      <c r="C2732" s="257"/>
      <c r="D2732" s="257" t="s">
        <v>721</v>
      </c>
      <c r="E2732" s="257" t="s">
        <v>5528</v>
      </c>
      <c r="F2732" s="257" t="s">
        <v>5529</v>
      </c>
      <c r="G2732" s="257" t="s">
        <v>5430</v>
      </c>
      <c r="H2732" s="257" t="s">
        <v>5754</v>
      </c>
      <c r="I2732" s="257" t="s">
        <v>1073</v>
      </c>
    </row>
    <row r="2733" spans="1:9" ht="15.95" customHeight="1">
      <c r="A2733" s="257" t="s">
        <v>5536</v>
      </c>
      <c r="B2733" s="257" t="s">
        <v>5537</v>
      </c>
      <c r="C2733" s="257"/>
      <c r="D2733" s="257" t="s">
        <v>721</v>
      </c>
      <c r="E2733" s="257" t="s">
        <v>5528</v>
      </c>
      <c r="F2733" s="257" t="s">
        <v>5529</v>
      </c>
      <c r="G2733" s="257" t="s">
        <v>5430</v>
      </c>
      <c r="H2733" s="257" t="s">
        <v>5754</v>
      </c>
      <c r="I2733" s="257" t="s">
        <v>1073</v>
      </c>
    </row>
    <row r="2734" spans="1:9" ht="15.95" customHeight="1">
      <c r="A2734" s="257" t="s">
        <v>5538</v>
      </c>
      <c r="B2734" s="257" t="s">
        <v>5539</v>
      </c>
      <c r="C2734" s="257"/>
      <c r="D2734" s="257" t="s">
        <v>721</v>
      </c>
      <c r="E2734" s="257" t="s">
        <v>5528</v>
      </c>
      <c r="F2734" s="257" t="s">
        <v>5529</v>
      </c>
      <c r="G2734" s="257" t="s">
        <v>5430</v>
      </c>
      <c r="H2734" s="257" t="s">
        <v>5754</v>
      </c>
      <c r="I2734" s="257" t="s">
        <v>1073</v>
      </c>
    </row>
    <row r="2735" spans="1:9" ht="15.95" customHeight="1">
      <c r="A2735" s="257" t="s">
        <v>5540</v>
      </c>
      <c r="B2735" s="257" t="s">
        <v>886</v>
      </c>
      <c r="C2735" s="257"/>
      <c r="D2735" s="257" t="s">
        <v>721</v>
      </c>
      <c r="E2735" s="257" t="s">
        <v>5528</v>
      </c>
      <c r="F2735" s="257" t="s">
        <v>5529</v>
      </c>
      <c r="G2735" s="257" t="s">
        <v>5430</v>
      </c>
      <c r="H2735" s="257" t="s">
        <v>5754</v>
      </c>
      <c r="I2735" s="257" t="s">
        <v>1073</v>
      </c>
    </row>
    <row r="2736" spans="1:9" ht="15.95" customHeight="1">
      <c r="A2736" s="257" t="s">
        <v>5541</v>
      </c>
      <c r="B2736" s="257" t="s">
        <v>5819</v>
      </c>
      <c r="C2736" s="257"/>
      <c r="D2736" s="257" t="s">
        <v>5782</v>
      </c>
      <c r="E2736" s="257" t="s">
        <v>5542</v>
      </c>
      <c r="F2736" s="257" t="s">
        <v>5780</v>
      </c>
      <c r="G2736" s="257" t="s">
        <v>5543</v>
      </c>
      <c r="H2736" s="257" t="s">
        <v>5755</v>
      </c>
      <c r="I2736" s="257" t="s">
        <v>1073</v>
      </c>
    </row>
    <row r="2737" spans="1:9" ht="15.95" customHeight="1">
      <c r="A2737" s="257" t="s">
        <v>5544</v>
      </c>
      <c r="B2737" s="257" t="s">
        <v>5824</v>
      </c>
      <c r="C2737" s="257"/>
      <c r="D2737" s="257" t="s">
        <v>5782</v>
      </c>
      <c r="E2737" s="257" t="s">
        <v>5542</v>
      </c>
      <c r="F2737" s="257" t="s">
        <v>5780</v>
      </c>
      <c r="G2737" s="257" t="s">
        <v>5543</v>
      </c>
      <c r="H2737" s="257" t="s">
        <v>5755</v>
      </c>
      <c r="I2737" s="257" t="s">
        <v>1073</v>
      </c>
    </row>
    <row r="2738" spans="1:9" ht="15.95" customHeight="1">
      <c r="A2738" s="257" t="s">
        <v>5545</v>
      </c>
      <c r="B2738" s="257" t="s">
        <v>5821</v>
      </c>
      <c r="C2738" s="257"/>
      <c r="D2738" s="257" t="s">
        <v>5782</v>
      </c>
      <c r="E2738" s="257" t="s">
        <v>5542</v>
      </c>
      <c r="F2738" s="257" t="s">
        <v>5780</v>
      </c>
      <c r="G2738" s="257" t="s">
        <v>5543</v>
      </c>
      <c r="H2738" s="257" t="s">
        <v>5755</v>
      </c>
      <c r="I2738" s="257" t="s">
        <v>1073</v>
      </c>
    </row>
    <row r="2739" spans="1:9" ht="15.95" customHeight="1">
      <c r="A2739" s="257" t="s">
        <v>5546</v>
      </c>
      <c r="B2739" s="257" t="s">
        <v>5823</v>
      </c>
      <c r="C2739" s="257"/>
      <c r="D2739" s="257" t="s">
        <v>5782</v>
      </c>
      <c r="E2739" s="257" t="s">
        <v>5542</v>
      </c>
      <c r="F2739" s="257" t="s">
        <v>5780</v>
      </c>
      <c r="G2739" s="257" t="s">
        <v>5543</v>
      </c>
      <c r="H2739" s="257" t="s">
        <v>5755</v>
      </c>
      <c r="I2739" s="257" t="s">
        <v>1073</v>
      </c>
    </row>
    <row r="2740" spans="1:9" ht="15.95" customHeight="1">
      <c r="A2740" s="257" t="s">
        <v>5547</v>
      </c>
      <c r="B2740" s="257" t="s">
        <v>5820</v>
      </c>
      <c r="C2740" s="257"/>
      <c r="D2740" s="257" t="s">
        <v>5782</v>
      </c>
      <c r="E2740" s="257" t="s">
        <v>5542</v>
      </c>
      <c r="F2740" s="257" t="s">
        <v>5780</v>
      </c>
      <c r="G2740" s="257" t="s">
        <v>5543</v>
      </c>
      <c r="H2740" s="257" t="s">
        <v>5755</v>
      </c>
      <c r="I2740" s="257" t="s">
        <v>1073</v>
      </c>
    </row>
    <row r="2741" spans="1:9" ht="15.95" customHeight="1">
      <c r="A2741" s="257" t="s">
        <v>5548</v>
      </c>
      <c r="B2741" s="257" t="s">
        <v>5817</v>
      </c>
      <c r="C2741" s="257"/>
      <c r="D2741" s="257" t="s">
        <v>5782</v>
      </c>
      <c r="E2741" s="257" t="s">
        <v>5542</v>
      </c>
      <c r="F2741" s="257" t="s">
        <v>5780</v>
      </c>
      <c r="G2741" s="257" t="s">
        <v>5543</v>
      </c>
      <c r="H2741" s="257" t="s">
        <v>5755</v>
      </c>
      <c r="I2741" s="257" t="s">
        <v>1073</v>
      </c>
    </row>
    <row r="2742" spans="1:9" ht="15.95" customHeight="1">
      <c r="A2742" s="257" t="s">
        <v>5549</v>
      </c>
      <c r="B2742" s="257" t="s">
        <v>5822</v>
      </c>
      <c r="C2742" s="257"/>
      <c r="D2742" s="257" t="s">
        <v>5782</v>
      </c>
      <c r="E2742" s="257" t="s">
        <v>5542</v>
      </c>
      <c r="F2742" s="257" t="s">
        <v>5780</v>
      </c>
      <c r="G2742" s="257" t="s">
        <v>5543</v>
      </c>
      <c r="H2742" s="257" t="s">
        <v>5755</v>
      </c>
      <c r="I2742" s="257" t="s">
        <v>1073</v>
      </c>
    </row>
    <row r="2743" spans="1:9" ht="15.95" customHeight="1">
      <c r="A2743" s="257" t="s">
        <v>5550</v>
      </c>
      <c r="B2743" s="257" t="s">
        <v>5816</v>
      </c>
      <c r="C2743" s="257"/>
      <c r="D2743" s="257" t="s">
        <v>5782</v>
      </c>
      <c r="E2743" s="257" t="s">
        <v>5542</v>
      </c>
      <c r="F2743" s="257" t="s">
        <v>5780</v>
      </c>
      <c r="G2743" s="257" t="s">
        <v>5543</v>
      </c>
      <c r="H2743" s="257" t="s">
        <v>5755</v>
      </c>
      <c r="I2743" s="257" t="s">
        <v>1073</v>
      </c>
    </row>
    <row r="2744" spans="1:9" ht="15.95" customHeight="1">
      <c r="A2744" s="257" t="s">
        <v>5551</v>
      </c>
      <c r="B2744" s="257" t="s">
        <v>6117</v>
      </c>
      <c r="C2744" s="257"/>
      <c r="D2744" s="257" t="s">
        <v>5782</v>
      </c>
      <c r="E2744" s="257" t="s">
        <v>5542</v>
      </c>
      <c r="F2744" s="257" t="s">
        <v>5780</v>
      </c>
      <c r="G2744" s="257" t="s">
        <v>5543</v>
      </c>
      <c r="H2744" s="257" t="s">
        <v>5755</v>
      </c>
      <c r="I2744" s="257" t="s">
        <v>1073</v>
      </c>
    </row>
    <row r="2745" spans="1:9" ht="15.95" customHeight="1">
      <c r="A2745" s="257" t="s">
        <v>5552</v>
      </c>
      <c r="B2745" s="257" t="s">
        <v>5553</v>
      </c>
      <c r="C2745" s="257"/>
      <c r="D2745" s="257" t="s">
        <v>721</v>
      </c>
      <c r="E2745" s="257" t="s">
        <v>5542</v>
      </c>
      <c r="F2745" s="257" t="s">
        <v>5780</v>
      </c>
      <c r="G2745" s="257" t="s">
        <v>5543</v>
      </c>
      <c r="H2745" s="257" t="s">
        <v>5755</v>
      </c>
      <c r="I2745" s="257" t="s">
        <v>1073</v>
      </c>
    </row>
    <row r="2746" spans="1:9" ht="15.95" customHeight="1">
      <c r="A2746" s="257" t="s">
        <v>5554</v>
      </c>
      <c r="B2746" s="257" t="s">
        <v>5992</v>
      </c>
      <c r="C2746" s="257"/>
      <c r="D2746" s="257" t="s">
        <v>5782</v>
      </c>
      <c r="E2746" s="257" t="s">
        <v>5542</v>
      </c>
      <c r="F2746" s="257" t="s">
        <v>5780</v>
      </c>
      <c r="G2746" s="257" t="s">
        <v>5543</v>
      </c>
      <c r="H2746" s="257" t="s">
        <v>5755</v>
      </c>
      <c r="I2746" s="257" t="s">
        <v>1073</v>
      </c>
    </row>
    <row r="2747" spans="1:9" ht="15.95" customHeight="1">
      <c r="A2747" s="257" t="s">
        <v>5555</v>
      </c>
      <c r="B2747" s="257" t="s">
        <v>776</v>
      </c>
      <c r="C2747" s="257"/>
      <c r="D2747" s="257" t="s">
        <v>721</v>
      </c>
      <c r="E2747" s="257" t="s">
        <v>5542</v>
      </c>
      <c r="F2747" s="257" t="s">
        <v>5780</v>
      </c>
      <c r="G2747" s="257" t="s">
        <v>5543</v>
      </c>
      <c r="H2747" s="257" t="s">
        <v>5755</v>
      </c>
      <c r="I2747" s="257" t="s">
        <v>1073</v>
      </c>
    </row>
    <row r="2748" spans="1:9" ht="15.95" customHeight="1">
      <c r="A2748" s="257" t="s">
        <v>5556</v>
      </c>
      <c r="B2748" s="257" t="s">
        <v>5557</v>
      </c>
      <c r="C2748" s="257"/>
      <c r="D2748" s="257" t="s">
        <v>721</v>
      </c>
      <c r="E2748" s="257" t="s">
        <v>5542</v>
      </c>
      <c r="F2748" s="257" t="s">
        <v>5780</v>
      </c>
      <c r="G2748" s="257" t="s">
        <v>5543</v>
      </c>
      <c r="H2748" s="257" t="s">
        <v>5755</v>
      </c>
      <c r="I2748" s="257" t="s">
        <v>1073</v>
      </c>
    </row>
    <row r="2749" spans="1:9" ht="15.95" customHeight="1">
      <c r="A2749" s="257" t="s">
        <v>5558</v>
      </c>
      <c r="B2749" s="257" t="s">
        <v>5559</v>
      </c>
      <c r="C2749" s="257"/>
      <c r="D2749" s="257" t="s">
        <v>721</v>
      </c>
      <c r="E2749" s="257" t="s">
        <v>5542</v>
      </c>
      <c r="F2749" s="257" t="s">
        <v>5780</v>
      </c>
      <c r="G2749" s="257" t="s">
        <v>5543</v>
      </c>
      <c r="H2749" s="257" t="s">
        <v>5755</v>
      </c>
      <c r="I2749" s="257" t="s">
        <v>1073</v>
      </c>
    </row>
    <row r="2750" spans="1:9" ht="15.95" customHeight="1">
      <c r="A2750" s="257" t="s">
        <v>5560</v>
      </c>
      <c r="B2750" s="257" t="s">
        <v>959</v>
      </c>
      <c r="C2750" s="257"/>
      <c r="D2750" s="257" t="s">
        <v>721</v>
      </c>
      <c r="E2750" s="257" t="s">
        <v>5542</v>
      </c>
      <c r="F2750" s="257" t="s">
        <v>5780</v>
      </c>
      <c r="G2750" s="257" t="s">
        <v>5543</v>
      </c>
      <c r="H2750" s="257" t="s">
        <v>5755</v>
      </c>
      <c r="I2750" s="257" t="s">
        <v>1073</v>
      </c>
    </row>
    <row r="2751" spans="1:9" ht="15.95" customHeight="1">
      <c r="A2751" s="257" t="s">
        <v>5561</v>
      </c>
      <c r="B2751" s="257" t="s">
        <v>1066</v>
      </c>
      <c r="C2751" s="257"/>
      <c r="D2751" s="257" t="s">
        <v>721</v>
      </c>
      <c r="E2751" s="257" t="s">
        <v>5542</v>
      </c>
      <c r="F2751" s="257" t="s">
        <v>5780</v>
      </c>
      <c r="G2751" s="257" t="s">
        <v>5543</v>
      </c>
      <c r="H2751" s="257" t="s">
        <v>5755</v>
      </c>
      <c r="I2751" s="257" t="s">
        <v>1073</v>
      </c>
    </row>
    <row r="2752" spans="1:9" ht="15.95" customHeight="1">
      <c r="A2752" s="257" t="s">
        <v>5562</v>
      </c>
      <c r="B2752" s="257" t="s">
        <v>1408</v>
      </c>
      <c r="C2752" s="257"/>
      <c r="D2752" s="257" t="s">
        <v>721</v>
      </c>
      <c r="E2752" s="257" t="s">
        <v>5542</v>
      </c>
      <c r="F2752" s="257" t="s">
        <v>5780</v>
      </c>
      <c r="G2752" s="257" t="s">
        <v>5543</v>
      </c>
      <c r="H2752" s="257" t="s">
        <v>5755</v>
      </c>
      <c r="I2752" s="257" t="s">
        <v>1073</v>
      </c>
    </row>
    <row r="2753" spans="1:9" ht="15.95" customHeight="1">
      <c r="A2753" s="257" t="s">
        <v>5563</v>
      </c>
      <c r="B2753" s="257" t="s">
        <v>5564</v>
      </c>
      <c r="C2753" s="257"/>
      <c r="D2753" s="257" t="s">
        <v>719</v>
      </c>
      <c r="E2753" s="257" t="s">
        <v>5565</v>
      </c>
      <c r="F2753" s="257" t="s">
        <v>5566</v>
      </c>
      <c r="G2753" s="257" t="s">
        <v>5543</v>
      </c>
      <c r="H2753" s="257" t="s">
        <v>5755</v>
      </c>
      <c r="I2753" s="257" t="s">
        <v>1073</v>
      </c>
    </row>
    <row r="2754" spans="1:9" ht="15.95" customHeight="1">
      <c r="A2754" s="257" t="s">
        <v>5567</v>
      </c>
      <c r="B2754" s="257" t="s">
        <v>822</v>
      </c>
      <c r="C2754" s="257"/>
      <c r="D2754" s="257" t="s">
        <v>721</v>
      </c>
      <c r="E2754" s="257" t="s">
        <v>5565</v>
      </c>
      <c r="F2754" s="257" t="s">
        <v>5566</v>
      </c>
      <c r="G2754" s="257" t="s">
        <v>5543</v>
      </c>
      <c r="H2754" s="257" t="s">
        <v>5755</v>
      </c>
      <c r="I2754" s="257" t="s">
        <v>1073</v>
      </c>
    </row>
    <row r="2755" spans="1:9" ht="15.95" customHeight="1">
      <c r="A2755" s="257" t="s">
        <v>5568</v>
      </c>
      <c r="B2755" s="257" t="s">
        <v>5569</v>
      </c>
      <c r="C2755" s="257"/>
      <c r="D2755" s="257" t="s">
        <v>721</v>
      </c>
      <c r="E2755" s="257" t="s">
        <v>5565</v>
      </c>
      <c r="F2755" s="257" t="s">
        <v>5566</v>
      </c>
      <c r="G2755" s="257" t="s">
        <v>5543</v>
      </c>
      <c r="H2755" s="257" t="s">
        <v>5755</v>
      </c>
      <c r="I2755" s="257" t="s">
        <v>1073</v>
      </c>
    </row>
    <row r="2756" spans="1:9" ht="15.95" customHeight="1">
      <c r="A2756" s="257" t="s">
        <v>5570</v>
      </c>
      <c r="B2756" s="257" t="s">
        <v>5571</v>
      </c>
      <c r="C2756" s="257"/>
      <c r="D2756" s="257" t="s">
        <v>721</v>
      </c>
      <c r="E2756" s="257" t="s">
        <v>5565</v>
      </c>
      <c r="F2756" s="257" t="s">
        <v>5566</v>
      </c>
      <c r="G2756" s="257" t="s">
        <v>5543</v>
      </c>
      <c r="H2756" s="257" t="s">
        <v>5755</v>
      </c>
      <c r="I2756" s="257" t="s">
        <v>1073</v>
      </c>
    </row>
    <row r="2757" spans="1:9" ht="15.95" customHeight="1">
      <c r="A2757" s="257" t="s">
        <v>5572</v>
      </c>
      <c r="B2757" s="257" t="s">
        <v>5573</v>
      </c>
      <c r="C2757" s="257"/>
      <c r="D2757" s="257" t="s">
        <v>721</v>
      </c>
      <c r="E2757" s="257" t="s">
        <v>5565</v>
      </c>
      <c r="F2757" s="257" t="s">
        <v>5566</v>
      </c>
      <c r="G2757" s="257" t="s">
        <v>5543</v>
      </c>
      <c r="H2757" s="257" t="s">
        <v>5755</v>
      </c>
      <c r="I2757" s="257" t="s">
        <v>1073</v>
      </c>
    </row>
    <row r="2758" spans="1:9" ht="15.95" customHeight="1">
      <c r="A2758" s="257" t="s">
        <v>5574</v>
      </c>
      <c r="B2758" s="257" t="s">
        <v>5575</v>
      </c>
      <c r="C2758" s="257"/>
      <c r="D2758" s="257" t="s">
        <v>721</v>
      </c>
      <c r="E2758" s="257" t="s">
        <v>5565</v>
      </c>
      <c r="F2758" s="257" t="s">
        <v>5566</v>
      </c>
      <c r="G2758" s="257" t="s">
        <v>5543</v>
      </c>
      <c r="H2758" s="257" t="s">
        <v>5755</v>
      </c>
      <c r="I2758" s="257" t="s">
        <v>1073</v>
      </c>
    </row>
    <row r="2759" spans="1:9" ht="15.95" customHeight="1">
      <c r="A2759" s="257" t="s">
        <v>5576</v>
      </c>
      <c r="B2759" s="257" t="s">
        <v>943</v>
      </c>
      <c r="C2759" s="257"/>
      <c r="D2759" s="257" t="s">
        <v>721</v>
      </c>
      <c r="E2759" s="257" t="s">
        <v>5565</v>
      </c>
      <c r="F2759" s="257" t="s">
        <v>5566</v>
      </c>
      <c r="G2759" s="257" t="s">
        <v>5543</v>
      </c>
      <c r="H2759" s="257" t="s">
        <v>5755</v>
      </c>
      <c r="I2759" s="257" t="s">
        <v>1073</v>
      </c>
    </row>
    <row r="2760" spans="1:9" ht="15.95" customHeight="1">
      <c r="A2760" s="257" t="s">
        <v>5577</v>
      </c>
      <c r="B2760" s="257" t="s">
        <v>945</v>
      </c>
      <c r="C2760" s="257"/>
      <c r="D2760" s="257" t="s">
        <v>721</v>
      </c>
      <c r="E2760" s="257" t="s">
        <v>5565</v>
      </c>
      <c r="F2760" s="257" t="s">
        <v>5566</v>
      </c>
      <c r="G2760" s="257" t="s">
        <v>5543</v>
      </c>
      <c r="H2760" s="257" t="s">
        <v>5755</v>
      </c>
      <c r="I2760" s="257" t="s">
        <v>1073</v>
      </c>
    </row>
    <row r="2761" spans="1:9" ht="15.95" customHeight="1">
      <c r="A2761" s="257" t="s">
        <v>5578</v>
      </c>
      <c r="B2761" s="257" t="s">
        <v>5579</v>
      </c>
      <c r="C2761" s="257"/>
      <c r="D2761" s="257" t="s">
        <v>719</v>
      </c>
      <c r="E2761" s="257" t="s">
        <v>5580</v>
      </c>
      <c r="F2761" s="257" t="s">
        <v>5581</v>
      </c>
      <c r="G2761" s="257" t="s">
        <v>5543</v>
      </c>
      <c r="H2761" s="257" t="s">
        <v>5755</v>
      </c>
      <c r="I2761" s="257" t="s">
        <v>1073</v>
      </c>
    </row>
    <row r="2762" spans="1:9" ht="15.95" customHeight="1">
      <c r="A2762" s="257" t="s">
        <v>5582</v>
      </c>
      <c r="B2762" s="257" t="s">
        <v>5583</v>
      </c>
      <c r="C2762" s="257"/>
      <c r="D2762" s="257" t="s">
        <v>721</v>
      </c>
      <c r="E2762" s="257" t="s">
        <v>5580</v>
      </c>
      <c r="F2762" s="257" t="s">
        <v>5581</v>
      </c>
      <c r="G2762" s="257" t="s">
        <v>5543</v>
      </c>
      <c r="H2762" s="257" t="s">
        <v>5755</v>
      </c>
      <c r="I2762" s="257" t="s">
        <v>1073</v>
      </c>
    </row>
    <row r="2763" spans="1:9" ht="15.95" customHeight="1">
      <c r="A2763" s="257" t="s">
        <v>5584</v>
      </c>
      <c r="B2763" s="257" t="s">
        <v>5585</v>
      </c>
      <c r="C2763" s="257" t="s">
        <v>5586</v>
      </c>
      <c r="D2763" s="257" t="s">
        <v>721</v>
      </c>
      <c r="E2763" s="257" t="s">
        <v>5580</v>
      </c>
      <c r="F2763" s="257" t="s">
        <v>5581</v>
      </c>
      <c r="G2763" s="257" t="s">
        <v>5543</v>
      </c>
      <c r="H2763" s="257" t="s">
        <v>5755</v>
      </c>
      <c r="I2763" s="257" t="s">
        <v>1073</v>
      </c>
    </row>
    <row r="2764" spans="1:9" ht="15.95" customHeight="1">
      <c r="A2764" s="257" t="s">
        <v>5587</v>
      </c>
      <c r="B2764" s="257" t="s">
        <v>5588</v>
      </c>
      <c r="C2764" s="257"/>
      <c r="D2764" s="257" t="s">
        <v>721</v>
      </c>
      <c r="E2764" s="257" t="s">
        <v>5580</v>
      </c>
      <c r="F2764" s="257" t="s">
        <v>5581</v>
      </c>
      <c r="G2764" s="257" t="s">
        <v>5543</v>
      </c>
      <c r="H2764" s="257" t="s">
        <v>5755</v>
      </c>
      <c r="I2764" s="257" t="s">
        <v>1073</v>
      </c>
    </row>
    <row r="2765" spans="1:9" ht="15.95" customHeight="1">
      <c r="A2765" s="257" t="s">
        <v>5589</v>
      </c>
      <c r="B2765" s="257" t="s">
        <v>5590</v>
      </c>
      <c r="C2765" s="257" t="s">
        <v>5591</v>
      </c>
      <c r="D2765" s="257" t="s">
        <v>721</v>
      </c>
      <c r="E2765" s="257" t="s">
        <v>5580</v>
      </c>
      <c r="F2765" s="257" t="s">
        <v>5581</v>
      </c>
      <c r="G2765" s="257" t="s">
        <v>5543</v>
      </c>
      <c r="H2765" s="257" t="s">
        <v>5755</v>
      </c>
      <c r="I2765" s="257" t="s">
        <v>1073</v>
      </c>
    </row>
    <row r="2766" spans="1:9" ht="15.95" customHeight="1">
      <c r="A2766" s="257" t="s">
        <v>5592</v>
      </c>
      <c r="B2766" s="257" t="s">
        <v>5593</v>
      </c>
      <c r="C2766" s="257"/>
      <c r="D2766" s="257" t="s">
        <v>721</v>
      </c>
      <c r="E2766" s="257" t="s">
        <v>5580</v>
      </c>
      <c r="F2766" s="257" t="s">
        <v>5581</v>
      </c>
      <c r="G2766" s="257" t="s">
        <v>5543</v>
      </c>
      <c r="H2766" s="257" t="s">
        <v>5755</v>
      </c>
      <c r="I2766" s="257" t="s">
        <v>1073</v>
      </c>
    </row>
    <row r="2767" spans="1:9" ht="15.95" customHeight="1">
      <c r="A2767" s="257" t="s">
        <v>5594</v>
      </c>
      <c r="B2767" s="257" t="s">
        <v>5595</v>
      </c>
      <c r="C2767" s="257"/>
      <c r="D2767" s="257" t="s">
        <v>721</v>
      </c>
      <c r="E2767" s="257" t="s">
        <v>5580</v>
      </c>
      <c r="F2767" s="257" t="s">
        <v>5581</v>
      </c>
      <c r="G2767" s="257" t="s">
        <v>5543</v>
      </c>
      <c r="H2767" s="257" t="s">
        <v>5755</v>
      </c>
      <c r="I2767" s="257" t="s">
        <v>1073</v>
      </c>
    </row>
    <row r="2768" spans="1:9" ht="15.95" customHeight="1">
      <c r="A2768" s="257" t="s">
        <v>5596</v>
      </c>
      <c r="B2768" s="257" t="s">
        <v>741</v>
      </c>
      <c r="C2768" s="257"/>
      <c r="D2768" s="257" t="s">
        <v>721</v>
      </c>
      <c r="E2768" s="257" t="s">
        <v>5580</v>
      </c>
      <c r="F2768" s="257" t="s">
        <v>5581</v>
      </c>
      <c r="G2768" s="257" t="s">
        <v>5543</v>
      </c>
      <c r="H2768" s="257" t="s">
        <v>5755</v>
      </c>
      <c r="I2768" s="257" t="s">
        <v>1073</v>
      </c>
    </row>
    <row r="2769" spans="1:9" ht="15.95" customHeight="1">
      <c r="A2769" s="257" t="s">
        <v>5597</v>
      </c>
      <c r="B2769" s="257" t="s">
        <v>5598</v>
      </c>
      <c r="C2769" s="257"/>
      <c r="D2769" s="257" t="s">
        <v>721</v>
      </c>
      <c r="E2769" s="257" t="s">
        <v>5580</v>
      </c>
      <c r="F2769" s="257" t="s">
        <v>5581</v>
      </c>
      <c r="G2769" s="257" t="s">
        <v>5543</v>
      </c>
      <c r="H2769" s="257" t="s">
        <v>5755</v>
      </c>
      <c r="I2769" s="257" t="s">
        <v>1073</v>
      </c>
    </row>
    <row r="2770" spans="1:9" ht="15.95" customHeight="1">
      <c r="A2770" s="257" t="s">
        <v>5599</v>
      </c>
      <c r="B2770" s="257" t="s">
        <v>993</v>
      </c>
      <c r="C2770" s="257"/>
      <c r="D2770" s="257" t="s">
        <v>721</v>
      </c>
      <c r="E2770" s="257" t="s">
        <v>5580</v>
      </c>
      <c r="F2770" s="257" t="s">
        <v>5581</v>
      </c>
      <c r="G2770" s="257" t="s">
        <v>5543</v>
      </c>
      <c r="H2770" s="257" t="s">
        <v>5755</v>
      </c>
      <c r="I2770" s="257" t="s">
        <v>1073</v>
      </c>
    </row>
    <row r="2771" spans="1:9" ht="15.95" customHeight="1">
      <c r="A2771" s="257" t="s">
        <v>5600</v>
      </c>
      <c r="B2771" s="257" t="s">
        <v>5601</v>
      </c>
      <c r="C2771" s="257"/>
      <c r="D2771" s="257" t="s">
        <v>721</v>
      </c>
      <c r="E2771" s="257" t="s">
        <v>5580</v>
      </c>
      <c r="F2771" s="257" t="s">
        <v>5581</v>
      </c>
      <c r="G2771" s="257" t="s">
        <v>5543</v>
      </c>
      <c r="H2771" s="257" t="s">
        <v>5755</v>
      </c>
      <c r="I2771" s="257" t="s">
        <v>1073</v>
      </c>
    </row>
    <row r="2772" spans="1:9" ht="15.95" customHeight="1">
      <c r="A2772" s="257" t="s">
        <v>5602</v>
      </c>
      <c r="B2772" s="257" t="s">
        <v>5603</v>
      </c>
      <c r="C2772" s="257"/>
      <c r="D2772" s="257" t="s">
        <v>721</v>
      </c>
      <c r="E2772" s="257" t="s">
        <v>5580</v>
      </c>
      <c r="F2772" s="257" t="s">
        <v>5581</v>
      </c>
      <c r="G2772" s="257" t="s">
        <v>5543</v>
      </c>
      <c r="H2772" s="257" t="s">
        <v>5755</v>
      </c>
      <c r="I2772" s="257" t="s">
        <v>1073</v>
      </c>
    </row>
    <row r="2773" spans="1:9" ht="15.95" customHeight="1">
      <c r="A2773" s="257" t="s">
        <v>5604</v>
      </c>
      <c r="B2773" s="257" t="s">
        <v>5605</v>
      </c>
      <c r="C2773" s="257"/>
      <c r="D2773" s="257" t="s">
        <v>719</v>
      </c>
      <c r="E2773" s="257" t="s">
        <v>5606</v>
      </c>
      <c r="F2773" s="257" t="s">
        <v>5607</v>
      </c>
      <c r="G2773" s="257" t="s">
        <v>5543</v>
      </c>
      <c r="H2773" s="257" t="s">
        <v>5755</v>
      </c>
      <c r="I2773" s="257" t="s">
        <v>1073</v>
      </c>
    </row>
    <row r="2774" spans="1:9" ht="15.95" customHeight="1">
      <c r="A2774" s="257" t="s">
        <v>5608</v>
      </c>
      <c r="B2774" s="257" t="s">
        <v>5609</v>
      </c>
      <c r="C2774" s="257"/>
      <c r="D2774" s="257" t="s">
        <v>719</v>
      </c>
      <c r="E2774" s="257" t="s">
        <v>5606</v>
      </c>
      <c r="F2774" s="257" t="s">
        <v>5607</v>
      </c>
      <c r="G2774" s="257" t="s">
        <v>5543</v>
      </c>
      <c r="H2774" s="257" t="s">
        <v>5755</v>
      </c>
      <c r="I2774" s="257" t="s">
        <v>1073</v>
      </c>
    </row>
    <row r="2775" spans="1:9" ht="15.95" customHeight="1">
      <c r="A2775" s="257" t="s">
        <v>5610</v>
      </c>
      <c r="B2775" s="257" t="s">
        <v>5611</v>
      </c>
      <c r="C2775" s="257"/>
      <c r="D2775" s="257" t="s">
        <v>721</v>
      </c>
      <c r="E2775" s="257" t="s">
        <v>5606</v>
      </c>
      <c r="F2775" s="257" t="s">
        <v>5607</v>
      </c>
      <c r="G2775" s="257" t="s">
        <v>5543</v>
      </c>
      <c r="H2775" s="257" t="s">
        <v>5755</v>
      </c>
      <c r="I2775" s="257" t="s">
        <v>1073</v>
      </c>
    </row>
    <row r="2776" spans="1:9" ht="15.95" customHeight="1">
      <c r="A2776" s="257" t="s">
        <v>5612</v>
      </c>
      <c r="B2776" s="257" t="s">
        <v>5613</v>
      </c>
      <c r="C2776" s="257"/>
      <c r="D2776" s="257" t="s">
        <v>721</v>
      </c>
      <c r="E2776" s="257" t="s">
        <v>5606</v>
      </c>
      <c r="F2776" s="257" t="s">
        <v>5607</v>
      </c>
      <c r="G2776" s="257" t="s">
        <v>5543</v>
      </c>
      <c r="H2776" s="257" t="s">
        <v>5755</v>
      </c>
      <c r="I2776" s="257" t="s">
        <v>1073</v>
      </c>
    </row>
    <row r="2777" spans="1:9" ht="15.95" customHeight="1">
      <c r="A2777" s="257" t="s">
        <v>5614</v>
      </c>
      <c r="B2777" s="257" t="s">
        <v>5615</v>
      </c>
      <c r="C2777" s="257"/>
      <c r="D2777" s="257" t="s">
        <v>721</v>
      </c>
      <c r="E2777" s="257" t="s">
        <v>5606</v>
      </c>
      <c r="F2777" s="257" t="s">
        <v>5607</v>
      </c>
      <c r="G2777" s="257" t="s">
        <v>5543</v>
      </c>
      <c r="H2777" s="257" t="s">
        <v>5755</v>
      </c>
      <c r="I2777" s="257" t="s">
        <v>1073</v>
      </c>
    </row>
    <row r="2778" spans="1:9" ht="15.95" customHeight="1">
      <c r="A2778" s="257" t="s">
        <v>5616</v>
      </c>
      <c r="B2778" s="257" t="s">
        <v>990</v>
      </c>
      <c r="C2778" s="257" t="s">
        <v>5617</v>
      </c>
      <c r="D2778" s="257" t="s">
        <v>721</v>
      </c>
      <c r="E2778" s="257" t="s">
        <v>5606</v>
      </c>
      <c r="F2778" s="257" t="s">
        <v>5607</v>
      </c>
      <c r="G2778" s="257" t="s">
        <v>5543</v>
      </c>
      <c r="H2778" s="257" t="s">
        <v>5755</v>
      </c>
      <c r="I2778" s="257" t="s">
        <v>1073</v>
      </c>
    </row>
    <row r="2779" spans="1:9" ht="15.95" customHeight="1">
      <c r="A2779" s="257" t="s">
        <v>5618</v>
      </c>
      <c r="B2779" s="257" t="s">
        <v>1069</v>
      </c>
      <c r="C2779" s="257"/>
      <c r="D2779" s="257" t="s">
        <v>721</v>
      </c>
      <c r="E2779" s="257" t="s">
        <v>5606</v>
      </c>
      <c r="F2779" s="257" t="s">
        <v>5607</v>
      </c>
      <c r="G2779" s="257" t="s">
        <v>5543</v>
      </c>
      <c r="H2779" s="257" t="s">
        <v>5755</v>
      </c>
      <c r="I2779" s="257" t="s">
        <v>1073</v>
      </c>
    </row>
    <row r="2780" spans="1:9" ht="15.95" customHeight="1">
      <c r="A2780" s="257" t="s">
        <v>5619</v>
      </c>
      <c r="B2780" s="257" t="s">
        <v>3067</v>
      </c>
      <c r="C2780" s="257"/>
      <c r="D2780" s="257" t="s">
        <v>721</v>
      </c>
      <c r="E2780" s="257" t="s">
        <v>5606</v>
      </c>
      <c r="F2780" s="257" t="s">
        <v>5607</v>
      </c>
      <c r="G2780" s="257" t="s">
        <v>5543</v>
      </c>
      <c r="H2780" s="257" t="s">
        <v>5755</v>
      </c>
      <c r="I2780" s="257" t="s">
        <v>1073</v>
      </c>
    </row>
    <row r="2781" spans="1:9" ht="15.95" customHeight="1">
      <c r="A2781" s="257" t="s">
        <v>5620</v>
      </c>
      <c r="B2781" s="257" t="s">
        <v>5621</v>
      </c>
      <c r="C2781" s="257"/>
      <c r="D2781" s="257" t="s">
        <v>721</v>
      </c>
      <c r="E2781" s="257" t="s">
        <v>5606</v>
      </c>
      <c r="F2781" s="257" t="s">
        <v>5607</v>
      </c>
      <c r="G2781" s="257" t="s">
        <v>5543</v>
      </c>
      <c r="H2781" s="257" t="s">
        <v>5755</v>
      </c>
      <c r="I2781" s="257" t="s">
        <v>1073</v>
      </c>
    </row>
    <row r="2782" spans="1:9" ht="15.95" customHeight="1">
      <c r="A2782" s="257" t="s">
        <v>5622</v>
      </c>
      <c r="B2782" s="257" t="s">
        <v>944</v>
      </c>
      <c r="C2782" s="257"/>
      <c r="D2782" s="257" t="s">
        <v>721</v>
      </c>
      <c r="E2782" s="257" t="s">
        <v>5606</v>
      </c>
      <c r="F2782" s="257" t="s">
        <v>5607</v>
      </c>
      <c r="G2782" s="257" t="s">
        <v>5543</v>
      </c>
      <c r="H2782" s="257" t="s">
        <v>5755</v>
      </c>
      <c r="I2782" s="257" t="s">
        <v>1073</v>
      </c>
    </row>
    <row r="2783" spans="1:9" ht="15.95" customHeight="1">
      <c r="A2783" s="257" t="s">
        <v>5623</v>
      </c>
      <c r="B2783" s="257" t="s">
        <v>5624</v>
      </c>
      <c r="C2783" s="257"/>
      <c r="D2783" s="257" t="s">
        <v>721</v>
      </c>
      <c r="E2783" s="257" t="s">
        <v>5606</v>
      </c>
      <c r="F2783" s="257" t="s">
        <v>5607</v>
      </c>
      <c r="G2783" s="257" t="s">
        <v>5543</v>
      </c>
      <c r="H2783" s="257" t="s">
        <v>5755</v>
      </c>
      <c r="I2783" s="257" t="s">
        <v>1073</v>
      </c>
    </row>
    <row r="2784" spans="1:9" ht="15.95" customHeight="1">
      <c r="A2784" s="257" t="s">
        <v>5625</v>
      </c>
      <c r="B2784" s="257" t="s">
        <v>5626</v>
      </c>
      <c r="C2784" s="257" t="s">
        <v>5627</v>
      </c>
      <c r="D2784" s="257" t="s">
        <v>721</v>
      </c>
      <c r="E2784" s="257" t="s">
        <v>5606</v>
      </c>
      <c r="F2784" s="257" t="s">
        <v>5607</v>
      </c>
      <c r="G2784" s="257" t="s">
        <v>5543</v>
      </c>
      <c r="H2784" s="257" t="s">
        <v>5755</v>
      </c>
      <c r="I2784" s="257" t="s">
        <v>1073</v>
      </c>
    </row>
    <row r="2785" spans="1:9" ht="15.95" customHeight="1">
      <c r="A2785" s="257" t="s">
        <v>5628</v>
      </c>
      <c r="B2785" s="257" t="s">
        <v>5629</v>
      </c>
      <c r="C2785" s="257"/>
      <c r="D2785" s="257" t="s">
        <v>721</v>
      </c>
      <c r="E2785" s="257" t="s">
        <v>5606</v>
      </c>
      <c r="F2785" s="257" t="s">
        <v>5607</v>
      </c>
      <c r="G2785" s="257" t="s">
        <v>5543</v>
      </c>
      <c r="H2785" s="257" t="s">
        <v>5755</v>
      </c>
      <c r="I2785" s="257" t="s">
        <v>1073</v>
      </c>
    </row>
    <row r="2786" spans="1:9" ht="15.95" customHeight="1">
      <c r="A2786" s="257" t="s">
        <v>5630</v>
      </c>
      <c r="B2786" s="257" t="s">
        <v>5631</v>
      </c>
      <c r="C2786" s="257"/>
      <c r="D2786" s="257" t="s">
        <v>719</v>
      </c>
      <c r="E2786" s="257" t="s">
        <v>5632</v>
      </c>
      <c r="F2786" s="257" t="s">
        <v>5633</v>
      </c>
      <c r="G2786" s="257" t="s">
        <v>5543</v>
      </c>
      <c r="H2786" s="257" t="s">
        <v>5755</v>
      </c>
      <c r="I2786" s="257" t="s">
        <v>1073</v>
      </c>
    </row>
    <row r="2787" spans="1:9" ht="15.95" customHeight="1">
      <c r="A2787" s="257" t="s">
        <v>5634</v>
      </c>
      <c r="B2787" s="257" t="s">
        <v>2276</v>
      </c>
      <c r="C2787" s="257" t="s">
        <v>5635</v>
      </c>
      <c r="D2787" s="257" t="s">
        <v>721</v>
      </c>
      <c r="E2787" s="257" t="s">
        <v>5632</v>
      </c>
      <c r="F2787" s="257" t="s">
        <v>5633</v>
      </c>
      <c r="G2787" s="257" t="s">
        <v>5543</v>
      </c>
      <c r="H2787" s="257" t="s">
        <v>5755</v>
      </c>
      <c r="I2787" s="257" t="s">
        <v>1073</v>
      </c>
    </row>
    <row r="2788" spans="1:9" ht="15.95" customHeight="1">
      <c r="A2788" s="257" t="s">
        <v>5636</v>
      </c>
      <c r="B2788" s="257" t="s">
        <v>5637</v>
      </c>
      <c r="C2788" s="257"/>
      <c r="D2788" s="257" t="s">
        <v>721</v>
      </c>
      <c r="E2788" s="257" t="s">
        <v>5632</v>
      </c>
      <c r="F2788" s="257" t="s">
        <v>5633</v>
      </c>
      <c r="G2788" s="257" t="s">
        <v>5543</v>
      </c>
      <c r="H2788" s="257" t="s">
        <v>5755</v>
      </c>
      <c r="I2788" s="257" t="s">
        <v>1073</v>
      </c>
    </row>
    <row r="2789" spans="1:9" ht="15.95" customHeight="1">
      <c r="A2789" s="257" t="s">
        <v>5638</v>
      </c>
      <c r="B2789" s="257" t="s">
        <v>3646</v>
      </c>
      <c r="C2789" s="257"/>
      <c r="D2789" s="257" t="s">
        <v>721</v>
      </c>
      <c r="E2789" s="257" t="s">
        <v>5632</v>
      </c>
      <c r="F2789" s="257" t="s">
        <v>5633</v>
      </c>
      <c r="G2789" s="257" t="s">
        <v>5543</v>
      </c>
      <c r="H2789" s="257" t="s">
        <v>5755</v>
      </c>
      <c r="I2789" s="257" t="s">
        <v>1073</v>
      </c>
    </row>
    <row r="2790" spans="1:9" ht="15.95" customHeight="1">
      <c r="A2790" s="257" t="s">
        <v>5639</v>
      </c>
      <c r="B2790" s="257" t="s">
        <v>722</v>
      </c>
      <c r="C2790" s="257"/>
      <c r="D2790" s="257" t="s">
        <v>721</v>
      </c>
      <c r="E2790" s="257" t="s">
        <v>5632</v>
      </c>
      <c r="F2790" s="257" t="s">
        <v>5633</v>
      </c>
      <c r="G2790" s="257" t="s">
        <v>5543</v>
      </c>
      <c r="H2790" s="257" t="s">
        <v>5755</v>
      </c>
      <c r="I2790" s="257" t="s">
        <v>1073</v>
      </c>
    </row>
    <row r="2791" spans="1:9" ht="15.95" customHeight="1">
      <c r="A2791" s="257" t="s">
        <v>5640</v>
      </c>
      <c r="B2791" s="257" t="s">
        <v>983</v>
      </c>
      <c r="C2791" s="257"/>
      <c r="D2791" s="257" t="s">
        <v>721</v>
      </c>
      <c r="E2791" s="257" t="s">
        <v>5632</v>
      </c>
      <c r="F2791" s="257" t="s">
        <v>5633</v>
      </c>
      <c r="G2791" s="257" t="s">
        <v>5543</v>
      </c>
      <c r="H2791" s="257" t="s">
        <v>5755</v>
      </c>
      <c r="I2791" s="257" t="s">
        <v>1073</v>
      </c>
    </row>
    <row r="2792" spans="1:9" ht="15.95" customHeight="1">
      <c r="A2792" s="257" t="s">
        <v>5641</v>
      </c>
      <c r="B2792" s="257" t="s">
        <v>5177</v>
      </c>
      <c r="C2792" s="257" t="s">
        <v>5642</v>
      </c>
      <c r="D2792" s="257" t="s">
        <v>721</v>
      </c>
      <c r="E2792" s="257" t="s">
        <v>5632</v>
      </c>
      <c r="F2792" s="257" t="s">
        <v>5633</v>
      </c>
      <c r="G2792" s="257" t="s">
        <v>5543</v>
      </c>
      <c r="H2792" s="257" t="s">
        <v>5755</v>
      </c>
      <c r="I2792" s="257" t="s">
        <v>1073</v>
      </c>
    </row>
    <row r="2793" spans="1:9" ht="15.95" customHeight="1">
      <c r="A2793" s="257" t="s">
        <v>5643</v>
      </c>
      <c r="B2793" s="257" t="s">
        <v>866</v>
      </c>
      <c r="C2793" s="257" t="s">
        <v>5644</v>
      </c>
      <c r="D2793" s="257" t="s">
        <v>721</v>
      </c>
      <c r="E2793" s="257" t="s">
        <v>5632</v>
      </c>
      <c r="F2793" s="257" t="s">
        <v>5633</v>
      </c>
      <c r="G2793" s="257" t="s">
        <v>5543</v>
      </c>
      <c r="H2793" s="257" t="s">
        <v>5755</v>
      </c>
      <c r="I2793" s="257" t="s">
        <v>1073</v>
      </c>
    </row>
    <row r="2794" spans="1:9" ht="15.95" customHeight="1">
      <c r="A2794" s="257" t="s">
        <v>5645</v>
      </c>
      <c r="B2794" s="257" t="s">
        <v>5646</v>
      </c>
      <c r="C2794" s="257"/>
      <c r="D2794" s="257" t="s">
        <v>721</v>
      </c>
      <c r="E2794" s="257" t="s">
        <v>5632</v>
      </c>
      <c r="F2794" s="257" t="s">
        <v>5633</v>
      </c>
      <c r="G2794" s="257" t="s">
        <v>5543</v>
      </c>
      <c r="H2794" s="257" t="s">
        <v>5755</v>
      </c>
      <c r="I2794" s="257" t="s">
        <v>1073</v>
      </c>
    </row>
    <row r="2795" spans="1:9" ht="15.95" customHeight="1">
      <c r="A2795" s="257" t="s">
        <v>5647</v>
      </c>
      <c r="B2795" s="257" t="s">
        <v>5648</v>
      </c>
      <c r="C2795" s="257"/>
      <c r="D2795" s="257" t="s">
        <v>721</v>
      </c>
      <c r="E2795" s="257" t="s">
        <v>5632</v>
      </c>
      <c r="F2795" s="257" t="s">
        <v>5633</v>
      </c>
      <c r="G2795" s="257" t="s">
        <v>5543</v>
      </c>
      <c r="H2795" s="257" t="s">
        <v>5755</v>
      </c>
      <c r="I2795" s="257" t="s">
        <v>1073</v>
      </c>
    </row>
    <row r="2796" spans="1:9" ht="15.95" customHeight="1">
      <c r="A2796" s="257" t="s">
        <v>5649</v>
      </c>
      <c r="B2796" s="257" t="s">
        <v>5650</v>
      </c>
      <c r="C2796" s="257"/>
      <c r="D2796" s="257" t="s">
        <v>721</v>
      </c>
      <c r="E2796" s="257" t="s">
        <v>5632</v>
      </c>
      <c r="F2796" s="257" t="s">
        <v>5633</v>
      </c>
      <c r="G2796" s="257" t="s">
        <v>5543</v>
      </c>
      <c r="H2796" s="257" t="s">
        <v>5755</v>
      </c>
      <c r="I2796" s="257" t="s">
        <v>1073</v>
      </c>
    </row>
    <row r="2797" spans="1:9" ht="15.95" customHeight="1">
      <c r="A2797" s="257" t="s">
        <v>5651</v>
      </c>
      <c r="B2797" s="257" t="s">
        <v>5652</v>
      </c>
      <c r="C2797" s="257"/>
      <c r="D2797" s="257" t="s">
        <v>719</v>
      </c>
      <c r="E2797" s="257" t="s">
        <v>5653</v>
      </c>
      <c r="F2797" s="257" t="s">
        <v>5654</v>
      </c>
      <c r="G2797" s="257" t="s">
        <v>5543</v>
      </c>
      <c r="H2797" s="257" t="s">
        <v>5755</v>
      </c>
      <c r="I2797" s="257" t="s">
        <v>1073</v>
      </c>
    </row>
    <row r="2798" spans="1:9" ht="15.95" customHeight="1">
      <c r="A2798" s="257" t="s">
        <v>5655</v>
      </c>
      <c r="B2798" s="257" t="s">
        <v>5656</v>
      </c>
      <c r="C2798" s="257"/>
      <c r="D2798" s="257" t="s">
        <v>721</v>
      </c>
      <c r="E2798" s="257" t="s">
        <v>5653</v>
      </c>
      <c r="F2798" s="257" t="s">
        <v>5654</v>
      </c>
      <c r="G2798" s="257" t="s">
        <v>5543</v>
      </c>
      <c r="H2798" s="257" t="s">
        <v>5755</v>
      </c>
      <c r="I2798" s="257" t="s">
        <v>1073</v>
      </c>
    </row>
    <row r="2799" spans="1:9" ht="15.95" customHeight="1">
      <c r="A2799" s="257" t="s">
        <v>5657</v>
      </c>
      <c r="B2799" s="257" t="s">
        <v>5658</v>
      </c>
      <c r="C2799" s="257"/>
      <c r="D2799" s="257" t="s">
        <v>721</v>
      </c>
      <c r="E2799" s="257" t="s">
        <v>5653</v>
      </c>
      <c r="F2799" s="257" t="s">
        <v>5654</v>
      </c>
      <c r="G2799" s="257" t="s">
        <v>5543</v>
      </c>
      <c r="H2799" s="257" t="s">
        <v>5755</v>
      </c>
      <c r="I2799" s="257" t="s">
        <v>1073</v>
      </c>
    </row>
    <row r="2800" spans="1:9" ht="15.95" customHeight="1">
      <c r="A2800" s="257" t="s">
        <v>5659</v>
      </c>
      <c r="B2800" s="257" t="s">
        <v>5660</v>
      </c>
      <c r="C2800" s="257"/>
      <c r="D2800" s="257" t="s">
        <v>721</v>
      </c>
      <c r="E2800" s="257" t="s">
        <v>5653</v>
      </c>
      <c r="F2800" s="257" t="s">
        <v>5654</v>
      </c>
      <c r="G2800" s="257" t="s">
        <v>5543</v>
      </c>
      <c r="H2800" s="257" t="s">
        <v>5755</v>
      </c>
      <c r="I2800" s="257" t="s">
        <v>1073</v>
      </c>
    </row>
    <row r="2801" spans="1:9" ht="15.95" customHeight="1">
      <c r="A2801" s="257" t="s">
        <v>5661</v>
      </c>
      <c r="B2801" s="257" t="s">
        <v>864</v>
      </c>
      <c r="C2801" s="257" t="s">
        <v>5662</v>
      </c>
      <c r="D2801" s="257" t="s">
        <v>721</v>
      </c>
      <c r="E2801" s="257" t="s">
        <v>5653</v>
      </c>
      <c r="F2801" s="257" t="s">
        <v>5654</v>
      </c>
      <c r="G2801" s="257" t="s">
        <v>5543</v>
      </c>
      <c r="H2801" s="257" t="s">
        <v>5755</v>
      </c>
      <c r="I2801" s="257" t="s">
        <v>1073</v>
      </c>
    </row>
    <row r="2802" spans="1:9" ht="15.95" customHeight="1">
      <c r="A2802" s="257" t="s">
        <v>5663</v>
      </c>
      <c r="B2802" s="257" t="s">
        <v>844</v>
      </c>
      <c r="C2802" s="257"/>
      <c r="D2802" s="257" t="s">
        <v>721</v>
      </c>
      <c r="E2802" s="257" t="s">
        <v>5653</v>
      </c>
      <c r="F2802" s="257" t="s">
        <v>5654</v>
      </c>
      <c r="G2802" s="257" t="s">
        <v>5543</v>
      </c>
      <c r="H2802" s="257" t="s">
        <v>5755</v>
      </c>
      <c r="I2802" s="257" t="s">
        <v>1073</v>
      </c>
    </row>
    <row r="2803" spans="1:9" ht="15.95" customHeight="1">
      <c r="A2803" s="257" t="s">
        <v>5664</v>
      </c>
      <c r="B2803" s="257" t="s">
        <v>1328</v>
      </c>
      <c r="C2803" s="257"/>
      <c r="D2803" s="257" t="s">
        <v>721</v>
      </c>
      <c r="E2803" s="257" t="s">
        <v>5653</v>
      </c>
      <c r="F2803" s="257" t="s">
        <v>5654</v>
      </c>
      <c r="G2803" s="257" t="s">
        <v>5543</v>
      </c>
      <c r="H2803" s="257" t="s">
        <v>5755</v>
      </c>
      <c r="I2803" s="257" t="s">
        <v>1073</v>
      </c>
    </row>
    <row r="2804" spans="1:9" ht="15.95" customHeight="1">
      <c r="A2804" s="257" t="s">
        <v>5665</v>
      </c>
      <c r="B2804" s="257" t="s">
        <v>5666</v>
      </c>
      <c r="C2804" s="257"/>
      <c r="D2804" s="257" t="s">
        <v>721</v>
      </c>
      <c r="E2804" s="257" t="s">
        <v>5653</v>
      </c>
      <c r="F2804" s="257" t="s">
        <v>5654</v>
      </c>
      <c r="G2804" s="257" t="s">
        <v>5543</v>
      </c>
      <c r="H2804" s="257" t="s">
        <v>5755</v>
      </c>
      <c r="I2804" s="257" t="s">
        <v>1073</v>
      </c>
    </row>
    <row r="2805" spans="1:9" ht="15.95" customHeight="1">
      <c r="A2805" s="257" t="s">
        <v>5667</v>
      </c>
      <c r="B2805" s="257" t="s">
        <v>5668</v>
      </c>
      <c r="C2805" s="257"/>
      <c r="D2805" s="257" t="s">
        <v>721</v>
      </c>
      <c r="E2805" s="257" t="s">
        <v>5653</v>
      </c>
      <c r="F2805" s="257" t="s">
        <v>5654</v>
      </c>
      <c r="G2805" s="257" t="s">
        <v>5543</v>
      </c>
      <c r="H2805" s="257" t="s">
        <v>5755</v>
      </c>
      <c r="I2805" s="257" t="s">
        <v>1073</v>
      </c>
    </row>
    <row r="2806" spans="1:9" ht="15.95" customHeight="1">
      <c r="A2806" s="257" t="s">
        <v>5669</v>
      </c>
      <c r="B2806" s="257" t="s">
        <v>723</v>
      </c>
      <c r="C2806" s="257" t="s">
        <v>5670</v>
      </c>
      <c r="D2806" s="257" t="s">
        <v>721</v>
      </c>
      <c r="E2806" s="257" t="s">
        <v>5653</v>
      </c>
      <c r="F2806" s="257" t="s">
        <v>5654</v>
      </c>
      <c r="G2806" s="257" t="s">
        <v>5543</v>
      </c>
      <c r="H2806" s="257" t="s">
        <v>5755</v>
      </c>
      <c r="I2806" s="257" t="s">
        <v>1073</v>
      </c>
    </row>
    <row r="2807" spans="1:9" ht="15.95" customHeight="1">
      <c r="A2807" s="257" t="s">
        <v>5671</v>
      </c>
      <c r="B2807" s="257" t="s">
        <v>750</v>
      </c>
      <c r="C2807" s="257"/>
      <c r="D2807" s="257" t="s">
        <v>721</v>
      </c>
      <c r="E2807" s="257" t="s">
        <v>5653</v>
      </c>
      <c r="F2807" s="257" t="s">
        <v>5654</v>
      </c>
      <c r="G2807" s="257" t="s">
        <v>5543</v>
      </c>
      <c r="H2807" s="257" t="s">
        <v>5755</v>
      </c>
      <c r="I2807" s="257" t="s">
        <v>1073</v>
      </c>
    </row>
    <row r="2808" spans="1:9" ht="15.95" customHeight="1">
      <c r="A2808" s="257" t="s">
        <v>5672</v>
      </c>
      <c r="B2808" s="257" t="s">
        <v>5673</v>
      </c>
      <c r="C2808" s="257"/>
      <c r="D2808" s="257" t="s">
        <v>721</v>
      </c>
      <c r="E2808" s="257" t="s">
        <v>5653</v>
      </c>
      <c r="F2808" s="257" t="s">
        <v>5654</v>
      </c>
      <c r="G2808" s="257" t="s">
        <v>5543</v>
      </c>
      <c r="H2808" s="257" t="s">
        <v>5755</v>
      </c>
      <c r="I2808" s="257" t="s">
        <v>1073</v>
      </c>
    </row>
    <row r="2809" spans="1:9" ht="15.95" customHeight="1">
      <c r="A2809" s="257" t="s">
        <v>5674</v>
      </c>
      <c r="B2809" s="257" t="s">
        <v>5675</v>
      </c>
      <c r="C2809" s="257"/>
      <c r="D2809" s="257" t="s">
        <v>721</v>
      </c>
      <c r="E2809" s="257" t="s">
        <v>5653</v>
      </c>
      <c r="F2809" s="257" t="s">
        <v>5654</v>
      </c>
      <c r="G2809" s="257" t="s">
        <v>5543</v>
      </c>
      <c r="H2809" s="257" t="s">
        <v>5755</v>
      </c>
      <c r="I2809" s="257" t="s">
        <v>1073</v>
      </c>
    </row>
    <row r="2810" spans="1:9" ht="15.95" customHeight="1">
      <c r="A2810" s="257" t="s">
        <v>5676</v>
      </c>
      <c r="B2810" s="257" t="s">
        <v>904</v>
      </c>
      <c r="C2810" s="257"/>
      <c r="D2810" s="257" t="s">
        <v>721</v>
      </c>
      <c r="E2810" s="257" t="s">
        <v>5653</v>
      </c>
      <c r="F2810" s="257" t="s">
        <v>5654</v>
      </c>
      <c r="G2810" s="257" t="s">
        <v>5543</v>
      </c>
      <c r="H2810" s="257" t="s">
        <v>5755</v>
      </c>
      <c r="I2810" s="257" t="s">
        <v>1073</v>
      </c>
    </row>
    <row r="2811" spans="1:9" ht="15.95" customHeight="1">
      <c r="A2811" s="257" t="s">
        <v>5677</v>
      </c>
      <c r="B2811" s="257" t="s">
        <v>5678</v>
      </c>
      <c r="C2811" s="257" t="s">
        <v>5679</v>
      </c>
      <c r="D2811" s="257" t="s">
        <v>721</v>
      </c>
      <c r="E2811" s="257" t="s">
        <v>5653</v>
      </c>
      <c r="F2811" s="257" t="s">
        <v>5654</v>
      </c>
      <c r="G2811" s="257" t="s">
        <v>5543</v>
      </c>
      <c r="H2811" s="257" t="s">
        <v>5755</v>
      </c>
      <c r="I2811" s="257" t="s">
        <v>1073</v>
      </c>
    </row>
    <row r="2812" spans="1:9" ht="15.95" customHeight="1">
      <c r="A2812" s="257" t="s">
        <v>5680</v>
      </c>
      <c r="B2812" s="257" t="s">
        <v>5681</v>
      </c>
      <c r="C2812" s="257"/>
      <c r="D2812" s="257" t="s">
        <v>721</v>
      </c>
      <c r="E2812" s="257" t="s">
        <v>5653</v>
      </c>
      <c r="F2812" s="257" t="s">
        <v>5654</v>
      </c>
      <c r="G2812" s="257" t="s">
        <v>5543</v>
      </c>
      <c r="H2812" s="257" t="s">
        <v>5755</v>
      </c>
      <c r="I2812" s="257" t="s">
        <v>1073</v>
      </c>
    </row>
    <row r="2813" spans="1:9" ht="15.95" customHeight="1">
      <c r="A2813" s="257" t="s">
        <v>5682</v>
      </c>
      <c r="B2813" s="257" t="s">
        <v>5683</v>
      </c>
      <c r="C2813" s="257"/>
      <c r="D2813" s="257" t="s">
        <v>719</v>
      </c>
      <c r="E2813" s="257" t="s">
        <v>5684</v>
      </c>
      <c r="F2813" s="257" t="s">
        <v>5685</v>
      </c>
      <c r="G2813" s="257" t="s">
        <v>5543</v>
      </c>
      <c r="H2813" s="257" t="s">
        <v>5755</v>
      </c>
      <c r="I2813" s="257" t="s">
        <v>1073</v>
      </c>
    </row>
    <row r="2814" spans="1:9" ht="15.95" customHeight="1">
      <c r="A2814" s="257" t="s">
        <v>5686</v>
      </c>
      <c r="B2814" s="257" t="s">
        <v>5687</v>
      </c>
      <c r="C2814" s="257"/>
      <c r="D2814" s="257" t="s">
        <v>721</v>
      </c>
      <c r="E2814" s="257" t="s">
        <v>5684</v>
      </c>
      <c r="F2814" s="257" t="s">
        <v>5685</v>
      </c>
      <c r="G2814" s="257" t="s">
        <v>5543</v>
      </c>
      <c r="H2814" s="257" t="s">
        <v>5755</v>
      </c>
      <c r="I2814" s="257" t="s">
        <v>1073</v>
      </c>
    </row>
    <row r="2815" spans="1:9" ht="15.95" customHeight="1">
      <c r="A2815" s="257" t="s">
        <v>5688</v>
      </c>
      <c r="B2815" s="257" t="s">
        <v>5689</v>
      </c>
      <c r="C2815" s="257"/>
      <c r="D2815" s="257" t="s">
        <v>721</v>
      </c>
      <c r="E2815" s="257" t="s">
        <v>5684</v>
      </c>
      <c r="F2815" s="257" t="s">
        <v>5685</v>
      </c>
      <c r="G2815" s="257" t="s">
        <v>5543</v>
      </c>
      <c r="H2815" s="257" t="s">
        <v>5755</v>
      </c>
      <c r="I2815" s="257" t="s">
        <v>1073</v>
      </c>
    </row>
    <row r="2816" spans="1:9" ht="15.95" customHeight="1">
      <c r="A2816" s="257" t="s">
        <v>5690</v>
      </c>
      <c r="B2816" s="257" t="s">
        <v>5691</v>
      </c>
      <c r="C2816" s="257"/>
      <c r="D2816" s="257" t="s">
        <v>721</v>
      </c>
      <c r="E2816" s="257" t="s">
        <v>5684</v>
      </c>
      <c r="F2816" s="257" t="s">
        <v>5685</v>
      </c>
      <c r="G2816" s="257" t="s">
        <v>5543</v>
      </c>
      <c r="H2816" s="257" t="s">
        <v>5755</v>
      </c>
      <c r="I2816" s="257" t="s">
        <v>1073</v>
      </c>
    </row>
    <row r="2817" spans="1:9" ht="15.95" customHeight="1">
      <c r="A2817" s="257" t="s">
        <v>5692</v>
      </c>
      <c r="B2817" s="257" t="s">
        <v>5693</v>
      </c>
      <c r="C2817" s="257" t="s">
        <v>5694</v>
      </c>
      <c r="D2817" s="257" t="s">
        <v>721</v>
      </c>
      <c r="E2817" s="257" t="s">
        <v>5684</v>
      </c>
      <c r="F2817" s="257" t="s">
        <v>5685</v>
      </c>
      <c r="G2817" s="257" t="s">
        <v>5543</v>
      </c>
      <c r="H2817" s="257" t="s">
        <v>5755</v>
      </c>
      <c r="I2817" s="257" t="s">
        <v>1073</v>
      </c>
    </row>
    <row r="2818" spans="1:9" ht="15.95" customHeight="1">
      <c r="A2818" s="257" t="s">
        <v>5695</v>
      </c>
      <c r="B2818" s="257" t="s">
        <v>5696</v>
      </c>
      <c r="C2818" s="257"/>
      <c r="D2818" s="257" t="s">
        <v>721</v>
      </c>
      <c r="E2818" s="257" t="s">
        <v>5684</v>
      </c>
      <c r="F2818" s="257" t="s">
        <v>5685</v>
      </c>
      <c r="G2818" s="257" t="s">
        <v>5543</v>
      </c>
      <c r="H2818" s="257" t="s">
        <v>5755</v>
      </c>
      <c r="I2818" s="257" t="s">
        <v>1073</v>
      </c>
    </row>
    <row r="2819" spans="1:9" ht="15.95" customHeight="1">
      <c r="A2819" s="257" t="s">
        <v>5697</v>
      </c>
      <c r="B2819" s="257" t="s">
        <v>888</v>
      </c>
      <c r="C2819" s="257"/>
      <c r="D2819" s="257" t="s">
        <v>721</v>
      </c>
      <c r="E2819" s="257" t="s">
        <v>5684</v>
      </c>
      <c r="F2819" s="257" t="s">
        <v>5685</v>
      </c>
      <c r="G2819" s="257" t="s">
        <v>5543</v>
      </c>
      <c r="H2819" s="257" t="s">
        <v>5755</v>
      </c>
      <c r="I2819" s="257" t="s">
        <v>1073</v>
      </c>
    </row>
    <row r="2820" spans="1:9" ht="15.95" customHeight="1">
      <c r="A2820" s="257" t="s">
        <v>5698</v>
      </c>
      <c r="B2820" s="257" t="s">
        <v>5699</v>
      </c>
      <c r="C2820" s="257"/>
      <c r="D2820" s="257" t="s">
        <v>721</v>
      </c>
      <c r="E2820" s="257" t="s">
        <v>5684</v>
      </c>
      <c r="F2820" s="257" t="s">
        <v>5685</v>
      </c>
      <c r="G2820" s="257" t="s">
        <v>5543</v>
      </c>
      <c r="H2820" s="257" t="s">
        <v>5755</v>
      </c>
      <c r="I2820" s="257" t="s">
        <v>1073</v>
      </c>
    </row>
    <row r="2821" spans="1:9" ht="15.95" customHeight="1">
      <c r="A2821" s="257" t="s">
        <v>5700</v>
      </c>
      <c r="B2821" s="257" t="s">
        <v>5701</v>
      </c>
      <c r="C2821" s="257"/>
      <c r="D2821" s="257" t="s">
        <v>719</v>
      </c>
      <c r="E2821" s="257" t="s">
        <v>5702</v>
      </c>
      <c r="F2821" s="257" t="s">
        <v>4550</v>
      </c>
      <c r="G2821" s="257" t="s">
        <v>5543</v>
      </c>
      <c r="H2821" s="257" t="s">
        <v>5755</v>
      </c>
      <c r="I2821" s="257" t="s">
        <v>1073</v>
      </c>
    </row>
    <row r="2822" spans="1:9" ht="15.95" customHeight="1">
      <c r="A2822" s="257" t="s">
        <v>5703</v>
      </c>
      <c r="B2822" s="257" t="s">
        <v>1009</v>
      </c>
      <c r="C2822" s="257" t="s">
        <v>5704</v>
      </c>
      <c r="D2822" s="257" t="s">
        <v>721</v>
      </c>
      <c r="E2822" s="257" t="s">
        <v>5702</v>
      </c>
      <c r="F2822" s="257" t="s">
        <v>4550</v>
      </c>
      <c r="G2822" s="257" t="s">
        <v>5543</v>
      </c>
      <c r="H2822" s="257" t="s">
        <v>5755</v>
      </c>
      <c r="I2822" s="257" t="s">
        <v>1073</v>
      </c>
    </row>
    <row r="2823" spans="1:9" ht="15.95" customHeight="1">
      <c r="A2823" s="257" t="s">
        <v>5705</v>
      </c>
      <c r="B2823" s="257" t="s">
        <v>848</v>
      </c>
      <c r="C2823" s="257"/>
      <c r="D2823" s="257" t="s">
        <v>721</v>
      </c>
      <c r="E2823" s="257" t="s">
        <v>5702</v>
      </c>
      <c r="F2823" s="257" t="s">
        <v>4550</v>
      </c>
      <c r="G2823" s="257" t="s">
        <v>5543</v>
      </c>
      <c r="H2823" s="257" t="s">
        <v>5755</v>
      </c>
      <c r="I2823" s="257" t="s">
        <v>1073</v>
      </c>
    </row>
    <row r="2824" spans="1:9" ht="15.95" customHeight="1">
      <c r="A2824" s="257" t="s">
        <v>5706</v>
      </c>
      <c r="B2824" s="257" t="s">
        <v>2290</v>
      </c>
      <c r="C2824" s="257"/>
      <c r="D2824" s="257" t="s">
        <v>721</v>
      </c>
      <c r="E2824" s="257" t="s">
        <v>5702</v>
      </c>
      <c r="F2824" s="257" t="s">
        <v>4550</v>
      </c>
      <c r="G2824" s="257" t="s">
        <v>5543</v>
      </c>
      <c r="H2824" s="257" t="s">
        <v>5755</v>
      </c>
      <c r="I2824" s="257" t="s">
        <v>1073</v>
      </c>
    </row>
    <row r="2825" spans="1:9" ht="15.95" customHeight="1">
      <c r="A2825" s="257" t="s">
        <v>5707</v>
      </c>
      <c r="B2825" s="257" t="s">
        <v>1128</v>
      </c>
      <c r="C2825" s="257"/>
      <c r="D2825" s="257" t="s">
        <v>721</v>
      </c>
      <c r="E2825" s="257" t="s">
        <v>5702</v>
      </c>
      <c r="F2825" s="257" t="s">
        <v>4550</v>
      </c>
      <c r="G2825" s="257" t="s">
        <v>5543</v>
      </c>
      <c r="H2825" s="257" t="s">
        <v>5755</v>
      </c>
      <c r="I2825" s="257" t="s">
        <v>1073</v>
      </c>
    </row>
    <row r="2826" spans="1:9" ht="15.95" customHeight="1">
      <c r="A2826" s="257" t="s">
        <v>5708</v>
      </c>
      <c r="B2826" s="257" t="s">
        <v>5709</v>
      </c>
      <c r="C2826" s="257"/>
      <c r="D2826" s="257" t="s">
        <v>721</v>
      </c>
      <c r="E2826" s="257" t="s">
        <v>5702</v>
      </c>
      <c r="F2826" s="257" t="s">
        <v>4550</v>
      </c>
      <c r="G2826" s="257" t="s">
        <v>5543</v>
      </c>
      <c r="H2826" s="257" t="s">
        <v>5755</v>
      </c>
      <c r="I2826" s="257" t="s">
        <v>1073</v>
      </c>
    </row>
    <row r="2827" spans="1:9" ht="15.95" customHeight="1">
      <c r="A2827" s="257" t="s">
        <v>5710</v>
      </c>
      <c r="B2827" s="257" t="s">
        <v>5711</v>
      </c>
      <c r="C2827" s="257"/>
      <c r="D2827" s="257" t="s">
        <v>721</v>
      </c>
      <c r="E2827" s="257" t="s">
        <v>5702</v>
      </c>
      <c r="F2827" s="257" t="s">
        <v>4550</v>
      </c>
      <c r="G2827" s="257" t="s">
        <v>5543</v>
      </c>
      <c r="H2827" s="257" t="s">
        <v>5755</v>
      </c>
      <c r="I2827" s="257" t="s">
        <v>1073</v>
      </c>
    </row>
    <row r="2828" spans="1:9" ht="15.95" customHeight="1">
      <c r="A2828" s="257" t="s">
        <v>5712</v>
      </c>
      <c r="B2828" s="257" t="s">
        <v>5713</v>
      </c>
      <c r="C2828" s="257" t="s">
        <v>5714</v>
      </c>
      <c r="D2828" s="257" t="s">
        <v>721</v>
      </c>
      <c r="E2828" s="257" t="s">
        <v>5702</v>
      </c>
      <c r="F2828" s="257" t="s">
        <v>4550</v>
      </c>
      <c r="G2828" s="257" t="s">
        <v>5543</v>
      </c>
      <c r="H2828" s="257" t="s">
        <v>5755</v>
      </c>
      <c r="I2828" s="257" t="s">
        <v>1073</v>
      </c>
    </row>
    <row r="2829" spans="1:9" ht="15.95" customHeight="1">
      <c r="A2829" s="257" t="s">
        <v>5715</v>
      </c>
      <c r="B2829" s="257" t="s">
        <v>5716</v>
      </c>
      <c r="C2829" s="257"/>
      <c r="D2829" s="257" t="s">
        <v>721</v>
      </c>
      <c r="E2829" s="257" t="s">
        <v>5702</v>
      </c>
      <c r="F2829" s="257" t="s">
        <v>4550</v>
      </c>
      <c r="G2829" s="257" t="s">
        <v>5543</v>
      </c>
      <c r="H2829" s="257" t="s">
        <v>5755</v>
      </c>
      <c r="I2829" s="257" t="s">
        <v>1073</v>
      </c>
    </row>
    <row r="2830" spans="1:9" ht="15.95" customHeight="1">
      <c r="A2830" s="257" t="s">
        <v>5717</v>
      </c>
      <c r="B2830" s="257" t="s">
        <v>5718</v>
      </c>
      <c r="C2830" s="257"/>
      <c r="D2830" s="257" t="s">
        <v>721</v>
      </c>
      <c r="E2830" s="257" t="s">
        <v>5719</v>
      </c>
      <c r="F2830" s="257" t="s">
        <v>5720</v>
      </c>
      <c r="G2830" s="257" t="s">
        <v>5543</v>
      </c>
      <c r="H2830" s="257" t="s">
        <v>5755</v>
      </c>
      <c r="I2830" s="257" t="s">
        <v>1073</v>
      </c>
    </row>
    <row r="2831" spans="1:9" ht="15.95" customHeight="1">
      <c r="A2831" s="257" t="s">
        <v>5721</v>
      </c>
      <c r="B2831" s="257" t="s">
        <v>5722</v>
      </c>
      <c r="C2831" s="257"/>
      <c r="D2831" s="257" t="s">
        <v>721</v>
      </c>
      <c r="E2831" s="257" t="s">
        <v>5719</v>
      </c>
      <c r="F2831" s="257" t="s">
        <v>5720</v>
      </c>
      <c r="G2831" s="257" t="s">
        <v>5543</v>
      </c>
      <c r="H2831" s="257" t="s">
        <v>5755</v>
      </c>
      <c r="I2831" s="257" t="s">
        <v>1073</v>
      </c>
    </row>
    <row r="2832" spans="1:9" ht="15.95" customHeight="1">
      <c r="A2832" s="257" t="s">
        <v>5723</v>
      </c>
      <c r="B2832" s="257" t="s">
        <v>5724</v>
      </c>
      <c r="C2832" s="257"/>
      <c r="D2832" s="257" t="s">
        <v>721</v>
      </c>
      <c r="E2832" s="257" t="s">
        <v>5719</v>
      </c>
      <c r="F2832" s="257" t="s">
        <v>5720</v>
      </c>
      <c r="G2832" s="257" t="s">
        <v>5543</v>
      </c>
      <c r="H2832" s="257" t="s">
        <v>5755</v>
      </c>
      <c r="I2832" s="257" t="s">
        <v>1073</v>
      </c>
    </row>
    <row r="2833" spans="1:9" ht="15.95" customHeight="1">
      <c r="A2833" s="257" t="s">
        <v>5725</v>
      </c>
      <c r="B2833" s="257" t="s">
        <v>762</v>
      </c>
      <c r="C2833" s="257"/>
      <c r="D2833" s="257" t="s">
        <v>721</v>
      </c>
      <c r="E2833" s="257" t="s">
        <v>5719</v>
      </c>
      <c r="F2833" s="257" t="s">
        <v>5720</v>
      </c>
      <c r="G2833" s="257" t="s">
        <v>5543</v>
      </c>
      <c r="H2833" s="257" t="s">
        <v>5755</v>
      </c>
      <c r="I2833" s="257" t="s">
        <v>1073</v>
      </c>
    </row>
    <row r="2834" spans="1:9" ht="15.95" customHeight="1">
      <c r="A2834" s="257" t="s">
        <v>5726</v>
      </c>
      <c r="B2834" s="257" t="s">
        <v>5727</v>
      </c>
      <c r="C2834" s="257"/>
      <c r="D2834" s="257" t="s">
        <v>719</v>
      </c>
      <c r="E2834" s="257" t="s">
        <v>5719</v>
      </c>
      <c r="F2834" s="257" t="s">
        <v>5720</v>
      </c>
      <c r="G2834" s="257" t="s">
        <v>5543</v>
      </c>
      <c r="H2834" s="257" t="s">
        <v>5755</v>
      </c>
      <c r="I2834" s="257" t="s">
        <v>1073</v>
      </c>
    </row>
    <row r="2835" spans="1:9" ht="15.95" customHeight="1">
      <c r="A2835" s="257" t="s">
        <v>5728</v>
      </c>
      <c r="B2835" s="257" t="s">
        <v>3290</v>
      </c>
      <c r="C2835" s="257"/>
      <c r="D2835" s="257" t="s">
        <v>721</v>
      </c>
      <c r="E2835" s="257" t="s">
        <v>5719</v>
      </c>
      <c r="F2835" s="257" t="s">
        <v>5720</v>
      </c>
      <c r="G2835" s="257" t="s">
        <v>5543</v>
      </c>
      <c r="H2835" s="257" t="s">
        <v>5755</v>
      </c>
      <c r="I2835" s="257" t="s">
        <v>1073</v>
      </c>
    </row>
    <row r="2836" spans="1:9" ht="15.95" customHeight="1">
      <c r="A2836" s="257" t="s">
        <v>5729</v>
      </c>
      <c r="B2836" s="257" t="s">
        <v>5730</v>
      </c>
      <c r="C2836" s="257"/>
      <c r="D2836" s="257" t="s">
        <v>721</v>
      </c>
      <c r="E2836" s="257" t="s">
        <v>5719</v>
      </c>
      <c r="F2836" s="257" t="s">
        <v>5720</v>
      </c>
      <c r="G2836" s="257" t="s">
        <v>5543</v>
      </c>
      <c r="H2836" s="257" t="s">
        <v>5755</v>
      </c>
      <c r="I2836" s="257" t="s">
        <v>1073</v>
      </c>
    </row>
  </sheetData>
  <sheetProtection sheet="1" objects="1" scenarios="1" formatCells="0" formatColumns="0" formatRows="0" sort="0" autoFilter="0" pivotTables="0"/>
  <autoFilter ref="A1:IV2836" xr:uid="{00000000-0009-0000-0000-000006000000}"/>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style="254" customWidth="1"/>
    <col min="2" max="2" width="9" style="143" customWidth="1"/>
    <col min="3" max="3" width="17" style="144" customWidth="1"/>
    <col min="4" max="4" width="9.140625" style="144" customWidth="1"/>
    <col min="5" max="5" width="8.140625" style="144" customWidth="1"/>
    <col min="6" max="6" width="9.5703125" style="255" customWidth="1"/>
    <col min="7" max="7" width="10.5703125" style="255" customWidth="1"/>
    <col min="8" max="8" width="9.85546875" style="256" customWidth="1"/>
    <col min="9" max="9" width="7.7109375" style="255" customWidth="1"/>
    <col min="10" max="10" width="7.7109375" style="256" customWidth="1"/>
    <col min="11" max="15" width="7.7109375" style="255" customWidth="1"/>
    <col min="16" max="16" width="6" style="141" hidden="1" customWidth="1"/>
    <col min="17" max="22" width="6.28515625" style="141" hidden="1" customWidth="1"/>
    <col min="23" max="23" width="7" style="141" hidden="1" customWidth="1"/>
    <col min="24" max="24" width="2.28515625" style="236" customWidth="1"/>
    <col min="25" max="25" width="58.140625" style="143" customWidth="1"/>
    <col min="26" max="28" width="2.85546875" style="141" hidden="1" customWidth="1"/>
    <col min="29" max="29" width="2.42578125" style="142" customWidth="1"/>
    <col min="30" max="30" width="42" style="143" bestFit="1" customWidth="1"/>
    <col min="31" max="31" width="14.5703125" style="144" customWidth="1"/>
    <col min="32" max="32" width="9" style="237" customWidth="1"/>
    <col min="33" max="33" width="6.85546875" style="237" customWidth="1"/>
    <col min="34" max="34" width="6.85546875" style="238" customWidth="1"/>
    <col min="35" max="35" width="2.85546875" style="143" customWidth="1"/>
    <col min="36" max="36" width="42" style="143" bestFit="1" customWidth="1"/>
    <col min="37" max="37" width="2.5703125" style="142" customWidth="1"/>
    <col min="38" max="38" width="10.140625" style="143" customWidth="1"/>
    <col min="39" max="39" width="8.7109375" style="239" customWidth="1"/>
    <col min="40" max="40" width="9.7109375" style="239" customWidth="1"/>
    <col min="41" max="41" width="9" style="143" customWidth="1"/>
    <col min="42" max="42" width="7" style="143" customWidth="1"/>
    <col min="43" max="43" width="2.85546875" style="143" hidden="1" customWidth="1"/>
    <col min="44" max="44" width="2.7109375" style="143" hidden="1" customWidth="1"/>
    <col min="45" max="45" width="2.7109375" style="142" customWidth="1"/>
    <col min="46" max="46" width="52.42578125" style="143" customWidth="1"/>
    <col min="47" max="47" width="13.7109375" style="144" customWidth="1"/>
    <col min="48" max="48" width="32.7109375" style="144" bestFit="1" customWidth="1"/>
    <col min="49" max="49" width="52.5703125" style="143" customWidth="1"/>
    <col min="50" max="50" width="2.7109375" style="142" customWidth="1"/>
    <col min="51" max="51" width="2.7109375" style="142" hidden="1" customWidth="1"/>
    <col min="52" max="52" width="7.7109375" style="144" customWidth="1"/>
    <col min="53" max="53" width="2.5703125" style="142" customWidth="1"/>
    <col min="54" max="54" width="16" style="143" bestFit="1" customWidth="1"/>
    <col min="55" max="55" width="13.5703125" style="204" customWidth="1"/>
    <col min="56" max="56" width="2.5703125" style="201" customWidth="1"/>
    <col min="57" max="57" width="18.140625" style="143" customWidth="1"/>
    <col min="58" max="58" width="18.28515625" style="143" customWidth="1"/>
    <col min="59" max="61" width="8.42578125" style="143" customWidth="1"/>
    <col min="62" max="16384" width="9.140625" style="143"/>
  </cols>
  <sheetData>
    <row r="1" spans="1:61" ht="42">
      <c r="A1" s="314" t="s">
        <v>709</v>
      </c>
      <c r="B1" s="314" t="s">
        <v>486</v>
      </c>
      <c r="C1" s="314" t="s">
        <v>710</v>
      </c>
      <c r="D1" s="314" t="s">
        <v>711</v>
      </c>
      <c r="E1" s="314" t="s">
        <v>488</v>
      </c>
      <c r="F1" s="315" t="s">
        <v>274</v>
      </c>
      <c r="G1" s="145"/>
      <c r="H1" s="316" t="s">
        <v>276</v>
      </c>
      <c r="I1" s="146"/>
      <c r="J1" s="317" t="s">
        <v>275</v>
      </c>
      <c r="K1" s="147"/>
      <c r="L1" s="318" t="s">
        <v>277</v>
      </c>
      <c r="M1" s="148"/>
      <c r="N1" s="319" t="s">
        <v>273</v>
      </c>
      <c r="O1" s="149"/>
      <c r="P1" s="150"/>
      <c r="Q1" s="150"/>
      <c r="R1" s="125"/>
      <c r="S1" s="125"/>
      <c r="T1" s="125"/>
      <c r="U1" s="125"/>
      <c r="V1" s="125"/>
      <c r="W1" s="125"/>
      <c r="X1" s="151"/>
      <c r="Y1" s="314" t="s">
        <v>494</v>
      </c>
      <c r="Z1" s="152"/>
      <c r="AA1" s="125"/>
      <c r="AB1" s="125"/>
      <c r="AC1" s="145"/>
      <c r="AD1" s="320" t="s">
        <v>495</v>
      </c>
      <c r="AE1" s="321" t="s">
        <v>496</v>
      </c>
      <c r="AF1" s="322" t="s">
        <v>497</v>
      </c>
      <c r="AG1" s="322" t="s">
        <v>498</v>
      </c>
      <c r="AH1" s="323" t="s">
        <v>499</v>
      </c>
      <c r="AI1" s="153"/>
      <c r="AJ1" s="320" t="s">
        <v>500</v>
      </c>
      <c r="AK1" s="145"/>
      <c r="AL1" s="324" t="s">
        <v>487</v>
      </c>
      <c r="AM1" s="325" t="s">
        <v>501</v>
      </c>
      <c r="AN1" s="324" t="s">
        <v>502</v>
      </c>
      <c r="AO1" s="325" t="s">
        <v>503</v>
      </c>
      <c r="AP1" s="324" t="s">
        <v>504</v>
      </c>
      <c r="AQ1" s="157"/>
      <c r="AR1" s="156"/>
      <c r="AS1" s="158"/>
      <c r="AT1" s="326" t="s">
        <v>505</v>
      </c>
      <c r="AU1" s="326" t="s">
        <v>506</v>
      </c>
      <c r="AV1" s="326" t="s">
        <v>507</v>
      </c>
      <c r="AW1" s="327" t="s">
        <v>508</v>
      </c>
      <c r="AX1" s="158"/>
      <c r="AY1" s="158"/>
      <c r="AZ1" s="324" t="s">
        <v>509</v>
      </c>
      <c r="BB1" s="328" t="s">
        <v>510</v>
      </c>
      <c r="BC1" s="329" t="s">
        <v>511</v>
      </c>
      <c r="BD1" s="159"/>
      <c r="BE1" s="330" t="s">
        <v>512</v>
      </c>
      <c r="BF1" s="330" t="s">
        <v>513</v>
      </c>
    </row>
    <row r="2" spans="1:61" s="165" customFormat="1">
      <c r="A2" s="126"/>
      <c r="B2" s="160" t="s">
        <v>514</v>
      </c>
      <c r="C2" s="160" t="s">
        <v>515</v>
      </c>
      <c r="D2" s="160"/>
      <c r="E2" s="160" t="s">
        <v>516</v>
      </c>
      <c r="F2" s="160" t="s">
        <v>514</v>
      </c>
      <c r="G2" s="160" t="s">
        <v>517</v>
      </c>
      <c r="H2" s="161" t="s">
        <v>514</v>
      </c>
      <c r="I2" s="160" t="s">
        <v>517</v>
      </c>
      <c r="J2" s="161" t="s">
        <v>514</v>
      </c>
      <c r="K2" s="160" t="s">
        <v>517</v>
      </c>
      <c r="L2" s="160" t="s">
        <v>514</v>
      </c>
      <c r="M2" s="160" t="s">
        <v>517</v>
      </c>
      <c r="N2" s="160" t="s">
        <v>514</v>
      </c>
      <c r="O2" s="160" t="s">
        <v>517</v>
      </c>
      <c r="P2" s="160"/>
      <c r="Q2" s="160"/>
      <c r="R2" s="160"/>
      <c r="S2" s="160"/>
      <c r="T2" s="160"/>
      <c r="U2" s="160"/>
      <c r="V2" s="160"/>
      <c r="W2" s="160"/>
      <c r="X2" s="162"/>
      <c r="Y2" s="160"/>
      <c r="Z2" s="160"/>
      <c r="AA2" s="160"/>
      <c r="AB2" s="160"/>
      <c r="AC2" s="160"/>
      <c r="AD2" s="160"/>
      <c r="AE2" s="163" t="s">
        <v>515</v>
      </c>
      <c r="AF2" s="161" t="s">
        <v>518</v>
      </c>
      <c r="AG2" s="161" t="s">
        <v>516</v>
      </c>
      <c r="AH2" s="164" t="s">
        <v>519</v>
      </c>
      <c r="AI2" s="160"/>
      <c r="AJ2" s="160"/>
      <c r="AK2" s="160"/>
      <c r="AL2" s="160" t="s">
        <v>515</v>
      </c>
      <c r="AM2" s="161" t="s">
        <v>520</v>
      </c>
      <c r="AN2" s="160" t="s">
        <v>520</v>
      </c>
      <c r="AO2" s="161" t="s">
        <v>516</v>
      </c>
      <c r="AP2" s="160"/>
      <c r="AQ2" s="161"/>
      <c r="AR2" s="160"/>
      <c r="AS2" s="160"/>
      <c r="AT2" s="160"/>
      <c r="AU2" s="160"/>
      <c r="AV2" s="160"/>
      <c r="AW2" s="163"/>
      <c r="AX2" s="160"/>
      <c r="AY2" s="160"/>
      <c r="AZ2" s="160"/>
      <c r="BB2" s="166"/>
      <c r="BC2" s="167"/>
      <c r="BD2" s="168"/>
      <c r="BE2" s="166"/>
      <c r="BF2" s="166"/>
      <c r="BH2" s="169"/>
    </row>
    <row r="3" spans="1:61">
      <c r="A3" s="126" t="s">
        <v>523</v>
      </c>
      <c r="B3" s="128" t="s">
        <v>522</v>
      </c>
      <c r="C3" s="127" t="s">
        <v>152</v>
      </c>
      <c r="D3" s="130">
        <v>1</v>
      </c>
      <c r="E3" s="128"/>
      <c r="F3" s="128"/>
      <c r="G3" s="128">
        <f>IF(F3&gt;0,ROUND(10*LOG10(F3)+30,2),0)</f>
        <v>0</v>
      </c>
      <c r="H3" s="128"/>
      <c r="I3" s="128">
        <f>IF(H3&gt;0,ROUND(10*LOG10(H3)+30,2),0)</f>
        <v>0</v>
      </c>
      <c r="J3" s="128">
        <v>35.479999999999997</v>
      </c>
      <c r="K3" s="128">
        <f t="shared" ref="K3:K41" si="0">IF(J3&gt;0,ROUND(10*LOG10(J3)+30,2),0)</f>
        <v>45.5</v>
      </c>
      <c r="L3" s="128"/>
      <c r="M3" s="128">
        <f t="shared" ref="M3:M41" si="1">IF(L3&gt;0,ROUND(10*LOG10(L3)+30,2),0)</f>
        <v>0</v>
      </c>
      <c r="N3" s="128"/>
      <c r="O3" s="128">
        <f t="shared" ref="O3:O41" si="2">IF(N3&gt;0,ROUND(10*LOG10(N3)+30,2),0)</f>
        <v>0</v>
      </c>
      <c r="P3" s="128"/>
      <c r="Q3" s="128"/>
      <c r="R3" s="128"/>
      <c r="S3" s="128"/>
      <c r="T3" s="128"/>
      <c r="U3" s="128"/>
      <c r="V3" s="128"/>
      <c r="W3" s="127"/>
      <c r="X3" s="171"/>
      <c r="Y3" s="126" t="s">
        <v>523</v>
      </c>
      <c r="Z3" s="126"/>
      <c r="AA3" s="126"/>
      <c r="AB3" s="126"/>
      <c r="AC3" s="172"/>
      <c r="AD3" s="173" t="s">
        <v>524</v>
      </c>
      <c r="AE3" s="135" t="s">
        <v>152</v>
      </c>
      <c r="AF3" s="128">
        <v>2.57</v>
      </c>
      <c r="AG3" s="128">
        <v>17.8</v>
      </c>
      <c r="AH3" s="130">
        <v>0</v>
      </c>
      <c r="AI3" s="128"/>
      <c r="AJ3" s="174" t="s">
        <v>525</v>
      </c>
      <c r="AK3" s="175"/>
      <c r="AL3" s="125" t="s">
        <v>152</v>
      </c>
      <c r="AM3" s="128">
        <v>11.5</v>
      </c>
      <c r="AN3" s="128">
        <v>3.67</v>
      </c>
      <c r="AO3" s="128">
        <f>0.1*2</f>
        <v>0.2</v>
      </c>
      <c r="AP3" s="176" t="s">
        <v>492</v>
      </c>
      <c r="AQ3" s="128"/>
      <c r="AR3" s="176"/>
      <c r="AS3" s="158"/>
      <c r="AT3" s="177" t="s">
        <v>526</v>
      </c>
      <c r="AU3" s="178" t="s">
        <v>445</v>
      </c>
      <c r="AV3" s="178" t="s">
        <v>527</v>
      </c>
      <c r="AW3" s="177" t="s">
        <v>526</v>
      </c>
      <c r="AX3" s="158"/>
      <c r="AY3" s="158"/>
      <c r="AZ3" s="178" t="s">
        <v>489</v>
      </c>
      <c r="BB3" s="177">
        <v>1</v>
      </c>
      <c r="BC3" s="179"/>
      <c r="BD3" s="180"/>
      <c r="BE3" s="177" t="s">
        <v>528</v>
      </c>
      <c r="BF3" s="177" t="s">
        <v>528</v>
      </c>
    </row>
    <row r="4" spans="1:61">
      <c r="A4" s="126" t="s">
        <v>523</v>
      </c>
      <c r="B4" s="128" t="s">
        <v>522</v>
      </c>
      <c r="C4" s="127" t="s">
        <v>152</v>
      </c>
      <c r="D4" s="130">
        <v>2</v>
      </c>
      <c r="E4" s="128"/>
      <c r="F4" s="128">
        <v>60</v>
      </c>
      <c r="G4" s="128">
        <f t="shared" ref="G4:G41" si="3">IF(F4&gt;0,ROUND(10*LOG10(F4)+30,2),0)</f>
        <v>47.78</v>
      </c>
      <c r="H4" s="128"/>
      <c r="I4" s="128">
        <f t="shared" ref="I4:I41" si="4">IF(H4&gt;0,ROUND(10*LOG10(H4)+30,2),0)</f>
        <v>0</v>
      </c>
      <c r="J4" s="128">
        <v>32.43</v>
      </c>
      <c r="K4" s="128">
        <f t="shared" si="0"/>
        <v>45.11</v>
      </c>
      <c r="L4" s="128"/>
      <c r="M4" s="128">
        <f t="shared" si="1"/>
        <v>0</v>
      </c>
      <c r="N4" s="128"/>
      <c r="O4" s="128">
        <f t="shared" si="2"/>
        <v>0</v>
      </c>
      <c r="P4" s="181"/>
      <c r="Q4" s="181"/>
      <c r="R4" s="128"/>
      <c r="S4" s="128"/>
      <c r="T4" s="128"/>
      <c r="U4" s="128"/>
      <c r="V4" s="128"/>
      <c r="W4" s="127"/>
      <c r="X4" s="171"/>
      <c r="Y4" s="126" t="s">
        <v>521</v>
      </c>
      <c r="Z4" s="126"/>
      <c r="AA4" s="126"/>
      <c r="AB4" s="126"/>
      <c r="AC4" s="172"/>
      <c r="AD4" s="173" t="s">
        <v>525</v>
      </c>
      <c r="AE4" s="135" t="s">
        <v>453</v>
      </c>
      <c r="AF4" s="128">
        <v>1.31</v>
      </c>
      <c r="AG4" s="128">
        <v>17.600000000000001</v>
      </c>
      <c r="AH4" s="130">
        <v>0</v>
      </c>
      <c r="AI4" s="128"/>
      <c r="AJ4" s="174" t="s">
        <v>524</v>
      </c>
      <c r="AK4" s="175"/>
      <c r="AL4" s="127" t="s">
        <v>444</v>
      </c>
      <c r="AM4" s="128">
        <v>16.600000000000001</v>
      </c>
      <c r="AN4" s="128">
        <v>6.3</v>
      </c>
      <c r="AO4" s="128">
        <v>0.2</v>
      </c>
      <c r="AP4" s="176" t="s">
        <v>492</v>
      </c>
      <c r="AQ4" s="128"/>
      <c r="AR4" s="176"/>
      <c r="AS4" s="158"/>
      <c r="AT4" s="177" t="s">
        <v>529</v>
      </c>
      <c r="AU4" s="178" t="s">
        <v>444</v>
      </c>
      <c r="AV4" s="178" t="s">
        <v>530</v>
      </c>
      <c r="AW4" s="177" t="s">
        <v>529</v>
      </c>
      <c r="AX4" s="158"/>
      <c r="AY4" s="158"/>
      <c r="AZ4" s="178" t="s">
        <v>489</v>
      </c>
      <c r="BB4" s="177">
        <v>2</v>
      </c>
      <c r="BC4" s="179"/>
      <c r="BD4" s="180"/>
      <c r="BE4" s="177" t="s">
        <v>531</v>
      </c>
      <c r="BF4" s="177" t="s">
        <v>531</v>
      </c>
    </row>
    <row r="5" spans="1:61">
      <c r="A5" s="126" t="s">
        <v>523</v>
      </c>
      <c r="B5" s="128" t="s">
        <v>522</v>
      </c>
      <c r="C5" s="127" t="s">
        <v>152</v>
      </c>
      <c r="D5" s="130">
        <v>3</v>
      </c>
      <c r="E5" s="128"/>
      <c r="F5" s="128">
        <v>60</v>
      </c>
      <c r="G5" s="128">
        <f t="shared" si="3"/>
        <v>47.78</v>
      </c>
      <c r="H5" s="128"/>
      <c r="I5" s="128">
        <f t="shared" si="4"/>
        <v>0</v>
      </c>
      <c r="J5" s="128">
        <v>32.43</v>
      </c>
      <c r="K5" s="128">
        <f t="shared" si="0"/>
        <v>45.11</v>
      </c>
      <c r="L5" s="128"/>
      <c r="M5" s="128">
        <f t="shared" si="1"/>
        <v>0</v>
      </c>
      <c r="N5" s="128"/>
      <c r="O5" s="128">
        <f t="shared" si="2"/>
        <v>0</v>
      </c>
      <c r="P5" s="128"/>
      <c r="Q5" s="128"/>
      <c r="R5" s="128"/>
      <c r="S5" s="128"/>
      <c r="T5" s="128"/>
      <c r="U5" s="128"/>
      <c r="V5" s="128"/>
      <c r="W5" s="127"/>
      <c r="X5" s="171"/>
      <c r="Y5" s="126" t="s">
        <v>532</v>
      </c>
      <c r="Z5" s="126"/>
      <c r="AA5" s="126"/>
      <c r="AB5" s="126"/>
      <c r="AC5" s="172"/>
      <c r="AD5" s="173" t="s">
        <v>525</v>
      </c>
      <c r="AE5" s="176" t="s">
        <v>444</v>
      </c>
      <c r="AF5" s="128">
        <v>1.31</v>
      </c>
      <c r="AG5" s="128">
        <v>18</v>
      </c>
      <c r="AH5" s="130">
        <v>0</v>
      </c>
      <c r="AI5" s="128"/>
      <c r="AJ5" s="182" t="s">
        <v>533</v>
      </c>
      <c r="AK5" s="183"/>
      <c r="AL5" s="127" t="s">
        <v>152</v>
      </c>
      <c r="AM5" s="128">
        <v>11.6</v>
      </c>
      <c r="AN5" s="128">
        <v>3.95</v>
      </c>
      <c r="AO5" s="128">
        <f t="shared" ref="AO5:AO12" si="5">0.1*2</f>
        <v>0.2</v>
      </c>
      <c r="AP5" s="178" t="s">
        <v>489</v>
      </c>
      <c r="AQ5" s="128"/>
      <c r="AR5" s="178"/>
      <c r="AS5" s="158"/>
      <c r="AT5" s="177" t="s">
        <v>529</v>
      </c>
      <c r="AU5" s="178" t="s">
        <v>534</v>
      </c>
      <c r="AV5" s="178" t="s">
        <v>535</v>
      </c>
      <c r="AW5" s="177" t="s">
        <v>536</v>
      </c>
      <c r="AX5" s="158"/>
      <c r="AY5" s="158"/>
      <c r="AZ5" s="178" t="s">
        <v>489</v>
      </c>
      <c r="BB5" s="177" t="s">
        <v>537</v>
      </c>
      <c r="BC5" s="179"/>
      <c r="BD5" s="180"/>
      <c r="BE5" s="177" t="s">
        <v>538</v>
      </c>
      <c r="BF5" s="177" t="s">
        <v>538</v>
      </c>
    </row>
    <row r="6" spans="1:61">
      <c r="A6" s="126" t="s">
        <v>523</v>
      </c>
      <c r="B6" s="128" t="s">
        <v>522</v>
      </c>
      <c r="C6" s="127" t="s">
        <v>152</v>
      </c>
      <c r="D6" s="130">
        <v>4</v>
      </c>
      <c r="E6" s="128"/>
      <c r="F6" s="128">
        <v>60</v>
      </c>
      <c r="G6" s="128">
        <f t="shared" si="3"/>
        <v>47.78</v>
      </c>
      <c r="H6" s="128"/>
      <c r="I6" s="128">
        <f t="shared" si="4"/>
        <v>0</v>
      </c>
      <c r="J6" s="128">
        <v>14.49</v>
      </c>
      <c r="K6" s="128">
        <f t="shared" si="0"/>
        <v>41.61</v>
      </c>
      <c r="L6" s="128"/>
      <c r="M6" s="128">
        <f t="shared" si="1"/>
        <v>0</v>
      </c>
      <c r="N6" s="128"/>
      <c r="O6" s="128">
        <f t="shared" si="2"/>
        <v>0</v>
      </c>
      <c r="P6" s="128"/>
      <c r="Q6" s="128"/>
      <c r="R6" s="128"/>
      <c r="S6" s="128"/>
      <c r="T6" s="128"/>
      <c r="U6" s="128"/>
      <c r="V6" s="128"/>
      <c r="W6" s="127"/>
      <c r="X6" s="171"/>
      <c r="Y6" s="184" t="s">
        <v>539</v>
      </c>
      <c r="Z6" s="126"/>
      <c r="AA6" s="126"/>
      <c r="AB6" s="126"/>
      <c r="AC6" s="172"/>
      <c r="AD6" s="177" t="s">
        <v>533</v>
      </c>
      <c r="AE6" s="178" t="s">
        <v>540</v>
      </c>
      <c r="AF6" s="185">
        <v>1.92</v>
      </c>
      <c r="AG6" s="185">
        <v>16.399999999999999</v>
      </c>
      <c r="AH6" s="130">
        <v>0</v>
      </c>
      <c r="AI6" s="185"/>
      <c r="AJ6" s="182" t="s">
        <v>541</v>
      </c>
      <c r="AK6" s="183"/>
      <c r="AL6" s="127" t="s">
        <v>453</v>
      </c>
      <c r="AM6" s="128">
        <v>16.600000000000001</v>
      </c>
      <c r="AN6" s="128">
        <v>5.75</v>
      </c>
      <c r="AO6" s="128">
        <f t="shared" si="5"/>
        <v>0.2</v>
      </c>
      <c r="AP6" s="178" t="s">
        <v>489</v>
      </c>
      <c r="AQ6" s="128"/>
      <c r="AR6" s="178"/>
      <c r="AS6" s="158"/>
      <c r="AT6" s="177" t="s">
        <v>536</v>
      </c>
      <c r="AU6" s="178" t="s">
        <v>453</v>
      </c>
      <c r="AV6" s="178" t="s">
        <v>527</v>
      </c>
      <c r="AW6" s="177" t="s">
        <v>542</v>
      </c>
      <c r="AX6" s="158"/>
      <c r="AY6" s="158"/>
      <c r="AZ6" s="178" t="s">
        <v>489</v>
      </c>
      <c r="BB6" s="177" t="s">
        <v>543</v>
      </c>
      <c r="BC6" s="177"/>
      <c r="BD6" s="158"/>
      <c r="BE6" s="177" t="s">
        <v>544</v>
      </c>
      <c r="BF6" s="177" t="s">
        <v>544</v>
      </c>
      <c r="BI6" s="186"/>
    </row>
    <row r="7" spans="1:61">
      <c r="A7" s="126" t="s">
        <v>523</v>
      </c>
      <c r="B7" s="128" t="s">
        <v>522</v>
      </c>
      <c r="C7" s="127" t="s">
        <v>453</v>
      </c>
      <c r="D7" s="130">
        <v>1</v>
      </c>
      <c r="E7" s="128"/>
      <c r="F7" s="128">
        <v>60</v>
      </c>
      <c r="G7" s="128">
        <f t="shared" si="3"/>
        <v>47.78</v>
      </c>
      <c r="H7" s="128"/>
      <c r="I7" s="128">
        <f t="shared" si="4"/>
        <v>0</v>
      </c>
      <c r="J7" s="128">
        <v>27.54</v>
      </c>
      <c r="K7" s="128">
        <f t="shared" si="0"/>
        <v>44.4</v>
      </c>
      <c r="L7" s="128"/>
      <c r="M7" s="128">
        <f t="shared" si="1"/>
        <v>0</v>
      </c>
      <c r="N7" s="128"/>
      <c r="O7" s="128">
        <f t="shared" si="2"/>
        <v>0</v>
      </c>
      <c r="P7" s="128"/>
      <c r="Q7" s="128"/>
      <c r="R7" s="128"/>
      <c r="S7" s="128"/>
      <c r="T7" s="128"/>
      <c r="U7" s="128"/>
      <c r="V7" s="128"/>
      <c r="W7" s="127"/>
      <c r="X7" s="171"/>
      <c r="Y7" s="184" t="s">
        <v>545</v>
      </c>
      <c r="Z7" s="126"/>
      <c r="AA7" s="126"/>
      <c r="AB7" s="126"/>
      <c r="AC7" s="172"/>
      <c r="AD7" s="177" t="s">
        <v>546</v>
      </c>
      <c r="AE7" s="178" t="s">
        <v>540</v>
      </c>
      <c r="AF7" s="185">
        <v>2.4500000000000002</v>
      </c>
      <c r="AG7" s="185">
        <v>16.899999999999999</v>
      </c>
      <c r="AH7" s="130">
        <v>0</v>
      </c>
      <c r="AI7" s="185"/>
      <c r="AJ7" s="182" t="s">
        <v>546</v>
      </c>
      <c r="AK7" s="183"/>
      <c r="AL7" s="125" t="s">
        <v>444</v>
      </c>
      <c r="AM7" s="187">
        <v>18.100000000000001</v>
      </c>
      <c r="AN7" s="176">
        <v>6.78</v>
      </c>
      <c r="AO7" s="187">
        <f t="shared" si="5"/>
        <v>0.2</v>
      </c>
      <c r="AP7" s="178" t="s">
        <v>489</v>
      </c>
      <c r="AQ7" s="187"/>
      <c r="AR7" s="178"/>
      <c r="AS7" s="158"/>
      <c r="AT7" s="177" t="s">
        <v>536</v>
      </c>
      <c r="AU7" s="178" t="s">
        <v>152</v>
      </c>
      <c r="AV7" s="178" t="s">
        <v>535</v>
      </c>
      <c r="AW7" s="177" t="s">
        <v>547</v>
      </c>
      <c r="AX7" s="158"/>
      <c r="AY7" s="158"/>
      <c r="AZ7" s="178" t="s">
        <v>489</v>
      </c>
      <c r="BB7" s="177">
        <v>3</v>
      </c>
      <c r="BC7" s="179"/>
      <c r="BD7" s="180"/>
      <c r="BE7" s="177" t="s">
        <v>548</v>
      </c>
      <c r="BF7" s="177" t="s">
        <v>548</v>
      </c>
      <c r="BH7" s="188"/>
      <c r="BI7" s="186"/>
    </row>
    <row r="8" spans="1:61">
      <c r="A8" s="126" t="s">
        <v>523</v>
      </c>
      <c r="B8" s="128" t="s">
        <v>522</v>
      </c>
      <c r="C8" s="127" t="s">
        <v>453</v>
      </c>
      <c r="D8" s="130">
        <v>2</v>
      </c>
      <c r="E8" s="128"/>
      <c r="F8" s="128">
        <v>60</v>
      </c>
      <c r="G8" s="128">
        <f t="shared" si="3"/>
        <v>47.78</v>
      </c>
      <c r="H8" s="128"/>
      <c r="I8" s="128">
        <f t="shared" si="4"/>
        <v>0</v>
      </c>
      <c r="J8" s="128">
        <v>25.18</v>
      </c>
      <c r="K8" s="128">
        <f t="shared" si="0"/>
        <v>44.01</v>
      </c>
      <c r="L8" s="128"/>
      <c r="M8" s="128">
        <f t="shared" si="1"/>
        <v>0</v>
      </c>
      <c r="N8" s="128"/>
      <c r="O8" s="128">
        <f t="shared" si="2"/>
        <v>0</v>
      </c>
      <c r="P8" s="128"/>
      <c r="Q8" s="128"/>
      <c r="R8" s="128"/>
      <c r="S8" s="128"/>
      <c r="T8" s="128"/>
      <c r="U8" s="128"/>
      <c r="V8" s="128"/>
      <c r="W8" s="127"/>
      <c r="X8" s="171"/>
      <c r="Y8" s="184" t="s">
        <v>549</v>
      </c>
      <c r="Z8" s="184"/>
      <c r="AA8" s="152"/>
      <c r="AB8" s="152"/>
      <c r="AC8" s="172"/>
      <c r="AD8" s="173" t="s">
        <v>550</v>
      </c>
      <c r="AE8" s="135" t="s">
        <v>152</v>
      </c>
      <c r="AF8" s="128">
        <v>2.44</v>
      </c>
      <c r="AG8" s="128">
        <v>17.899999999999999</v>
      </c>
      <c r="AH8" s="130">
        <v>3</v>
      </c>
      <c r="AI8" s="128"/>
      <c r="AJ8" s="174" t="s">
        <v>550</v>
      </c>
      <c r="AK8" s="183"/>
      <c r="AL8" s="178" t="s">
        <v>540</v>
      </c>
      <c r="AM8" s="128">
        <v>16.600000000000001</v>
      </c>
      <c r="AN8" s="128">
        <v>5.75</v>
      </c>
      <c r="AO8" s="128">
        <f t="shared" si="5"/>
        <v>0.2</v>
      </c>
      <c r="AP8" s="178" t="s">
        <v>489</v>
      </c>
      <c r="AQ8" s="128"/>
      <c r="AR8" s="178"/>
      <c r="AS8" s="158"/>
      <c r="AT8" s="177" t="s">
        <v>536</v>
      </c>
      <c r="AU8" s="178" t="s">
        <v>540</v>
      </c>
      <c r="AV8" s="178" t="s">
        <v>551</v>
      </c>
      <c r="AW8" s="177" t="s">
        <v>552</v>
      </c>
      <c r="AX8" s="158"/>
      <c r="AY8" s="158"/>
      <c r="AZ8" s="178" t="s">
        <v>489</v>
      </c>
      <c r="BB8" s="177">
        <v>4</v>
      </c>
      <c r="BC8" s="177" t="s">
        <v>553</v>
      </c>
      <c r="BD8" s="158"/>
      <c r="BE8" s="177" t="s">
        <v>554</v>
      </c>
      <c r="BF8" s="177" t="s">
        <v>554</v>
      </c>
      <c r="BH8" s="188"/>
      <c r="BI8" s="186"/>
    </row>
    <row r="9" spans="1:61" ht="21">
      <c r="A9" s="126" t="s">
        <v>523</v>
      </c>
      <c r="B9" s="128" t="s">
        <v>522</v>
      </c>
      <c r="C9" s="127" t="s">
        <v>453</v>
      </c>
      <c r="D9" s="130">
        <v>3</v>
      </c>
      <c r="E9" s="128"/>
      <c r="F9" s="128">
        <v>60</v>
      </c>
      <c r="G9" s="128">
        <f t="shared" si="3"/>
        <v>47.78</v>
      </c>
      <c r="H9" s="128"/>
      <c r="I9" s="128">
        <f t="shared" si="4"/>
        <v>0</v>
      </c>
      <c r="J9" s="128">
        <v>25.18</v>
      </c>
      <c r="K9" s="128">
        <f t="shared" si="0"/>
        <v>44.01</v>
      </c>
      <c r="L9" s="128"/>
      <c r="M9" s="128">
        <f t="shared" si="1"/>
        <v>0</v>
      </c>
      <c r="N9" s="128"/>
      <c r="O9" s="128">
        <f t="shared" si="2"/>
        <v>0</v>
      </c>
      <c r="P9" s="128"/>
      <c r="Q9" s="128"/>
      <c r="R9" s="128"/>
      <c r="S9" s="128"/>
      <c r="T9" s="128"/>
      <c r="U9" s="128"/>
      <c r="V9" s="128"/>
      <c r="W9" s="127"/>
      <c r="X9" s="171"/>
      <c r="Y9" s="126" t="s">
        <v>555</v>
      </c>
      <c r="Z9" s="184"/>
      <c r="AA9" s="152"/>
      <c r="AB9" s="152"/>
      <c r="AC9" s="172"/>
      <c r="AD9" s="173" t="s">
        <v>556</v>
      </c>
      <c r="AE9" s="135" t="s">
        <v>152</v>
      </c>
      <c r="AF9" s="128">
        <v>2.44</v>
      </c>
      <c r="AG9" s="128">
        <v>16.8</v>
      </c>
      <c r="AH9" s="130">
        <v>0</v>
      </c>
      <c r="AI9" s="128"/>
      <c r="AJ9" s="189" t="s">
        <v>557</v>
      </c>
      <c r="AK9" s="183"/>
      <c r="AL9" s="127" t="s">
        <v>558</v>
      </c>
      <c r="AM9" s="187">
        <v>18.100000000000001</v>
      </c>
      <c r="AN9" s="176">
        <v>6.78</v>
      </c>
      <c r="AO9" s="187">
        <f t="shared" si="5"/>
        <v>0.2</v>
      </c>
      <c r="AP9" s="178" t="s">
        <v>489</v>
      </c>
      <c r="AQ9" s="128"/>
      <c r="AR9" s="178"/>
      <c r="AS9" s="158"/>
      <c r="AT9" s="177" t="s">
        <v>542</v>
      </c>
      <c r="AU9" s="178" t="s">
        <v>453</v>
      </c>
      <c r="AV9" s="178" t="s">
        <v>527</v>
      </c>
      <c r="AW9" s="177" t="s">
        <v>559</v>
      </c>
      <c r="AX9" s="158"/>
      <c r="AY9" s="158"/>
      <c r="AZ9" s="178" t="s">
        <v>489</v>
      </c>
      <c r="BB9" s="177" t="s">
        <v>560</v>
      </c>
      <c r="BC9" s="179"/>
      <c r="BD9" s="180"/>
      <c r="BE9" s="177" t="s">
        <v>561</v>
      </c>
      <c r="BF9" s="177" t="s">
        <v>561</v>
      </c>
      <c r="BH9" s="188"/>
      <c r="BI9" s="186"/>
    </row>
    <row r="10" spans="1:61" ht="21">
      <c r="A10" s="126" t="s">
        <v>523</v>
      </c>
      <c r="B10" s="128" t="s">
        <v>522</v>
      </c>
      <c r="C10" s="127" t="s">
        <v>453</v>
      </c>
      <c r="D10" s="130">
        <v>4</v>
      </c>
      <c r="E10" s="128"/>
      <c r="F10" s="128">
        <v>60</v>
      </c>
      <c r="G10" s="128">
        <f t="shared" si="3"/>
        <v>47.78</v>
      </c>
      <c r="H10" s="128"/>
      <c r="I10" s="128">
        <f t="shared" si="4"/>
        <v>0</v>
      </c>
      <c r="J10" s="128">
        <v>11.25</v>
      </c>
      <c r="K10" s="128">
        <f t="shared" si="0"/>
        <v>40.51</v>
      </c>
      <c r="L10" s="128"/>
      <c r="M10" s="128">
        <f t="shared" si="1"/>
        <v>0</v>
      </c>
      <c r="N10" s="128"/>
      <c r="O10" s="128">
        <f t="shared" si="2"/>
        <v>0</v>
      </c>
      <c r="P10" s="128"/>
      <c r="Q10" s="128"/>
      <c r="R10" s="128"/>
      <c r="S10" s="128"/>
      <c r="T10" s="128"/>
      <c r="U10" s="128"/>
      <c r="V10" s="128"/>
      <c r="W10" s="127"/>
      <c r="X10" s="171"/>
      <c r="Y10" s="126" t="s">
        <v>562</v>
      </c>
      <c r="Z10" s="184"/>
      <c r="AA10" s="152"/>
      <c r="AB10" s="152"/>
      <c r="AC10" s="172"/>
      <c r="AD10" s="190" t="s">
        <v>563</v>
      </c>
      <c r="AE10" s="135" t="s">
        <v>453</v>
      </c>
      <c r="AF10" s="128">
        <v>1.3</v>
      </c>
      <c r="AG10" s="128">
        <v>18.100000000000001</v>
      </c>
      <c r="AH10" s="130">
        <v>0</v>
      </c>
      <c r="AI10" s="128"/>
      <c r="AJ10" s="184" t="s">
        <v>564</v>
      </c>
      <c r="AK10" s="191"/>
      <c r="AL10" s="127" t="s">
        <v>565</v>
      </c>
      <c r="AM10" s="187">
        <v>18.100000000000001</v>
      </c>
      <c r="AN10" s="176">
        <v>6.78</v>
      </c>
      <c r="AO10" s="187">
        <f t="shared" si="5"/>
        <v>0.2</v>
      </c>
      <c r="AP10" s="178" t="s">
        <v>489</v>
      </c>
      <c r="AQ10" s="128"/>
      <c r="AR10" s="178"/>
      <c r="AS10" s="158"/>
      <c r="AT10" s="177" t="s">
        <v>542</v>
      </c>
      <c r="AU10" s="178" t="s">
        <v>152</v>
      </c>
      <c r="AV10" s="178" t="s">
        <v>535</v>
      </c>
      <c r="AW10" s="192" t="s">
        <v>566</v>
      </c>
      <c r="AX10" s="158"/>
      <c r="AY10" s="158"/>
      <c r="AZ10" s="178" t="s">
        <v>489</v>
      </c>
      <c r="BB10" s="177" t="s">
        <v>567</v>
      </c>
      <c r="BC10" s="179"/>
      <c r="BD10" s="180"/>
      <c r="BE10" s="177" t="s">
        <v>568</v>
      </c>
      <c r="BF10" s="177" t="s">
        <v>568</v>
      </c>
      <c r="BH10" s="188"/>
      <c r="BI10" s="186"/>
    </row>
    <row r="11" spans="1:61">
      <c r="A11" s="190" t="s">
        <v>523</v>
      </c>
      <c r="B11" s="128" t="s">
        <v>522</v>
      </c>
      <c r="C11" s="127" t="s">
        <v>540</v>
      </c>
      <c r="D11" s="176">
        <v>4</v>
      </c>
      <c r="E11" s="176"/>
      <c r="F11" s="187">
        <v>60</v>
      </c>
      <c r="G11" s="128">
        <f t="shared" si="3"/>
        <v>47.78</v>
      </c>
      <c r="H11" s="187"/>
      <c r="I11" s="128">
        <f t="shared" si="4"/>
        <v>0</v>
      </c>
      <c r="J11" s="187"/>
      <c r="K11" s="128">
        <f t="shared" si="0"/>
        <v>0</v>
      </c>
      <c r="L11" s="176"/>
      <c r="M11" s="128">
        <f t="shared" si="1"/>
        <v>0</v>
      </c>
      <c r="N11" s="176"/>
      <c r="O11" s="128">
        <f t="shared" si="2"/>
        <v>0</v>
      </c>
      <c r="P11" s="128"/>
      <c r="Q11" s="128"/>
      <c r="R11" s="128"/>
      <c r="S11" s="128"/>
      <c r="T11" s="128"/>
      <c r="U11" s="128"/>
      <c r="V11" s="128"/>
      <c r="W11" s="127"/>
      <c r="X11" s="171"/>
      <c r="Y11" s="126" t="s">
        <v>569</v>
      </c>
      <c r="Z11" s="126"/>
      <c r="AA11" s="126"/>
      <c r="AB11" s="126"/>
      <c r="AC11" s="193"/>
      <c r="AD11" s="190" t="s">
        <v>570</v>
      </c>
      <c r="AE11" s="176" t="s">
        <v>444</v>
      </c>
      <c r="AF11" s="128">
        <v>1.31</v>
      </c>
      <c r="AG11" s="128">
        <v>18</v>
      </c>
      <c r="AH11" s="130">
        <v>0</v>
      </c>
      <c r="AI11" s="128"/>
      <c r="AJ11" s="174" t="s">
        <v>571</v>
      </c>
      <c r="AK11" s="191"/>
      <c r="AL11" s="129" t="s">
        <v>534</v>
      </c>
      <c r="AM11" s="155">
        <v>11.6</v>
      </c>
      <c r="AN11" s="155">
        <v>3.95</v>
      </c>
      <c r="AO11" s="155">
        <f t="shared" si="5"/>
        <v>0.2</v>
      </c>
      <c r="AP11" s="154" t="s">
        <v>489</v>
      </c>
      <c r="AQ11" s="128"/>
      <c r="AR11" s="178"/>
      <c r="AS11" s="158"/>
      <c r="AT11" s="177" t="s">
        <v>542</v>
      </c>
      <c r="AU11" s="178" t="s">
        <v>540</v>
      </c>
      <c r="AV11" s="178" t="s">
        <v>551</v>
      </c>
      <c r="AW11" s="192" t="s">
        <v>572</v>
      </c>
      <c r="AZ11" s="178" t="s">
        <v>489</v>
      </c>
      <c r="BB11" s="177" t="s">
        <v>573</v>
      </c>
      <c r="BC11" s="179"/>
      <c r="BD11" s="180"/>
      <c r="BE11" s="177" t="s">
        <v>574</v>
      </c>
      <c r="BF11" s="177" t="s">
        <v>574</v>
      </c>
      <c r="BH11" s="188"/>
      <c r="BI11" s="186"/>
    </row>
    <row r="12" spans="1:61">
      <c r="A12" s="190" t="s">
        <v>523</v>
      </c>
      <c r="B12" s="128" t="s">
        <v>522</v>
      </c>
      <c r="C12" s="127" t="s">
        <v>540</v>
      </c>
      <c r="D12" s="176" t="s">
        <v>586</v>
      </c>
      <c r="E12" s="176"/>
      <c r="F12" s="187">
        <v>60</v>
      </c>
      <c r="G12" s="128">
        <f t="shared" si="3"/>
        <v>47.78</v>
      </c>
      <c r="H12" s="187"/>
      <c r="I12" s="128">
        <f t="shared" si="4"/>
        <v>0</v>
      </c>
      <c r="J12" s="187"/>
      <c r="K12" s="128">
        <f t="shared" si="0"/>
        <v>0</v>
      </c>
      <c r="L12" s="176"/>
      <c r="M12" s="128">
        <f t="shared" si="1"/>
        <v>0</v>
      </c>
      <c r="N12" s="176"/>
      <c r="O12" s="128">
        <f t="shared" si="2"/>
        <v>0</v>
      </c>
      <c r="P12" s="128"/>
      <c r="Q12" s="128"/>
      <c r="R12" s="128"/>
      <c r="S12" s="128"/>
      <c r="T12" s="128"/>
      <c r="U12" s="128"/>
      <c r="V12" s="128"/>
      <c r="W12" s="127"/>
      <c r="X12" s="194"/>
      <c r="Y12" s="126" t="s">
        <v>575</v>
      </c>
      <c r="Z12" s="126"/>
      <c r="AA12" s="192"/>
      <c r="AB12" s="192"/>
      <c r="AC12" s="193"/>
      <c r="AD12" s="195" t="s">
        <v>576</v>
      </c>
      <c r="AE12" s="178" t="s">
        <v>540</v>
      </c>
      <c r="AF12" s="185">
        <v>2.57</v>
      </c>
      <c r="AG12" s="185">
        <v>17.399999999999999</v>
      </c>
      <c r="AH12" s="130">
        <v>0</v>
      </c>
      <c r="AI12" s="185"/>
      <c r="AJ12" s="174" t="s">
        <v>556</v>
      </c>
      <c r="AK12" s="196"/>
      <c r="AL12" s="129" t="s">
        <v>445</v>
      </c>
      <c r="AM12" s="155">
        <v>16.600000000000001</v>
      </c>
      <c r="AN12" s="155">
        <v>5.75</v>
      </c>
      <c r="AO12" s="155">
        <f t="shared" si="5"/>
        <v>0.2</v>
      </c>
      <c r="AP12" s="154" t="s">
        <v>489</v>
      </c>
      <c r="AQ12" s="128"/>
      <c r="AR12" s="178"/>
      <c r="AS12" s="158"/>
      <c r="AT12" s="177" t="s">
        <v>547</v>
      </c>
      <c r="AU12" s="178" t="s">
        <v>453</v>
      </c>
      <c r="AV12" s="178" t="s">
        <v>527</v>
      </c>
      <c r="AW12" s="177" t="s">
        <v>577</v>
      </c>
      <c r="AX12" s="158"/>
      <c r="AY12" s="158"/>
      <c r="AZ12" s="178" t="s">
        <v>489</v>
      </c>
      <c r="BB12" s="177" t="s">
        <v>578</v>
      </c>
      <c r="BC12" s="179"/>
      <c r="BD12" s="180"/>
      <c r="BE12" s="177" t="s">
        <v>579</v>
      </c>
      <c r="BF12" s="177" t="s">
        <v>579</v>
      </c>
      <c r="BH12" s="188"/>
    </row>
    <row r="13" spans="1:61">
      <c r="A13" s="190" t="s">
        <v>523</v>
      </c>
      <c r="B13" s="128" t="s">
        <v>522</v>
      </c>
      <c r="C13" s="127" t="s">
        <v>540</v>
      </c>
      <c r="D13" s="176" t="s">
        <v>582</v>
      </c>
      <c r="E13" s="176"/>
      <c r="F13" s="187">
        <v>60</v>
      </c>
      <c r="G13" s="128">
        <f t="shared" si="3"/>
        <v>47.78</v>
      </c>
      <c r="H13" s="187"/>
      <c r="I13" s="128">
        <f t="shared" si="4"/>
        <v>0</v>
      </c>
      <c r="J13" s="187"/>
      <c r="K13" s="128">
        <f t="shared" si="0"/>
        <v>0</v>
      </c>
      <c r="L13" s="176"/>
      <c r="M13" s="128">
        <f t="shared" si="1"/>
        <v>0</v>
      </c>
      <c r="N13" s="176"/>
      <c r="O13" s="128">
        <f t="shared" si="2"/>
        <v>0</v>
      </c>
      <c r="P13" s="128"/>
      <c r="Q13" s="128"/>
      <c r="R13" s="128"/>
      <c r="S13" s="128"/>
      <c r="T13" s="128"/>
      <c r="U13" s="128"/>
      <c r="V13" s="128"/>
      <c r="W13" s="127"/>
      <c r="X13" s="171"/>
      <c r="Y13" s="184" t="s">
        <v>457</v>
      </c>
      <c r="Z13" s="126"/>
      <c r="AA13" s="126"/>
      <c r="AB13" s="126"/>
      <c r="AC13" s="193"/>
      <c r="AD13" s="173" t="s">
        <v>580</v>
      </c>
      <c r="AE13" s="135" t="s">
        <v>152</v>
      </c>
      <c r="AF13" s="128">
        <v>2.58</v>
      </c>
      <c r="AG13" s="128">
        <v>18</v>
      </c>
      <c r="AH13" s="130">
        <v>0</v>
      </c>
      <c r="AI13" s="128"/>
      <c r="AJ13" s="189" t="s">
        <v>563</v>
      </c>
      <c r="AK13" s="196"/>
      <c r="AL13" s="127" t="s">
        <v>152</v>
      </c>
      <c r="AM13" s="128">
        <v>6.87</v>
      </c>
      <c r="AN13" s="170">
        <v>3.88</v>
      </c>
      <c r="AO13" s="128">
        <f t="shared" ref="AO13:AO23" si="6">0.2</f>
        <v>0.2</v>
      </c>
      <c r="AP13" s="178" t="s">
        <v>490</v>
      </c>
      <c r="AQ13" s="128"/>
      <c r="AR13" s="178"/>
      <c r="AS13" s="158"/>
      <c r="AT13" s="177" t="s">
        <v>547</v>
      </c>
      <c r="AU13" s="178" t="s">
        <v>152</v>
      </c>
      <c r="AV13" s="178" t="s">
        <v>535</v>
      </c>
      <c r="AW13" s="192" t="s">
        <v>581</v>
      </c>
      <c r="AX13" s="158"/>
      <c r="AY13" s="158"/>
      <c r="AZ13" s="178" t="s">
        <v>490</v>
      </c>
      <c r="BB13" s="177" t="s">
        <v>582</v>
      </c>
      <c r="BC13" s="179"/>
      <c r="BD13" s="180"/>
      <c r="BE13" s="177"/>
      <c r="BF13" s="177"/>
      <c r="BH13" s="188"/>
      <c r="BI13" s="186"/>
    </row>
    <row r="14" spans="1:61">
      <c r="A14" s="190" t="s">
        <v>523</v>
      </c>
      <c r="B14" s="128" t="s">
        <v>522</v>
      </c>
      <c r="C14" s="127" t="s">
        <v>540</v>
      </c>
      <c r="D14" s="176" t="s">
        <v>595</v>
      </c>
      <c r="E14" s="176"/>
      <c r="F14" s="187">
        <v>60</v>
      </c>
      <c r="G14" s="128">
        <f t="shared" si="3"/>
        <v>47.78</v>
      </c>
      <c r="H14" s="187"/>
      <c r="I14" s="128">
        <f t="shared" si="4"/>
        <v>0</v>
      </c>
      <c r="J14" s="187"/>
      <c r="K14" s="128">
        <f t="shared" si="0"/>
        <v>0</v>
      </c>
      <c r="L14" s="176"/>
      <c r="M14" s="128">
        <f t="shared" si="1"/>
        <v>0</v>
      </c>
      <c r="N14" s="176"/>
      <c r="O14" s="128">
        <f t="shared" si="2"/>
        <v>0</v>
      </c>
      <c r="P14" s="128"/>
      <c r="Q14" s="128"/>
      <c r="R14" s="128"/>
      <c r="S14" s="128"/>
      <c r="T14" s="128"/>
      <c r="U14" s="128"/>
      <c r="V14" s="128"/>
      <c r="W14" s="127"/>
      <c r="X14" s="194"/>
      <c r="Y14" s="184" t="s">
        <v>583</v>
      </c>
      <c r="Z14" s="126"/>
      <c r="AA14" s="192"/>
      <c r="AB14" s="192"/>
      <c r="AC14" s="193"/>
      <c r="AD14" s="173" t="s">
        <v>584</v>
      </c>
      <c r="AE14" s="135" t="s">
        <v>453</v>
      </c>
      <c r="AF14" s="128">
        <v>1.3</v>
      </c>
      <c r="AG14" s="128">
        <v>18</v>
      </c>
      <c r="AH14" s="130">
        <v>0</v>
      </c>
      <c r="AI14" s="128"/>
      <c r="AJ14" s="197" t="s">
        <v>576</v>
      </c>
      <c r="AK14" s="196"/>
      <c r="AL14" s="127" t="s">
        <v>453</v>
      </c>
      <c r="AM14" s="128">
        <v>10.15</v>
      </c>
      <c r="AN14" s="170">
        <v>5.75</v>
      </c>
      <c r="AO14" s="128">
        <f t="shared" si="6"/>
        <v>0.2</v>
      </c>
      <c r="AP14" s="178" t="s">
        <v>490</v>
      </c>
      <c r="AQ14" s="128"/>
      <c r="AR14" s="178"/>
      <c r="AS14" s="158"/>
      <c r="AT14" s="177" t="s">
        <v>547</v>
      </c>
      <c r="AU14" s="178" t="s">
        <v>540</v>
      </c>
      <c r="AV14" s="178" t="s">
        <v>551</v>
      </c>
      <c r="AW14" s="192" t="s">
        <v>585</v>
      </c>
      <c r="AX14" s="158"/>
      <c r="AY14" s="158"/>
      <c r="AZ14" s="178" t="s">
        <v>490</v>
      </c>
      <c r="BB14" s="177" t="s">
        <v>586</v>
      </c>
      <c r="BC14" s="179"/>
      <c r="BD14" s="180"/>
      <c r="BE14" s="177"/>
      <c r="BF14" s="177"/>
      <c r="BH14" s="188"/>
    </row>
    <row r="15" spans="1:61">
      <c r="A15" s="190" t="s">
        <v>523</v>
      </c>
      <c r="B15" s="128" t="s">
        <v>522</v>
      </c>
      <c r="C15" s="127" t="s">
        <v>540</v>
      </c>
      <c r="D15" s="176" t="s">
        <v>590</v>
      </c>
      <c r="E15" s="176"/>
      <c r="F15" s="187">
        <v>60</v>
      </c>
      <c r="G15" s="128">
        <f t="shared" si="3"/>
        <v>47.78</v>
      </c>
      <c r="H15" s="187"/>
      <c r="I15" s="128">
        <f t="shared" si="4"/>
        <v>0</v>
      </c>
      <c r="J15" s="187"/>
      <c r="K15" s="128">
        <f t="shared" si="0"/>
        <v>0</v>
      </c>
      <c r="L15" s="176"/>
      <c r="M15" s="128">
        <f t="shared" si="1"/>
        <v>0</v>
      </c>
      <c r="N15" s="176"/>
      <c r="O15" s="128">
        <f t="shared" si="2"/>
        <v>0</v>
      </c>
      <c r="P15" s="128"/>
      <c r="Q15" s="128"/>
      <c r="R15" s="128"/>
      <c r="S15" s="128"/>
      <c r="T15" s="128"/>
      <c r="U15" s="128"/>
      <c r="V15" s="128"/>
      <c r="W15" s="127"/>
      <c r="X15" s="171"/>
      <c r="Y15" s="184" t="s">
        <v>587</v>
      </c>
      <c r="Z15" s="184"/>
      <c r="AA15" s="152"/>
      <c r="AB15" s="152"/>
      <c r="AC15" s="193"/>
      <c r="AD15" s="173" t="s">
        <v>588</v>
      </c>
      <c r="AE15" s="135" t="s">
        <v>152</v>
      </c>
      <c r="AF15" s="128">
        <v>2.58</v>
      </c>
      <c r="AG15" s="128">
        <v>18</v>
      </c>
      <c r="AH15" s="130">
        <v>0</v>
      </c>
      <c r="AJ15" s="189" t="s">
        <v>570</v>
      </c>
      <c r="AK15" s="196"/>
      <c r="AL15" s="125" t="s">
        <v>534</v>
      </c>
      <c r="AM15" s="128">
        <v>6.87</v>
      </c>
      <c r="AN15" s="170">
        <v>3.88</v>
      </c>
      <c r="AO15" s="128">
        <f t="shared" si="6"/>
        <v>0.2</v>
      </c>
      <c r="AP15" s="178" t="s">
        <v>490</v>
      </c>
      <c r="AQ15" s="128"/>
      <c r="AR15" s="178"/>
      <c r="AS15" s="158"/>
      <c r="AT15" s="177" t="s">
        <v>552</v>
      </c>
      <c r="AU15" s="178" t="s">
        <v>453</v>
      </c>
      <c r="AV15" s="178" t="s">
        <v>527</v>
      </c>
      <c r="AW15" s="192" t="s">
        <v>589</v>
      </c>
      <c r="AX15" s="158"/>
      <c r="AY15" s="158"/>
      <c r="AZ15" s="178" t="s">
        <v>490</v>
      </c>
      <c r="BB15" s="177" t="s">
        <v>590</v>
      </c>
      <c r="BC15" s="179"/>
      <c r="BD15" s="180"/>
      <c r="BE15" s="177"/>
      <c r="BF15" s="177"/>
      <c r="BH15" s="188"/>
    </row>
    <row r="16" spans="1:61">
      <c r="A16" s="190" t="s">
        <v>523</v>
      </c>
      <c r="B16" s="128" t="s">
        <v>522</v>
      </c>
      <c r="C16" s="127" t="s">
        <v>540</v>
      </c>
      <c r="D16" s="176" t="s">
        <v>603</v>
      </c>
      <c r="E16" s="176"/>
      <c r="F16" s="187">
        <v>60</v>
      </c>
      <c r="G16" s="128">
        <f t="shared" si="3"/>
        <v>47.78</v>
      </c>
      <c r="H16" s="187"/>
      <c r="I16" s="128">
        <f t="shared" si="4"/>
        <v>0</v>
      </c>
      <c r="J16" s="187"/>
      <c r="K16" s="128">
        <f t="shared" si="0"/>
        <v>0</v>
      </c>
      <c r="L16" s="176"/>
      <c r="M16" s="128">
        <f t="shared" si="1"/>
        <v>0</v>
      </c>
      <c r="N16" s="176"/>
      <c r="O16" s="128">
        <f t="shared" si="2"/>
        <v>0</v>
      </c>
      <c r="P16" s="128"/>
      <c r="Q16" s="128"/>
      <c r="R16" s="128"/>
      <c r="S16" s="128"/>
      <c r="T16" s="128"/>
      <c r="U16" s="128"/>
      <c r="V16" s="128"/>
      <c r="W16" s="127"/>
      <c r="X16" s="171"/>
      <c r="Y16" s="189" t="s">
        <v>452</v>
      </c>
      <c r="Z16" s="184"/>
      <c r="AA16" s="152"/>
      <c r="AB16" s="152"/>
      <c r="AC16" s="193"/>
      <c r="AD16" s="190" t="s">
        <v>592</v>
      </c>
      <c r="AE16" s="135" t="s">
        <v>453</v>
      </c>
      <c r="AF16" s="128">
        <v>1.3</v>
      </c>
      <c r="AG16" s="128">
        <v>17.5</v>
      </c>
      <c r="AH16" s="130">
        <v>0</v>
      </c>
      <c r="AI16" s="128"/>
      <c r="AJ16" s="174" t="s">
        <v>593</v>
      </c>
      <c r="AK16" s="196"/>
      <c r="AL16" s="125" t="s">
        <v>444</v>
      </c>
      <c r="AM16" s="128">
        <v>20</v>
      </c>
      <c r="AN16" s="170">
        <v>6.21</v>
      </c>
      <c r="AO16" s="128">
        <f t="shared" si="6"/>
        <v>0.2</v>
      </c>
      <c r="AP16" s="178" t="s">
        <v>490</v>
      </c>
      <c r="AQ16" s="128"/>
      <c r="AR16" s="178"/>
      <c r="AS16" s="158"/>
      <c r="AT16" s="177" t="s">
        <v>552</v>
      </c>
      <c r="AU16" s="178" t="s">
        <v>152</v>
      </c>
      <c r="AV16" s="178" t="s">
        <v>535</v>
      </c>
      <c r="AW16" s="192" t="s">
        <v>594</v>
      </c>
      <c r="AX16" s="158"/>
      <c r="AY16" s="158"/>
      <c r="AZ16" s="178" t="s">
        <v>490</v>
      </c>
      <c r="BB16" s="177" t="s">
        <v>595</v>
      </c>
      <c r="BC16" s="179"/>
      <c r="BD16" s="180"/>
      <c r="BE16" s="177"/>
      <c r="BF16" s="177"/>
    </row>
    <row r="17" spans="1:62">
      <c r="A17" s="190" t="s">
        <v>523</v>
      </c>
      <c r="B17" s="128" t="s">
        <v>522</v>
      </c>
      <c r="C17" s="127" t="s">
        <v>540</v>
      </c>
      <c r="D17" s="176" t="s">
        <v>706</v>
      </c>
      <c r="E17" s="176"/>
      <c r="F17" s="187">
        <v>60</v>
      </c>
      <c r="G17" s="128">
        <f t="shared" si="3"/>
        <v>47.78</v>
      </c>
      <c r="H17" s="187"/>
      <c r="I17" s="128">
        <f t="shared" si="4"/>
        <v>0</v>
      </c>
      <c r="J17" s="187"/>
      <c r="K17" s="128">
        <f t="shared" si="0"/>
        <v>0</v>
      </c>
      <c r="L17" s="176"/>
      <c r="M17" s="128">
        <f t="shared" si="1"/>
        <v>0</v>
      </c>
      <c r="N17" s="176"/>
      <c r="O17" s="128">
        <f t="shared" si="2"/>
        <v>0</v>
      </c>
      <c r="P17" s="128"/>
      <c r="Q17" s="128"/>
      <c r="R17" s="128"/>
      <c r="S17" s="128"/>
      <c r="T17" s="128"/>
      <c r="U17" s="128"/>
      <c r="V17" s="128"/>
      <c r="W17" s="127"/>
      <c r="X17" s="171"/>
      <c r="Y17" s="189" t="s">
        <v>442</v>
      </c>
      <c r="Z17" s="184"/>
      <c r="AA17" s="152"/>
      <c r="AB17" s="152"/>
      <c r="AC17" s="193"/>
      <c r="AD17" s="190" t="s">
        <v>596</v>
      </c>
      <c r="AE17" s="176" t="s">
        <v>444</v>
      </c>
      <c r="AF17" s="128">
        <v>1.31</v>
      </c>
      <c r="AG17" s="128">
        <v>18</v>
      </c>
      <c r="AH17" s="130">
        <v>0</v>
      </c>
      <c r="AI17" s="128"/>
      <c r="AJ17" s="174" t="s">
        <v>597</v>
      </c>
      <c r="AK17" s="175"/>
      <c r="AL17" s="127" t="s">
        <v>445</v>
      </c>
      <c r="AM17" s="128">
        <v>10.15</v>
      </c>
      <c r="AN17" s="170">
        <v>5.75</v>
      </c>
      <c r="AO17" s="128">
        <f t="shared" si="6"/>
        <v>0.2</v>
      </c>
      <c r="AP17" s="178" t="s">
        <v>490</v>
      </c>
      <c r="AQ17" s="128"/>
      <c r="AR17" s="178"/>
      <c r="AS17" s="158"/>
      <c r="AT17" s="192" t="s">
        <v>552</v>
      </c>
      <c r="AU17" s="178" t="s">
        <v>540</v>
      </c>
      <c r="AV17" s="178" t="s">
        <v>551</v>
      </c>
      <c r="AW17" s="177" t="s">
        <v>598</v>
      </c>
      <c r="AX17" s="158"/>
      <c r="AY17" s="158"/>
      <c r="AZ17" s="178" t="s">
        <v>490</v>
      </c>
      <c r="BB17" s="177">
        <v>6</v>
      </c>
      <c r="BC17" s="177" t="s">
        <v>599</v>
      </c>
      <c r="BD17" s="158"/>
      <c r="BE17" s="177"/>
      <c r="BF17" s="177"/>
    </row>
    <row r="18" spans="1:62" ht="21">
      <c r="A18" s="190" t="s">
        <v>523</v>
      </c>
      <c r="B18" s="128" t="s">
        <v>522</v>
      </c>
      <c r="C18" s="127" t="s">
        <v>540</v>
      </c>
      <c r="D18" s="176">
        <v>8</v>
      </c>
      <c r="E18" s="176"/>
      <c r="F18" s="187">
        <v>60</v>
      </c>
      <c r="G18" s="128">
        <f t="shared" si="3"/>
        <v>47.78</v>
      </c>
      <c r="H18" s="187"/>
      <c r="I18" s="128">
        <f t="shared" si="4"/>
        <v>0</v>
      </c>
      <c r="J18" s="187"/>
      <c r="K18" s="128">
        <f t="shared" si="0"/>
        <v>0</v>
      </c>
      <c r="L18" s="176"/>
      <c r="M18" s="128">
        <f t="shared" si="1"/>
        <v>0</v>
      </c>
      <c r="N18" s="176"/>
      <c r="O18" s="128">
        <f t="shared" si="2"/>
        <v>0</v>
      </c>
      <c r="P18" s="128"/>
      <c r="Q18" s="128"/>
      <c r="R18" s="128"/>
      <c r="S18" s="128"/>
      <c r="T18" s="128"/>
      <c r="U18" s="128"/>
      <c r="V18" s="128"/>
      <c r="W18" s="127"/>
      <c r="X18" s="171"/>
      <c r="Y18" s="189" t="s">
        <v>591</v>
      </c>
      <c r="Z18" s="184"/>
      <c r="AA18" s="152"/>
      <c r="AB18" s="152"/>
      <c r="AC18" s="172"/>
      <c r="AD18" s="173" t="s">
        <v>600</v>
      </c>
      <c r="AE18" s="178" t="s">
        <v>540</v>
      </c>
      <c r="AF18" s="128">
        <v>1.94</v>
      </c>
      <c r="AG18" s="128">
        <v>17.8</v>
      </c>
      <c r="AH18" s="130">
        <v>0</v>
      </c>
      <c r="AI18" s="128"/>
      <c r="AJ18" s="184" t="s">
        <v>601</v>
      </c>
      <c r="AK18" s="175"/>
      <c r="AL18" s="127" t="s">
        <v>540</v>
      </c>
      <c r="AM18" s="128">
        <v>10.15</v>
      </c>
      <c r="AN18" s="128">
        <v>5.75</v>
      </c>
      <c r="AO18" s="128">
        <f t="shared" si="6"/>
        <v>0.2</v>
      </c>
      <c r="AP18" s="178" t="s">
        <v>490</v>
      </c>
      <c r="AQ18" s="181"/>
      <c r="AR18" s="178"/>
      <c r="AS18" s="158"/>
      <c r="AT18" s="192" t="s">
        <v>559</v>
      </c>
      <c r="AU18" s="178" t="s">
        <v>453</v>
      </c>
      <c r="AV18" s="178" t="s">
        <v>527</v>
      </c>
      <c r="AW18" s="177" t="s">
        <v>602</v>
      </c>
      <c r="AX18" s="158"/>
      <c r="AY18" s="158"/>
      <c r="AZ18" s="178" t="s">
        <v>490</v>
      </c>
      <c r="BB18" s="177" t="s">
        <v>603</v>
      </c>
      <c r="BC18" s="177"/>
      <c r="BD18" s="198"/>
      <c r="BE18" s="177"/>
      <c r="BF18" s="177"/>
    </row>
    <row r="19" spans="1:62" ht="15.75" customHeight="1">
      <c r="A19" s="190" t="s">
        <v>705</v>
      </c>
      <c r="B19" s="128" t="s">
        <v>522</v>
      </c>
      <c r="C19" s="127" t="s">
        <v>444</v>
      </c>
      <c r="D19" s="176">
        <v>2</v>
      </c>
      <c r="E19" s="176"/>
      <c r="F19" s="176"/>
      <c r="G19" s="128">
        <f t="shared" si="3"/>
        <v>0</v>
      </c>
      <c r="H19" s="187">
        <v>80</v>
      </c>
      <c r="I19" s="128">
        <f t="shared" si="4"/>
        <v>49.03</v>
      </c>
      <c r="J19" s="187"/>
      <c r="K19" s="128">
        <f t="shared" si="0"/>
        <v>0</v>
      </c>
      <c r="L19" s="176"/>
      <c r="M19" s="128">
        <f t="shared" si="1"/>
        <v>0</v>
      </c>
      <c r="N19" s="176"/>
      <c r="O19" s="128">
        <f t="shared" si="2"/>
        <v>0</v>
      </c>
      <c r="P19" s="128"/>
      <c r="Q19" s="128"/>
      <c r="R19" s="128"/>
      <c r="S19" s="128"/>
      <c r="T19" s="128"/>
      <c r="U19" s="128"/>
      <c r="V19" s="128"/>
      <c r="W19" s="127"/>
      <c r="X19" s="171"/>
      <c r="Y19" s="192" t="s">
        <v>604</v>
      </c>
      <c r="Z19" s="189"/>
      <c r="AA19" s="190"/>
      <c r="AB19" s="190"/>
      <c r="AC19" s="172"/>
      <c r="AD19" s="190" t="s">
        <v>605</v>
      </c>
      <c r="AE19" s="135" t="s">
        <v>152</v>
      </c>
      <c r="AF19" s="187">
        <v>2.58</v>
      </c>
      <c r="AG19" s="187">
        <v>17.5</v>
      </c>
      <c r="AH19" s="130">
        <v>0</v>
      </c>
      <c r="AI19" s="128"/>
      <c r="AJ19" s="189" t="s">
        <v>606</v>
      </c>
      <c r="AK19" s="191"/>
      <c r="AL19" s="127" t="s">
        <v>152</v>
      </c>
      <c r="AM19" s="128">
        <v>7.12</v>
      </c>
      <c r="AN19" s="128">
        <v>3.67</v>
      </c>
      <c r="AO19" s="128">
        <f t="shared" si="6"/>
        <v>0.2</v>
      </c>
      <c r="AP19" s="178" t="s">
        <v>491</v>
      </c>
      <c r="AQ19" s="181"/>
      <c r="AR19" s="178"/>
      <c r="AS19" s="158"/>
      <c r="AT19" s="192" t="s">
        <v>559</v>
      </c>
      <c r="AU19" s="178" t="s">
        <v>152</v>
      </c>
      <c r="AV19" s="178" t="s">
        <v>535</v>
      </c>
      <c r="AW19" s="177" t="s">
        <v>607</v>
      </c>
      <c r="AX19" s="158"/>
      <c r="AY19" s="158"/>
      <c r="AZ19" s="178" t="s">
        <v>490</v>
      </c>
      <c r="BB19" s="177">
        <v>8</v>
      </c>
      <c r="BC19" s="179" t="s">
        <v>608</v>
      </c>
      <c r="BD19" s="199"/>
    </row>
    <row r="20" spans="1:62">
      <c r="A20" s="190" t="s">
        <v>705</v>
      </c>
      <c r="B20" s="128" t="s">
        <v>522</v>
      </c>
      <c r="C20" s="127" t="s">
        <v>534</v>
      </c>
      <c r="D20" s="231">
        <v>1</v>
      </c>
      <c r="E20" s="176"/>
      <c r="F20" s="176"/>
      <c r="G20" s="128">
        <f t="shared" si="3"/>
        <v>0</v>
      </c>
      <c r="H20" s="187">
        <v>80</v>
      </c>
      <c r="I20" s="128">
        <f t="shared" si="4"/>
        <v>49.03</v>
      </c>
      <c r="J20" s="187"/>
      <c r="K20" s="128">
        <f t="shared" si="0"/>
        <v>0</v>
      </c>
      <c r="L20" s="176"/>
      <c r="M20" s="128">
        <f t="shared" si="1"/>
        <v>0</v>
      </c>
      <c r="N20" s="176"/>
      <c r="O20" s="128">
        <f t="shared" si="2"/>
        <v>0</v>
      </c>
      <c r="P20" s="128"/>
      <c r="Q20" s="128"/>
      <c r="R20" s="128"/>
      <c r="S20" s="128"/>
      <c r="T20" s="128"/>
      <c r="U20" s="128"/>
      <c r="V20" s="128"/>
      <c r="W20" s="127"/>
      <c r="X20" s="171"/>
      <c r="Y20" s="173" t="s">
        <v>609</v>
      </c>
      <c r="Z20" s="190"/>
      <c r="AA20" s="190"/>
      <c r="AB20" s="190"/>
      <c r="AC20" s="172"/>
      <c r="AD20" s="190" t="s">
        <v>610</v>
      </c>
      <c r="AE20" s="135" t="s">
        <v>152</v>
      </c>
      <c r="AF20" s="187">
        <v>2.6</v>
      </c>
      <c r="AG20" s="187">
        <v>18</v>
      </c>
      <c r="AH20" s="130">
        <v>0</v>
      </c>
      <c r="AI20" s="128"/>
      <c r="AJ20" s="174" t="s">
        <v>584</v>
      </c>
      <c r="AK20" s="191"/>
      <c r="AL20" s="127" t="s">
        <v>453</v>
      </c>
      <c r="AM20" s="128">
        <v>10.06</v>
      </c>
      <c r="AN20" s="128">
        <v>5.04</v>
      </c>
      <c r="AO20" s="128">
        <f t="shared" si="6"/>
        <v>0.2</v>
      </c>
      <c r="AP20" s="178" t="s">
        <v>491</v>
      </c>
      <c r="AQ20" s="177"/>
      <c r="AR20" s="177"/>
      <c r="AS20" s="158"/>
      <c r="AT20" s="192" t="s">
        <v>559</v>
      </c>
      <c r="AU20" s="178" t="s">
        <v>540</v>
      </c>
      <c r="AV20" s="178" t="s">
        <v>551</v>
      </c>
      <c r="AW20" s="177" t="s">
        <v>611</v>
      </c>
      <c r="AX20" s="158"/>
      <c r="AY20" s="158"/>
      <c r="AZ20" s="178" t="s">
        <v>490</v>
      </c>
      <c r="BB20" s="177">
        <v>10</v>
      </c>
      <c r="BC20" s="179"/>
      <c r="BD20" s="199"/>
    </row>
    <row r="21" spans="1:62">
      <c r="A21" s="126" t="s">
        <v>521</v>
      </c>
      <c r="B21" s="128" t="s">
        <v>522</v>
      </c>
      <c r="C21" s="127" t="s">
        <v>152</v>
      </c>
      <c r="D21" s="130">
        <v>2</v>
      </c>
      <c r="E21" s="128"/>
      <c r="F21" s="170">
        <v>60</v>
      </c>
      <c r="G21" s="128">
        <f t="shared" si="3"/>
        <v>47.78</v>
      </c>
      <c r="H21" s="128"/>
      <c r="I21" s="128">
        <f t="shared" si="4"/>
        <v>0</v>
      </c>
      <c r="J21" s="128"/>
      <c r="K21" s="128">
        <f t="shared" si="0"/>
        <v>0</v>
      </c>
      <c r="L21" s="128">
        <v>40</v>
      </c>
      <c r="M21" s="128">
        <f t="shared" si="1"/>
        <v>46.02</v>
      </c>
      <c r="N21" s="128"/>
      <c r="O21" s="128">
        <f t="shared" si="2"/>
        <v>0</v>
      </c>
      <c r="P21" s="128"/>
      <c r="Q21" s="128"/>
      <c r="R21" s="128"/>
      <c r="S21" s="128"/>
      <c r="T21" s="128"/>
      <c r="U21" s="128"/>
      <c r="V21" s="128"/>
      <c r="W21" s="127"/>
      <c r="X21" s="171"/>
      <c r="Y21" s="173" t="s">
        <v>612</v>
      </c>
      <c r="Z21" s="126"/>
      <c r="AA21" s="126"/>
      <c r="AB21" s="126"/>
      <c r="AC21" s="193"/>
      <c r="AD21" s="173" t="s">
        <v>613</v>
      </c>
      <c r="AE21" s="135" t="s">
        <v>453</v>
      </c>
      <c r="AF21" s="128">
        <v>1.35</v>
      </c>
      <c r="AG21" s="128">
        <v>17.600000000000001</v>
      </c>
      <c r="AH21" s="130">
        <v>0</v>
      </c>
      <c r="AI21" s="187"/>
      <c r="AJ21" s="174" t="s">
        <v>580</v>
      </c>
      <c r="AK21" s="191"/>
      <c r="AL21" s="127" t="s">
        <v>534</v>
      </c>
      <c r="AM21" s="128">
        <v>7.12</v>
      </c>
      <c r="AN21" s="128">
        <v>3.67</v>
      </c>
      <c r="AO21" s="128">
        <f t="shared" si="6"/>
        <v>0.2</v>
      </c>
      <c r="AP21" s="178" t="s">
        <v>491</v>
      </c>
      <c r="AQ21" s="177"/>
      <c r="AR21" s="177"/>
      <c r="AS21" s="158"/>
      <c r="AT21" s="192" t="s">
        <v>566</v>
      </c>
      <c r="AU21" s="176" t="s">
        <v>453</v>
      </c>
      <c r="AV21" s="178" t="s">
        <v>527</v>
      </c>
      <c r="AW21" s="177" t="s">
        <v>614</v>
      </c>
      <c r="AX21" s="158"/>
      <c r="AY21" s="158"/>
      <c r="AZ21" s="178" t="s">
        <v>490</v>
      </c>
      <c r="BB21" s="177">
        <v>12</v>
      </c>
      <c r="BC21" s="179"/>
      <c r="BD21" s="199"/>
    </row>
    <row r="22" spans="1:62">
      <c r="A22" s="126" t="s">
        <v>521</v>
      </c>
      <c r="B22" s="128" t="s">
        <v>522</v>
      </c>
      <c r="C22" s="127" t="s">
        <v>152</v>
      </c>
      <c r="D22" s="130">
        <v>4</v>
      </c>
      <c r="E22" s="128"/>
      <c r="F22" s="170">
        <v>60</v>
      </c>
      <c r="G22" s="128">
        <f t="shared" si="3"/>
        <v>47.78</v>
      </c>
      <c r="H22" s="128"/>
      <c r="I22" s="128">
        <f t="shared" si="4"/>
        <v>0</v>
      </c>
      <c r="J22" s="128"/>
      <c r="K22" s="128">
        <f t="shared" si="0"/>
        <v>0</v>
      </c>
      <c r="L22" s="128"/>
      <c r="M22" s="128">
        <f t="shared" si="1"/>
        <v>0</v>
      </c>
      <c r="N22" s="128"/>
      <c r="O22" s="128">
        <f t="shared" si="2"/>
        <v>0</v>
      </c>
      <c r="P22" s="128"/>
      <c r="Q22" s="128"/>
      <c r="R22" s="128"/>
      <c r="S22" s="128"/>
      <c r="T22" s="128"/>
      <c r="U22" s="128"/>
      <c r="V22" s="128"/>
      <c r="W22" s="127"/>
      <c r="X22" s="171"/>
      <c r="Y22" s="173" t="s">
        <v>615</v>
      </c>
      <c r="Z22" s="126"/>
      <c r="AA22" s="126"/>
      <c r="AB22" s="126"/>
      <c r="AC22" s="193"/>
      <c r="AD22" s="190" t="s">
        <v>613</v>
      </c>
      <c r="AE22" s="176" t="s">
        <v>444</v>
      </c>
      <c r="AF22" s="128">
        <v>1.35</v>
      </c>
      <c r="AG22" s="128">
        <v>18.600000000000001</v>
      </c>
      <c r="AH22" s="130">
        <v>0</v>
      </c>
      <c r="AI22" s="176"/>
      <c r="AJ22" s="174" t="s">
        <v>616</v>
      </c>
      <c r="AK22" s="191"/>
      <c r="AL22" s="127" t="s">
        <v>444</v>
      </c>
      <c r="AM22" s="128">
        <v>10.96</v>
      </c>
      <c r="AN22" s="128">
        <v>5.53</v>
      </c>
      <c r="AO22" s="128">
        <f>0.1*2</f>
        <v>0.2</v>
      </c>
      <c r="AP22" s="178" t="s">
        <v>491</v>
      </c>
      <c r="AQ22" s="192"/>
      <c r="AR22" s="192"/>
      <c r="AS22" s="158"/>
      <c r="AT22" s="192" t="s">
        <v>566</v>
      </c>
      <c r="AU22" s="178" t="s">
        <v>152</v>
      </c>
      <c r="AV22" s="178" t="s">
        <v>535</v>
      </c>
      <c r="AW22" s="177" t="s">
        <v>617</v>
      </c>
      <c r="AX22" s="158"/>
      <c r="AY22" s="158"/>
      <c r="AZ22" s="178" t="s">
        <v>490</v>
      </c>
      <c r="BB22" s="177">
        <v>0</v>
      </c>
      <c r="BC22" s="179"/>
      <c r="BD22" s="199"/>
      <c r="BE22" s="141"/>
      <c r="BF22" s="141"/>
      <c r="BG22" s="141"/>
    </row>
    <row r="23" spans="1:62">
      <c r="A23" s="126" t="s">
        <v>521</v>
      </c>
      <c r="B23" s="128" t="s">
        <v>522</v>
      </c>
      <c r="C23" s="127" t="s">
        <v>453</v>
      </c>
      <c r="D23" s="205">
        <v>2</v>
      </c>
      <c r="E23" s="128"/>
      <c r="F23" s="206">
        <v>60</v>
      </c>
      <c r="G23" s="128">
        <f t="shared" si="3"/>
        <v>47.78</v>
      </c>
      <c r="H23" s="206"/>
      <c r="I23" s="128">
        <f t="shared" si="4"/>
        <v>0</v>
      </c>
      <c r="J23" s="206"/>
      <c r="K23" s="128">
        <f t="shared" si="0"/>
        <v>0</v>
      </c>
      <c r="L23" s="128"/>
      <c r="M23" s="128">
        <f t="shared" si="1"/>
        <v>0</v>
      </c>
      <c r="N23" s="128"/>
      <c r="O23" s="128">
        <f t="shared" si="2"/>
        <v>0</v>
      </c>
      <c r="P23" s="128"/>
      <c r="Q23" s="128"/>
      <c r="R23" s="128"/>
      <c r="S23" s="128"/>
      <c r="T23" s="128"/>
      <c r="U23" s="128"/>
      <c r="V23" s="128"/>
      <c r="W23" s="127"/>
      <c r="X23" s="171"/>
      <c r="Y23" s="126" t="s">
        <v>618</v>
      </c>
      <c r="Z23" s="126"/>
      <c r="AA23" s="126"/>
      <c r="AB23" s="126"/>
      <c r="AC23" s="193"/>
      <c r="AD23" s="173" t="s">
        <v>619</v>
      </c>
      <c r="AE23" s="178" t="s">
        <v>540</v>
      </c>
      <c r="AF23" s="128">
        <v>2.08</v>
      </c>
      <c r="AG23" s="128">
        <v>16.7</v>
      </c>
      <c r="AH23" s="130">
        <v>0</v>
      </c>
      <c r="AI23" s="128"/>
      <c r="AJ23" s="189" t="s">
        <v>620</v>
      </c>
      <c r="AK23" s="196"/>
      <c r="AL23" s="129" t="s">
        <v>445</v>
      </c>
      <c r="AM23" s="155">
        <v>10.06</v>
      </c>
      <c r="AN23" s="155">
        <v>5.04</v>
      </c>
      <c r="AO23" s="155">
        <f t="shared" si="6"/>
        <v>0.2</v>
      </c>
      <c r="AP23" s="154" t="s">
        <v>491</v>
      </c>
      <c r="AQ23" s="192"/>
      <c r="AR23" s="192"/>
      <c r="AS23" s="158"/>
      <c r="AT23" s="192" t="s">
        <v>572</v>
      </c>
      <c r="AU23" s="176" t="s">
        <v>453</v>
      </c>
      <c r="AV23" s="178" t="s">
        <v>527</v>
      </c>
      <c r="AW23" s="192" t="s">
        <v>621</v>
      </c>
      <c r="AX23" s="158"/>
      <c r="AY23" s="158"/>
      <c r="AZ23" s="178" t="s">
        <v>491</v>
      </c>
      <c r="BB23" s="141"/>
      <c r="BC23" s="200"/>
      <c r="BE23" s="141"/>
      <c r="BF23" s="141"/>
      <c r="BG23" s="141"/>
    </row>
    <row r="24" spans="1:62">
      <c r="A24" s="126" t="s">
        <v>521</v>
      </c>
      <c r="B24" s="128" t="s">
        <v>522</v>
      </c>
      <c r="C24" s="127" t="s">
        <v>453</v>
      </c>
      <c r="D24" s="205">
        <v>4</v>
      </c>
      <c r="E24" s="128"/>
      <c r="F24" s="206">
        <v>60</v>
      </c>
      <c r="G24" s="128">
        <f t="shared" si="3"/>
        <v>47.78</v>
      </c>
      <c r="H24" s="206"/>
      <c r="I24" s="128">
        <f t="shared" si="4"/>
        <v>0</v>
      </c>
      <c r="J24" s="206"/>
      <c r="K24" s="128">
        <f t="shared" si="0"/>
        <v>0</v>
      </c>
      <c r="L24" s="128"/>
      <c r="M24" s="128">
        <f t="shared" si="1"/>
        <v>0</v>
      </c>
      <c r="N24" s="128"/>
      <c r="O24" s="128">
        <f t="shared" si="2"/>
        <v>0</v>
      </c>
      <c r="P24" s="128"/>
      <c r="Q24" s="128"/>
      <c r="R24" s="128"/>
      <c r="S24" s="128"/>
      <c r="T24" s="128"/>
      <c r="U24" s="128"/>
      <c r="V24" s="128"/>
      <c r="W24" s="127"/>
      <c r="X24" s="171"/>
      <c r="Y24" s="126" t="s">
        <v>622</v>
      </c>
      <c r="Z24" s="126"/>
      <c r="AA24" s="126"/>
      <c r="AB24" s="126"/>
      <c r="AC24" s="193"/>
      <c r="AD24" s="195" t="s">
        <v>623</v>
      </c>
      <c r="AE24" s="135" t="s">
        <v>152</v>
      </c>
      <c r="AF24" s="185">
        <v>2.64</v>
      </c>
      <c r="AG24" s="185">
        <v>18</v>
      </c>
      <c r="AH24" s="130">
        <v>0</v>
      </c>
      <c r="AI24" s="128"/>
      <c r="AJ24" s="189" t="s">
        <v>624</v>
      </c>
      <c r="AK24" s="196"/>
      <c r="AL24" s="127" t="s">
        <v>453</v>
      </c>
      <c r="AM24" s="128">
        <v>13</v>
      </c>
      <c r="AN24" s="128">
        <v>6</v>
      </c>
      <c r="AO24" s="128">
        <v>0.2</v>
      </c>
      <c r="AP24" s="178" t="s">
        <v>493</v>
      </c>
      <c r="AQ24" s="181"/>
      <c r="AR24" s="178"/>
      <c r="AS24" s="158"/>
      <c r="AT24" s="177" t="s">
        <v>572</v>
      </c>
      <c r="AU24" s="176" t="s">
        <v>152</v>
      </c>
      <c r="AV24" s="178" t="s">
        <v>535</v>
      </c>
      <c r="AW24" s="177" t="s">
        <v>625</v>
      </c>
      <c r="AX24" s="158"/>
      <c r="AY24" s="158"/>
      <c r="AZ24" s="178" t="s">
        <v>491</v>
      </c>
      <c r="BB24" s="141"/>
      <c r="BC24" s="200"/>
      <c r="BE24" s="141"/>
      <c r="BF24" s="141"/>
      <c r="BG24" s="141"/>
    </row>
    <row r="25" spans="1:62">
      <c r="A25" s="190" t="s">
        <v>604</v>
      </c>
      <c r="B25" s="128" t="s">
        <v>522</v>
      </c>
      <c r="C25" s="127" t="s">
        <v>565</v>
      </c>
      <c r="D25" s="176" t="s">
        <v>595</v>
      </c>
      <c r="E25" s="176"/>
      <c r="F25" s="187">
        <v>60</v>
      </c>
      <c r="G25" s="128">
        <f t="shared" si="3"/>
        <v>47.78</v>
      </c>
      <c r="H25" s="187"/>
      <c r="I25" s="128">
        <f t="shared" si="4"/>
        <v>0</v>
      </c>
      <c r="J25" s="187"/>
      <c r="K25" s="128">
        <f t="shared" si="0"/>
        <v>0</v>
      </c>
      <c r="L25" s="176"/>
      <c r="M25" s="128">
        <f t="shared" si="1"/>
        <v>0</v>
      </c>
      <c r="N25" s="176"/>
      <c r="O25" s="128">
        <f t="shared" si="2"/>
        <v>0</v>
      </c>
      <c r="P25" s="128"/>
      <c r="Q25" s="128"/>
      <c r="R25" s="128"/>
      <c r="S25" s="128"/>
      <c r="T25" s="128"/>
      <c r="U25" s="128"/>
      <c r="V25" s="128"/>
      <c r="W25" s="127"/>
      <c r="X25" s="171"/>
      <c r="Y25" s="126" t="s">
        <v>626</v>
      </c>
      <c r="Z25" s="126"/>
      <c r="AA25" s="126"/>
      <c r="AB25" s="126"/>
      <c r="AC25" s="193"/>
      <c r="AD25" s="190" t="s">
        <v>627</v>
      </c>
      <c r="AE25" s="135" t="s">
        <v>453</v>
      </c>
      <c r="AF25" s="128">
        <v>1.31</v>
      </c>
      <c r="AG25" s="128">
        <v>17.8</v>
      </c>
      <c r="AH25" s="130">
        <v>0</v>
      </c>
      <c r="AI25" s="128"/>
      <c r="AJ25" s="182" t="s">
        <v>592</v>
      </c>
      <c r="AK25" s="175"/>
      <c r="AL25" s="140"/>
      <c r="AM25" s="128"/>
      <c r="AN25" s="128"/>
      <c r="AO25" s="128"/>
      <c r="AP25" s="202"/>
      <c r="AQ25" s="181"/>
      <c r="AR25" s="178"/>
      <c r="AS25" s="158"/>
      <c r="AT25" s="177" t="s">
        <v>577</v>
      </c>
      <c r="AU25" s="176" t="s">
        <v>558</v>
      </c>
      <c r="AV25" s="178" t="s">
        <v>628</v>
      </c>
      <c r="AW25" s="177" t="s">
        <v>629</v>
      </c>
      <c r="AX25" s="158"/>
      <c r="AY25" s="158"/>
      <c r="AZ25" s="178" t="s">
        <v>491</v>
      </c>
      <c r="BB25" s="141"/>
      <c r="BC25" s="200"/>
      <c r="BE25" s="141"/>
      <c r="BF25" s="141"/>
      <c r="BG25" s="141"/>
    </row>
    <row r="26" spans="1:62">
      <c r="A26" s="190" t="s">
        <v>604</v>
      </c>
      <c r="B26" s="128" t="s">
        <v>522</v>
      </c>
      <c r="C26" s="127" t="s">
        <v>565</v>
      </c>
      <c r="D26" s="176" t="s">
        <v>603</v>
      </c>
      <c r="E26" s="176"/>
      <c r="F26" s="187">
        <v>60</v>
      </c>
      <c r="G26" s="128">
        <f t="shared" si="3"/>
        <v>47.78</v>
      </c>
      <c r="H26" s="187"/>
      <c r="I26" s="128">
        <f t="shared" si="4"/>
        <v>0</v>
      </c>
      <c r="J26" s="187"/>
      <c r="K26" s="128">
        <f t="shared" si="0"/>
        <v>0</v>
      </c>
      <c r="L26" s="176"/>
      <c r="M26" s="128">
        <f t="shared" si="1"/>
        <v>0</v>
      </c>
      <c r="N26" s="176"/>
      <c r="O26" s="128">
        <f t="shared" si="2"/>
        <v>0</v>
      </c>
      <c r="P26" s="128"/>
      <c r="Q26" s="128"/>
      <c r="R26" s="128"/>
      <c r="S26" s="128"/>
      <c r="T26" s="128"/>
      <c r="U26" s="128"/>
      <c r="V26" s="128"/>
      <c r="W26" s="127"/>
      <c r="X26" s="171"/>
      <c r="Y26" s="126" t="s">
        <v>630</v>
      </c>
      <c r="Z26" s="192"/>
      <c r="AA26" s="192"/>
      <c r="AB26" s="192"/>
      <c r="AC26" s="193"/>
      <c r="AD26" s="195" t="s">
        <v>631</v>
      </c>
      <c r="AE26" s="176" t="s">
        <v>444</v>
      </c>
      <c r="AF26" s="185">
        <v>1.31</v>
      </c>
      <c r="AG26" s="185">
        <v>18</v>
      </c>
      <c r="AH26" s="130">
        <v>0</v>
      </c>
      <c r="AI26" s="185"/>
      <c r="AJ26" s="182" t="s">
        <v>588</v>
      </c>
      <c r="AK26" s="175"/>
      <c r="AL26" s="140"/>
      <c r="AM26" s="128"/>
      <c r="AN26" s="128"/>
      <c r="AO26" s="128"/>
      <c r="AP26" s="202"/>
      <c r="AQ26" s="181"/>
      <c r="AR26" s="178"/>
      <c r="AS26" s="158"/>
      <c r="AT26" s="192" t="s">
        <v>577</v>
      </c>
      <c r="AU26" s="176" t="s">
        <v>565</v>
      </c>
      <c r="AV26" s="176" t="s">
        <v>632</v>
      </c>
      <c r="AW26" s="177" t="s">
        <v>633</v>
      </c>
      <c r="AX26" s="158"/>
      <c r="AY26" s="158"/>
      <c r="AZ26" s="178" t="s">
        <v>491</v>
      </c>
      <c r="BB26" s="141"/>
      <c r="BC26" s="200"/>
      <c r="BE26" s="141"/>
      <c r="BF26" s="141"/>
      <c r="BG26" s="141"/>
    </row>
    <row r="27" spans="1:62">
      <c r="A27" s="126" t="s">
        <v>532</v>
      </c>
      <c r="B27" s="128" t="s">
        <v>522</v>
      </c>
      <c r="C27" s="127" t="s">
        <v>152</v>
      </c>
      <c r="D27" s="130">
        <v>2</v>
      </c>
      <c r="E27" s="128"/>
      <c r="F27" s="128">
        <v>60</v>
      </c>
      <c r="G27" s="128">
        <f t="shared" si="3"/>
        <v>47.78</v>
      </c>
      <c r="H27" s="128"/>
      <c r="I27" s="128">
        <f t="shared" si="4"/>
        <v>0</v>
      </c>
      <c r="J27" s="128"/>
      <c r="K27" s="128">
        <f t="shared" si="0"/>
        <v>0</v>
      </c>
      <c r="L27" s="128"/>
      <c r="M27" s="128">
        <f t="shared" si="1"/>
        <v>0</v>
      </c>
      <c r="N27" s="128"/>
      <c r="O27" s="128">
        <f t="shared" si="2"/>
        <v>0</v>
      </c>
      <c r="P27" s="128"/>
      <c r="Q27" s="128"/>
      <c r="R27" s="128"/>
      <c r="S27" s="128"/>
      <c r="T27" s="128"/>
      <c r="U27" s="128"/>
      <c r="V27" s="128"/>
      <c r="W27" s="127"/>
      <c r="X27" s="171"/>
      <c r="Y27" s="192" t="s">
        <v>634</v>
      </c>
      <c r="Z27" s="184"/>
      <c r="AA27" s="152"/>
      <c r="AB27" s="152"/>
      <c r="AC27" s="172"/>
      <c r="AD27" s="177" t="s">
        <v>635</v>
      </c>
      <c r="AE27" s="178" t="s">
        <v>540</v>
      </c>
      <c r="AF27" s="128">
        <v>2.52</v>
      </c>
      <c r="AG27" s="128">
        <v>17.5</v>
      </c>
      <c r="AH27" s="130">
        <v>0</v>
      </c>
      <c r="AI27" s="128"/>
      <c r="AJ27" s="182" t="s">
        <v>636</v>
      </c>
      <c r="AK27" s="183"/>
      <c r="AL27" s="192"/>
      <c r="AM27" s="192"/>
      <c r="AN27" s="192"/>
      <c r="AO27" s="192"/>
      <c r="AP27" s="192"/>
      <c r="AQ27" s="192"/>
      <c r="AR27" s="192"/>
      <c r="AS27" s="158"/>
      <c r="AT27" s="192" t="s">
        <v>581</v>
      </c>
      <c r="AU27" s="176" t="s">
        <v>445</v>
      </c>
      <c r="AV27" s="176" t="s">
        <v>637</v>
      </c>
      <c r="AW27" s="177" t="s">
        <v>638</v>
      </c>
      <c r="AX27" s="158"/>
      <c r="AY27" s="158"/>
      <c r="AZ27" s="178" t="s">
        <v>491</v>
      </c>
      <c r="BB27" s="141"/>
      <c r="BC27" s="200"/>
      <c r="BE27" s="141"/>
      <c r="BF27" s="141"/>
      <c r="BG27" s="141"/>
    </row>
    <row r="28" spans="1:62">
      <c r="A28" s="126" t="s">
        <v>532</v>
      </c>
      <c r="B28" s="128" t="s">
        <v>522</v>
      </c>
      <c r="C28" s="127" t="s">
        <v>152</v>
      </c>
      <c r="D28" s="130">
        <v>4</v>
      </c>
      <c r="E28" s="128"/>
      <c r="F28" s="128">
        <v>60</v>
      </c>
      <c r="G28" s="128">
        <f t="shared" si="3"/>
        <v>47.78</v>
      </c>
      <c r="H28" s="128"/>
      <c r="I28" s="128">
        <f t="shared" si="4"/>
        <v>0</v>
      </c>
      <c r="J28" s="128"/>
      <c r="K28" s="128">
        <f t="shared" si="0"/>
        <v>0</v>
      </c>
      <c r="L28" s="128"/>
      <c r="M28" s="128">
        <f t="shared" si="1"/>
        <v>0</v>
      </c>
      <c r="N28" s="128"/>
      <c r="O28" s="128">
        <f t="shared" si="2"/>
        <v>0</v>
      </c>
      <c r="P28" s="128"/>
      <c r="Q28" s="128"/>
      <c r="R28" s="128"/>
      <c r="S28" s="128"/>
      <c r="T28" s="128"/>
      <c r="U28" s="128"/>
      <c r="V28" s="128"/>
      <c r="W28" s="127"/>
      <c r="X28" s="171"/>
      <c r="Y28" s="184" t="s">
        <v>639</v>
      </c>
      <c r="Z28" s="184"/>
      <c r="AA28" s="152"/>
      <c r="AB28" s="152"/>
      <c r="AC28" s="172"/>
      <c r="AD28" s="173" t="s">
        <v>640</v>
      </c>
      <c r="AE28" s="135" t="s">
        <v>152</v>
      </c>
      <c r="AF28" s="128">
        <v>2.58</v>
      </c>
      <c r="AG28" s="128">
        <v>18</v>
      </c>
      <c r="AH28" s="130">
        <v>0</v>
      </c>
      <c r="AI28" s="185"/>
      <c r="AJ28" s="189" t="s">
        <v>600</v>
      </c>
      <c r="AK28" s="183"/>
      <c r="AL28" s="140"/>
      <c r="AM28" s="181"/>
      <c r="AN28" s="181"/>
      <c r="AO28" s="181"/>
      <c r="AP28" s="202"/>
      <c r="AQ28" s="181"/>
      <c r="AR28" s="178"/>
      <c r="AS28" s="158"/>
      <c r="AT28" s="192" t="s">
        <v>585</v>
      </c>
      <c r="AU28" s="176" t="s">
        <v>444</v>
      </c>
      <c r="AV28" s="176" t="s">
        <v>641</v>
      </c>
      <c r="AW28" s="177" t="s">
        <v>642</v>
      </c>
      <c r="AX28" s="158"/>
      <c r="AY28" s="158"/>
      <c r="AZ28" s="178" t="s">
        <v>491</v>
      </c>
      <c r="BC28" s="200"/>
      <c r="BE28" s="141"/>
      <c r="BF28" s="141"/>
      <c r="BG28" s="141"/>
    </row>
    <row r="29" spans="1:62">
      <c r="A29" s="126" t="s">
        <v>532</v>
      </c>
      <c r="B29" s="128" t="s">
        <v>522</v>
      </c>
      <c r="C29" s="127" t="s">
        <v>453</v>
      </c>
      <c r="D29" s="205">
        <v>2</v>
      </c>
      <c r="E29" s="128"/>
      <c r="F29" s="206">
        <v>60</v>
      </c>
      <c r="G29" s="128">
        <f t="shared" si="3"/>
        <v>47.78</v>
      </c>
      <c r="H29" s="206"/>
      <c r="I29" s="128">
        <f t="shared" si="4"/>
        <v>0</v>
      </c>
      <c r="J29" s="206"/>
      <c r="K29" s="128">
        <f t="shared" si="0"/>
        <v>0</v>
      </c>
      <c r="L29" s="128"/>
      <c r="M29" s="128">
        <f t="shared" si="1"/>
        <v>0</v>
      </c>
      <c r="N29" s="128"/>
      <c r="O29" s="128">
        <f t="shared" si="2"/>
        <v>0</v>
      </c>
      <c r="P29" s="128"/>
      <c r="Q29" s="128"/>
      <c r="R29" s="128"/>
      <c r="S29" s="128"/>
      <c r="T29" s="128"/>
      <c r="U29" s="128"/>
      <c r="V29" s="128"/>
      <c r="W29" s="127"/>
      <c r="X29" s="171"/>
      <c r="Y29" s="184" t="s">
        <v>643</v>
      </c>
      <c r="Z29" s="126"/>
      <c r="AA29" s="126"/>
      <c r="AB29" s="126"/>
      <c r="AC29" s="172"/>
      <c r="AD29" s="173" t="s">
        <v>644</v>
      </c>
      <c r="AE29" s="135" t="s">
        <v>152</v>
      </c>
      <c r="AF29" s="128">
        <v>2.58</v>
      </c>
      <c r="AG29" s="128">
        <v>18</v>
      </c>
      <c r="AH29" s="130">
        <v>0</v>
      </c>
      <c r="AI29" s="128"/>
      <c r="AJ29" s="174" t="s">
        <v>645</v>
      </c>
      <c r="AK29" s="203"/>
      <c r="AL29" s="127"/>
      <c r="AM29" s="128"/>
      <c r="AN29" s="128"/>
      <c r="AO29" s="128"/>
      <c r="AP29" s="202"/>
      <c r="AQ29" s="181"/>
      <c r="AR29" s="178"/>
      <c r="AS29" s="158"/>
      <c r="AT29" s="192" t="s">
        <v>585</v>
      </c>
      <c r="AU29" s="178" t="s">
        <v>534</v>
      </c>
      <c r="AV29" s="178" t="s">
        <v>646</v>
      </c>
      <c r="AW29" s="177" t="s">
        <v>647</v>
      </c>
      <c r="AX29" s="158"/>
      <c r="AY29" s="158"/>
      <c r="AZ29" s="178" t="s">
        <v>491</v>
      </c>
      <c r="BB29" s="141"/>
      <c r="BC29" s="200"/>
      <c r="BE29" s="141"/>
      <c r="BF29" s="141"/>
      <c r="BG29" s="141"/>
    </row>
    <row r="30" spans="1:62">
      <c r="A30" s="126" t="s">
        <v>532</v>
      </c>
      <c r="B30" s="128" t="s">
        <v>522</v>
      </c>
      <c r="C30" s="127" t="s">
        <v>453</v>
      </c>
      <c r="D30" s="205">
        <v>4</v>
      </c>
      <c r="E30" s="128"/>
      <c r="F30" s="206">
        <v>60</v>
      </c>
      <c r="G30" s="128">
        <f t="shared" si="3"/>
        <v>47.78</v>
      </c>
      <c r="H30" s="206"/>
      <c r="I30" s="128">
        <f t="shared" si="4"/>
        <v>0</v>
      </c>
      <c r="J30" s="206"/>
      <c r="K30" s="128">
        <f t="shared" si="0"/>
        <v>0</v>
      </c>
      <c r="L30" s="128"/>
      <c r="M30" s="128">
        <f t="shared" si="1"/>
        <v>0</v>
      </c>
      <c r="N30" s="128"/>
      <c r="O30" s="128">
        <f t="shared" si="2"/>
        <v>0</v>
      </c>
      <c r="P30" s="128"/>
      <c r="Q30" s="128"/>
      <c r="R30" s="128"/>
      <c r="S30" s="128"/>
      <c r="T30" s="128"/>
      <c r="U30" s="128"/>
      <c r="V30" s="128"/>
      <c r="W30" s="127"/>
      <c r="X30" s="171"/>
      <c r="Y30" s="184" t="s">
        <v>648</v>
      </c>
      <c r="Z30" s="189"/>
      <c r="AA30" s="190"/>
      <c r="AB30" s="190"/>
      <c r="AC30" s="172"/>
      <c r="AD30" s="173" t="s">
        <v>649</v>
      </c>
      <c r="AE30" s="135" t="s">
        <v>453</v>
      </c>
      <c r="AF30" s="128">
        <v>1.3</v>
      </c>
      <c r="AG30" s="128">
        <v>17.5</v>
      </c>
      <c r="AH30" s="130">
        <v>0</v>
      </c>
      <c r="AI30" s="128"/>
      <c r="AJ30" s="174" t="s">
        <v>596</v>
      </c>
      <c r="AK30" s="203"/>
      <c r="AL30" s="127"/>
      <c r="AM30" s="128"/>
      <c r="AN30" s="128"/>
      <c r="AO30" s="128"/>
      <c r="AP30" s="202"/>
      <c r="AQ30" s="181"/>
      <c r="AR30" s="178"/>
      <c r="AS30" s="158"/>
      <c r="AT30" s="177" t="s">
        <v>589</v>
      </c>
      <c r="AU30" s="176" t="s">
        <v>152</v>
      </c>
      <c r="AV30" s="176" t="s">
        <v>646</v>
      </c>
      <c r="AW30" s="177" t="s">
        <v>650</v>
      </c>
      <c r="AX30" s="158"/>
      <c r="AY30" s="158"/>
      <c r="AZ30" s="178" t="s">
        <v>491</v>
      </c>
      <c r="BC30" s="200"/>
      <c r="BE30" s="141"/>
      <c r="BF30" s="141"/>
      <c r="BG30" s="141"/>
      <c r="BH30" s="141"/>
      <c r="BI30" s="141"/>
      <c r="BJ30" s="141"/>
    </row>
    <row r="31" spans="1:62">
      <c r="A31" s="190" t="s">
        <v>612</v>
      </c>
      <c r="B31" s="128" t="s">
        <v>522</v>
      </c>
      <c r="C31" s="127" t="s">
        <v>565</v>
      </c>
      <c r="D31" s="176" t="s">
        <v>595</v>
      </c>
      <c r="E31" s="176"/>
      <c r="F31" s="187">
        <v>60</v>
      </c>
      <c r="G31" s="128">
        <f t="shared" si="3"/>
        <v>47.78</v>
      </c>
      <c r="H31" s="187"/>
      <c r="I31" s="128">
        <f t="shared" si="4"/>
        <v>0</v>
      </c>
      <c r="J31" s="187"/>
      <c r="K31" s="128">
        <f t="shared" si="0"/>
        <v>0</v>
      </c>
      <c r="L31" s="176"/>
      <c r="M31" s="128">
        <f t="shared" si="1"/>
        <v>0</v>
      </c>
      <c r="N31" s="176"/>
      <c r="O31" s="128">
        <f t="shared" si="2"/>
        <v>0</v>
      </c>
      <c r="P31" s="128"/>
      <c r="Q31" s="128"/>
      <c r="R31" s="128"/>
      <c r="S31" s="128"/>
      <c r="T31" s="128"/>
      <c r="U31" s="128"/>
      <c r="V31" s="128"/>
      <c r="W31" s="127"/>
      <c r="X31" s="171"/>
      <c r="Y31" s="184" t="s">
        <v>100</v>
      </c>
      <c r="Z31" s="184"/>
      <c r="AA31" s="192"/>
      <c r="AB31" s="192"/>
      <c r="AC31" s="193"/>
      <c r="AD31" s="173" t="s">
        <v>649</v>
      </c>
      <c r="AE31" s="176" t="s">
        <v>444</v>
      </c>
      <c r="AF31" s="128">
        <v>1.3</v>
      </c>
      <c r="AG31" s="128">
        <v>18</v>
      </c>
      <c r="AH31" s="130">
        <v>0</v>
      </c>
      <c r="AI31" s="128"/>
      <c r="AJ31" s="189" t="s">
        <v>651</v>
      </c>
      <c r="AK31" s="175"/>
      <c r="AL31" s="140"/>
      <c r="AM31" s="181"/>
      <c r="AN31" s="181"/>
      <c r="AO31" s="181"/>
      <c r="AP31" s="202"/>
      <c r="AQ31" s="181"/>
      <c r="AR31" s="178"/>
      <c r="AS31" s="158"/>
      <c r="AT31" s="177" t="s">
        <v>589</v>
      </c>
      <c r="AU31" s="176" t="s">
        <v>453</v>
      </c>
      <c r="AV31" s="176" t="s">
        <v>637</v>
      </c>
      <c r="AW31" s="177" t="s">
        <v>652</v>
      </c>
      <c r="AX31" s="158"/>
      <c r="AY31" s="158"/>
      <c r="AZ31" s="178" t="s">
        <v>491</v>
      </c>
      <c r="BB31" s="141"/>
      <c r="BC31" s="200"/>
      <c r="BE31" s="141"/>
      <c r="BF31" s="141"/>
      <c r="BG31" s="141"/>
      <c r="BH31" s="141"/>
      <c r="BI31" s="141"/>
      <c r="BJ31" s="141"/>
    </row>
    <row r="32" spans="1:62" s="141" customFormat="1">
      <c r="A32" s="190" t="s">
        <v>612</v>
      </c>
      <c r="B32" s="128" t="s">
        <v>522</v>
      </c>
      <c r="C32" s="127" t="s">
        <v>565</v>
      </c>
      <c r="D32" s="176" t="s">
        <v>603</v>
      </c>
      <c r="E32" s="176"/>
      <c r="F32" s="187">
        <v>60</v>
      </c>
      <c r="G32" s="128">
        <f t="shared" si="3"/>
        <v>47.78</v>
      </c>
      <c r="H32" s="187"/>
      <c r="I32" s="128">
        <f t="shared" si="4"/>
        <v>0</v>
      </c>
      <c r="J32" s="187"/>
      <c r="K32" s="128">
        <f t="shared" si="0"/>
        <v>0</v>
      </c>
      <c r="L32" s="176"/>
      <c r="M32" s="128">
        <f t="shared" si="1"/>
        <v>0</v>
      </c>
      <c r="N32" s="176"/>
      <c r="O32" s="128">
        <f t="shared" si="2"/>
        <v>0</v>
      </c>
      <c r="P32" s="128"/>
      <c r="Q32" s="128"/>
      <c r="R32" s="128"/>
      <c r="S32" s="128"/>
      <c r="T32" s="128"/>
      <c r="U32" s="128"/>
      <c r="V32" s="128"/>
      <c r="W32" s="127"/>
      <c r="X32" s="171"/>
      <c r="Y32" s="184" t="s">
        <v>653</v>
      </c>
      <c r="Z32" s="184"/>
      <c r="AA32" s="192"/>
      <c r="AB32" s="192"/>
      <c r="AC32" s="193"/>
      <c r="AD32" s="195" t="s">
        <v>654</v>
      </c>
      <c r="AE32" s="178" t="s">
        <v>540</v>
      </c>
      <c r="AF32" s="187">
        <v>2.58</v>
      </c>
      <c r="AG32" s="187">
        <v>17.2</v>
      </c>
      <c r="AH32" s="130">
        <v>0</v>
      </c>
      <c r="AI32" s="128"/>
      <c r="AJ32" s="182" t="s">
        <v>655</v>
      </c>
      <c r="AK32" s="175"/>
      <c r="AL32" s="140"/>
      <c r="AM32" s="181"/>
      <c r="AN32" s="181"/>
      <c r="AO32" s="181"/>
      <c r="AP32" s="202"/>
      <c r="AQ32" s="181"/>
      <c r="AR32" s="178"/>
      <c r="AS32" s="158"/>
      <c r="AT32" s="177" t="s">
        <v>589</v>
      </c>
      <c r="AU32" s="178" t="s">
        <v>540</v>
      </c>
      <c r="AV32" s="178" t="s">
        <v>656</v>
      </c>
      <c r="AW32" s="177" t="s">
        <v>657</v>
      </c>
      <c r="AX32" s="158"/>
      <c r="AY32" s="158"/>
      <c r="AZ32" s="178" t="s">
        <v>492</v>
      </c>
      <c r="BA32" s="142"/>
      <c r="BC32" s="200"/>
      <c r="BD32" s="201"/>
    </row>
    <row r="33" spans="1:59" s="141" customFormat="1">
      <c r="A33" s="190" t="s">
        <v>609</v>
      </c>
      <c r="B33" s="128" t="s">
        <v>522</v>
      </c>
      <c r="C33" s="127" t="s">
        <v>565</v>
      </c>
      <c r="D33" s="176" t="s">
        <v>595</v>
      </c>
      <c r="E33" s="176"/>
      <c r="F33" s="187">
        <v>60</v>
      </c>
      <c r="G33" s="155">
        <f t="shared" si="3"/>
        <v>47.78</v>
      </c>
      <c r="H33" s="187"/>
      <c r="I33" s="128">
        <f t="shared" si="4"/>
        <v>0</v>
      </c>
      <c r="J33" s="187"/>
      <c r="K33" s="128">
        <f t="shared" si="0"/>
        <v>0</v>
      </c>
      <c r="L33" s="176"/>
      <c r="M33" s="128">
        <f t="shared" si="1"/>
        <v>0</v>
      </c>
      <c r="N33" s="176"/>
      <c r="O33" s="128">
        <f t="shared" si="2"/>
        <v>0</v>
      </c>
      <c r="P33" s="128"/>
      <c r="Q33" s="128"/>
      <c r="R33" s="128"/>
      <c r="S33" s="128"/>
      <c r="T33" s="128"/>
      <c r="U33" s="128"/>
      <c r="V33" s="128"/>
      <c r="W33" s="127"/>
      <c r="X33" s="171"/>
      <c r="Y33" s="126" t="s">
        <v>658</v>
      </c>
      <c r="Z33" s="126"/>
      <c r="AA33" s="126"/>
      <c r="AB33" s="126"/>
      <c r="AC33" s="172"/>
      <c r="AD33" s="173" t="s">
        <v>659</v>
      </c>
      <c r="AE33" s="176" t="s">
        <v>444</v>
      </c>
      <c r="AF33" s="128">
        <v>1.31</v>
      </c>
      <c r="AG33" s="128">
        <v>18</v>
      </c>
      <c r="AH33" s="130">
        <v>0</v>
      </c>
      <c r="AI33" s="128"/>
      <c r="AJ33" s="182" t="s">
        <v>660</v>
      </c>
      <c r="AK33" s="191"/>
      <c r="AL33" s="127"/>
      <c r="AM33" s="128"/>
      <c r="AN33" s="128"/>
      <c r="AO33" s="128"/>
      <c r="AP33" s="202"/>
      <c r="AQ33" s="181"/>
      <c r="AR33" s="178"/>
      <c r="AS33" s="158"/>
      <c r="AT33" s="177" t="s">
        <v>594</v>
      </c>
      <c r="AU33" s="176" t="s">
        <v>152</v>
      </c>
      <c r="AV33" s="176" t="s">
        <v>646</v>
      </c>
      <c r="AW33" s="177" t="s">
        <v>661</v>
      </c>
      <c r="AX33" s="158"/>
      <c r="AY33" s="158"/>
      <c r="AZ33" s="178" t="s">
        <v>492</v>
      </c>
      <c r="BA33" s="142"/>
      <c r="BC33" s="200"/>
      <c r="BD33" s="201"/>
    </row>
    <row r="34" spans="1:59" s="141" customFormat="1">
      <c r="A34" s="190" t="s">
        <v>609</v>
      </c>
      <c r="B34" s="128" t="s">
        <v>522</v>
      </c>
      <c r="C34" s="127" t="s">
        <v>565</v>
      </c>
      <c r="D34" s="176" t="s">
        <v>603</v>
      </c>
      <c r="E34" s="176"/>
      <c r="F34" s="187">
        <v>60</v>
      </c>
      <c r="G34" s="128">
        <f t="shared" si="3"/>
        <v>47.78</v>
      </c>
      <c r="H34" s="187"/>
      <c r="I34" s="128">
        <f t="shared" si="4"/>
        <v>0</v>
      </c>
      <c r="J34" s="187"/>
      <c r="K34" s="128">
        <f t="shared" si="0"/>
        <v>0</v>
      </c>
      <c r="L34" s="176"/>
      <c r="M34" s="128">
        <f t="shared" si="1"/>
        <v>0</v>
      </c>
      <c r="N34" s="176"/>
      <c r="O34" s="128">
        <f t="shared" si="2"/>
        <v>0</v>
      </c>
      <c r="P34" s="128"/>
      <c r="Q34" s="128"/>
      <c r="R34" s="128"/>
      <c r="S34" s="128"/>
      <c r="T34" s="128"/>
      <c r="U34" s="128"/>
      <c r="V34" s="128"/>
      <c r="W34" s="127"/>
      <c r="X34" s="171"/>
      <c r="Y34" s="189" t="s">
        <v>662</v>
      </c>
      <c r="Z34" s="184"/>
      <c r="AA34" s="190"/>
      <c r="AB34" s="190"/>
      <c r="AC34" s="172"/>
      <c r="AD34" s="177" t="s">
        <v>541</v>
      </c>
      <c r="AE34" s="135" t="s">
        <v>152</v>
      </c>
      <c r="AF34" s="185">
        <v>2.4500000000000002</v>
      </c>
      <c r="AG34" s="185">
        <v>17.5</v>
      </c>
      <c r="AH34" s="130">
        <v>0</v>
      </c>
      <c r="AI34" s="176"/>
      <c r="AJ34" s="197" t="s">
        <v>605</v>
      </c>
      <c r="AK34" s="191"/>
      <c r="AL34" s="127"/>
      <c r="AM34" s="128"/>
      <c r="AN34" s="128"/>
      <c r="AO34" s="128"/>
      <c r="AP34" s="202"/>
      <c r="AQ34" s="181"/>
      <c r="AR34" s="178"/>
      <c r="AS34" s="158"/>
      <c r="AT34" s="177" t="s">
        <v>594</v>
      </c>
      <c r="AU34" s="176" t="s">
        <v>453</v>
      </c>
      <c r="AV34" s="176" t="s">
        <v>637</v>
      </c>
      <c r="AW34" s="177" t="s">
        <v>663</v>
      </c>
      <c r="AX34" s="158"/>
      <c r="AY34" s="158"/>
      <c r="AZ34" s="178" t="s">
        <v>492</v>
      </c>
      <c r="BA34" s="142"/>
      <c r="BB34" s="143"/>
      <c r="BC34" s="204"/>
      <c r="BD34" s="201"/>
      <c r="BE34" s="143"/>
      <c r="BF34" s="143"/>
      <c r="BG34" s="143"/>
    </row>
    <row r="35" spans="1:59" s="141" customFormat="1">
      <c r="A35" s="126" t="s">
        <v>539</v>
      </c>
      <c r="B35" s="128" t="s">
        <v>522</v>
      </c>
      <c r="C35" s="127" t="s">
        <v>152</v>
      </c>
      <c r="D35" s="130">
        <v>1</v>
      </c>
      <c r="E35" s="128"/>
      <c r="F35" s="128"/>
      <c r="G35" s="155">
        <f t="shared" si="3"/>
        <v>0</v>
      </c>
      <c r="H35" s="128"/>
      <c r="I35" s="128">
        <f t="shared" si="4"/>
        <v>0</v>
      </c>
      <c r="J35" s="128"/>
      <c r="K35" s="128">
        <f t="shared" si="0"/>
        <v>0</v>
      </c>
      <c r="L35" s="128"/>
      <c r="M35" s="128">
        <f t="shared" si="1"/>
        <v>0</v>
      </c>
      <c r="N35" s="128"/>
      <c r="O35" s="128">
        <f t="shared" si="2"/>
        <v>0</v>
      </c>
      <c r="P35" s="128"/>
      <c r="Q35" s="128"/>
      <c r="R35" s="128"/>
      <c r="S35" s="128"/>
      <c r="T35" s="128"/>
      <c r="U35" s="128"/>
      <c r="V35" s="128"/>
      <c r="W35" s="127"/>
      <c r="X35" s="171"/>
      <c r="Y35" s="184" t="s">
        <v>664</v>
      </c>
      <c r="Z35" s="184"/>
      <c r="AA35" s="190"/>
      <c r="AB35" s="190"/>
      <c r="AC35" s="193"/>
      <c r="AD35" s="177" t="s">
        <v>541</v>
      </c>
      <c r="AE35" s="135" t="s">
        <v>453</v>
      </c>
      <c r="AF35" s="185">
        <v>2.4500000000000002</v>
      </c>
      <c r="AG35" s="185">
        <v>17</v>
      </c>
      <c r="AH35" s="130">
        <v>0</v>
      </c>
      <c r="AI35" s="128"/>
      <c r="AJ35" s="189" t="s">
        <v>665</v>
      </c>
      <c r="AK35" s="196"/>
      <c r="AL35" s="127"/>
      <c r="AM35" s="128"/>
      <c r="AN35" s="128"/>
      <c r="AO35" s="128"/>
      <c r="AP35" s="202"/>
      <c r="AQ35" s="181"/>
      <c r="AR35" s="178"/>
      <c r="AS35" s="158"/>
      <c r="AT35" s="177" t="s">
        <v>594</v>
      </c>
      <c r="AU35" s="178" t="s">
        <v>540</v>
      </c>
      <c r="AV35" s="178" t="s">
        <v>656</v>
      </c>
      <c r="AW35" s="177" t="s">
        <v>666</v>
      </c>
      <c r="AX35" s="158"/>
      <c r="AY35" s="158"/>
      <c r="AZ35" s="178" t="s">
        <v>492</v>
      </c>
      <c r="BA35" s="142"/>
      <c r="BB35" s="143"/>
      <c r="BC35" s="204"/>
      <c r="BD35" s="201"/>
      <c r="BE35" s="143"/>
      <c r="BF35" s="143"/>
      <c r="BG35" s="143"/>
    </row>
    <row r="36" spans="1:59" s="141" customFormat="1">
      <c r="A36" s="126" t="s">
        <v>539</v>
      </c>
      <c r="B36" s="128" t="s">
        <v>522</v>
      </c>
      <c r="C36" s="127" t="s">
        <v>152</v>
      </c>
      <c r="D36" s="130">
        <v>2</v>
      </c>
      <c r="E36" s="128"/>
      <c r="F36" s="128">
        <v>60</v>
      </c>
      <c r="G36" s="128">
        <f t="shared" si="3"/>
        <v>47.78</v>
      </c>
      <c r="H36" s="128"/>
      <c r="I36" s="128">
        <f t="shared" si="4"/>
        <v>0</v>
      </c>
      <c r="J36" s="128"/>
      <c r="K36" s="128">
        <f t="shared" si="0"/>
        <v>0</v>
      </c>
      <c r="L36" s="128"/>
      <c r="M36" s="128">
        <f t="shared" si="1"/>
        <v>0</v>
      </c>
      <c r="N36" s="128"/>
      <c r="O36" s="128">
        <f t="shared" si="2"/>
        <v>0</v>
      </c>
      <c r="P36" s="128"/>
      <c r="Q36" s="128"/>
      <c r="R36" s="128"/>
      <c r="S36" s="128"/>
      <c r="T36" s="128"/>
      <c r="U36" s="128"/>
      <c r="V36" s="128"/>
      <c r="W36" s="127"/>
      <c r="X36" s="171"/>
      <c r="Y36" s="184" t="s">
        <v>667</v>
      </c>
      <c r="Z36" s="184"/>
      <c r="AA36" s="190"/>
      <c r="AB36" s="190"/>
      <c r="AC36" s="193"/>
      <c r="AD36" s="177" t="s">
        <v>546</v>
      </c>
      <c r="AE36" s="135" t="s">
        <v>152</v>
      </c>
      <c r="AF36" s="185">
        <v>2.4500000000000002</v>
      </c>
      <c r="AG36" s="185">
        <v>17.100000000000001</v>
      </c>
      <c r="AH36" s="130">
        <v>0</v>
      </c>
      <c r="AI36" s="178"/>
      <c r="AJ36" s="197" t="s">
        <v>619</v>
      </c>
      <c r="AK36" s="196"/>
      <c r="AL36" s="127"/>
      <c r="AM36" s="128"/>
      <c r="AN36" s="128"/>
      <c r="AO36" s="128"/>
      <c r="AP36" s="202"/>
      <c r="AQ36" s="181"/>
      <c r="AR36" s="178"/>
      <c r="AS36" s="158"/>
      <c r="AT36" s="177" t="s">
        <v>598</v>
      </c>
      <c r="AU36" s="176" t="s">
        <v>152</v>
      </c>
      <c r="AV36" s="176" t="s">
        <v>646</v>
      </c>
      <c r="AW36" s="192" t="s">
        <v>668</v>
      </c>
      <c r="AX36" s="158"/>
      <c r="AY36" s="158"/>
      <c r="AZ36" s="178" t="s">
        <v>492</v>
      </c>
      <c r="BA36" s="142"/>
      <c r="BB36" s="143"/>
      <c r="BC36" s="204"/>
      <c r="BD36" s="201"/>
      <c r="BE36" s="143"/>
      <c r="BF36" s="143"/>
      <c r="BG36" s="143"/>
    </row>
    <row r="37" spans="1:59" s="141" customFormat="1">
      <c r="A37" s="126" t="s">
        <v>539</v>
      </c>
      <c r="B37" s="128" t="s">
        <v>522</v>
      </c>
      <c r="C37" s="127" t="s">
        <v>152</v>
      </c>
      <c r="D37" s="130">
        <v>3</v>
      </c>
      <c r="E37" s="128"/>
      <c r="F37" s="128">
        <v>60</v>
      </c>
      <c r="G37" s="128">
        <f t="shared" si="3"/>
        <v>47.78</v>
      </c>
      <c r="H37" s="128"/>
      <c r="I37" s="128">
        <f t="shared" si="4"/>
        <v>0</v>
      </c>
      <c r="J37" s="128"/>
      <c r="K37" s="128">
        <f t="shared" si="0"/>
        <v>0</v>
      </c>
      <c r="L37" s="128"/>
      <c r="M37" s="128">
        <f t="shared" si="1"/>
        <v>0</v>
      </c>
      <c r="N37" s="128"/>
      <c r="O37" s="128">
        <f t="shared" si="2"/>
        <v>0</v>
      </c>
      <c r="P37" s="128"/>
      <c r="Q37" s="128"/>
      <c r="R37" s="128"/>
      <c r="S37" s="128"/>
      <c r="T37" s="128"/>
      <c r="U37" s="128"/>
      <c r="V37" s="128"/>
      <c r="W37" s="127"/>
      <c r="X37" s="171"/>
      <c r="Y37" s="195" t="s">
        <v>669</v>
      </c>
      <c r="Z37" s="128"/>
      <c r="AA37" s="192"/>
      <c r="AB37" s="192"/>
      <c r="AC37" s="193"/>
      <c r="AD37" s="177" t="s">
        <v>546</v>
      </c>
      <c r="AE37" s="135" t="s">
        <v>453</v>
      </c>
      <c r="AF37" s="185">
        <v>2.4500000000000002</v>
      </c>
      <c r="AG37" s="185">
        <v>16.7</v>
      </c>
      <c r="AH37" s="130">
        <v>0</v>
      </c>
      <c r="AI37" s="178"/>
      <c r="AJ37" s="174" t="s">
        <v>613</v>
      </c>
      <c r="AK37" s="196"/>
      <c r="AL37" s="127"/>
      <c r="AM37" s="128"/>
      <c r="AN37" s="128"/>
      <c r="AO37" s="128"/>
      <c r="AP37" s="202"/>
      <c r="AQ37" s="181"/>
      <c r="AR37" s="178"/>
      <c r="AS37" s="158"/>
      <c r="AT37" s="177" t="s">
        <v>598</v>
      </c>
      <c r="AU37" s="176" t="s">
        <v>453</v>
      </c>
      <c r="AV37" s="176" t="s">
        <v>637</v>
      </c>
      <c r="AW37" s="192" t="s">
        <v>670</v>
      </c>
      <c r="AX37" s="158"/>
      <c r="AY37" s="158"/>
      <c r="AZ37" s="178" t="s">
        <v>492</v>
      </c>
      <c r="BA37" s="142"/>
      <c r="BB37" s="143"/>
      <c r="BC37" s="204"/>
      <c r="BD37" s="201"/>
      <c r="BE37" s="143"/>
      <c r="BF37" s="143"/>
      <c r="BG37" s="143"/>
    </row>
    <row r="38" spans="1:59" s="141" customFormat="1">
      <c r="A38" s="126" t="s">
        <v>539</v>
      </c>
      <c r="B38" s="128" t="s">
        <v>522</v>
      </c>
      <c r="C38" s="127" t="s">
        <v>152</v>
      </c>
      <c r="D38" s="130">
        <v>4</v>
      </c>
      <c r="E38" s="128"/>
      <c r="F38" s="128">
        <v>60</v>
      </c>
      <c r="G38" s="128">
        <f t="shared" si="3"/>
        <v>47.78</v>
      </c>
      <c r="H38" s="128"/>
      <c r="I38" s="128">
        <f t="shared" si="4"/>
        <v>0</v>
      </c>
      <c r="J38" s="128"/>
      <c r="K38" s="128">
        <f t="shared" si="0"/>
        <v>0</v>
      </c>
      <c r="L38" s="128"/>
      <c r="M38" s="128">
        <f t="shared" si="1"/>
        <v>0</v>
      </c>
      <c r="N38" s="128"/>
      <c r="O38" s="128">
        <f t="shared" si="2"/>
        <v>0</v>
      </c>
      <c r="P38" s="128"/>
      <c r="Q38" s="128"/>
      <c r="R38" s="128"/>
      <c r="S38" s="128"/>
      <c r="T38" s="128"/>
      <c r="U38" s="128"/>
      <c r="V38" s="128"/>
      <c r="W38" s="127"/>
      <c r="X38" s="171"/>
      <c r="Y38" s="192" t="s">
        <v>671</v>
      </c>
      <c r="Z38" s="128"/>
      <c r="AA38" s="192"/>
      <c r="AB38" s="192"/>
      <c r="AC38" s="193"/>
      <c r="AD38" s="190" t="s">
        <v>557</v>
      </c>
      <c r="AE38" s="135" t="s">
        <v>152</v>
      </c>
      <c r="AF38" s="128">
        <v>2.4500000000000002</v>
      </c>
      <c r="AG38" s="128">
        <v>17.8</v>
      </c>
      <c r="AH38" s="130">
        <v>0</v>
      </c>
      <c r="AI38" s="185"/>
      <c r="AJ38" s="174" t="s">
        <v>610</v>
      </c>
      <c r="AK38" s="196"/>
      <c r="AL38" s="127"/>
      <c r="AM38" s="128"/>
      <c r="AN38" s="128"/>
      <c r="AO38" s="128"/>
      <c r="AP38" s="202"/>
      <c r="AQ38" s="181"/>
      <c r="AR38" s="178"/>
      <c r="AS38" s="158"/>
      <c r="AT38" s="177" t="s">
        <v>598</v>
      </c>
      <c r="AU38" s="178" t="s">
        <v>540</v>
      </c>
      <c r="AV38" s="178" t="s">
        <v>656</v>
      </c>
      <c r="AW38" s="192" t="s">
        <v>672</v>
      </c>
      <c r="AX38" s="158"/>
      <c r="AY38" s="158"/>
      <c r="AZ38" s="178" t="s">
        <v>492</v>
      </c>
      <c r="BA38" s="142"/>
      <c r="BB38" s="143"/>
      <c r="BC38" s="204"/>
      <c r="BD38" s="201"/>
      <c r="BE38" s="143"/>
      <c r="BF38" s="143"/>
      <c r="BG38" s="143"/>
    </row>
    <row r="39" spans="1:59" s="141" customFormat="1">
      <c r="A39" s="126" t="s">
        <v>539</v>
      </c>
      <c r="B39" s="128" t="s">
        <v>522</v>
      </c>
      <c r="C39" s="127" t="s">
        <v>453</v>
      </c>
      <c r="D39" s="205">
        <v>1</v>
      </c>
      <c r="E39" s="128"/>
      <c r="F39" s="206">
        <v>60</v>
      </c>
      <c r="G39" s="128">
        <f t="shared" si="3"/>
        <v>47.78</v>
      </c>
      <c r="H39" s="206"/>
      <c r="I39" s="128">
        <f t="shared" si="4"/>
        <v>0</v>
      </c>
      <c r="J39" s="206"/>
      <c r="K39" s="128">
        <f t="shared" si="0"/>
        <v>0</v>
      </c>
      <c r="L39" s="128"/>
      <c r="M39" s="128">
        <f t="shared" si="1"/>
        <v>0</v>
      </c>
      <c r="N39" s="128"/>
      <c r="O39" s="128">
        <f t="shared" si="2"/>
        <v>0</v>
      </c>
      <c r="P39" s="128"/>
      <c r="Q39" s="128"/>
      <c r="R39" s="128"/>
      <c r="S39" s="128"/>
      <c r="T39" s="128"/>
      <c r="U39" s="128"/>
      <c r="V39" s="128"/>
      <c r="W39" s="127"/>
      <c r="X39" s="171"/>
      <c r="Y39" s="192" t="s">
        <v>673</v>
      </c>
      <c r="Z39" s="128"/>
      <c r="AA39" s="126"/>
      <c r="AB39" s="126"/>
      <c r="AC39" s="193"/>
      <c r="AD39" s="173" t="s">
        <v>571</v>
      </c>
      <c r="AE39" s="135" t="s">
        <v>152</v>
      </c>
      <c r="AF39" s="128">
        <v>2.44</v>
      </c>
      <c r="AG39" s="128">
        <v>18.100000000000001</v>
      </c>
      <c r="AH39" s="130">
        <v>0</v>
      </c>
      <c r="AI39" s="185"/>
      <c r="AJ39" s="197" t="s">
        <v>674</v>
      </c>
      <c r="AK39" s="175"/>
      <c r="AL39" s="140"/>
      <c r="AM39" s="181"/>
      <c r="AN39" s="181"/>
      <c r="AO39" s="181"/>
      <c r="AP39" s="202"/>
      <c r="AQ39" s="181"/>
      <c r="AR39" s="178"/>
      <c r="AS39" s="158"/>
      <c r="AT39" s="177" t="s">
        <v>602</v>
      </c>
      <c r="AU39" s="176" t="s">
        <v>152</v>
      </c>
      <c r="AV39" s="176" t="s">
        <v>646</v>
      </c>
      <c r="AW39" s="192" t="s">
        <v>675</v>
      </c>
      <c r="AX39" s="158"/>
      <c r="AY39" s="158"/>
      <c r="AZ39" s="178" t="s">
        <v>492</v>
      </c>
      <c r="BA39" s="142"/>
      <c r="BB39" s="143"/>
      <c r="BC39" s="204"/>
      <c r="BD39" s="201"/>
      <c r="BE39" s="143"/>
      <c r="BF39" s="143"/>
      <c r="BG39" s="143"/>
    </row>
    <row r="40" spans="1:59" s="141" customFormat="1">
      <c r="A40" s="126" t="s">
        <v>539</v>
      </c>
      <c r="B40" s="128" t="s">
        <v>522</v>
      </c>
      <c r="C40" s="127" t="s">
        <v>453</v>
      </c>
      <c r="D40" s="205">
        <v>2</v>
      </c>
      <c r="E40" s="128"/>
      <c r="F40" s="206">
        <v>60</v>
      </c>
      <c r="G40" s="128">
        <f t="shared" si="3"/>
        <v>47.78</v>
      </c>
      <c r="H40" s="206"/>
      <c r="I40" s="128">
        <f t="shared" si="4"/>
        <v>0</v>
      </c>
      <c r="J40" s="206"/>
      <c r="K40" s="128">
        <f t="shared" si="0"/>
        <v>0</v>
      </c>
      <c r="L40" s="128"/>
      <c r="M40" s="128">
        <f t="shared" si="1"/>
        <v>0</v>
      </c>
      <c r="N40" s="128"/>
      <c r="O40" s="128">
        <f t="shared" si="2"/>
        <v>0</v>
      </c>
      <c r="P40" s="128"/>
      <c r="Q40" s="128"/>
      <c r="R40" s="128"/>
      <c r="S40" s="128"/>
      <c r="T40" s="128"/>
      <c r="U40" s="128"/>
      <c r="V40" s="128"/>
      <c r="W40" s="128"/>
      <c r="X40" s="171"/>
      <c r="Y40" s="192"/>
      <c r="Z40" s="128"/>
      <c r="AA40" s="126"/>
      <c r="AB40" s="126"/>
      <c r="AC40" s="193"/>
      <c r="AD40" s="177" t="s">
        <v>674</v>
      </c>
      <c r="AE40" s="176" t="s">
        <v>444</v>
      </c>
      <c r="AF40" s="185">
        <v>1.35</v>
      </c>
      <c r="AG40" s="185">
        <v>18.399999999999999</v>
      </c>
      <c r="AH40" s="130">
        <v>0</v>
      </c>
      <c r="AI40" s="128"/>
      <c r="AJ40" s="174" t="s">
        <v>676</v>
      </c>
      <c r="AK40" s="175"/>
      <c r="AL40" s="140"/>
      <c r="AM40" s="181"/>
      <c r="AN40" s="181"/>
      <c r="AO40" s="181"/>
      <c r="AP40" s="202"/>
      <c r="AQ40" s="181"/>
      <c r="AR40" s="178"/>
      <c r="AS40" s="158"/>
      <c r="AT40" s="177" t="s">
        <v>602</v>
      </c>
      <c r="AU40" s="176" t="s">
        <v>453</v>
      </c>
      <c r="AV40" s="176" t="s">
        <v>637</v>
      </c>
      <c r="AW40" s="192" t="s">
        <v>677</v>
      </c>
      <c r="AX40" s="158"/>
      <c r="AY40" s="158"/>
      <c r="AZ40" s="178" t="s">
        <v>493</v>
      </c>
      <c r="BA40" s="142"/>
      <c r="BB40" s="143"/>
      <c r="BC40" s="204"/>
      <c r="BD40" s="201"/>
      <c r="BE40" s="143"/>
      <c r="BF40" s="143"/>
      <c r="BG40" s="143"/>
    </row>
    <row r="41" spans="1:59" s="141" customFormat="1">
      <c r="A41" s="126" t="s">
        <v>539</v>
      </c>
      <c r="B41" s="128" t="s">
        <v>522</v>
      </c>
      <c r="C41" s="127" t="s">
        <v>453</v>
      </c>
      <c r="D41" s="205">
        <v>3</v>
      </c>
      <c r="E41" s="128"/>
      <c r="F41" s="206"/>
      <c r="G41" s="128">
        <f t="shared" si="3"/>
        <v>0</v>
      </c>
      <c r="H41" s="206"/>
      <c r="I41" s="128">
        <f t="shared" si="4"/>
        <v>0</v>
      </c>
      <c r="J41" s="206"/>
      <c r="K41" s="128">
        <f t="shared" si="0"/>
        <v>0</v>
      </c>
      <c r="L41" s="128"/>
      <c r="M41" s="128">
        <f t="shared" si="1"/>
        <v>0</v>
      </c>
      <c r="N41" s="128"/>
      <c r="O41" s="128">
        <f t="shared" si="2"/>
        <v>0</v>
      </c>
      <c r="P41" s="128"/>
      <c r="Q41" s="128"/>
      <c r="R41" s="128"/>
      <c r="S41" s="128"/>
      <c r="T41" s="128"/>
      <c r="U41" s="128"/>
      <c r="V41" s="128"/>
      <c r="W41" s="128"/>
      <c r="X41" s="171"/>
      <c r="Y41" s="192"/>
      <c r="Z41" s="128"/>
      <c r="AA41" s="190"/>
      <c r="AB41" s="190"/>
      <c r="AC41" s="172"/>
      <c r="AD41" s="177" t="s">
        <v>660</v>
      </c>
      <c r="AE41" s="176" t="s">
        <v>444</v>
      </c>
      <c r="AF41" s="185">
        <v>1.3</v>
      </c>
      <c r="AG41" s="185">
        <v>18</v>
      </c>
      <c r="AH41" s="130">
        <v>0</v>
      </c>
      <c r="AI41" s="128"/>
      <c r="AJ41" s="174" t="s">
        <v>678</v>
      </c>
      <c r="AK41" s="191"/>
      <c r="AL41" s="127"/>
      <c r="AM41" s="128"/>
      <c r="AN41" s="128"/>
      <c r="AO41" s="128"/>
      <c r="AP41" s="202"/>
      <c r="AQ41" s="181"/>
      <c r="AR41" s="178"/>
      <c r="AS41" s="158"/>
      <c r="AT41" s="177" t="s">
        <v>602</v>
      </c>
      <c r="AU41" s="178" t="s">
        <v>540</v>
      </c>
      <c r="AV41" s="178" t="s">
        <v>656</v>
      </c>
      <c r="AW41" s="192" t="s">
        <v>679</v>
      </c>
      <c r="AX41" s="158"/>
      <c r="AY41" s="158"/>
      <c r="AZ41" s="178" t="s">
        <v>493</v>
      </c>
      <c r="BA41" s="142"/>
      <c r="BB41" s="143"/>
      <c r="BC41" s="204"/>
      <c r="BD41" s="201"/>
      <c r="BE41" s="143"/>
      <c r="BF41" s="143"/>
      <c r="BG41" s="143"/>
    </row>
    <row r="42" spans="1:59" s="141" customFormat="1">
      <c r="A42" s="126" t="s">
        <v>539</v>
      </c>
      <c r="B42" s="128" t="s">
        <v>522</v>
      </c>
      <c r="C42" s="127" t="s">
        <v>453</v>
      </c>
      <c r="D42" s="205">
        <v>4</v>
      </c>
      <c r="E42" s="128"/>
      <c r="F42" s="206">
        <v>60</v>
      </c>
      <c r="G42" s="138">
        <f t="shared" ref="G42:G73" si="7">IF(F42&gt;0,ROUND(10*LOG10(F42)+30,2),0)</f>
        <v>47.78</v>
      </c>
      <c r="H42" s="206"/>
      <c r="I42" s="138">
        <f t="shared" ref="I42:I73" si="8">IF(H42&gt;0,ROUND(10*LOG10(H42)+30,2),0)</f>
        <v>0</v>
      </c>
      <c r="J42" s="206"/>
      <c r="K42" s="138">
        <f t="shared" ref="K42:K73" si="9">IF(J42&gt;0,ROUND(10*LOG10(J42)+30,2),0)</f>
        <v>0</v>
      </c>
      <c r="L42" s="128"/>
      <c r="M42" s="138">
        <f t="shared" ref="M42:M73" si="10">IF(L42&gt;0,ROUND(10*LOG10(L42)+30,2),0)</f>
        <v>0</v>
      </c>
      <c r="N42" s="128"/>
      <c r="O42" s="138">
        <f t="shared" ref="O42:O73" si="11">IF(N42&gt;0,ROUND(10*LOG10(N42)+30,2),0)</f>
        <v>0</v>
      </c>
      <c r="P42" s="128"/>
      <c r="Q42" s="128"/>
      <c r="R42" s="128"/>
      <c r="S42" s="128"/>
      <c r="T42" s="128"/>
      <c r="U42" s="128"/>
      <c r="V42" s="128"/>
      <c r="W42" s="206"/>
      <c r="X42" s="171"/>
      <c r="Y42" s="206"/>
      <c r="Z42" s="206"/>
      <c r="AA42" s="192"/>
      <c r="AB42" s="192"/>
      <c r="AC42" s="234"/>
      <c r="AD42" s="174"/>
      <c r="AE42" s="231"/>
      <c r="AF42" s="128"/>
      <c r="AG42" s="128"/>
      <c r="AH42" s="130"/>
      <c r="AI42" s="128"/>
      <c r="AJ42" s="128"/>
      <c r="AK42" s="203"/>
      <c r="AL42" s="205"/>
      <c r="AM42" s="128"/>
      <c r="AN42" s="128"/>
      <c r="AO42" s="128"/>
      <c r="AP42" s="202"/>
      <c r="AQ42" s="181"/>
      <c r="AR42" s="178"/>
      <c r="AS42" s="158"/>
      <c r="AT42" s="177"/>
      <c r="AU42" s="176"/>
      <c r="AV42" s="176"/>
      <c r="AW42" s="192"/>
      <c r="AX42" s="158"/>
      <c r="AY42" s="158"/>
      <c r="AZ42" s="178"/>
      <c r="BA42" s="142"/>
      <c r="BC42" s="200"/>
      <c r="BD42" s="201"/>
    </row>
    <row r="43" spans="1:59" s="141" customFormat="1">
      <c r="A43" s="190" t="s">
        <v>539</v>
      </c>
      <c r="B43" s="128" t="s">
        <v>522</v>
      </c>
      <c r="C43" s="127" t="s">
        <v>540</v>
      </c>
      <c r="D43" s="176">
        <v>4</v>
      </c>
      <c r="E43" s="176"/>
      <c r="F43" s="331">
        <v>60</v>
      </c>
      <c r="G43" s="138">
        <f t="shared" si="7"/>
        <v>47.78</v>
      </c>
      <c r="H43" s="187"/>
      <c r="I43" s="138">
        <f t="shared" si="8"/>
        <v>0</v>
      </c>
      <c r="J43" s="187"/>
      <c r="K43" s="138">
        <f t="shared" si="9"/>
        <v>0</v>
      </c>
      <c r="L43" s="176"/>
      <c r="M43" s="138">
        <f t="shared" si="10"/>
        <v>0</v>
      </c>
      <c r="N43" s="176"/>
      <c r="O43" s="138">
        <f t="shared" si="11"/>
        <v>0</v>
      </c>
      <c r="P43" s="128"/>
      <c r="Q43" s="128"/>
      <c r="R43" s="128"/>
      <c r="S43" s="128"/>
      <c r="T43" s="128"/>
      <c r="U43" s="128"/>
      <c r="V43" s="128"/>
      <c r="W43" s="206"/>
      <c r="X43" s="171"/>
      <c r="Y43" s="206"/>
      <c r="Z43" s="206"/>
      <c r="AA43" s="192"/>
      <c r="AB43" s="192"/>
      <c r="AC43" s="234"/>
      <c r="AD43" s="174"/>
      <c r="AE43" s="231"/>
      <c r="AF43" s="128"/>
      <c r="AG43" s="128"/>
      <c r="AH43" s="130"/>
      <c r="AI43" s="128"/>
      <c r="AJ43" s="263"/>
      <c r="AK43" s="203"/>
      <c r="AL43" s="205"/>
      <c r="AM43" s="128"/>
      <c r="AN43" s="128"/>
      <c r="AO43" s="128"/>
      <c r="AP43" s="202"/>
      <c r="AQ43" s="181"/>
      <c r="AR43" s="178"/>
      <c r="AS43" s="158"/>
      <c r="AT43" s="177"/>
      <c r="AU43" s="176"/>
      <c r="AV43" s="176"/>
      <c r="AW43" s="192"/>
      <c r="AX43" s="158"/>
      <c r="AY43" s="158"/>
      <c r="AZ43" s="178"/>
      <c r="BA43" s="142"/>
      <c r="BC43" s="200"/>
      <c r="BD43" s="201"/>
    </row>
    <row r="44" spans="1:59">
      <c r="A44" s="190" t="s">
        <v>539</v>
      </c>
      <c r="B44" s="128" t="s">
        <v>522</v>
      </c>
      <c r="C44" s="127" t="s">
        <v>540</v>
      </c>
      <c r="D44" s="176" t="s">
        <v>590</v>
      </c>
      <c r="E44" s="176"/>
      <c r="F44" s="331">
        <v>60</v>
      </c>
      <c r="G44" s="128">
        <f t="shared" si="7"/>
        <v>47.78</v>
      </c>
      <c r="H44" s="187"/>
      <c r="I44" s="128">
        <f t="shared" si="8"/>
        <v>0</v>
      </c>
      <c r="J44" s="187"/>
      <c r="K44" s="128">
        <f t="shared" si="9"/>
        <v>0</v>
      </c>
      <c r="L44" s="176"/>
      <c r="M44" s="128">
        <f t="shared" si="10"/>
        <v>0</v>
      </c>
      <c r="N44" s="176"/>
      <c r="O44" s="128">
        <f t="shared" si="11"/>
        <v>0</v>
      </c>
      <c r="P44" s="128"/>
      <c r="Q44" s="128"/>
      <c r="R44" s="128"/>
      <c r="S44" s="128"/>
      <c r="T44" s="128"/>
      <c r="U44" s="128"/>
      <c r="V44" s="128"/>
      <c r="W44" s="127"/>
      <c r="X44" s="171"/>
      <c r="Y44" s="206"/>
      <c r="Z44" s="206"/>
      <c r="AA44" s="190"/>
      <c r="AB44" s="190"/>
      <c r="AC44" s="193"/>
      <c r="AD44" s="177" t="s">
        <v>651</v>
      </c>
      <c r="AE44" s="135" t="s">
        <v>453</v>
      </c>
      <c r="AF44" s="185">
        <v>0.49299999999999999</v>
      </c>
      <c r="AG44" s="185">
        <v>2</v>
      </c>
      <c r="AH44" s="207">
        <v>0</v>
      </c>
      <c r="AI44" s="178"/>
      <c r="AJ44" s="208" t="s">
        <v>623</v>
      </c>
      <c r="AK44" s="196"/>
      <c r="AL44" s="127"/>
      <c r="AM44" s="128"/>
      <c r="AN44" s="128"/>
      <c r="AO44" s="128"/>
      <c r="AP44" s="202"/>
      <c r="AQ44" s="181"/>
      <c r="AR44" s="178"/>
      <c r="AS44" s="158"/>
      <c r="AT44" s="177" t="s">
        <v>607</v>
      </c>
      <c r="AU44" s="176" t="s">
        <v>540</v>
      </c>
      <c r="AV44" s="176" t="s">
        <v>656</v>
      </c>
      <c r="AW44" s="192" t="s">
        <v>683</v>
      </c>
      <c r="AX44" s="158"/>
      <c r="AY44" s="158"/>
      <c r="AZ44" s="178" t="s">
        <v>493</v>
      </c>
      <c r="BB44" s="141"/>
      <c r="BC44" s="200"/>
      <c r="BE44" s="141"/>
      <c r="BF44" s="141"/>
      <c r="BG44" s="141"/>
    </row>
    <row r="45" spans="1:59">
      <c r="A45" s="190" t="s">
        <v>539</v>
      </c>
      <c r="B45" s="128" t="s">
        <v>522</v>
      </c>
      <c r="C45" s="127" t="s">
        <v>540</v>
      </c>
      <c r="D45" s="176" t="s">
        <v>595</v>
      </c>
      <c r="E45" s="176"/>
      <c r="F45" s="331">
        <v>60</v>
      </c>
      <c r="G45" s="128">
        <f t="shared" si="7"/>
        <v>47.78</v>
      </c>
      <c r="H45" s="187"/>
      <c r="I45" s="128">
        <f t="shared" si="8"/>
        <v>0</v>
      </c>
      <c r="J45" s="187"/>
      <c r="K45" s="128">
        <f t="shared" si="9"/>
        <v>0</v>
      </c>
      <c r="L45" s="176"/>
      <c r="M45" s="128">
        <f t="shared" si="10"/>
        <v>0</v>
      </c>
      <c r="N45" s="332"/>
      <c r="O45" s="128">
        <f t="shared" si="11"/>
        <v>0</v>
      </c>
      <c r="P45" s="128"/>
      <c r="Q45" s="128"/>
      <c r="R45" s="128"/>
      <c r="S45" s="128"/>
      <c r="T45" s="128"/>
      <c r="U45" s="128"/>
      <c r="V45" s="128"/>
      <c r="W45" s="127"/>
      <c r="X45" s="171"/>
      <c r="Y45" s="206"/>
      <c r="Z45" s="206"/>
      <c r="AA45" s="190"/>
      <c r="AB45" s="190"/>
      <c r="AC45" s="193"/>
      <c r="AD45" s="177" t="s">
        <v>651</v>
      </c>
      <c r="AE45" s="176" t="s">
        <v>444</v>
      </c>
      <c r="AF45" s="185">
        <v>0.49299999999999999</v>
      </c>
      <c r="AG45" s="185">
        <v>2</v>
      </c>
      <c r="AH45" s="130">
        <v>0</v>
      </c>
      <c r="AI45" s="128"/>
      <c r="AJ45" s="174" t="s">
        <v>627</v>
      </c>
      <c r="AK45" s="191"/>
      <c r="AL45" s="125"/>
      <c r="AM45" s="128"/>
      <c r="AN45" s="128"/>
      <c r="AO45" s="128"/>
      <c r="AP45" s="202"/>
      <c r="AQ45" s="181"/>
      <c r="AR45" s="178"/>
      <c r="AS45" s="158"/>
      <c r="AT45" s="177" t="s">
        <v>611</v>
      </c>
      <c r="AU45" s="176" t="s">
        <v>152</v>
      </c>
      <c r="AV45" s="176" t="s">
        <v>646</v>
      </c>
      <c r="AW45" s="192" t="s">
        <v>684</v>
      </c>
      <c r="AX45" s="158"/>
      <c r="AY45" s="158"/>
      <c r="AZ45" s="178" t="s">
        <v>493</v>
      </c>
      <c r="BB45" s="141"/>
      <c r="BC45" s="200"/>
      <c r="BE45" s="141"/>
      <c r="BF45" s="141"/>
      <c r="BG45" s="141"/>
    </row>
    <row r="46" spans="1:59">
      <c r="A46" s="190" t="s">
        <v>539</v>
      </c>
      <c r="B46" s="128" t="s">
        <v>522</v>
      </c>
      <c r="C46" s="127" t="s">
        <v>540</v>
      </c>
      <c r="D46" s="176">
        <v>8</v>
      </c>
      <c r="E46" s="176"/>
      <c r="F46" s="331">
        <v>60</v>
      </c>
      <c r="G46" s="128">
        <f t="shared" si="7"/>
        <v>47.78</v>
      </c>
      <c r="H46" s="187"/>
      <c r="I46" s="128">
        <f t="shared" si="8"/>
        <v>0</v>
      </c>
      <c r="J46" s="187"/>
      <c r="K46" s="128">
        <f t="shared" si="9"/>
        <v>0</v>
      </c>
      <c r="L46" s="176"/>
      <c r="M46" s="128">
        <f t="shared" si="10"/>
        <v>0</v>
      </c>
      <c r="N46" s="176"/>
      <c r="O46" s="128">
        <f t="shared" si="11"/>
        <v>0</v>
      </c>
      <c r="P46" s="128"/>
      <c r="Q46" s="128"/>
      <c r="R46" s="128"/>
      <c r="S46" s="128"/>
      <c r="T46" s="128"/>
      <c r="U46" s="128"/>
      <c r="V46" s="128"/>
      <c r="W46" s="127"/>
      <c r="X46" s="171"/>
      <c r="Y46" s="206"/>
      <c r="Z46" s="206"/>
      <c r="AA46" s="192"/>
      <c r="AB46" s="192"/>
      <c r="AC46" s="193"/>
      <c r="AD46" s="173" t="s">
        <v>685</v>
      </c>
      <c r="AE46" s="135" t="s">
        <v>453</v>
      </c>
      <c r="AF46" s="128">
        <v>1.35</v>
      </c>
      <c r="AG46" s="128">
        <v>18</v>
      </c>
      <c r="AH46" s="130">
        <v>0</v>
      </c>
      <c r="AI46" s="128"/>
      <c r="AJ46" s="209" t="s">
        <v>631</v>
      </c>
      <c r="AK46" s="191"/>
      <c r="AL46" s="125"/>
      <c r="AM46" s="128"/>
      <c r="AN46" s="128"/>
      <c r="AO46" s="128"/>
      <c r="AP46" s="202"/>
      <c r="AQ46" s="181"/>
      <c r="AR46" s="178"/>
      <c r="AS46" s="158"/>
      <c r="AT46" s="177" t="s">
        <v>611</v>
      </c>
      <c r="AU46" s="176" t="s">
        <v>453</v>
      </c>
      <c r="AV46" s="176" t="s">
        <v>637</v>
      </c>
      <c r="AW46" s="192" t="s">
        <v>686</v>
      </c>
      <c r="AX46" s="158"/>
      <c r="AY46" s="158"/>
      <c r="AZ46" s="178" t="s">
        <v>493</v>
      </c>
      <c r="BB46" s="141"/>
      <c r="BC46" s="200"/>
      <c r="BE46" s="141"/>
      <c r="BF46" s="141"/>
      <c r="BG46" s="141"/>
    </row>
    <row r="47" spans="1:59">
      <c r="A47" s="190" t="s">
        <v>545</v>
      </c>
      <c r="B47" s="128" t="s">
        <v>522</v>
      </c>
      <c r="C47" s="127" t="s">
        <v>540</v>
      </c>
      <c r="D47" s="176">
        <v>4</v>
      </c>
      <c r="E47" s="176"/>
      <c r="F47" s="331">
        <v>60</v>
      </c>
      <c r="G47" s="128">
        <f t="shared" si="7"/>
        <v>47.78</v>
      </c>
      <c r="H47" s="187"/>
      <c r="I47" s="128">
        <f t="shared" si="8"/>
        <v>0</v>
      </c>
      <c r="J47" s="187"/>
      <c r="K47" s="128">
        <f t="shared" si="9"/>
        <v>0</v>
      </c>
      <c r="L47" s="176"/>
      <c r="M47" s="128">
        <f t="shared" si="10"/>
        <v>0</v>
      </c>
      <c r="N47" s="176"/>
      <c r="O47" s="128">
        <f t="shared" si="11"/>
        <v>0</v>
      </c>
      <c r="P47" s="128"/>
      <c r="Q47" s="128"/>
      <c r="R47" s="128"/>
      <c r="S47" s="128"/>
      <c r="T47" s="128"/>
      <c r="U47" s="128"/>
      <c r="V47" s="128"/>
      <c r="W47" s="127"/>
      <c r="X47" s="171"/>
      <c r="Y47" s="206"/>
      <c r="Z47" s="206"/>
      <c r="AA47" s="192"/>
      <c r="AB47" s="192"/>
      <c r="AC47" s="193"/>
      <c r="AD47" s="173" t="s">
        <v>685</v>
      </c>
      <c r="AE47" s="176" t="s">
        <v>444</v>
      </c>
      <c r="AF47" s="128">
        <v>1.35</v>
      </c>
      <c r="AG47" s="128">
        <v>18</v>
      </c>
      <c r="AH47" s="130">
        <v>0</v>
      </c>
      <c r="AI47" s="128"/>
      <c r="AJ47" s="209" t="s">
        <v>687</v>
      </c>
      <c r="AK47" s="191"/>
      <c r="AL47" s="125"/>
      <c r="AM47" s="128"/>
      <c r="AN47" s="128"/>
      <c r="AO47" s="128"/>
      <c r="AP47" s="202"/>
      <c r="AQ47" s="181"/>
      <c r="AR47" s="178"/>
      <c r="AS47" s="158"/>
      <c r="AT47" s="192" t="s">
        <v>614</v>
      </c>
      <c r="AU47" s="176" t="s">
        <v>152</v>
      </c>
      <c r="AV47" s="176" t="s">
        <v>646</v>
      </c>
      <c r="AW47" s="192" t="s">
        <v>688</v>
      </c>
      <c r="AX47" s="158"/>
      <c r="AY47" s="158"/>
      <c r="AZ47" s="178" t="s">
        <v>493</v>
      </c>
      <c r="BB47" s="141"/>
      <c r="BC47" s="200"/>
      <c r="BE47" s="141"/>
      <c r="BF47" s="141"/>
      <c r="BG47" s="141"/>
    </row>
    <row r="48" spans="1:59">
      <c r="A48" s="190" t="s">
        <v>545</v>
      </c>
      <c r="B48" s="128" t="s">
        <v>522</v>
      </c>
      <c r="C48" s="127" t="s">
        <v>540</v>
      </c>
      <c r="D48" s="176" t="s">
        <v>590</v>
      </c>
      <c r="E48" s="176"/>
      <c r="F48" s="331">
        <v>60</v>
      </c>
      <c r="G48" s="128">
        <f t="shared" si="7"/>
        <v>47.78</v>
      </c>
      <c r="H48" s="187"/>
      <c r="I48" s="128">
        <f t="shared" si="8"/>
        <v>0</v>
      </c>
      <c r="J48" s="187"/>
      <c r="K48" s="128">
        <f t="shared" si="9"/>
        <v>0</v>
      </c>
      <c r="L48" s="176"/>
      <c r="M48" s="128">
        <f t="shared" si="10"/>
        <v>0</v>
      </c>
      <c r="N48" s="176"/>
      <c r="O48" s="128">
        <f t="shared" si="11"/>
        <v>0</v>
      </c>
      <c r="P48" s="128"/>
      <c r="Q48" s="128"/>
      <c r="R48" s="128"/>
      <c r="S48" s="128"/>
      <c r="T48" s="128"/>
      <c r="U48" s="128"/>
      <c r="V48" s="128"/>
      <c r="W48" s="127"/>
      <c r="X48" s="171"/>
      <c r="Y48" s="206"/>
      <c r="Z48" s="206"/>
      <c r="AA48" s="210"/>
      <c r="AB48" s="210"/>
      <c r="AC48" s="193"/>
      <c r="AD48" s="190" t="s">
        <v>645</v>
      </c>
      <c r="AE48" s="135" t="s">
        <v>152</v>
      </c>
      <c r="AF48" s="128">
        <v>2.58</v>
      </c>
      <c r="AG48" s="128">
        <v>17.5</v>
      </c>
      <c r="AH48" s="130">
        <v>6</v>
      </c>
      <c r="AI48" s="128"/>
      <c r="AJ48" s="209" t="s">
        <v>689</v>
      </c>
      <c r="AK48" s="191"/>
      <c r="AL48" s="125"/>
      <c r="AM48" s="128"/>
      <c r="AN48" s="128"/>
      <c r="AO48" s="128"/>
      <c r="AP48" s="202"/>
      <c r="AQ48" s="181"/>
      <c r="AR48" s="178"/>
      <c r="AS48" s="158"/>
      <c r="AT48" s="192" t="s">
        <v>614</v>
      </c>
      <c r="AU48" s="176" t="s">
        <v>453</v>
      </c>
      <c r="AV48" s="176" t="s">
        <v>637</v>
      </c>
      <c r="AW48" s="177"/>
      <c r="AX48" s="158"/>
      <c r="AY48" s="158"/>
      <c r="AZ48" s="178"/>
      <c r="BB48" s="141"/>
      <c r="BC48" s="200"/>
      <c r="BE48" s="141"/>
      <c r="BF48" s="141"/>
      <c r="BG48" s="141"/>
    </row>
    <row r="49" spans="1:62">
      <c r="A49" s="190" t="s">
        <v>545</v>
      </c>
      <c r="B49" s="128" t="s">
        <v>522</v>
      </c>
      <c r="C49" s="127" t="s">
        <v>540</v>
      </c>
      <c r="D49" s="176" t="s">
        <v>595</v>
      </c>
      <c r="E49" s="176"/>
      <c r="F49" s="331">
        <v>60</v>
      </c>
      <c r="G49" s="128">
        <f t="shared" si="7"/>
        <v>47.78</v>
      </c>
      <c r="H49" s="187"/>
      <c r="I49" s="128">
        <f t="shared" si="8"/>
        <v>0</v>
      </c>
      <c r="J49" s="187"/>
      <c r="K49" s="128">
        <f t="shared" si="9"/>
        <v>0</v>
      </c>
      <c r="L49" s="176"/>
      <c r="M49" s="128">
        <f t="shared" si="10"/>
        <v>0</v>
      </c>
      <c r="N49" s="176"/>
      <c r="O49" s="128">
        <f t="shared" si="11"/>
        <v>0</v>
      </c>
      <c r="P49" s="128"/>
      <c r="Q49" s="128"/>
      <c r="R49" s="128"/>
      <c r="S49" s="128"/>
      <c r="T49" s="128"/>
      <c r="U49" s="128"/>
      <c r="V49" s="128"/>
      <c r="W49" s="127"/>
      <c r="X49" s="171"/>
      <c r="Y49" s="206"/>
      <c r="Z49" s="206"/>
      <c r="AA49" s="210"/>
      <c r="AB49" s="210"/>
      <c r="AC49" s="193"/>
      <c r="AD49" s="190" t="s">
        <v>645</v>
      </c>
      <c r="AE49" s="135" t="s">
        <v>453</v>
      </c>
      <c r="AF49" s="128">
        <v>2.58</v>
      </c>
      <c r="AG49" s="128">
        <v>17.5</v>
      </c>
      <c r="AH49" s="130">
        <v>6</v>
      </c>
      <c r="AI49" s="128"/>
      <c r="AJ49" s="174" t="s">
        <v>690</v>
      </c>
      <c r="AK49" s="191"/>
      <c r="AL49" s="125"/>
      <c r="AM49" s="128"/>
      <c r="AN49" s="128"/>
      <c r="AO49" s="128"/>
      <c r="AP49" s="202"/>
      <c r="AQ49" s="181"/>
      <c r="AR49" s="178"/>
      <c r="AS49" s="158"/>
      <c r="AT49" s="192" t="s">
        <v>617</v>
      </c>
      <c r="AU49" s="176" t="s">
        <v>565</v>
      </c>
      <c r="AV49" s="176" t="s">
        <v>691</v>
      </c>
      <c r="AW49" s="192"/>
      <c r="AX49" s="158"/>
      <c r="AY49" s="158"/>
      <c r="AZ49" s="178"/>
      <c r="BB49" s="141"/>
      <c r="BC49" s="200"/>
      <c r="BE49" s="141"/>
      <c r="BF49" s="141"/>
      <c r="BG49" s="141"/>
    </row>
    <row r="50" spans="1:62">
      <c r="A50" s="190" t="s">
        <v>545</v>
      </c>
      <c r="B50" s="128" t="s">
        <v>522</v>
      </c>
      <c r="C50" s="127" t="s">
        <v>540</v>
      </c>
      <c r="D50" s="176">
        <v>8</v>
      </c>
      <c r="E50" s="176"/>
      <c r="F50" s="331">
        <v>60</v>
      </c>
      <c r="G50" s="128">
        <f t="shared" si="7"/>
        <v>47.78</v>
      </c>
      <c r="H50" s="187"/>
      <c r="I50" s="128">
        <f t="shared" si="8"/>
        <v>0</v>
      </c>
      <c r="J50" s="187"/>
      <c r="K50" s="128">
        <f t="shared" si="9"/>
        <v>0</v>
      </c>
      <c r="L50" s="176"/>
      <c r="M50" s="128">
        <f t="shared" si="10"/>
        <v>0</v>
      </c>
      <c r="N50" s="176"/>
      <c r="O50" s="128">
        <f t="shared" si="11"/>
        <v>0</v>
      </c>
      <c r="P50" s="128"/>
      <c r="Q50" s="128"/>
      <c r="R50" s="128"/>
      <c r="S50" s="128"/>
      <c r="T50" s="128"/>
      <c r="U50" s="128"/>
      <c r="V50" s="128"/>
      <c r="W50" s="127"/>
      <c r="X50" s="171"/>
      <c r="Y50" s="206"/>
      <c r="Z50" s="206"/>
      <c r="AA50" s="210"/>
      <c r="AB50" s="210"/>
      <c r="AC50" s="193"/>
      <c r="AD50" s="190" t="s">
        <v>645</v>
      </c>
      <c r="AE50" s="178" t="s">
        <v>540</v>
      </c>
      <c r="AF50" s="128">
        <v>2.58</v>
      </c>
      <c r="AG50" s="128">
        <v>17.5</v>
      </c>
      <c r="AH50" s="130">
        <v>6</v>
      </c>
      <c r="AI50" s="128"/>
      <c r="AJ50" s="174" t="s">
        <v>649</v>
      </c>
      <c r="AK50" s="191"/>
      <c r="AL50" s="125"/>
      <c r="AM50" s="128"/>
      <c r="AN50" s="128"/>
      <c r="AO50" s="128"/>
      <c r="AP50" s="202"/>
      <c r="AQ50" s="181"/>
      <c r="AR50" s="178"/>
      <c r="AS50" s="158"/>
      <c r="AT50" s="192" t="s">
        <v>621</v>
      </c>
      <c r="AU50" s="178" t="s">
        <v>445</v>
      </c>
      <c r="AV50" s="176" t="s">
        <v>692</v>
      </c>
      <c r="AW50" s="192"/>
      <c r="AX50" s="158"/>
      <c r="AY50" s="158"/>
      <c r="AZ50" s="178"/>
      <c r="BB50" s="141"/>
      <c r="BC50" s="200"/>
      <c r="BE50" s="141"/>
      <c r="BF50" s="141"/>
      <c r="BG50" s="141"/>
    </row>
    <row r="51" spans="1:62">
      <c r="A51" s="190" t="s">
        <v>549</v>
      </c>
      <c r="B51" s="128" t="s">
        <v>522</v>
      </c>
      <c r="C51" s="127" t="s">
        <v>540</v>
      </c>
      <c r="D51" s="176">
        <v>4</v>
      </c>
      <c r="E51" s="176"/>
      <c r="F51" s="331">
        <v>60</v>
      </c>
      <c r="G51" s="128">
        <f t="shared" si="7"/>
        <v>47.78</v>
      </c>
      <c r="H51" s="187"/>
      <c r="I51" s="128">
        <f t="shared" si="8"/>
        <v>0</v>
      </c>
      <c r="J51" s="187"/>
      <c r="K51" s="128">
        <f t="shared" si="9"/>
        <v>0</v>
      </c>
      <c r="L51" s="176"/>
      <c r="M51" s="128">
        <f t="shared" si="10"/>
        <v>0</v>
      </c>
      <c r="N51" s="176"/>
      <c r="O51" s="128">
        <f t="shared" si="11"/>
        <v>0</v>
      </c>
      <c r="P51" s="128"/>
      <c r="Q51" s="128"/>
      <c r="R51" s="128"/>
      <c r="S51" s="128"/>
      <c r="T51" s="128"/>
      <c r="U51" s="128"/>
      <c r="V51" s="128"/>
      <c r="W51" s="127"/>
      <c r="X51" s="171"/>
      <c r="Y51" s="206"/>
      <c r="Z51" s="206"/>
      <c r="AA51" s="210"/>
      <c r="AB51" s="210"/>
      <c r="AC51" s="193"/>
      <c r="AD51" s="190" t="s">
        <v>636</v>
      </c>
      <c r="AE51" s="135" t="s">
        <v>152</v>
      </c>
      <c r="AF51" s="128">
        <v>2.58</v>
      </c>
      <c r="AG51" s="128">
        <v>18</v>
      </c>
      <c r="AH51" s="130">
        <v>6</v>
      </c>
      <c r="AI51" s="128"/>
      <c r="AJ51" s="174" t="s">
        <v>654</v>
      </c>
      <c r="AK51" s="191"/>
      <c r="AL51" s="125"/>
      <c r="AM51" s="128"/>
      <c r="AN51" s="128"/>
      <c r="AO51" s="128"/>
      <c r="AP51" s="202"/>
      <c r="AQ51" s="181"/>
      <c r="AR51" s="178"/>
      <c r="AS51" s="158"/>
      <c r="AT51" s="192" t="s">
        <v>625</v>
      </c>
      <c r="AU51" s="176" t="s">
        <v>444</v>
      </c>
      <c r="AV51" s="176" t="s">
        <v>693</v>
      </c>
      <c r="AW51" s="192"/>
      <c r="AX51" s="158"/>
      <c r="AY51" s="158"/>
      <c r="AZ51" s="178"/>
      <c r="BB51" s="141"/>
      <c r="BC51" s="200"/>
      <c r="BE51" s="141"/>
      <c r="BF51" s="141"/>
      <c r="BG51" s="141"/>
    </row>
    <row r="52" spans="1:62">
      <c r="A52" s="190" t="s">
        <v>549</v>
      </c>
      <c r="B52" s="128" t="s">
        <v>522</v>
      </c>
      <c r="C52" s="127" t="s">
        <v>540</v>
      </c>
      <c r="D52" s="176" t="s">
        <v>590</v>
      </c>
      <c r="E52" s="176"/>
      <c r="F52" s="331">
        <v>60</v>
      </c>
      <c r="G52" s="128">
        <f t="shared" si="7"/>
        <v>47.78</v>
      </c>
      <c r="H52" s="187"/>
      <c r="I52" s="128">
        <f t="shared" si="8"/>
        <v>0</v>
      </c>
      <c r="J52" s="187"/>
      <c r="K52" s="128">
        <f t="shared" si="9"/>
        <v>0</v>
      </c>
      <c r="L52" s="176"/>
      <c r="M52" s="128">
        <f t="shared" si="10"/>
        <v>0</v>
      </c>
      <c r="N52" s="176"/>
      <c r="O52" s="128">
        <f t="shared" si="11"/>
        <v>0</v>
      </c>
      <c r="P52" s="128"/>
      <c r="Q52" s="128"/>
      <c r="R52" s="128"/>
      <c r="S52" s="128"/>
      <c r="T52" s="128"/>
      <c r="U52" s="128"/>
      <c r="V52" s="128"/>
      <c r="W52" s="127"/>
      <c r="X52" s="171"/>
      <c r="Y52" s="206"/>
      <c r="Z52" s="206"/>
      <c r="AA52" s="210"/>
      <c r="AB52" s="210"/>
      <c r="AC52" s="193"/>
      <c r="AD52" s="173" t="s">
        <v>678</v>
      </c>
      <c r="AE52" s="176" t="s">
        <v>152</v>
      </c>
      <c r="AF52" s="128">
        <v>2.5499999999999998</v>
      </c>
      <c r="AG52" s="128">
        <v>16.8</v>
      </c>
      <c r="AH52" s="130">
        <v>0</v>
      </c>
      <c r="AI52" s="128"/>
      <c r="AJ52" s="209" t="s">
        <v>644</v>
      </c>
      <c r="AK52" s="191"/>
      <c r="AL52" s="125"/>
      <c r="AM52" s="128"/>
      <c r="AN52" s="128"/>
      <c r="AO52" s="128"/>
      <c r="AP52" s="202"/>
      <c r="AQ52" s="181"/>
      <c r="AR52" s="178"/>
      <c r="AS52" s="158"/>
      <c r="AT52" s="192" t="s">
        <v>625</v>
      </c>
      <c r="AU52" s="176" t="s">
        <v>534</v>
      </c>
      <c r="AV52" s="176" t="s">
        <v>694</v>
      </c>
      <c r="AW52" s="192"/>
      <c r="AX52" s="158"/>
      <c r="AY52" s="158"/>
      <c r="AZ52" s="178"/>
      <c r="BB52" s="141"/>
      <c r="BC52" s="200"/>
      <c r="BE52" s="141"/>
      <c r="BF52" s="141"/>
      <c r="BG52" s="141"/>
      <c r="BH52" s="141"/>
      <c r="BI52" s="141"/>
      <c r="BJ52" s="141"/>
    </row>
    <row r="53" spans="1:62">
      <c r="A53" s="190" t="s">
        <v>549</v>
      </c>
      <c r="B53" s="128" t="s">
        <v>522</v>
      </c>
      <c r="C53" s="127" t="s">
        <v>540</v>
      </c>
      <c r="D53" s="176" t="s">
        <v>595</v>
      </c>
      <c r="E53" s="176"/>
      <c r="F53" s="331">
        <v>60</v>
      </c>
      <c r="G53" s="128">
        <f t="shared" si="7"/>
        <v>47.78</v>
      </c>
      <c r="H53" s="187"/>
      <c r="I53" s="128">
        <f t="shared" si="8"/>
        <v>0</v>
      </c>
      <c r="J53" s="187"/>
      <c r="K53" s="128">
        <f t="shared" si="9"/>
        <v>0</v>
      </c>
      <c r="L53" s="176"/>
      <c r="M53" s="128">
        <f t="shared" si="10"/>
        <v>0</v>
      </c>
      <c r="N53" s="176"/>
      <c r="O53" s="128">
        <f t="shared" si="11"/>
        <v>0</v>
      </c>
      <c r="P53" s="128"/>
      <c r="Q53" s="128"/>
      <c r="R53" s="128"/>
      <c r="S53" s="128"/>
      <c r="T53" s="128"/>
      <c r="U53" s="128"/>
      <c r="V53" s="128"/>
      <c r="W53" s="127"/>
      <c r="X53" s="171"/>
      <c r="Y53" s="206"/>
      <c r="Z53" s="206"/>
      <c r="AA53" s="210"/>
      <c r="AB53" s="210"/>
      <c r="AC53" s="193"/>
      <c r="AD53" s="173" t="s">
        <v>678</v>
      </c>
      <c r="AE53" s="176" t="s">
        <v>453</v>
      </c>
      <c r="AF53" s="128">
        <v>2.5499999999999998</v>
      </c>
      <c r="AG53" s="128">
        <v>16.8</v>
      </c>
      <c r="AH53" s="130">
        <v>0</v>
      </c>
      <c r="AI53" s="128"/>
      <c r="AJ53" s="209" t="s">
        <v>640</v>
      </c>
      <c r="AK53" s="191"/>
      <c r="AL53" s="125"/>
      <c r="AM53" s="128"/>
      <c r="AN53" s="128"/>
      <c r="AO53" s="128"/>
      <c r="AP53" s="202"/>
      <c r="AQ53" s="181"/>
      <c r="AR53" s="178"/>
      <c r="AS53" s="158"/>
      <c r="AT53" s="192" t="s">
        <v>629</v>
      </c>
      <c r="AU53" s="178" t="s">
        <v>453</v>
      </c>
      <c r="AV53" s="176" t="s">
        <v>692</v>
      </c>
      <c r="AW53" s="177"/>
      <c r="AX53" s="158"/>
      <c r="AY53" s="158"/>
      <c r="AZ53" s="178"/>
      <c r="BH53" s="141"/>
      <c r="BI53" s="141"/>
      <c r="BJ53" s="141"/>
    </row>
    <row r="54" spans="1:62" s="141" customFormat="1">
      <c r="A54" s="190" t="s">
        <v>549</v>
      </c>
      <c r="B54" s="128" t="s">
        <v>522</v>
      </c>
      <c r="C54" s="127" t="s">
        <v>540</v>
      </c>
      <c r="D54" s="176">
        <v>8</v>
      </c>
      <c r="E54" s="176"/>
      <c r="F54" s="331">
        <v>60</v>
      </c>
      <c r="G54" s="128">
        <f t="shared" si="7"/>
        <v>47.78</v>
      </c>
      <c r="H54" s="187"/>
      <c r="I54" s="128">
        <f t="shared" si="8"/>
        <v>0</v>
      </c>
      <c r="J54" s="187"/>
      <c r="K54" s="128">
        <f t="shared" si="9"/>
        <v>0</v>
      </c>
      <c r="L54" s="176"/>
      <c r="M54" s="128">
        <f t="shared" si="10"/>
        <v>0</v>
      </c>
      <c r="N54" s="176"/>
      <c r="O54" s="128">
        <f t="shared" si="11"/>
        <v>0</v>
      </c>
      <c r="P54" s="128"/>
      <c r="Q54" s="128"/>
      <c r="R54" s="128"/>
      <c r="S54" s="128"/>
      <c r="T54" s="128"/>
      <c r="U54" s="128"/>
      <c r="V54" s="128"/>
      <c r="W54" s="127"/>
      <c r="X54" s="171"/>
      <c r="Y54" s="206"/>
      <c r="Z54" s="206"/>
      <c r="AA54" s="192"/>
      <c r="AB54" s="192"/>
      <c r="AC54" s="193"/>
      <c r="AD54" s="173" t="s">
        <v>678</v>
      </c>
      <c r="AE54" s="176" t="s">
        <v>444</v>
      </c>
      <c r="AF54" s="128">
        <v>2.5499999999999998</v>
      </c>
      <c r="AG54" s="128">
        <v>17.5</v>
      </c>
      <c r="AH54" s="130">
        <v>0</v>
      </c>
      <c r="AI54" s="128"/>
      <c r="AJ54" s="209" t="s">
        <v>659</v>
      </c>
      <c r="AK54" s="191"/>
      <c r="AL54" s="125"/>
      <c r="AM54" s="128"/>
      <c r="AN54" s="128"/>
      <c r="AO54" s="128"/>
      <c r="AP54" s="202"/>
      <c r="AQ54" s="181"/>
      <c r="AR54" s="178"/>
      <c r="AS54" s="158"/>
      <c r="AT54" s="192" t="s">
        <v>629</v>
      </c>
      <c r="AU54" s="176" t="s">
        <v>152</v>
      </c>
      <c r="AV54" s="176" t="s">
        <v>694</v>
      </c>
      <c r="AW54" s="177"/>
      <c r="AX54" s="158"/>
      <c r="AY54" s="158"/>
      <c r="AZ54" s="178"/>
      <c r="BA54" s="142"/>
      <c r="BB54" s="143"/>
      <c r="BC54" s="204"/>
      <c r="BD54" s="201"/>
      <c r="BE54" s="143"/>
      <c r="BF54" s="143"/>
      <c r="BG54" s="143"/>
    </row>
    <row r="55" spans="1:62" s="141" customFormat="1">
      <c r="A55" s="126" t="s">
        <v>555</v>
      </c>
      <c r="B55" s="128" t="s">
        <v>522</v>
      </c>
      <c r="C55" s="127" t="s">
        <v>152</v>
      </c>
      <c r="D55" s="130">
        <v>2</v>
      </c>
      <c r="E55" s="128"/>
      <c r="F55" s="128">
        <v>60</v>
      </c>
      <c r="G55" s="128">
        <f t="shared" si="7"/>
        <v>47.78</v>
      </c>
      <c r="H55" s="128"/>
      <c r="I55" s="128">
        <f t="shared" si="8"/>
        <v>0</v>
      </c>
      <c r="J55" s="128">
        <v>67.599999999999994</v>
      </c>
      <c r="K55" s="128">
        <f t="shared" si="9"/>
        <v>48.3</v>
      </c>
      <c r="L55" s="128"/>
      <c r="M55" s="128">
        <f t="shared" si="10"/>
        <v>0</v>
      </c>
      <c r="N55" s="128"/>
      <c r="O55" s="128">
        <f t="shared" si="11"/>
        <v>0</v>
      </c>
      <c r="P55" s="128"/>
      <c r="Q55" s="128"/>
      <c r="R55" s="128"/>
      <c r="S55" s="128"/>
      <c r="T55" s="128"/>
      <c r="U55" s="128"/>
      <c r="V55" s="128"/>
      <c r="W55" s="127"/>
      <c r="X55" s="171"/>
      <c r="Y55" s="206"/>
      <c r="Z55" s="206"/>
      <c r="AA55" s="192"/>
      <c r="AB55" s="192"/>
      <c r="AC55" s="193"/>
      <c r="AD55" s="211" t="s">
        <v>687</v>
      </c>
      <c r="AE55" s="176" t="s">
        <v>453</v>
      </c>
      <c r="AF55" s="128">
        <v>1.47</v>
      </c>
      <c r="AG55" s="128">
        <v>17.3</v>
      </c>
      <c r="AH55" s="130">
        <v>0</v>
      </c>
      <c r="AI55" s="128"/>
      <c r="AJ55" s="128"/>
      <c r="AK55" s="212"/>
      <c r="AL55" s="125"/>
      <c r="AM55" s="128"/>
      <c r="AN55" s="128"/>
      <c r="AO55" s="128"/>
      <c r="AP55" s="202"/>
      <c r="AQ55" s="181"/>
      <c r="AR55" s="178"/>
      <c r="AS55" s="158"/>
      <c r="AT55" s="192" t="s">
        <v>629</v>
      </c>
      <c r="AU55" s="176" t="s">
        <v>540</v>
      </c>
      <c r="AV55" s="176" t="s">
        <v>695</v>
      </c>
      <c r="AW55" s="177"/>
      <c r="AX55" s="158"/>
      <c r="AY55" s="158"/>
      <c r="AZ55" s="178"/>
      <c r="BA55" s="142"/>
      <c r="BB55" s="143"/>
      <c r="BC55" s="204"/>
      <c r="BD55" s="201"/>
      <c r="BE55" s="143"/>
      <c r="BF55" s="143"/>
      <c r="BG55" s="143"/>
    </row>
    <row r="56" spans="1:62" s="141" customFormat="1">
      <c r="A56" s="126" t="s">
        <v>555</v>
      </c>
      <c r="B56" s="128" t="s">
        <v>522</v>
      </c>
      <c r="C56" s="127" t="s">
        <v>152</v>
      </c>
      <c r="D56" s="130">
        <v>4</v>
      </c>
      <c r="E56" s="128"/>
      <c r="F56" s="128">
        <v>60</v>
      </c>
      <c r="G56" s="128">
        <f t="shared" si="7"/>
        <v>47.78</v>
      </c>
      <c r="H56" s="128"/>
      <c r="I56" s="128">
        <f t="shared" si="8"/>
        <v>0</v>
      </c>
      <c r="J56" s="128">
        <v>63.2</v>
      </c>
      <c r="K56" s="128">
        <f t="shared" si="9"/>
        <v>48.01</v>
      </c>
      <c r="L56" s="128"/>
      <c r="M56" s="128">
        <f t="shared" si="10"/>
        <v>0</v>
      </c>
      <c r="N56" s="128"/>
      <c r="O56" s="128">
        <f t="shared" si="11"/>
        <v>0</v>
      </c>
      <c r="P56" s="128"/>
      <c r="Q56" s="128"/>
      <c r="R56" s="128"/>
      <c r="S56" s="128"/>
      <c r="T56" s="128"/>
      <c r="U56" s="128"/>
      <c r="V56" s="128"/>
      <c r="W56" s="127"/>
      <c r="X56" s="171"/>
      <c r="Y56" s="206"/>
      <c r="Z56" s="206"/>
      <c r="AA56" s="192"/>
      <c r="AB56" s="192"/>
      <c r="AC56" s="193"/>
      <c r="AD56" s="211" t="s">
        <v>687</v>
      </c>
      <c r="AE56" s="176" t="s">
        <v>444</v>
      </c>
      <c r="AF56" s="128">
        <v>1.47</v>
      </c>
      <c r="AG56" s="128">
        <v>17.7</v>
      </c>
      <c r="AH56" s="130">
        <v>0</v>
      </c>
      <c r="AI56" s="128"/>
      <c r="AJ56" s="128"/>
      <c r="AK56" s="212"/>
      <c r="AL56" s="125"/>
      <c r="AM56" s="128"/>
      <c r="AN56" s="128"/>
      <c r="AO56" s="128"/>
      <c r="AP56" s="202"/>
      <c r="AQ56" s="181"/>
      <c r="AR56" s="178"/>
      <c r="AS56" s="158"/>
      <c r="AT56" s="192" t="s">
        <v>633</v>
      </c>
      <c r="AU56" s="178" t="s">
        <v>453</v>
      </c>
      <c r="AV56" s="176" t="s">
        <v>692</v>
      </c>
      <c r="AW56" s="177"/>
      <c r="AX56" s="158"/>
      <c r="AY56" s="158"/>
      <c r="AZ56" s="178"/>
      <c r="BA56" s="142"/>
      <c r="BB56" s="143"/>
      <c r="BC56" s="204"/>
      <c r="BD56" s="201"/>
      <c r="BE56" s="143"/>
      <c r="BF56" s="143"/>
      <c r="BG56" s="143"/>
    </row>
    <row r="57" spans="1:62" s="141" customFormat="1">
      <c r="A57" s="126" t="s">
        <v>555</v>
      </c>
      <c r="B57" s="128" t="s">
        <v>522</v>
      </c>
      <c r="C57" s="127" t="s">
        <v>453</v>
      </c>
      <c r="D57" s="205">
        <v>2</v>
      </c>
      <c r="E57" s="128"/>
      <c r="F57" s="206">
        <v>60</v>
      </c>
      <c r="G57" s="128">
        <f t="shared" si="7"/>
        <v>47.78</v>
      </c>
      <c r="H57" s="206"/>
      <c r="I57" s="128">
        <f t="shared" si="8"/>
        <v>0</v>
      </c>
      <c r="J57" s="206">
        <v>47.9</v>
      </c>
      <c r="K57" s="128">
        <f t="shared" si="9"/>
        <v>46.8</v>
      </c>
      <c r="L57" s="128"/>
      <c r="M57" s="128">
        <f t="shared" si="10"/>
        <v>0</v>
      </c>
      <c r="N57" s="128"/>
      <c r="O57" s="128">
        <f t="shared" si="11"/>
        <v>0</v>
      </c>
      <c r="P57" s="128"/>
      <c r="Q57" s="128"/>
      <c r="R57" s="128"/>
      <c r="S57" s="128"/>
      <c r="T57" s="128"/>
      <c r="U57" s="128"/>
      <c r="V57" s="128"/>
      <c r="W57" s="127"/>
      <c r="X57" s="171"/>
      <c r="Y57" s="206"/>
      <c r="Z57" s="206"/>
      <c r="AA57" s="210"/>
      <c r="AB57" s="210"/>
      <c r="AC57" s="193"/>
      <c r="AD57" s="211" t="s">
        <v>687</v>
      </c>
      <c r="AE57" s="176" t="s">
        <v>445</v>
      </c>
      <c r="AF57" s="128">
        <v>1.47</v>
      </c>
      <c r="AG57" s="128">
        <v>18</v>
      </c>
      <c r="AH57" s="130">
        <v>0</v>
      </c>
      <c r="AI57" s="128"/>
      <c r="AJ57" s="128"/>
      <c r="AK57" s="212"/>
      <c r="AL57" s="125"/>
      <c r="AM57" s="128"/>
      <c r="AN57" s="128"/>
      <c r="AO57" s="128"/>
      <c r="AP57" s="202"/>
      <c r="AQ57" s="181"/>
      <c r="AR57" s="178"/>
      <c r="AS57" s="158"/>
      <c r="AT57" s="192" t="s">
        <v>633</v>
      </c>
      <c r="AU57" s="176" t="s">
        <v>152</v>
      </c>
      <c r="AV57" s="176" t="s">
        <v>694</v>
      </c>
      <c r="AW57" s="177"/>
      <c r="AX57" s="158"/>
      <c r="AY57" s="158"/>
      <c r="AZ57" s="177"/>
      <c r="BA57" s="142"/>
      <c r="BB57" s="143"/>
      <c r="BC57" s="204"/>
      <c r="BD57" s="201"/>
      <c r="BE57" s="143"/>
      <c r="BF57" s="143"/>
      <c r="BG57" s="143"/>
    </row>
    <row r="58" spans="1:62" s="141" customFormat="1">
      <c r="A58" s="126" t="s">
        <v>555</v>
      </c>
      <c r="B58" s="128" t="s">
        <v>522</v>
      </c>
      <c r="C58" s="127" t="s">
        <v>453</v>
      </c>
      <c r="D58" s="205">
        <v>4</v>
      </c>
      <c r="E58" s="128"/>
      <c r="F58" s="206">
        <v>60</v>
      </c>
      <c r="G58" s="128">
        <f t="shared" si="7"/>
        <v>47.78</v>
      </c>
      <c r="H58" s="206"/>
      <c r="I58" s="128">
        <f t="shared" si="8"/>
        <v>0</v>
      </c>
      <c r="J58" s="206">
        <v>44.8</v>
      </c>
      <c r="K58" s="128">
        <f t="shared" si="9"/>
        <v>46.51</v>
      </c>
      <c r="L58" s="128"/>
      <c r="M58" s="128">
        <f t="shared" si="10"/>
        <v>0</v>
      </c>
      <c r="N58" s="128"/>
      <c r="O58" s="128">
        <f t="shared" si="11"/>
        <v>0</v>
      </c>
      <c r="P58" s="128"/>
      <c r="Q58" s="128"/>
      <c r="R58" s="128"/>
      <c r="S58" s="128"/>
      <c r="T58" s="128"/>
      <c r="U58" s="128"/>
      <c r="V58" s="128"/>
      <c r="W58" s="127"/>
      <c r="X58" s="171"/>
      <c r="Y58" s="206"/>
      <c r="Z58" s="206"/>
      <c r="AA58" s="210"/>
      <c r="AB58" s="210"/>
      <c r="AC58" s="193"/>
      <c r="AD58" s="211" t="s">
        <v>570</v>
      </c>
      <c r="AE58" s="176" t="s">
        <v>534</v>
      </c>
      <c r="AF58" s="128">
        <v>1.31</v>
      </c>
      <c r="AG58" s="128">
        <v>18</v>
      </c>
      <c r="AH58" s="130">
        <v>0</v>
      </c>
      <c r="AI58" s="128"/>
      <c r="AJ58" s="128"/>
      <c r="AK58" s="212"/>
      <c r="AL58" s="125"/>
      <c r="AM58" s="128"/>
      <c r="AN58" s="128"/>
      <c r="AO58" s="128"/>
      <c r="AP58" s="202"/>
      <c r="AQ58" s="181"/>
      <c r="AR58" s="178"/>
      <c r="AS58" s="158"/>
      <c r="AT58" s="192" t="s">
        <v>633</v>
      </c>
      <c r="AU58" s="176" t="s">
        <v>540</v>
      </c>
      <c r="AV58" s="176" t="s">
        <v>695</v>
      </c>
      <c r="AW58" s="177"/>
      <c r="AX58" s="158"/>
      <c r="AY58" s="158"/>
      <c r="AZ58" s="177"/>
      <c r="BA58" s="142"/>
      <c r="BB58" s="143"/>
      <c r="BC58" s="204"/>
      <c r="BD58" s="201"/>
      <c r="BE58" s="143"/>
      <c r="BF58" s="143"/>
      <c r="BG58" s="143"/>
    </row>
    <row r="59" spans="1:62" s="141" customFormat="1">
      <c r="A59" s="126" t="s">
        <v>555</v>
      </c>
      <c r="B59" s="128" t="s">
        <v>522</v>
      </c>
      <c r="C59" s="127" t="s">
        <v>540</v>
      </c>
      <c r="D59" s="205">
        <v>4</v>
      </c>
      <c r="E59" s="128"/>
      <c r="F59" s="331">
        <v>60</v>
      </c>
      <c r="G59" s="128">
        <f t="shared" si="7"/>
        <v>47.78</v>
      </c>
      <c r="H59" s="206"/>
      <c r="I59" s="128">
        <f t="shared" si="8"/>
        <v>0</v>
      </c>
      <c r="J59" s="206"/>
      <c r="K59" s="128">
        <f t="shared" si="9"/>
        <v>0</v>
      </c>
      <c r="L59" s="128"/>
      <c r="M59" s="128">
        <f t="shared" si="10"/>
        <v>0</v>
      </c>
      <c r="N59" s="128"/>
      <c r="O59" s="128">
        <f t="shared" si="11"/>
        <v>0</v>
      </c>
      <c r="Y59" s="128"/>
      <c r="Z59" s="128"/>
      <c r="AA59" s="210"/>
      <c r="AB59" s="210"/>
      <c r="AC59" s="193"/>
      <c r="AD59" s="211" t="s">
        <v>689</v>
      </c>
      <c r="AE59" s="176" t="s">
        <v>453</v>
      </c>
      <c r="AF59" s="128">
        <v>1.94</v>
      </c>
      <c r="AG59" s="128">
        <v>17.5</v>
      </c>
      <c r="AH59" s="130">
        <v>0</v>
      </c>
      <c r="AI59" s="128"/>
      <c r="AJ59" s="128"/>
      <c r="AK59" s="212"/>
      <c r="AL59" s="125"/>
      <c r="AM59" s="128"/>
      <c r="AN59" s="128"/>
      <c r="AO59" s="128"/>
      <c r="AP59" s="202"/>
      <c r="AQ59" s="181"/>
      <c r="AR59" s="178"/>
      <c r="AS59" s="158"/>
      <c r="AT59" s="192" t="s">
        <v>638</v>
      </c>
      <c r="AU59" s="178" t="s">
        <v>453</v>
      </c>
      <c r="AV59" s="176" t="s">
        <v>692</v>
      </c>
      <c r="AW59" s="177"/>
      <c r="AX59" s="158"/>
      <c r="AY59" s="158"/>
      <c r="AZ59" s="177"/>
      <c r="BA59" s="142"/>
      <c r="BB59" s="143"/>
      <c r="BC59" s="204"/>
      <c r="BD59" s="201"/>
      <c r="BE59" s="143"/>
      <c r="BF59" s="143"/>
      <c r="BG59" s="143"/>
    </row>
    <row r="60" spans="1:62" s="141" customFormat="1">
      <c r="A60" s="192" t="s">
        <v>555</v>
      </c>
      <c r="B60" s="128" t="s">
        <v>522</v>
      </c>
      <c r="C60" s="127" t="s">
        <v>540</v>
      </c>
      <c r="D60" s="176" t="s">
        <v>590</v>
      </c>
      <c r="E60" s="192"/>
      <c r="F60" s="331">
        <v>60</v>
      </c>
      <c r="G60" s="128">
        <f t="shared" si="7"/>
        <v>47.78</v>
      </c>
      <c r="H60" s="335"/>
      <c r="I60" s="128">
        <f t="shared" si="8"/>
        <v>0</v>
      </c>
      <c r="J60" s="335"/>
      <c r="K60" s="128">
        <f t="shared" si="9"/>
        <v>0</v>
      </c>
      <c r="L60" s="192"/>
      <c r="M60" s="128">
        <f t="shared" si="10"/>
        <v>0</v>
      </c>
      <c r="N60" s="192"/>
      <c r="O60" s="128">
        <f t="shared" si="11"/>
        <v>0</v>
      </c>
      <c r="Y60" s="128"/>
      <c r="Z60" s="128"/>
      <c r="AA60" s="210"/>
      <c r="AB60" s="210"/>
      <c r="AC60" s="193"/>
      <c r="AD60" s="211" t="s">
        <v>689</v>
      </c>
      <c r="AE60" s="176" t="s">
        <v>444</v>
      </c>
      <c r="AF60" s="128">
        <v>1.94</v>
      </c>
      <c r="AG60" s="128">
        <v>17.600000000000001</v>
      </c>
      <c r="AH60" s="130">
        <v>0</v>
      </c>
      <c r="AI60" s="128"/>
      <c r="AJ60" s="128"/>
      <c r="AK60" s="212"/>
      <c r="AL60" s="125"/>
      <c r="AM60" s="128"/>
      <c r="AN60" s="128"/>
      <c r="AO60" s="128"/>
      <c r="AP60" s="202"/>
      <c r="AQ60" s="181"/>
      <c r="AR60" s="178"/>
      <c r="AS60" s="158"/>
      <c r="AT60" s="192" t="s">
        <v>638</v>
      </c>
      <c r="AU60" s="176" t="s">
        <v>152</v>
      </c>
      <c r="AV60" s="176" t="s">
        <v>694</v>
      </c>
      <c r="AW60" s="177"/>
      <c r="AX60" s="158"/>
      <c r="AY60" s="158"/>
      <c r="AZ60" s="177"/>
      <c r="BA60" s="142"/>
      <c r="BB60" s="143"/>
      <c r="BC60" s="204"/>
      <c r="BD60" s="201"/>
      <c r="BE60" s="143"/>
      <c r="BF60" s="143"/>
      <c r="BG60" s="143"/>
    </row>
    <row r="61" spans="1:62" s="141" customFormat="1">
      <c r="A61" s="190" t="s">
        <v>555</v>
      </c>
      <c r="B61" s="128" t="s">
        <v>522</v>
      </c>
      <c r="C61" s="127" t="s">
        <v>540</v>
      </c>
      <c r="D61" s="176" t="s">
        <v>595</v>
      </c>
      <c r="E61" s="176"/>
      <c r="F61" s="331">
        <v>60</v>
      </c>
      <c r="G61" s="128">
        <f t="shared" si="7"/>
        <v>47.78</v>
      </c>
      <c r="H61" s="187"/>
      <c r="I61" s="128">
        <f t="shared" si="8"/>
        <v>0</v>
      </c>
      <c r="J61" s="187"/>
      <c r="K61" s="128">
        <f t="shared" si="9"/>
        <v>0</v>
      </c>
      <c r="L61" s="176"/>
      <c r="M61" s="128">
        <f t="shared" si="10"/>
        <v>0</v>
      </c>
      <c r="N61" s="176"/>
      <c r="O61" s="128">
        <f t="shared" si="11"/>
        <v>0</v>
      </c>
      <c r="P61" s="128"/>
      <c r="Q61" s="128"/>
      <c r="R61" s="128"/>
      <c r="S61" s="128"/>
      <c r="T61" s="128"/>
      <c r="U61" s="128"/>
      <c r="V61" s="128"/>
      <c r="W61" s="128"/>
      <c r="X61" s="171"/>
      <c r="Y61" s="128"/>
      <c r="Z61" s="128"/>
      <c r="AA61" s="210"/>
      <c r="AB61" s="210"/>
      <c r="AC61" s="193"/>
      <c r="AD61" s="211" t="s">
        <v>689</v>
      </c>
      <c r="AE61" s="176" t="s">
        <v>445</v>
      </c>
      <c r="AF61" s="128">
        <v>1.94</v>
      </c>
      <c r="AG61" s="128">
        <v>18</v>
      </c>
      <c r="AH61" s="130">
        <v>0</v>
      </c>
      <c r="AI61" s="213"/>
      <c r="AJ61" s="213"/>
      <c r="AK61" s="212"/>
      <c r="AL61" s="131"/>
      <c r="AM61" s="128"/>
      <c r="AN61" s="128"/>
      <c r="AO61" s="128"/>
      <c r="AP61" s="202"/>
      <c r="AQ61" s="181"/>
      <c r="AR61" s="178"/>
      <c r="AS61" s="158"/>
      <c r="AT61" s="192" t="s">
        <v>638</v>
      </c>
      <c r="AU61" s="176" t="s">
        <v>540</v>
      </c>
      <c r="AV61" s="176" t="s">
        <v>695</v>
      </c>
      <c r="AW61" s="177"/>
      <c r="AX61" s="158"/>
      <c r="AY61" s="158"/>
      <c r="AZ61" s="177"/>
      <c r="BA61" s="142"/>
      <c r="BB61" s="143"/>
      <c r="BC61" s="204"/>
      <c r="BD61" s="201"/>
      <c r="BE61" s="143"/>
      <c r="BF61" s="143"/>
      <c r="BG61" s="143"/>
      <c r="BH61" s="143"/>
      <c r="BI61" s="143"/>
      <c r="BJ61" s="143"/>
    </row>
    <row r="62" spans="1:62" s="141" customFormat="1">
      <c r="A62" s="190" t="s">
        <v>555</v>
      </c>
      <c r="B62" s="128" t="s">
        <v>522</v>
      </c>
      <c r="C62" s="127" t="s">
        <v>540</v>
      </c>
      <c r="D62" s="176">
        <v>8</v>
      </c>
      <c r="E62" s="176"/>
      <c r="F62" s="331">
        <v>60</v>
      </c>
      <c r="G62" s="128">
        <f t="shared" si="7"/>
        <v>47.78</v>
      </c>
      <c r="H62" s="187"/>
      <c r="I62" s="128">
        <f t="shared" si="8"/>
        <v>0</v>
      </c>
      <c r="J62" s="187"/>
      <c r="K62" s="128">
        <f t="shared" si="9"/>
        <v>0</v>
      </c>
      <c r="L62" s="176"/>
      <c r="M62" s="128">
        <f t="shared" si="10"/>
        <v>0</v>
      </c>
      <c r="N62" s="176"/>
      <c r="O62" s="128">
        <f t="shared" si="11"/>
        <v>0</v>
      </c>
      <c r="P62" s="128"/>
      <c r="Q62" s="128"/>
      <c r="R62" s="128"/>
      <c r="S62" s="128"/>
      <c r="T62" s="128"/>
      <c r="U62" s="128"/>
      <c r="V62" s="128"/>
      <c r="W62" s="128"/>
      <c r="X62" s="171"/>
      <c r="Y62" s="128"/>
      <c r="Z62" s="128"/>
      <c r="AA62" s="210"/>
      <c r="AB62" s="210"/>
      <c r="AC62" s="193"/>
      <c r="AD62" s="214" t="s">
        <v>601</v>
      </c>
      <c r="AE62" s="202" t="s">
        <v>453</v>
      </c>
      <c r="AF62" s="215">
        <v>1.39</v>
      </c>
      <c r="AG62" s="215">
        <v>17.399999999999999</v>
      </c>
      <c r="AH62" s="216">
        <v>0</v>
      </c>
      <c r="AI62" s="213"/>
      <c r="AJ62" s="213"/>
      <c r="AK62" s="212"/>
      <c r="AL62" s="131"/>
      <c r="AM62" s="128"/>
      <c r="AN62" s="128"/>
      <c r="AO62" s="128"/>
      <c r="AP62" s="202"/>
      <c r="AQ62" s="181"/>
      <c r="AR62" s="178"/>
      <c r="AS62" s="158"/>
      <c r="AT62" s="192" t="s">
        <v>642</v>
      </c>
      <c r="AU62" s="178" t="s">
        <v>453</v>
      </c>
      <c r="AV62" s="176" t="s">
        <v>692</v>
      </c>
      <c r="AW62" s="177"/>
      <c r="AX62" s="158"/>
      <c r="AY62" s="158"/>
      <c r="AZ62" s="177"/>
      <c r="BA62" s="142"/>
      <c r="BB62" s="143"/>
      <c r="BC62" s="204"/>
      <c r="BD62" s="201"/>
      <c r="BE62" s="143"/>
      <c r="BF62" s="143"/>
      <c r="BG62" s="143"/>
      <c r="BH62" s="143"/>
      <c r="BI62" s="143"/>
      <c r="BJ62" s="143"/>
    </row>
    <row r="63" spans="1:62">
      <c r="A63" s="190" t="s">
        <v>562</v>
      </c>
      <c r="B63" s="128" t="s">
        <v>522</v>
      </c>
      <c r="C63" s="127" t="s">
        <v>540</v>
      </c>
      <c r="D63" s="176">
        <v>4</v>
      </c>
      <c r="E63" s="176"/>
      <c r="F63" s="331">
        <v>60</v>
      </c>
      <c r="G63" s="128">
        <f t="shared" si="7"/>
        <v>47.78</v>
      </c>
      <c r="H63" s="187"/>
      <c r="I63" s="128">
        <f t="shared" si="8"/>
        <v>0</v>
      </c>
      <c r="J63" s="187"/>
      <c r="K63" s="128">
        <f t="shared" si="9"/>
        <v>0</v>
      </c>
      <c r="L63" s="176"/>
      <c r="M63" s="128">
        <f t="shared" si="10"/>
        <v>0</v>
      </c>
      <c r="N63" s="176"/>
      <c r="O63" s="128">
        <f t="shared" si="11"/>
        <v>0</v>
      </c>
      <c r="P63" s="128"/>
      <c r="Q63" s="128"/>
      <c r="R63" s="128"/>
      <c r="S63" s="128"/>
      <c r="T63" s="128"/>
      <c r="U63" s="128"/>
      <c r="V63" s="128"/>
      <c r="W63" s="128"/>
      <c r="X63" s="171"/>
      <c r="Y63" s="128"/>
      <c r="Z63" s="128"/>
      <c r="AA63" s="210"/>
      <c r="AB63" s="210"/>
      <c r="AC63" s="193"/>
      <c r="AD63" s="214" t="s">
        <v>601</v>
      </c>
      <c r="AE63" s="202" t="s">
        <v>444</v>
      </c>
      <c r="AF63" s="215">
        <v>1.39</v>
      </c>
      <c r="AG63" s="215">
        <v>17.899999999999999</v>
      </c>
      <c r="AH63" s="216">
        <v>0</v>
      </c>
      <c r="AI63" s="213"/>
      <c r="AJ63" s="213"/>
      <c r="AK63" s="212"/>
      <c r="AL63" s="131"/>
      <c r="AM63" s="128"/>
      <c r="AN63" s="128"/>
      <c r="AO63" s="128"/>
      <c r="AP63" s="202"/>
      <c r="AQ63" s="181"/>
      <c r="AR63" s="178"/>
      <c r="AS63" s="158"/>
      <c r="AT63" s="192" t="s">
        <v>642</v>
      </c>
      <c r="AU63" s="176" t="s">
        <v>152</v>
      </c>
      <c r="AV63" s="176" t="s">
        <v>694</v>
      </c>
      <c r="AW63" s="177"/>
      <c r="AX63" s="158"/>
      <c r="AY63" s="158"/>
      <c r="AZ63" s="177"/>
    </row>
    <row r="64" spans="1:62">
      <c r="A64" s="190" t="s">
        <v>562</v>
      </c>
      <c r="B64" s="128" t="s">
        <v>522</v>
      </c>
      <c r="C64" s="127" t="s">
        <v>540</v>
      </c>
      <c r="D64" s="176" t="s">
        <v>590</v>
      </c>
      <c r="E64" s="176"/>
      <c r="F64" s="331">
        <v>60</v>
      </c>
      <c r="G64" s="128">
        <f t="shared" si="7"/>
        <v>47.78</v>
      </c>
      <c r="H64" s="187"/>
      <c r="I64" s="128">
        <f t="shared" si="8"/>
        <v>0</v>
      </c>
      <c r="J64" s="187"/>
      <c r="K64" s="128">
        <f t="shared" si="9"/>
        <v>0</v>
      </c>
      <c r="L64" s="176"/>
      <c r="M64" s="128">
        <f t="shared" si="10"/>
        <v>0</v>
      </c>
      <c r="N64" s="176"/>
      <c r="O64" s="128">
        <f t="shared" si="11"/>
        <v>0</v>
      </c>
      <c r="P64" s="128"/>
      <c r="Q64" s="128"/>
      <c r="R64" s="128"/>
      <c r="S64" s="128"/>
      <c r="T64" s="128"/>
      <c r="U64" s="128"/>
      <c r="V64" s="128"/>
      <c r="W64" s="128"/>
      <c r="X64" s="171"/>
      <c r="Y64" s="128"/>
      <c r="Z64" s="128"/>
      <c r="AA64" s="210"/>
      <c r="AB64" s="210"/>
      <c r="AC64" s="193"/>
      <c r="AD64" s="214" t="s">
        <v>597</v>
      </c>
      <c r="AE64" s="202" t="s">
        <v>453</v>
      </c>
      <c r="AF64" s="215">
        <v>1.39</v>
      </c>
      <c r="AG64" s="215">
        <v>19.3</v>
      </c>
      <c r="AH64" s="216">
        <v>0</v>
      </c>
      <c r="AI64" s="213"/>
      <c r="AJ64" s="213"/>
      <c r="AK64" s="212"/>
      <c r="AL64" s="131"/>
      <c r="AM64" s="128"/>
      <c r="AN64" s="128"/>
      <c r="AO64" s="128"/>
      <c r="AP64" s="202"/>
      <c r="AQ64" s="181"/>
      <c r="AR64" s="178"/>
      <c r="AS64" s="158"/>
      <c r="AT64" s="192" t="s">
        <v>642</v>
      </c>
      <c r="AU64" s="178" t="s">
        <v>540</v>
      </c>
      <c r="AV64" s="178" t="s">
        <v>695</v>
      </c>
      <c r="AW64" s="177"/>
      <c r="AX64" s="158"/>
      <c r="AY64" s="158"/>
      <c r="AZ64" s="177"/>
    </row>
    <row r="65" spans="1:52">
      <c r="A65" s="190" t="s">
        <v>562</v>
      </c>
      <c r="B65" s="128" t="s">
        <v>522</v>
      </c>
      <c r="C65" s="127" t="s">
        <v>540</v>
      </c>
      <c r="D65" s="176" t="s">
        <v>595</v>
      </c>
      <c r="E65" s="176"/>
      <c r="F65" s="331">
        <v>60</v>
      </c>
      <c r="G65" s="128">
        <f t="shared" si="7"/>
        <v>47.78</v>
      </c>
      <c r="H65" s="187"/>
      <c r="I65" s="128">
        <f t="shared" si="8"/>
        <v>0</v>
      </c>
      <c r="J65" s="187"/>
      <c r="K65" s="128">
        <f t="shared" si="9"/>
        <v>0</v>
      </c>
      <c r="L65" s="176"/>
      <c r="M65" s="128">
        <f t="shared" si="10"/>
        <v>0</v>
      </c>
      <c r="N65" s="176"/>
      <c r="O65" s="128">
        <f t="shared" si="11"/>
        <v>0</v>
      </c>
      <c r="P65" s="128"/>
      <c r="Q65" s="128"/>
      <c r="R65" s="128"/>
      <c r="S65" s="128"/>
      <c r="T65" s="128"/>
      <c r="U65" s="128"/>
      <c r="V65" s="128"/>
      <c r="W65" s="128"/>
      <c r="X65" s="171"/>
      <c r="Y65" s="128"/>
      <c r="Z65" s="128"/>
      <c r="AA65" s="210"/>
      <c r="AB65" s="210"/>
      <c r="AC65" s="193"/>
      <c r="AD65" s="214" t="s">
        <v>597</v>
      </c>
      <c r="AE65" s="202" t="s">
        <v>444</v>
      </c>
      <c r="AF65" s="215">
        <v>1.39</v>
      </c>
      <c r="AG65" s="181">
        <v>19.899999999999999</v>
      </c>
      <c r="AH65" s="216">
        <v>0</v>
      </c>
      <c r="AI65" s="181"/>
      <c r="AJ65" s="181"/>
      <c r="AK65" s="175"/>
      <c r="AL65" s="134"/>
      <c r="AM65" s="181"/>
      <c r="AN65" s="181"/>
      <c r="AO65" s="181"/>
      <c r="AP65" s="202"/>
      <c r="AQ65" s="181"/>
      <c r="AR65" s="178"/>
      <c r="AS65" s="158"/>
      <c r="AT65" s="177" t="s">
        <v>647</v>
      </c>
      <c r="AU65" s="178" t="s">
        <v>453</v>
      </c>
      <c r="AV65" s="178" t="s">
        <v>692</v>
      </c>
      <c r="AW65" s="177"/>
      <c r="AX65" s="158"/>
      <c r="AY65" s="158"/>
      <c r="AZ65" s="177"/>
    </row>
    <row r="66" spans="1:52">
      <c r="A66" s="190" t="s">
        <v>562</v>
      </c>
      <c r="B66" s="128" t="s">
        <v>522</v>
      </c>
      <c r="C66" s="127" t="s">
        <v>540</v>
      </c>
      <c r="D66" s="176">
        <v>8</v>
      </c>
      <c r="E66" s="176"/>
      <c r="F66" s="331">
        <v>60</v>
      </c>
      <c r="G66" s="128">
        <f t="shared" si="7"/>
        <v>47.78</v>
      </c>
      <c r="H66" s="187"/>
      <c r="I66" s="128">
        <f t="shared" si="8"/>
        <v>0</v>
      </c>
      <c r="J66" s="187"/>
      <c r="K66" s="128">
        <f t="shared" si="9"/>
        <v>0</v>
      </c>
      <c r="L66" s="176"/>
      <c r="M66" s="128">
        <f t="shared" si="10"/>
        <v>0</v>
      </c>
      <c r="N66" s="176"/>
      <c r="O66" s="128">
        <f t="shared" si="11"/>
        <v>0</v>
      </c>
      <c r="P66" s="128"/>
      <c r="Q66" s="128"/>
      <c r="R66" s="128"/>
      <c r="S66" s="128"/>
      <c r="T66" s="128"/>
      <c r="U66" s="128"/>
      <c r="V66" s="128"/>
      <c r="W66" s="128"/>
      <c r="X66" s="171"/>
      <c r="Y66" s="128"/>
      <c r="Z66" s="128"/>
      <c r="AA66" s="210"/>
      <c r="AB66" s="210"/>
      <c r="AC66" s="193"/>
      <c r="AD66" s="214" t="s">
        <v>593</v>
      </c>
      <c r="AE66" s="202" t="s">
        <v>453</v>
      </c>
      <c r="AF66" s="181">
        <v>1.6</v>
      </c>
      <c r="AG66" s="181">
        <v>20</v>
      </c>
      <c r="AH66" s="216">
        <v>0</v>
      </c>
      <c r="AI66" s="181"/>
      <c r="AJ66" s="181"/>
      <c r="AK66" s="175"/>
      <c r="AL66" s="134"/>
      <c r="AM66" s="181"/>
      <c r="AN66" s="181"/>
      <c r="AO66" s="181"/>
      <c r="AP66" s="202"/>
      <c r="AQ66" s="181"/>
      <c r="AR66" s="178"/>
      <c r="AS66" s="158"/>
      <c r="AT66" s="177" t="s">
        <v>647</v>
      </c>
      <c r="AU66" s="178" t="s">
        <v>152</v>
      </c>
      <c r="AV66" s="178" t="s">
        <v>694</v>
      </c>
      <c r="AW66" s="177"/>
      <c r="AX66" s="158"/>
      <c r="AY66" s="158"/>
      <c r="AZ66" s="177"/>
    </row>
    <row r="67" spans="1:52">
      <c r="A67" s="126" t="s">
        <v>569</v>
      </c>
      <c r="B67" s="128" t="s">
        <v>522</v>
      </c>
      <c r="C67" s="127" t="s">
        <v>152</v>
      </c>
      <c r="D67" s="130">
        <v>2</v>
      </c>
      <c r="E67" s="128"/>
      <c r="F67" s="128">
        <v>60</v>
      </c>
      <c r="G67" s="128">
        <f t="shared" si="7"/>
        <v>47.78</v>
      </c>
      <c r="H67" s="128"/>
      <c r="I67" s="128">
        <f t="shared" si="8"/>
        <v>0</v>
      </c>
      <c r="J67" s="128">
        <v>39.81</v>
      </c>
      <c r="K67" s="128">
        <f t="shared" si="9"/>
        <v>46</v>
      </c>
      <c r="L67" s="128">
        <v>40</v>
      </c>
      <c r="M67" s="128">
        <f t="shared" si="10"/>
        <v>46.02</v>
      </c>
      <c r="N67" s="128"/>
      <c r="O67" s="128">
        <f t="shared" si="11"/>
        <v>0</v>
      </c>
      <c r="P67" s="128"/>
      <c r="Q67" s="128"/>
      <c r="R67" s="128"/>
      <c r="S67" s="128"/>
      <c r="T67" s="128"/>
      <c r="U67" s="128"/>
      <c r="V67" s="128"/>
      <c r="W67" s="128"/>
      <c r="X67" s="171"/>
      <c r="Y67" s="128"/>
      <c r="Z67" s="128"/>
      <c r="AA67" s="210"/>
      <c r="AB67" s="210"/>
      <c r="AC67" s="193"/>
      <c r="AD67" s="214" t="s">
        <v>593</v>
      </c>
      <c r="AE67" s="202" t="s">
        <v>444</v>
      </c>
      <c r="AF67" s="181">
        <v>1.6</v>
      </c>
      <c r="AG67" s="181">
        <v>21</v>
      </c>
      <c r="AH67" s="216">
        <v>0</v>
      </c>
      <c r="AI67" s="181"/>
      <c r="AJ67" s="181"/>
      <c r="AK67" s="175"/>
      <c r="AL67" s="134"/>
      <c r="AM67" s="181"/>
      <c r="AN67" s="181"/>
      <c r="AO67" s="181"/>
      <c r="AP67" s="202"/>
      <c r="AQ67" s="181"/>
      <c r="AR67" s="178"/>
      <c r="AS67" s="158"/>
      <c r="AT67" s="177" t="s">
        <v>647</v>
      </c>
      <c r="AU67" s="178" t="s">
        <v>540</v>
      </c>
      <c r="AV67" s="178" t="s">
        <v>695</v>
      </c>
      <c r="AW67" s="192"/>
      <c r="AX67" s="158"/>
      <c r="AY67" s="158"/>
      <c r="AZ67" s="177"/>
    </row>
    <row r="68" spans="1:52">
      <c r="A68" s="126" t="s">
        <v>569</v>
      </c>
      <c r="B68" s="128" t="s">
        <v>522</v>
      </c>
      <c r="C68" s="127" t="s">
        <v>152</v>
      </c>
      <c r="D68" s="130">
        <v>3</v>
      </c>
      <c r="E68" s="128"/>
      <c r="F68" s="128"/>
      <c r="G68" s="128">
        <f t="shared" si="7"/>
        <v>0</v>
      </c>
      <c r="H68" s="128"/>
      <c r="I68" s="128">
        <f t="shared" si="8"/>
        <v>0</v>
      </c>
      <c r="J68" s="128"/>
      <c r="K68" s="128">
        <f t="shared" si="9"/>
        <v>0</v>
      </c>
      <c r="L68" s="128">
        <v>76</v>
      </c>
      <c r="M68" s="128">
        <f t="shared" si="10"/>
        <v>48.81</v>
      </c>
      <c r="N68" s="128"/>
      <c r="O68" s="128">
        <f t="shared" si="11"/>
        <v>0</v>
      </c>
      <c r="P68" s="128"/>
      <c r="Q68" s="128"/>
      <c r="R68" s="128"/>
      <c r="S68" s="128"/>
      <c r="T68" s="128"/>
      <c r="U68" s="128"/>
      <c r="V68" s="128"/>
      <c r="W68" s="128"/>
      <c r="X68" s="171"/>
      <c r="Y68" s="128"/>
      <c r="Z68" s="128"/>
      <c r="AA68" s="210"/>
      <c r="AB68" s="210"/>
      <c r="AC68" s="172"/>
      <c r="AD68" s="217" t="s">
        <v>620</v>
      </c>
      <c r="AE68" s="202" t="s">
        <v>534</v>
      </c>
      <c r="AF68" s="181">
        <v>1.5</v>
      </c>
      <c r="AG68" s="181">
        <v>14.7</v>
      </c>
      <c r="AH68" s="216">
        <v>0</v>
      </c>
      <c r="AI68" s="181"/>
      <c r="AJ68" s="181"/>
      <c r="AK68" s="175"/>
      <c r="AL68" s="134"/>
      <c r="AM68" s="181"/>
      <c r="AN68" s="181"/>
      <c r="AO68" s="181"/>
      <c r="AP68" s="202"/>
      <c r="AQ68" s="181"/>
      <c r="AR68" s="178"/>
      <c r="AS68" s="158"/>
      <c r="AT68" s="177" t="s">
        <v>650</v>
      </c>
      <c r="AU68" s="178" t="s">
        <v>453</v>
      </c>
      <c r="AV68" s="178" t="s">
        <v>692</v>
      </c>
      <c r="AW68" s="192"/>
      <c r="AX68" s="158"/>
      <c r="AY68" s="158"/>
      <c r="AZ68" s="178"/>
    </row>
    <row r="69" spans="1:52">
      <c r="A69" s="126" t="s">
        <v>569</v>
      </c>
      <c r="B69" s="128" t="s">
        <v>522</v>
      </c>
      <c r="C69" s="127" t="s">
        <v>152</v>
      </c>
      <c r="D69" s="130">
        <v>4</v>
      </c>
      <c r="E69" s="128"/>
      <c r="F69" s="128">
        <v>60</v>
      </c>
      <c r="G69" s="128">
        <f t="shared" si="7"/>
        <v>47.78</v>
      </c>
      <c r="H69" s="128"/>
      <c r="I69" s="128">
        <f t="shared" si="8"/>
        <v>0</v>
      </c>
      <c r="J69" s="128">
        <v>35.56</v>
      </c>
      <c r="K69" s="128">
        <f t="shared" si="9"/>
        <v>45.51</v>
      </c>
      <c r="L69" s="128">
        <v>80</v>
      </c>
      <c r="M69" s="128">
        <f t="shared" si="10"/>
        <v>49.03</v>
      </c>
      <c r="N69" s="128"/>
      <c r="O69" s="128">
        <f t="shared" si="11"/>
        <v>0</v>
      </c>
      <c r="P69" s="128"/>
      <c r="Q69" s="128"/>
      <c r="R69" s="128"/>
      <c r="S69" s="128"/>
      <c r="T69" s="128"/>
      <c r="U69" s="128"/>
      <c r="V69" s="128"/>
      <c r="W69" s="128"/>
      <c r="X69" s="171"/>
      <c r="Y69" s="128"/>
      <c r="Z69" s="128"/>
      <c r="AA69" s="192"/>
      <c r="AB69" s="192"/>
      <c r="AC69" s="172"/>
      <c r="AD69" s="217" t="s">
        <v>620</v>
      </c>
      <c r="AE69" s="202" t="s">
        <v>453</v>
      </c>
      <c r="AF69" s="181">
        <v>1.5</v>
      </c>
      <c r="AG69" s="181">
        <v>16.8</v>
      </c>
      <c r="AH69" s="216">
        <v>0</v>
      </c>
      <c r="AI69" s="181"/>
      <c r="AJ69" s="181"/>
      <c r="AK69" s="175"/>
      <c r="AL69" s="134"/>
      <c r="AM69" s="181"/>
      <c r="AN69" s="181"/>
      <c r="AO69" s="181"/>
      <c r="AP69" s="202"/>
      <c r="AQ69" s="181"/>
      <c r="AR69" s="178"/>
      <c r="AS69" s="158"/>
      <c r="AT69" s="177" t="s">
        <v>650</v>
      </c>
      <c r="AU69" s="178" t="s">
        <v>152</v>
      </c>
      <c r="AV69" s="178" t="s">
        <v>694</v>
      </c>
      <c r="AW69" s="192"/>
      <c r="AX69" s="158"/>
      <c r="AY69" s="158"/>
      <c r="AZ69" s="178"/>
    </row>
    <row r="70" spans="1:52">
      <c r="A70" s="126" t="s">
        <v>569</v>
      </c>
      <c r="B70" s="128" t="s">
        <v>522</v>
      </c>
      <c r="C70" s="127" t="s">
        <v>453</v>
      </c>
      <c r="D70" s="205">
        <v>2</v>
      </c>
      <c r="E70" s="128"/>
      <c r="F70" s="206">
        <v>60</v>
      </c>
      <c r="G70" s="128">
        <f t="shared" si="7"/>
        <v>47.78</v>
      </c>
      <c r="H70" s="206"/>
      <c r="I70" s="128">
        <f t="shared" si="8"/>
        <v>0</v>
      </c>
      <c r="J70" s="206">
        <v>35.479999999999997</v>
      </c>
      <c r="K70" s="128">
        <f t="shared" si="9"/>
        <v>45.5</v>
      </c>
      <c r="L70" s="128"/>
      <c r="M70" s="128">
        <f t="shared" si="10"/>
        <v>0</v>
      </c>
      <c r="N70" s="128"/>
      <c r="O70" s="128">
        <f t="shared" si="11"/>
        <v>0</v>
      </c>
      <c r="P70" s="128"/>
      <c r="Q70" s="128"/>
      <c r="R70" s="128"/>
      <c r="S70" s="128"/>
      <c r="T70" s="128"/>
      <c r="U70" s="128"/>
      <c r="V70" s="128"/>
      <c r="W70" s="128"/>
      <c r="X70" s="171"/>
      <c r="Y70" s="128"/>
      <c r="Z70" s="128"/>
      <c r="AA70" s="192"/>
      <c r="AB70" s="192"/>
      <c r="AC70" s="172"/>
      <c r="AD70" s="217" t="s">
        <v>620</v>
      </c>
      <c r="AE70" s="202" t="s">
        <v>444</v>
      </c>
      <c r="AF70" s="181">
        <v>1.5</v>
      </c>
      <c r="AG70" s="181">
        <v>17.2</v>
      </c>
      <c r="AH70" s="216">
        <v>0</v>
      </c>
      <c r="AI70" s="181"/>
      <c r="AJ70" s="181"/>
      <c r="AK70" s="175"/>
      <c r="AL70" s="134"/>
      <c r="AM70" s="181"/>
      <c r="AN70" s="181"/>
      <c r="AO70" s="181"/>
      <c r="AP70" s="202"/>
      <c r="AQ70" s="181"/>
      <c r="AR70" s="178"/>
      <c r="AS70" s="158"/>
      <c r="AT70" s="177" t="s">
        <v>652</v>
      </c>
      <c r="AU70" s="178" t="s">
        <v>453</v>
      </c>
      <c r="AV70" s="178" t="s">
        <v>692</v>
      </c>
      <c r="AW70" s="192"/>
      <c r="AX70" s="158"/>
      <c r="AY70" s="158"/>
      <c r="AZ70" s="178"/>
    </row>
    <row r="71" spans="1:52">
      <c r="A71" s="126" t="s">
        <v>569</v>
      </c>
      <c r="B71" s="128" t="s">
        <v>522</v>
      </c>
      <c r="C71" s="127" t="s">
        <v>453</v>
      </c>
      <c r="D71" s="130">
        <v>3</v>
      </c>
      <c r="E71" s="128"/>
      <c r="F71" s="128"/>
      <c r="G71" s="128">
        <f t="shared" si="7"/>
        <v>0</v>
      </c>
      <c r="H71" s="128"/>
      <c r="I71" s="128">
        <f t="shared" si="8"/>
        <v>0</v>
      </c>
      <c r="J71" s="128"/>
      <c r="K71" s="128">
        <f t="shared" si="9"/>
        <v>0</v>
      </c>
      <c r="L71" s="128"/>
      <c r="M71" s="128">
        <f t="shared" si="10"/>
        <v>0</v>
      </c>
      <c r="N71" s="128"/>
      <c r="O71" s="128">
        <f t="shared" si="11"/>
        <v>0</v>
      </c>
      <c r="P71" s="128"/>
      <c r="Q71" s="128"/>
      <c r="R71" s="128"/>
      <c r="S71" s="128"/>
      <c r="T71" s="128"/>
      <c r="U71" s="128"/>
      <c r="V71" s="128"/>
      <c r="W71" s="206"/>
      <c r="X71" s="171"/>
      <c r="Y71" s="206"/>
      <c r="Z71" s="206"/>
      <c r="AA71" s="192"/>
      <c r="AB71" s="192"/>
      <c r="AC71" s="172"/>
      <c r="AD71" s="173" t="s">
        <v>676</v>
      </c>
      <c r="AE71" s="132" t="s">
        <v>534</v>
      </c>
      <c r="AF71" s="128">
        <v>2.4</v>
      </c>
      <c r="AG71" s="128">
        <v>16.899999999999999</v>
      </c>
      <c r="AH71" s="130">
        <v>0</v>
      </c>
      <c r="AI71" s="181"/>
      <c r="AJ71" s="181"/>
      <c r="AK71" s="175"/>
      <c r="AL71" s="134"/>
      <c r="AM71" s="181"/>
      <c r="AN71" s="181"/>
      <c r="AO71" s="181"/>
      <c r="AP71" s="202"/>
      <c r="AQ71" s="181"/>
      <c r="AR71" s="178"/>
      <c r="AS71" s="158"/>
      <c r="AT71" s="192" t="s">
        <v>652</v>
      </c>
      <c r="AU71" s="178" t="s">
        <v>152</v>
      </c>
      <c r="AV71" s="178" t="s">
        <v>694</v>
      </c>
      <c r="AW71" s="192"/>
      <c r="AX71" s="158"/>
      <c r="AY71" s="158"/>
      <c r="AZ71" s="178"/>
    </row>
    <row r="72" spans="1:52">
      <c r="A72" s="126" t="s">
        <v>569</v>
      </c>
      <c r="B72" s="128" t="s">
        <v>522</v>
      </c>
      <c r="C72" s="127" t="s">
        <v>453</v>
      </c>
      <c r="D72" s="130">
        <v>4</v>
      </c>
      <c r="E72" s="128"/>
      <c r="F72" s="128">
        <v>60</v>
      </c>
      <c r="G72" s="128">
        <f t="shared" si="7"/>
        <v>47.78</v>
      </c>
      <c r="H72" s="128"/>
      <c r="I72" s="128">
        <f t="shared" si="8"/>
        <v>0</v>
      </c>
      <c r="J72" s="128">
        <v>31.7</v>
      </c>
      <c r="K72" s="128">
        <f t="shared" si="9"/>
        <v>45.01</v>
      </c>
      <c r="L72" s="128"/>
      <c r="M72" s="128">
        <f t="shared" si="10"/>
        <v>0</v>
      </c>
      <c r="N72" s="128"/>
      <c r="O72" s="128">
        <f t="shared" si="11"/>
        <v>0</v>
      </c>
      <c r="P72" s="128"/>
      <c r="Q72" s="128"/>
      <c r="R72" s="128"/>
      <c r="S72" s="128"/>
      <c r="T72" s="128"/>
      <c r="U72" s="128"/>
      <c r="V72" s="128"/>
      <c r="W72" s="206"/>
      <c r="X72" s="171"/>
      <c r="Y72" s="206"/>
      <c r="Z72" s="206"/>
      <c r="AA72" s="192"/>
      <c r="AB72" s="192"/>
      <c r="AC72" s="172"/>
      <c r="AD72" s="218" t="s">
        <v>680</v>
      </c>
      <c r="AE72" s="132" t="s">
        <v>534</v>
      </c>
      <c r="AF72" s="213">
        <v>2.58</v>
      </c>
      <c r="AG72" s="213">
        <v>17</v>
      </c>
      <c r="AH72" s="219">
        <v>0</v>
      </c>
      <c r="AI72" s="213"/>
      <c r="AJ72" s="213"/>
      <c r="AK72" s="191"/>
      <c r="AL72" s="131"/>
      <c r="AM72" s="128"/>
      <c r="AN72" s="128"/>
      <c r="AO72" s="128"/>
      <c r="AP72" s="202"/>
      <c r="AQ72" s="181"/>
      <c r="AR72" s="178"/>
      <c r="AS72" s="158"/>
      <c r="AT72" s="192" t="s">
        <v>657</v>
      </c>
      <c r="AU72" s="178" t="s">
        <v>444</v>
      </c>
      <c r="AV72" s="178" t="s">
        <v>697</v>
      </c>
      <c r="AW72" s="192"/>
      <c r="AX72" s="158"/>
      <c r="AY72" s="158"/>
      <c r="AZ72" s="177"/>
    </row>
    <row r="73" spans="1:52">
      <c r="A73" s="190" t="s">
        <v>569</v>
      </c>
      <c r="B73" s="128" t="s">
        <v>522</v>
      </c>
      <c r="C73" s="127" t="s">
        <v>540</v>
      </c>
      <c r="D73" s="176">
        <v>4</v>
      </c>
      <c r="E73" s="176"/>
      <c r="F73" s="331">
        <v>60</v>
      </c>
      <c r="G73" s="128">
        <f t="shared" si="7"/>
        <v>47.78</v>
      </c>
      <c r="H73" s="187"/>
      <c r="I73" s="128">
        <f t="shared" si="8"/>
        <v>0</v>
      </c>
      <c r="J73" s="187"/>
      <c r="K73" s="128">
        <f t="shared" si="9"/>
        <v>0</v>
      </c>
      <c r="L73" s="176"/>
      <c r="M73" s="128">
        <f t="shared" si="10"/>
        <v>0</v>
      </c>
      <c r="N73" s="176"/>
      <c r="O73" s="128">
        <f t="shared" si="11"/>
        <v>0</v>
      </c>
      <c r="P73" s="128"/>
      <c r="Q73" s="128"/>
      <c r="R73" s="128"/>
      <c r="S73" s="128"/>
      <c r="T73" s="128"/>
      <c r="U73" s="128"/>
      <c r="V73" s="128"/>
      <c r="W73" s="206"/>
      <c r="X73" s="171"/>
      <c r="Y73" s="206"/>
      <c r="Z73" s="206"/>
      <c r="AA73" s="192"/>
      <c r="AB73" s="192"/>
      <c r="AC73" s="172"/>
      <c r="AD73" s="218" t="s">
        <v>680</v>
      </c>
      <c r="AE73" s="132" t="s">
        <v>445</v>
      </c>
      <c r="AF73" s="213">
        <v>2.58</v>
      </c>
      <c r="AG73" s="213">
        <v>17.8</v>
      </c>
      <c r="AH73" s="219">
        <v>0</v>
      </c>
      <c r="AI73" s="213"/>
      <c r="AJ73" s="213"/>
      <c r="AK73" s="191"/>
      <c r="AL73" s="131"/>
      <c r="AM73" s="128"/>
      <c r="AN73" s="128"/>
      <c r="AO73" s="128"/>
      <c r="AP73" s="202"/>
      <c r="AQ73" s="181"/>
      <c r="AR73" s="178"/>
      <c r="AS73" s="158"/>
      <c r="AT73" s="192" t="s">
        <v>661</v>
      </c>
      <c r="AU73" s="178" t="s">
        <v>152</v>
      </c>
      <c r="AV73" s="178" t="s">
        <v>698</v>
      </c>
      <c r="AW73" s="192"/>
      <c r="AX73" s="158"/>
      <c r="AY73" s="158"/>
      <c r="AZ73" s="177"/>
    </row>
    <row r="74" spans="1:52">
      <c r="A74" s="190" t="s">
        <v>569</v>
      </c>
      <c r="B74" s="128" t="s">
        <v>522</v>
      </c>
      <c r="C74" s="127" t="s">
        <v>540</v>
      </c>
      <c r="D74" s="176" t="s">
        <v>590</v>
      </c>
      <c r="E74" s="176"/>
      <c r="F74" s="331">
        <v>60</v>
      </c>
      <c r="G74" s="128">
        <f t="shared" ref="G74:G105" si="12">IF(F74&gt;0,ROUND(10*LOG10(F74)+30,2),0)</f>
        <v>47.78</v>
      </c>
      <c r="H74" s="187"/>
      <c r="I74" s="128">
        <f t="shared" ref="I74:I105" si="13">IF(H74&gt;0,ROUND(10*LOG10(H74)+30,2),0)</f>
        <v>0</v>
      </c>
      <c r="J74" s="187"/>
      <c r="K74" s="128">
        <f t="shared" ref="K74:K105" si="14">IF(J74&gt;0,ROUND(10*LOG10(J74)+30,2),0)</f>
        <v>0</v>
      </c>
      <c r="L74" s="176"/>
      <c r="M74" s="128">
        <f t="shared" ref="M74:M105" si="15">IF(L74&gt;0,ROUND(10*LOG10(L74)+30,2),0)</f>
        <v>0</v>
      </c>
      <c r="N74" s="176"/>
      <c r="O74" s="128">
        <f t="shared" ref="O74:O105" si="16">IF(N74&gt;0,ROUND(10*LOG10(N74)+30,2),0)</f>
        <v>0</v>
      </c>
      <c r="P74" s="128"/>
      <c r="Q74" s="128"/>
      <c r="R74" s="128"/>
      <c r="S74" s="128"/>
      <c r="T74" s="128"/>
      <c r="U74" s="128"/>
      <c r="V74" s="128"/>
      <c r="W74" s="206"/>
      <c r="X74" s="171"/>
      <c r="Y74" s="206"/>
      <c r="Z74" s="206"/>
      <c r="AA74" s="192"/>
      <c r="AB74" s="192"/>
      <c r="AC74" s="193"/>
      <c r="AD74" s="214" t="s">
        <v>606</v>
      </c>
      <c r="AE74" s="202" t="s">
        <v>152</v>
      </c>
      <c r="AF74" s="215">
        <v>1.41</v>
      </c>
      <c r="AG74" s="215">
        <v>14.3</v>
      </c>
      <c r="AH74" s="216">
        <v>0</v>
      </c>
      <c r="AI74" s="215"/>
      <c r="AJ74" s="215"/>
      <c r="AK74" s="175"/>
      <c r="AL74" s="134"/>
      <c r="AM74" s="181"/>
      <c r="AN74" s="181"/>
      <c r="AO74" s="181"/>
      <c r="AP74" s="202"/>
      <c r="AQ74" s="181"/>
      <c r="AR74" s="178"/>
      <c r="AS74" s="158"/>
      <c r="AT74" s="192" t="s">
        <v>663</v>
      </c>
      <c r="AU74" s="178" t="s">
        <v>152</v>
      </c>
      <c r="AV74" s="178" t="s">
        <v>698</v>
      </c>
      <c r="AW74" s="192"/>
      <c r="AX74" s="158"/>
      <c r="AY74" s="158"/>
      <c r="AZ74" s="177"/>
    </row>
    <row r="75" spans="1:52">
      <c r="A75" s="190" t="s">
        <v>569</v>
      </c>
      <c r="B75" s="128" t="s">
        <v>522</v>
      </c>
      <c r="C75" s="127" t="s">
        <v>540</v>
      </c>
      <c r="D75" s="176" t="s">
        <v>595</v>
      </c>
      <c r="E75" s="176"/>
      <c r="F75" s="331">
        <v>60</v>
      </c>
      <c r="G75" s="128">
        <f t="shared" si="12"/>
        <v>47.78</v>
      </c>
      <c r="H75" s="187"/>
      <c r="I75" s="128">
        <f t="shared" si="13"/>
        <v>0</v>
      </c>
      <c r="J75" s="187"/>
      <c r="K75" s="128">
        <f t="shared" si="14"/>
        <v>0</v>
      </c>
      <c r="L75" s="176"/>
      <c r="M75" s="128">
        <f t="shared" si="15"/>
        <v>0</v>
      </c>
      <c r="N75" s="176"/>
      <c r="O75" s="128">
        <f t="shared" si="16"/>
        <v>0</v>
      </c>
      <c r="P75" s="128"/>
      <c r="Q75" s="128"/>
      <c r="R75" s="128"/>
      <c r="S75" s="128"/>
      <c r="T75" s="128"/>
      <c r="U75" s="128"/>
      <c r="V75" s="128"/>
      <c r="W75" s="206"/>
      <c r="X75" s="171"/>
      <c r="Y75" s="206"/>
      <c r="Z75" s="206"/>
      <c r="AA75" s="210"/>
      <c r="AB75" s="210"/>
      <c r="AC75" s="193"/>
      <c r="AD75" s="214" t="s">
        <v>606</v>
      </c>
      <c r="AE75" s="202" t="s">
        <v>453</v>
      </c>
      <c r="AF75" s="215">
        <v>1.41</v>
      </c>
      <c r="AG75" s="215">
        <v>17.100000000000001</v>
      </c>
      <c r="AH75" s="216">
        <v>0</v>
      </c>
      <c r="AI75" s="215"/>
      <c r="AJ75" s="215"/>
      <c r="AK75" s="175"/>
      <c r="AL75" s="134"/>
      <c r="AM75" s="181"/>
      <c r="AN75" s="181"/>
      <c r="AO75" s="181"/>
      <c r="AP75" s="202"/>
      <c r="AQ75" s="181"/>
      <c r="AR75" s="178"/>
      <c r="AS75" s="158"/>
      <c r="AT75" s="192" t="s">
        <v>666</v>
      </c>
      <c r="AU75" s="176" t="s">
        <v>152</v>
      </c>
      <c r="AV75" s="176" t="s">
        <v>698</v>
      </c>
      <c r="AW75" s="192"/>
      <c r="AX75" s="158"/>
      <c r="AY75" s="158"/>
      <c r="AZ75" s="178"/>
    </row>
    <row r="76" spans="1:52">
      <c r="A76" s="190" t="s">
        <v>569</v>
      </c>
      <c r="B76" s="128" t="s">
        <v>522</v>
      </c>
      <c r="C76" s="127" t="s">
        <v>540</v>
      </c>
      <c r="D76" s="176">
        <v>8</v>
      </c>
      <c r="E76" s="176"/>
      <c r="F76" s="331">
        <v>60</v>
      </c>
      <c r="G76" s="128">
        <f t="shared" si="12"/>
        <v>47.78</v>
      </c>
      <c r="H76" s="187"/>
      <c r="I76" s="128">
        <f t="shared" si="13"/>
        <v>0</v>
      </c>
      <c r="J76" s="187"/>
      <c r="K76" s="128">
        <f t="shared" si="14"/>
        <v>0</v>
      </c>
      <c r="L76" s="176"/>
      <c r="M76" s="128">
        <f t="shared" si="15"/>
        <v>0</v>
      </c>
      <c r="N76" s="176"/>
      <c r="O76" s="128">
        <f t="shared" si="16"/>
        <v>0</v>
      </c>
      <c r="P76" s="128"/>
      <c r="Q76" s="128"/>
      <c r="R76" s="128"/>
      <c r="S76" s="128"/>
      <c r="T76" s="128"/>
      <c r="U76" s="128"/>
      <c r="V76" s="128"/>
      <c r="W76" s="206"/>
      <c r="X76" s="171"/>
      <c r="Y76" s="206"/>
      <c r="Z76" s="206"/>
      <c r="AA76" s="210"/>
      <c r="AB76" s="210"/>
      <c r="AC76" s="172"/>
      <c r="AD76" s="214" t="s">
        <v>606</v>
      </c>
      <c r="AE76" s="202" t="s">
        <v>152</v>
      </c>
      <c r="AF76" s="215">
        <v>1.41</v>
      </c>
      <c r="AG76" s="215">
        <v>17.5</v>
      </c>
      <c r="AH76" s="216">
        <v>0</v>
      </c>
      <c r="AI76" s="213"/>
      <c r="AJ76" s="213"/>
      <c r="AK76" s="212"/>
      <c r="AL76" s="131"/>
      <c r="AM76" s="128"/>
      <c r="AN76" s="128"/>
      <c r="AO76" s="128"/>
      <c r="AP76" s="202"/>
      <c r="AQ76" s="181"/>
      <c r="AR76" s="178"/>
      <c r="AS76" s="158"/>
      <c r="AT76" s="192" t="s">
        <v>668</v>
      </c>
      <c r="AU76" s="176" t="s">
        <v>152</v>
      </c>
      <c r="AV76" s="176" t="s">
        <v>698</v>
      </c>
      <c r="AW76" s="192"/>
      <c r="AX76" s="158"/>
      <c r="AY76" s="158"/>
      <c r="AZ76" s="178"/>
    </row>
    <row r="77" spans="1:52">
      <c r="A77" s="190" t="s">
        <v>575</v>
      </c>
      <c r="B77" s="128" t="s">
        <v>522</v>
      </c>
      <c r="C77" s="127" t="s">
        <v>540</v>
      </c>
      <c r="D77" s="176">
        <v>4</v>
      </c>
      <c r="E77" s="176"/>
      <c r="F77" s="331">
        <v>60</v>
      </c>
      <c r="G77" s="128">
        <f t="shared" si="12"/>
        <v>47.78</v>
      </c>
      <c r="H77" s="187"/>
      <c r="I77" s="128">
        <f t="shared" si="13"/>
        <v>0</v>
      </c>
      <c r="J77" s="187"/>
      <c r="K77" s="128">
        <f t="shared" si="14"/>
        <v>0</v>
      </c>
      <c r="L77" s="176"/>
      <c r="M77" s="128">
        <f t="shared" si="15"/>
        <v>0</v>
      </c>
      <c r="N77" s="176"/>
      <c r="O77" s="128">
        <f t="shared" si="16"/>
        <v>0</v>
      </c>
      <c r="P77" s="128"/>
      <c r="Q77" s="128"/>
      <c r="R77" s="128"/>
      <c r="S77" s="128"/>
      <c r="T77" s="128"/>
      <c r="U77" s="128"/>
      <c r="V77" s="128"/>
      <c r="W77" s="206"/>
      <c r="X77" s="171"/>
      <c r="Y77" s="206"/>
      <c r="Z77" s="206"/>
      <c r="AA77" s="210"/>
      <c r="AB77" s="210"/>
      <c r="AC77" s="172"/>
      <c r="AD77" s="220" t="s">
        <v>665</v>
      </c>
      <c r="AE77" s="132" t="s">
        <v>453</v>
      </c>
      <c r="AF77" s="213">
        <v>1.43</v>
      </c>
      <c r="AG77" s="213">
        <v>17.3</v>
      </c>
      <c r="AH77" s="219">
        <v>0</v>
      </c>
      <c r="AI77" s="213"/>
      <c r="AJ77" s="213"/>
      <c r="AK77" s="212"/>
      <c r="AL77" s="177"/>
      <c r="AM77" s="221"/>
      <c r="AN77" s="221"/>
      <c r="AO77" s="128"/>
      <c r="AP77" s="202"/>
      <c r="AQ77" s="181"/>
      <c r="AR77" s="178"/>
      <c r="AS77" s="158"/>
      <c r="AT77" s="192" t="s">
        <v>670</v>
      </c>
      <c r="AU77" s="176" t="s">
        <v>152</v>
      </c>
      <c r="AV77" s="176" t="s">
        <v>698</v>
      </c>
      <c r="AW77" s="192"/>
      <c r="AX77" s="158"/>
      <c r="AY77" s="158"/>
      <c r="AZ77" s="178"/>
    </row>
    <row r="78" spans="1:52">
      <c r="A78" s="190" t="s">
        <v>575</v>
      </c>
      <c r="B78" s="128" t="s">
        <v>522</v>
      </c>
      <c r="C78" s="127" t="s">
        <v>540</v>
      </c>
      <c r="D78" s="176" t="s">
        <v>590</v>
      </c>
      <c r="E78" s="176"/>
      <c r="F78" s="331">
        <v>60</v>
      </c>
      <c r="G78" s="128">
        <f t="shared" si="12"/>
        <v>47.78</v>
      </c>
      <c r="H78" s="187"/>
      <c r="I78" s="128">
        <f t="shared" si="13"/>
        <v>0</v>
      </c>
      <c r="J78" s="187"/>
      <c r="K78" s="128">
        <f t="shared" si="14"/>
        <v>0</v>
      </c>
      <c r="L78" s="176"/>
      <c r="M78" s="128">
        <f t="shared" si="15"/>
        <v>0</v>
      </c>
      <c r="N78" s="176"/>
      <c r="O78" s="128">
        <f t="shared" si="16"/>
        <v>0</v>
      </c>
      <c r="P78" s="128"/>
      <c r="Q78" s="128"/>
      <c r="R78" s="128"/>
      <c r="S78" s="128"/>
      <c r="T78" s="128"/>
      <c r="U78" s="128"/>
      <c r="V78" s="128"/>
      <c r="W78" s="206"/>
      <c r="X78" s="171"/>
      <c r="Y78" s="206"/>
      <c r="Z78" s="206"/>
      <c r="AA78" s="210"/>
      <c r="AB78" s="210"/>
      <c r="AC78" s="193"/>
      <c r="AD78" s="220" t="s">
        <v>665</v>
      </c>
      <c r="AE78" s="132" t="s">
        <v>444</v>
      </c>
      <c r="AF78" s="213">
        <v>1.43</v>
      </c>
      <c r="AG78" s="213">
        <v>17.7</v>
      </c>
      <c r="AH78" s="219">
        <v>0</v>
      </c>
      <c r="AI78" s="213"/>
      <c r="AJ78" s="213"/>
      <c r="AK78" s="212"/>
      <c r="AL78" s="131"/>
      <c r="AM78" s="128"/>
      <c r="AN78" s="128"/>
      <c r="AO78" s="128"/>
      <c r="AP78" s="202"/>
      <c r="AQ78" s="181"/>
      <c r="AR78" s="178"/>
      <c r="AS78" s="158"/>
      <c r="AT78" s="192" t="s">
        <v>672</v>
      </c>
      <c r="AU78" s="176" t="s">
        <v>152</v>
      </c>
      <c r="AV78" s="176" t="s">
        <v>698</v>
      </c>
      <c r="AW78" s="177"/>
      <c r="AX78" s="158"/>
      <c r="AY78" s="158"/>
      <c r="AZ78" s="178"/>
    </row>
    <row r="79" spans="1:52">
      <c r="A79" s="190" t="s">
        <v>575</v>
      </c>
      <c r="B79" s="128" t="s">
        <v>522</v>
      </c>
      <c r="C79" s="127" t="s">
        <v>540</v>
      </c>
      <c r="D79" s="176" t="s">
        <v>595</v>
      </c>
      <c r="E79" s="176"/>
      <c r="F79" s="331">
        <v>60</v>
      </c>
      <c r="G79" s="128">
        <f t="shared" si="12"/>
        <v>47.78</v>
      </c>
      <c r="H79" s="187"/>
      <c r="I79" s="128">
        <f t="shared" si="13"/>
        <v>0</v>
      </c>
      <c r="J79" s="187"/>
      <c r="K79" s="128">
        <f t="shared" si="14"/>
        <v>0</v>
      </c>
      <c r="L79" s="176"/>
      <c r="M79" s="128">
        <f t="shared" si="15"/>
        <v>0</v>
      </c>
      <c r="N79" s="176"/>
      <c r="O79" s="128">
        <f t="shared" si="16"/>
        <v>0</v>
      </c>
      <c r="P79" s="128"/>
      <c r="Q79" s="128"/>
      <c r="R79" s="128"/>
      <c r="S79" s="128"/>
      <c r="T79" s="128"/>
      <c r="U79" s="128"/>
      <c r="V79" s="128"/>
      <c r="W79" s="206"/>
      <c r="X79" s="171"/>
      <c r="Y79" s="206"/>
      <c r="Z79" s="206"/>
      <c r="AA79" s="210"/>
      <c r="AB79" s="210"/>
      <c r="AC79" s="193"/>
      <c r="AD79" s="220" t="s">
        <v>616</v>
      </c>
      <c r="AE79" s="132" t="s">
        <v>453</v>
      </c>
      <c r="AF79" s="213">
        <v>1.365</v>
      </c>
      <c r="AG79" s="213">
        <v>17.399999999999999</v>
      </c>
      <c r="AH79" s="219">
        <v>0</v>
      </c>
      <c r="AI79" s="213"/>
      <c r="AJ79" s="213"/>
      <c r="AK79" s="212"/>
      <c r="AL79" s="131"/>
      <c r="AM79" s="128"/>
      <c r="AN79" s="128"/>
      <c r="AO79" s="128"/>
      <c r="AP79" s="202"/>
      <c r="AQ79" s="181"/>
      <c r="AR79" s="178"/>
      <c r="AS79" s="158"/>
      <c r="AT79" s="192" t="s">
        <v>675</v>
      </c>
      <c r="AU79" s="176" t="s">
        <v>152</v>
      </c>
      <c r="AV79" s="176" t="s">
        <v>698</v>
      </c>
      <c r="AW79" s="177"/>
      <c r="AX79" s="158"/>
      <c r="AY79" s="158"/>
      <c r="AZ79" s="178"/>
    </row>
    <row r="80" spans="1:52">
      <c r="A80" s="190" t="s">
        <v>575</v>
      </c>
      <c r="B80" s="128" t="s">
        <v>522</v>
      </c>
      <c r="C80" s="127" t="s">
        <v>540</v>
      </c>
      <c r="D80" s="176">
        <v>8</v>
      </c>
      <c r="E80" s="176"/>
      <c r="F80" s="331">
        <v>60</v>
      </c>
      <c r="G80" s="128">
        <f t="shared" si="12"/>
        <v>47.78</v>
      </c>
      <c r="H80" s="187"/>
      <c r="I80" s="128">
        <f t="shared" si="13"/>
        <v>0</v>
      </c>
      <c r="J80" s="187"/>
      <c r="K80" s="128">
        <f t="shared" si="14"/>
        <v>0</v>
      </c>
      <c r="L80" s="176"/>
      <c r="M80" s="128">
        <f t="shared" si="15"/>
        <v>0</v>
      </c>
      <c r="N80" s="176"/>
      <c r="O80" s="128">
        <f t="shared" si="16"/>
        <v>0</v>
      </c>
      <c r="P80" s="128"/>
      <c r="Q80" s="128"/>
      <c r="R80" s="128"/>
      <c r="S80" s="128"/>
      <c r="T80" s="128"/>
      <c r="U80" s="128"/>
      <c r="V80" s="128"/>
      <c r="W80" s="206"/>
      <c r="X80" s="171"/>
      <c r="Y80" s="206"/>
      <c r="Z80" s="206"/>
      <c r="AA80" s="210"/>
      <c r="AB80" s="210"/>
      <c r="AC80" s="193"/>
      <c r="AD80" s="220" t="s">
        <v>616</v>
      </c>
      <c r="AE80" s="132" t="s">
        <v>444</v>
      </c>
      <c r="AF80" s="213">
        <v>1.365</v>
      </c>
      <c r="AG80" s="213">
        <v>17.899999999999999</v>
      </c>
      <c r="AH80" s="219">
        <v>0</v>
      </c>
      <c r="AI80" s="213"/>
      <c r="AJ80" s="213"/>
      <c r="AK80" s="212"/>
      <c r="AL80" s="131"/>
      <c r="AM80" s="128"/>
      <c r="AN80" s="128"/>
      <c r="AO80" s="128"/>
      <c r="AP80" s="202"/>
      <c r="AQ80" s="181"/>
      <c r="AR80" s="178"/>
      <c r="AS80" s="158"/>
      <c r="AT80" s="192" t="s">
        <v>677</v>
      </c>
      <c r="AU80" s="176" t="s">
        <v>445</v>
      </c>
      <c r="AV80" s="176" t="s">
        <v>699</v>
      </c>
      <c r="AW80" s="177"/>
      <c r="AX80" s="158"/>
      <c r="AY80" s="158"/>
      <c r="AZ80" s="178"/>
    </row>
    <row r="81" spans="1:52">
      <c r="A81" s="190" t="s">
        <v>615</v>
      </c>
      <c r="B81" s="128" t="s">
        <v>522</v>
      </c>
      <c r="C81" s="127" t="s">
        <v>565</v>
      </c>
      <c r="D81" s="176" t="s">
        <v>595</v>
      </c>
      <c r="E81" s="176"/>
      <c r="F81" s="187">
        <v>60</v>
      </c>
      <c r="G81" s="128">
        <f t="shared" si="12"/>
        <v>47.78</v>
      </c>
      <c r="H81" s="187"/>
      <c r="I81" s="128">
        <f t="shared" si="13"/>
        <v>0</v>
      </c>
      <c r="J81" s="187"/>
      <c r="K81" s="128">
        <f t="shared" si="14"/>
        <v>0</v>
      </c>
      <c r="L81" s="176"/>
      <c r="M81" s="128">
        <f t="shared" si="15"/>
        <v>0</v>
      </c>
      <c r="N81" s="176"/>
      <c r="O81" s="128">
        <f t="shared" si="16"/>
        <v>0</v>
      </c>
      <c r="P81" s="128"/>
      <c r="Q81" s="128"/>
      <c r="R81" s="128"/>
      <c r="S81" s="128"/>
      <c r="T81" s="128"/>
      <c r="U81" s="128"/>
      <c r="V81" s="128"/>
      <c r="W81" s="206"/>
      <c r="X81" s="171"/>
      <c r="Y81" s="206"/>
      <c r="Z81" s="206"/>
      <c r="AA81" s="210"/>
      <c r="AB81" s="210"/>
      <c r="AC81" s="193"/>
      <c r="AD81" s="220"/>
      <c r="AE81" s="132"/>
      <c r="AF81" s="213"/>
      <c r="AG81" s="213"/>
      <c r="AH81" s="219"/>
      <c r="AI81" s="213"/>
      <c r="AJ81" s="213"/>
      <c r="AK81" s="212"/>
      <c r="AL81" s="131"/>
      <c r="AM81" s="128"/>
      <c r="AN81" s="128"/>
      <c r="AO81" s="128"/>
      <c r="AP81" s="202"/>
      <c r="AQ81" s="181"/>
      <c r="AR81" s="178"/>
      <c r="AS81" s="158"/>
      <c r="AT81" s="192" t="s">
        <v>679</v>
      </c>
      <c r="AU81" s="176" t="s">
        <v>453</v>
      </c>
      <c r="AV81" s="176" t="s">
        <v>699</v>
      </c>
      <c r="AW81" s="177"/>
      <c r="AX81" s="158"/>
      <c r="AY81" s="158"/>
      <c r="AZ81" s="178"/>
    </row>
    <row r="82" spans="1:52">
      <c r="A82" s="190" t="s">
        <v>615</v>
      </c>
      <c r="B82" s="128" t="s">
        <v>522</v>
      </c>
      <c r="C82" s="127" t="s">
        <v>565</v>
      </c>
      <c r="D82" s="176" t="s">
        <v>603</v>
      </c>
      <c r="E82" s="176"/>
      <c r="F82" s="187">
        <v>60</v>
      </c>
      <c r="G82" s="128">
        <f t="shared" si="12"/>
        <v>47.78</v>
      </c>
      <c r="H82" s="187"/>
      <c r="I82" s="128">
        <f t="shared" si="13"/>
        <v>0</v>
      </c>
      <c r="J82" s="187"/>
      <c r="K82" s="128">
        <f t="shared" si="14"/>
        <v>0</v>
      </c>
      <c r="L82" s="176"/>
      <c r="M82" s="128">
        <f t="shared" si="15"/>
        <v>0</v>
      </c>
      <c r="N82" s="176"/>
      <c r="O82" s="128">
        <f t="shared" si="16"/>
        <v>0</v>
      </c>
      <c r="P82" s="128"/>
      <c r="Q82" s="128"/>
      <c r="R82" s="128"/>
      <c r="S82" s="128"/>
      <c r="T82" s="128"/>
      <c r="U82" s="128"/>
      <c r="V82" s="128"/>
      <c r="W82" s="206"/>
      <c r="X82" s="171"/>
      <c r="Y82" s="206"/>
      <c r="Z82" s="206"/>
      <c r="AA82" s="210"/>
      <c r="AB82" s="210"/>
      <c r="AC82" s="193"/>
      <c r="AD82" s="220"/>
      <c r="AE82" s="132"/>
      <c r="AF82" s="213"/>
      <c r="AG82" s="213"/>
      <c r="AH82" s="219"/>
      <c r="AI82" s="213"/>
      <c r="AJ82" s="213"/>
      <c r="AK82" s="212"/>
      <c r="AL82" s="131"/>
      <c r="AM82" s="128"/>
      <c r="AN82" s="128"/>
      <c r="AO82" s="128"/>
      <c r="AP82" s="202"/>
      <c r="AQ82" s="181"/>
      <c r="AR82" s="178"/>
      <c r="AS82" s="158"/>
      <c r="AT82" s="143" t="s">
        <v>681</v>
      </c>
      <c r="AU82" s="144" t="s">
        <v>453</v>
      </c>
      <c r="AV82" s="144" t="s">
        <v>699</v>
      </c>
      <c r="AW82" s="192"/>
      <c r="AX82" s="158"/>
      <c r="AY82" s="158"/>
      <c r="AZ82" s="178"/>
    </row>
    <row r="83" spans="1:52">
      <c r="A83" s="184" t="s">
        <v>457</v>
      </c>
      <c r="B83" s="128" t="s">
        <v>522</v>
      </c>
      <c r="C83" s="127" t="s">
        <v>444</v>
      </c>
      <c r="D83" s="205">
        <v>1</v>
      </c>
      <c r="E83" s="128"/>
      <c r="F83" s="206">
        <v>20</v>
      </c>
      <c r="G83" s="128">
        <f t="shared" si="12"/>
        <v>43.01</v>
      </c>
      <c r="H83" s="206"/>
      <c r="I83" s="128">
        <f t="shared" si="13"/>
        <v>0</v>
      </c>
      <c r="J83" s="206"/>
      <c r="K83" s="128">
        <f t="shared" si="14"/>
        <v>0</v>
      </c>
      <c r="L83" s="128"/>
      <c r="M83" s="128">
        <f t="shared" si="15"/>
        <v>0</v>
      </c>
      <c r="N83" s="128"/>
      <c r="O83" s="128">
        <f t="shared" si="16"/>
        <v>0</v>
      </c>
      <c r="P83" s="128"/>
      <c r="Q83" s="128"/>
      <c r="R83" s="128"/>
      <c r="S83" s="128"/>
      <c r="T83" s="128"/>
      <c r="U83" s="128"/>
      <c r="V83" s="128"/>
      <c r="W83" s="206"/>
      <c r="X83" s="171"/>
      <c r="Y83" s="206"/>
      <c r="Z83" s="206"/>
      <c r="AA83" s="210"/>
      <c r="AB83" s="210"/>
      <c r="AC83" s="193"/>
      <c r="AD83" s="220"/>
      <c r="AE83" s="132"/>
      <c r="AF83" s="213"/>
      <c r="AG83" s="213"/>
      <c r="AH83" s="219"/>
      <c r="AI83" s="213"/>
      <c r="AJ83" s="213"/>
      <c r="AK83" s="212"/>
      <c r="AL83" s="131"/>
      <c r="AM83" s="128"/>
      <c r="AN83" s="128"/>
      <c r="AO83" s="128"/>
      <c r="AP83" s="202"/>
      <c r="AQ83" s="181"/>
      <c r="AR83" s="178"/>
      <c r="AS83" s="158"/>
      <c r="AT83" s="177" t="s">
        <v>682</v>
      </c>
      <c r="AU83" s="176" t="s">
        <v>453</v>
      </c>
      <c r="AV83" s="176" t="s">
        <v>699</v>
      </c>
      <c r="AW83" s="177"/>
      <c r="AX83" s="158"/>
      <c r="AY83" s="158"/>
      <c r="AZ83" s="178"/>
    </row>
    <row r="84" spans="1:52">
      <c r="A84" s="192" t="s">
        <v>457</v>
      </c>
      <c r="B84" s="128" t="s">
        <v>522</v>
      </c>
      <c r="C84" s="127" t="s">
        <v>444</v>
      </c>
      <c r="D84" s="231">
        <v>2</v>
      </c>
      <c r="E84" s="128"/>
      <c r="F84" s="331">
        <v>40</v>
      </c>
      <c r="G84" s="138">
        <f t="shared" si="12"/>
        <v>46.02</v>
      </c>
      <c r="H84" s="331"/>
      <c r="I84" s="138">
        <f t="shared" si="13"/>
        <v>0</v>
      </c>
      <c r="J84" s="331"/>
      <c r="K84" s="138">
        <f t="shared" si="14"/>
        <v>0</v>
      </c>
      <c r="L84" s="128"/>
      <c r="M84" s="138">
        <f t="shared" si="15"/>
        <v>0</v>
      </c>
      <c r="N84" s="128"/>
      <c r="O84" s="138">
        <f t="shared" si="16"/>
        <v>0</v>
      </c>
      <c r="P84" s="128"/>
      <c r="Q84" s="128"/>
      <c r="R84" s="128"/>
      <c r="S84" s="128"/>
      <c r="T84" s="128"/>
      <c r="U84" s="128"/>
      <c r="V84" s="128"/>
      <c r="W84" s="206"/>
      <c r="X84" s="171"/>
      <c r="Y84" s="206"/>
      <c r="Z84" s="206"/>
      <c r="AA84" s="210"/>
      <c r="AB84" s="210"/>
      <c r="AC84" s="193"/>
      <c r="AD84" s="217"/>
      <c r="AE84" s="133"/>
      <c r="AF84" s="181"/>
      <c r="AG84" s="181"/>
      <c r="AH84" s="216"/>
      <c r="AI84" s="181"/>
      <c r="AJ84" s="181"/>
      <c r="AK84" s="175"/>
      <c r="AL84" s="134"/>
      <c r="AM84" s="181"/>
      <c r="AN84" s="181"/>
      <c r="AO84" s="181"/>
      <c r="AP84" s="202"/>
      <c r="AQ84" s="181"/>
      <c r="AR84" s="178"/>
      <c r="AS84" s="158"/>
      <c r="AT84" s="177" t="s">
        <v>683</v>
      </c>
      <c r="AU84" s="176" t="s">
        <v>453</v>
      </c>
      <c r="AV84" s="176" t="s">
        <v>699</v>
      </c>
      <c r="AW84" s="177"/>
      <c r="AX84" s="158"/>
      <c r="AY84" s="158"/>
      <c r="AZ84" s="178"/>
    </row>
    <row r="85" spans="1:52">
      <c r="A85" s="192" t="s">
        <v>457</v>
      </c>
      <c r="B85" s="128" t="s">
        <v>522</v>
      </c>
      <c r="C85" s="127" t="s">
        <v>444</v>
      </c>
      <c r="D85" s="231">
        <v>3</v>
      </c>
      <c r="E85" s="128"/>
      <c r="F85" s="331">
        <v>60</v>
      </c>
      <c r="G85" s="138">
        <f t="shared" si="12"/>
        <v>47.78</v>
      </c>
      <c r="H85" s="331"/>
      <c r="I85" s="138">
        <f t="shared" si="13"/>
        <v>0</v>
      </c>
      <c r="J85" s="331"/>
      <c r="K85" s="138">
        <f t="shared" si="14"/>
        <v>0</v>
      </c>
      <c r="L85" s="128"/>
      <c r="M85" s="138">
        <f t="shared" si="15"/>
        <v>0</v>
      </c>
      <c r="N85" s="128"/>
      <c r="O85" s="138">
        <f t="shared" si="16"/>
        <v>0</v>
      </c>
      <c r="P85" s="128"/>
      <c r="Q85" s="128"/>
      <c r="R85" s="128"/>
      <c r="S85" s="128"/>
      <c r="T85" s="128"/>
      <c r="U85" s="128"/>
      <c r="V85" s="128"/>
      <c r="W85" s="206"/>
      <c r="X85" s="171"/>
      <c r="Y85" s="206"/>
      <c r="Z85" s="206"/>
      <c r="AA85" s="210"/>
      <c r="AB85" s="210"/>
      <c r="AC85" s="193"/>
      <c r="AD85" s="217"/>
      <c r="AE85" s="133"/>
      <c r="AF85" s="181"/>
      <c r="AG85" s="181"/>
      <c r="AH85" s="216"/>
      <c r="AI85" s="181"/>
      <c r="AJ85" s="181"/>
      <c r="AK85" s="175"/>
      <c r="AL85" s="134"/>
      <c r="AM85" s="181"/>
      <c r="AN85" s="181"/>
      <c r="AO85" s="181"/>
      <c r="AP85" s="202"/>
      <c r="AQ85" s="181"/>
      <c r="AR85" s="178"/>
      <c r="AS85" s="158"/>
      <c r="AT85" s="177" t="s">
        <v>684</v>
      </c>
      <c r="AU85" s="178" t="s">
        <v>453</v>
      </c>
      <c r="AV85" s="178" t="s">
        <v>699</v>
      </c>
      <c r="AW85" s="177"/>
      <c r="AX85" s="158"/>
      <c r="AY85" s="158"/>
      <c r="AZ85" s="178"/>
    </row>
    <row r="86" spans="1:52">
      <c r="A86" s="192" t="s">
        <v>583</v>
      </c>
      <c r="B86" s="128" t="s">
        <v>522</v>
      </c>
      <c r="C86" s="127" t="s">
        <v>444</v>
      </c>
      <c r="D86" s="231">
        <v>1</v>
      </c>
      <c r="E86" s="128"/>
      <c r="F86" s="331">
        <v>20</v>
      </c>
      <c r="G86" s="138">
        <f t="shared" si="12"/>
        <v>43.01</v>
      </c>
      <c r="H86" s="331"/>
      <c r="I86" s="138">
        <f t="shared" si="13"/>
        <v>0</v>
      </c>
      <c r="J86" s="331"/>
      <c r="K86" s="138">
        <f t="shared" si="14"/>
        <v>0</v>
      </c>
      <c r="L86" s="128"/>
      <c r="M86" s="138">
        <f t="shared" si="15"/>
        <v>0</v>
      </c>
      <c r="N86" s="128"/>
      <c r="O86" s="138">
        <f t="shared" si="16"/>
        <v>0</v>
      </c>
      <c r="P86" s="128"/>
      <c r="Q86" s="128"/>
      <c r="R86" s="128"/>
      <c r="S86" s="128"/>
      <c r="T86" s="128"/>
      <c r="U86" s="128"/>
      <c r="V86" s="128"/>
      <c r="W86" s="206"/>
      <c r="X86" s="171"/>
      <c r="Y86" s="206"/>
      <c r="Z86" s="206"/>
      <c r="AA86" s="210"/>
      <c r="AB86" s="210"/>
      <c r="AC86" s="172"/>
      <c r="AD86" s="217"/>
      <c r="AE86" s="133"/>
      <c r="AF86" s="181"/>
      <c r="AG86" s="181"/>
      <c r="AH86" s="216"/>
      <c r="AI86" s="181"/>
      <c r="AJ86" s="181"/>
      <c r="AK86" s="175"/>
      <c r="AL86" s="134"/>
      <c r="AM86" s="181"/>
      <c r="AN86" s="181"/>
      <c r="AO86" s="181"/>
      <c r="AP86" s="202"/>
      <c r="AQ86" s="181"/>
      <c r="AR86" s="178"/>
      <c r="AS86" s="158"/>
      <c r="AT86" s="177" t="s">
        <v>686</v>
      </c>
      <c r="AU86" s="178" t="s">
        <v>453</v>
      </c>
      <c r="AV86" s="178" t="s">
        <v>699</v>
      </c>
      <c r="AW86" s="177"/>
      <c r="AX86" s="158"/>
      <c r="AY86" s="158"/>
      <c r="AZ86" s="178"/>
    </row>
    <row r="87" spans="1:52">
      <c r="A87" s="192" t="s">
        <v>583</v>
      </c>
      <c r="B87" s="128" t="s">
        <v>522</v>
      </c>
      <c r="C87" s="127" t="s">
        <v>444</v>
      </c>
      <c r="D87" s="231">
        <v>2</v>
      </c>
      <c r="E87" s="128"/>
      <c r="F87" s="331">
        <v>40</v>
      </c>
      <c r="G87" s="138">
        <f t="shared" si="12"/>
        <v>46.02</v>
      </c>
      <c r="H87" s="331">
        <v>40</v>
      </c>
      <c r="I87" s="138">
        <f t="shared" si="13"/>
        <v>46.02</v>
      </c>
      <c r="J87" s="331"/>
      <c r="K87" s="138">
        <f t="shared" si="14"/>
        <v>0</v>
      </c>
      <c r="L87" s="128"/>
      <c r="M87" s="138">
        <f t="shared" si="15"/>
        <v>0</v>
      </c>
      <c r="N87" s="128"/>
      <c r="O87" s="138">
        <f t="shared" si="16"/>
        <v>0</v>
      </c>
      <c r="P87" s="128"/>
      <c r="Q87" s="128"/>
      <c r="R87" s="128"/>
      <c r="S87" s="128"/>
      <c r="T87" s="128"/>
      <c r="U87" s="128"/>
      <c r="V87" s="128"/>
      <c r="W87" s="206"/>
      <c r="X87" s="171"/>
      <c r="Y87" s="206"/>
      <c r="Z87" s="206"/>
      <c r="AA87" s="210"/>
      <c r="AB87" s="210"/>
      <c r="AC87" s="172"/>
      <c r="AD87" s="217"/>
      <c r="AE87" s="133"/>
      <c r="AF87" s="181"/>
      <c r="AG87" s="181"/>
      <c r="AH87" s="216"/>
      <c r="AI87" s="181"/>
      <c r="AJ87" s="181"/>
      <c r="AK87" s="175"/>
      <c r="AL87" s="134"/>
      <c r="AM87" s="181"/>
      <c r="AN87" s="181"/>
      <c r="AO87" s="181"/>
      <c r="AP87" s="202"/>
      <c r="AQ87" s="181"/>
      <c r="AR87" s="178"/>
      <c r="AS87" s="158"/>
      <c r="AT87" s="177" t="s">
        <v>688</v>
      </c>
      <c r="AU87" s="178" t="s">
        <v>453</v>
      </c>
      <c r="AV87" s="178" t="s">
        <v>699</v>
      </c>
      <c r="AW87" s="177"/>
      <c r="AX87" s="158"/>
      <c r="AY87" s="158"/>
      <c r="AZ87" s="178"/>
    </row>
    <row r="88" spans="1:52">
      <c r="A88" s="192" t="s">
        <v>452</v>
      </c>
      <c r="B88" s="128" t="s">
        <v>522</v>
      </c>
      <c r="C88" s="127" t="s">
        <v>444</v>
      </c>
      <c r="D88" s="231">
        <v>1</v>
      </c>
      <c r="E88" s="128"/>
      <c r="F88" s="331">
        <v>20</v>
      </c>
      <c r="G88" s="138">
        <f t="shared" si="12"/>
        <v>43.01</v>
      </c>
      <c r="H88" s="331">
        <v>30</v>
      </c>
      <c r="I88" s="138">
        <f t="shared" si="13"/>
        <v>44.77</v>
      </c>
      <c r="J88" s="331"/>
      <c r="K88" s="138">
        <f t="shared" si="14"/>
        <v>0</v>
      </c>
      <c r="L88" s="128"/>
      <c r="M88" s="138">
        <f t="shared" si="15"/>
        <v>0</v>
      </c>
      <c r="N88" s="128"/>
      <c r="O88" s="138">
        <f t="shared" si="16"/>
        <v>0</v>
      </c>
      <c r="P88" s="128"/>
      <c r="Q88" s="128"/>
      <c r="R88" s="128"/>
      <c r="S88" s="128"/>
      <c r="T88" s="128"/>
      <c r="U88" s="128"/>
      <c r="V88" s="128"/>
      <c r="W88" s="206"/>
      <c r="X88" s="171"/>
      <c r="Y88" s="206"/>
      <c r="Z88" s="206"/>
      <c r="AA88" s="210"/>
      <c r="AB88" s="210"/>
      <c r="AC88" s="172"/>
      <c r="AD88" s="217"/>
      <c r="AE88" s="133"/>
      <c r="AF88" s="181"/>
      <c r="AG88" s="181"/>
      <c r="AH88" s="216"/>
      <c r="AI88" s="181"/>
      <c r="AJ88" s="181"/>
      <c r="AK88" s="175"/>
      <c r="AL88" s="134"/>
      <c r="AM88" s="181"/>
      <c r="AN88" s="181"/>
      <c r="AO88" s="181"/>
      <c r="AP88" s="202"/>
      <c r="AQ88" s="181"/>
      <c r="AR88" s="178"/>
      <c r="AS88" s="158"/>
      <c r="AT88" s="177"/>
      <c r="AU88" s="178"/>
      <c r="AV88" s="178"/>
      <c r="AW88" s="177"/>
      <c r="AX88" s="158"/>
      <c r="AY88" s="158"/>
      <c r="AZ88" s="178"/>
    </row>
    <row r="89" spans="1:52">
      <c r="A89" s="184" t="s">
        <v>452</v>
      </c>
      <c r="B89" s="128" t="s">
        <v>522</v>
      </c>
      <c r="C89" s="127" t="s">
        <v>444</v>
      </c>
      <c r="D89" s="231">
        <v>2</v>
      </c>
      <c r="E89" s="128"/>
      <c r="F89" s="331">
        <v>40</v>
      </c>
      <c r="G89" s="138">
        <f t="shared" si="12"/>
        <v>46.02</v>
      </c>
      <c r="H89" s="331">
        <v>60</v>
      </c>
      <c r="I89" s="138">
        <f t="shared" si="13"/>
        <v>47.78</v>
      </c>
      <c r="J89" s="331"/>
      <c r="K89" s="138">
        <f t="shared" si="14"/>
        <v>0</v>
      </c>
      <c r="L89" s="128"/>
      <c r="M89" s="138">
        <f t="shared" si="15"/>
        <v>0</v>
      </c>
      <c r="N89" s="128"/>
      <c r="O89" s="138">
        <f t="shared" si="16"/>
        <v>0</v>
      </c>
      <c r="P89" s="128"/>
      <c r="Q89" s="128"/>
      <c r="R89" s="128"/>
      <c r="S89" s="128"/>
      <c r="T89" s="128"/>
      <c r="U89" s="128"/>
      <c r="V89" s="128"/>
      <c r="W89" s="206"/>
      <c r="X89" s="171"/>
      <c r="Y89" s="206"/>
      <c r="Z89" s="206"/>
      <c r="AA89" s="210"/>
      <c r="AB89" s="210"/>
      <c r="AC89" s="172"/>
      <c r="AD89" s="220"/>
      <c r="AE89" s="135"/>
      <c r="AF89" s="213"/>
      <c r="AG89" s="213"/>
      <c r="AH89" s="219"/>
      <c r="AI89" s="213"/>
      <c r="AJ89" s="213"/>
      <c r="AK89" s="212"/>
      <c r="AL89" s="127"/>
      <c r="AM89" s="128"/>
      <c r="AN89" s="128"/>
      <c r="AO89" s="128"/>
      <c r="AP89" s="202"/>
      <c r="AQ89" s="181"/>
      <c r="AR89" s="178"/>
      <c r="AS89" s="158"/>
      <c r="AT89" s="177"/>
      <c r="AU89" s="178"/>
      <c r="AV89" s="178"/>
      <c r="AW89" s="177"/>
      <c r="AX89" s="158"/>
      <c r="AY89" s="158"/>
      <c r="AZ89" s="178"/>
    </row>
    <row r="90" spans="1:52">
      <c r="A90" s="184" t="s">
        <v>452</v>
      </c>
      <c r="B90" s="128" t="s">
        <v>522</v>
      </c>
      <c r="C90" s="127" t="s">
        <v>444</v>
      </c>
      <c r="D90" s="231">
        <v>3</v>
      </c>
      <c r="E90" s="128"/>
      <c r="F90" s="331">
        <v>60</v>
      </c>
      <c r="G90" s="138">
        <f t="shared" si="12"/>
        <v>47.78</v>
      </c>
      <c r="H90" s="187"/>
      <c r="I90" s="138">
        <f t="shared" si="13"/>
        <v>0</v>
      </c>
      <c r="J90" s="335"/>
      <c r="K90" s="138">
        <f t="shared" si="14"/>
        <v>0</v>
      </c>
      <c r="L90" s="192"/>
      <c r="M90" s="138">
        <f t="shared" si="15"/>
        <v>0</v>
      </c>
      <c r="N90" s="192"/>
      <c r="O90" s="138">
        <f t="shared" si="16"/>
        <v>0</v>
      </c>
      <c r="P90" s="128"/>
      <c r="Q90" s="128"/>
      <c r="R90" s="128"/>
      <c r="S90" s="128"/>
      <c r="T90" s="128"/>
      <c r="U90" s="128"/>
      <c r="V90" s="128"/>
      <c r="W90" s="206"/>
      <c r="X90" s="171"/>
      <c r="Y90" s="206"/>
      <c r="Z90" s="206"/>
      <c r="AA90" s="210"/>
      <c r="AB90" s="210"/>
      <c r="AC90" s="172"/>
      <c r="AD90" s="220"/>
      <c r="AE90" s="135"/>
      <c r="AF90" s="213"/>
      <c r="AG90" s="213"/>
      <c r="AH90" s="219"/>
      <c r="AI90" s="213"/>
      <c r="AJ90" s="213"/>
      <c r="AK90" s="212"/>
      <c r="AL90" s="127"/>
      <c r="AM90" s="128"/>
      <c r="AN90" s="128"/>
      <c r="AO90" s="128"/>
      <c r="AP90" s="202"/>
      <c r="AQ90" s="181"/>
      <c r="AR90" s="178"/>
      <c r="AS90" s="158"/>
      <c r="AT90" s="177"/>
      <c r="AU90" s="178"/>
      <c r="AV90" s="178"/>
      <c r="AW90" s="177"/>
      <c r="AX90" s="158"/>
      <c r="AY90" s="158"/>
      <c r="AZ90" s="178"/>
    </row>
    <row r="91" spans="1:52">
      <c r="A91" s="126" t="s">
        <v>591</v>
      </c>
      <c r="B91" s="128" t="s">
        <v>522</v>
      </c>
      <c r="C91" s="127" t="s">
        <v>152</v>
      </c>
      <c r="D91" s="176">
        <v>1</v>
      </c>
      <c r="E91" s="176"/>
      <c r="F91" s="187"/>
      <c r="G91" s="138">
        <f t="shared" si="12"/>
        <v>0</v>
      </c>
      <c r="H91" s="187">
        <v>20</v>
      </c>
      <c r="I91" s="138">
        <f t="shared" si="13"/>
        <v>43.01</v>
      </c>
      <c r="J91" s="187"/>
      <c r="K91" s="138">
        <f t="shared" si="14"/>
        <v>0</v>
      </c>
      <c r="L91" s="176"/>
      <c r="M91" s="138">
        <f t="shared" si="15"/>
        <v>0</v>
      </c>
      <c r="N91" s="176"/>
      <c r="O91" s="138">
        <f t="shared" si="16"/>
        <v>0</v>
      </c>
      <c r="P91" s="128"/>
      <c r="Q91" s="128"/>
      <c r="R91" s="128"/>
      <c r="S91" s="128"/>
      <c r="T91" s="128"/>
      <c r="U91" s="128"/>
      <c r="V91" s="128"/>
      <c r="W91" s="206"/>
      <c r="X91" s="171"/>
      <c r="Y91" s="206"/>
      <c r="Z91" s="206"/>
      <c r="AA91" s="210"/>
      <c r="AB91" s="210"/>
      <c r="AC91" s="193"/>
      <c r="AD91" s="220"/>
      <c r="AE91" s="135"/>
      <c r="AF91" s="213"/>
      <c r="AG91" s="213"/>
      <c r="AH91" s="219"/>
      <c r="AI91" s="213"/>
      <c r="AJ91" s="213"/>
      <c r="AK91" s="212"/>
      <c r="AL91" s="127"/>
      <c r="AM91" s="128"/>
      <c r="AN91" s="128"/>
      <c r="AO91" s="128"/>
      <c r="AP91" s="202"/>
      <c r="AQ91" s="181"/>
      <c r="AR91" s="178"/>
      <c r="AS91" s="158"/>
      <c r="AT91" s="192"/>
      <c r="AU91" s="176"/>
      <c r="AV91" s="176"/>
      <c r="AW91" s="177"/>
      <c r="AX91" s="158"/>
      <c r="AY91" s="158"/>
      <c r="AZ91" s="178"/>
    </row>
    <row r="92" spans="1:52">
      <c r="A92" s="126" t="s">
        <v>591</v>
      </c>
      <c r="B92" s="128" t="s">
        <v>522</v>
      </c>
      <c r="C92" s="127" t="s">
        <v>152</v>
      </c>
      <c r="D92" s="176">
        <v>2</v>
      </c>
      <c r="E92" s="176"/>
      <c r="F92" s="187">
        <v>60</v>
      </c>
      <c r="G92" s="138">
        <f t="shared" si="12"/>
        <v>47.78</v>
      </c>
      <c r="H92" s="187">
        <v>40</v>
      </c>
      <c r="I92" s="138">
        <f t="shared" si="13"/>
        <v>46.02</v>
      </c>
      <c r="J92" s="187"/>
      <c r="K92" s="138">
        <f t="shared" si="14"/>
        <v>0</v>
      </c>
      <c r="L92" s="176"/>
      <c r="M92" s="138">
        <f t="shared" si="15"/>
        <v>0</v>
      </c>
      <c r="N92" s="176"/>
      <c r="O92" s="138">
        <f t="shared" si="16"/>
        <v>0</v>
      </c>
      <c r="P92" s="128"/>
      <c r="Q92" s="128"/>
      <c r="R92" s="128"/>
      <c r="S92" s="128"/>
      <c r="T92" s="128"/>
      <c r="U92" s="128"/>
      <c r="V92" s="128"/>
      <c r="W92" s="206"/>
      <c r="X92" s="171"/>
      <c r="Y92" s="206"/>
      <c r="Z92" s="206"/>
      <c r="AA92" s="192"/>
      <c r="AB92" s="192"/>
      <c r="AC92" s="193"/>
      <c r="AD92" s="220"/>
      <c r="AE92" s="135"/>
      <c r="AF92" s="213"/>
      <c r="AG92" s="213"/>
      <c r="AH92" s="219"/>
      <c r="AI92" s="213"/>
      <c r="AJ92" s="213"/>
      <c r="AK92" s="212"/>
      <c r="AL92" s="127"/>
      <c r="AM92" s="128"/>
      <c r="AN92" s="128"/>
      <c r="AO92" s="128"/>
      <c r="AP92" s="202"/>
      <c r="AQ92" s="181"/>
      <c r="AR92" s="178"/>
      <c r="AS92" s="158"/>
      <c r="AT92" s="192"/>
      <c r="AU92" s="176"/>
      <c r="AV92" s="176"/>
      <c r="AW92" s="177"/>
      <c r="AX92" s="158"/>
      <c r="AY92" s="158"/>
      <c r="AZ92" s="178"/>
    </row>
    <row r="93" spans="1:52">
      <c r="A93" s="126" t="s">
        <v>591</v>
      </c>
      <c r="B93" s="128" t="s">
        <v>522</v>
      </c>
      <c r="C93" s="127" t="s">
        <v>152</v>
      </c>
      <c r="D93" s="176">
        <v>3</v>
      </c>
      <c r="E93" s="176"/>
      <c r="F93" s="187"/>
      <c r="G93" s="138">
        <f t="shared" si="12"/>
        <v>0</v>
      </c>
      <c r="H93" s="187">
        <v>60</v>
      </c>
      <c r="I93" s="138">
        <f t="shared" si="13"/>
        <v>47.78</v>
      </c>
      <c r="J93" s="187"/>
      <c r="K93" s="138">
        <f t="shared" si="14"/>
        <v>0</v>
      </c>
      <c r="L93" s="176"/>
      <c r="M93" s="138">
        <f t="shared" si="15"/>
        <v>0</v>
      </c>
      <c r="N93" s="176"/>
      <c r="O93" s="138">
        <f t="shared" si="16"/>
        <v>0</v>
      </c>
      <c r="P93" s="128"/>
      <c r="Q93" s="128"/>
      <c r="R93" s="128"/>
      <c r="S93" s="128"/>
      <c r="T93" s="128"/>
      <c r="U93" s="128"/>
      <c r="V93" s="128"/>
      <c r="W93" s="206"/>
      <c r="X93" s="171"/>
      <c r="Y93" s="206"/>
      <c r="Z93" s="206"/>
      <c r="AA93" s="192"/>
      <c r="AB93" s="192"/>
      <c r="AC93" s="193"/>
      <c r="AD93" s="222"/>
      <c r="AE93" s="136"/>
      <c r="AF93" s="223"/>
      <c r="AG93" s="223"/>
      <c r="AH93" s="224"/>
      <c r="AI93" s="223"/>
      <c r="AJ93" s="223"/>
      <c r="AK93" s="225"/>
      <c r="AL93" s="137"/>
      <c r="AM93" s="226"/>
      <c r="AN93" s="226"/>
      <c r="AO93" s="226"/>
      <c r="AP93" s="227"/>
      <c r="AQ93" s="226"/>
      <c r="AR93" s="228"/>
      <c r="AS93" s="229"/>
      <c r="AU93" s="143"/>
      <c r="AV93" s="143"/>
      <c r="AW93" s="230"/>
      <c r="AX93" s="229"/>
      <c r="AY93" s="229"/>
      <c r="AZ93" s="228"/>
    </row>
    <row r="94" spans="1:52">
      <c r="A94" s="126" t="s">
        <v>591</v>
      </c>
      <c r="B94" s="128" t="s">
        <v>522</v>
      </c>
      <c r="C94" s="127" t="s">
        <v>152</v>
      </c>
      <c r="D94" s="176">
        <v>4</v>
      </c>
      <c r="E94" s="192"/>
      <c r="F94" s="187">
        <v>60</v>
      </c>
      <c r="G94" s="138">
        <f t="shared" si="12"/>
        <v>47.78</v>
      </c>
      <c r="H94" s="187">
        <v>80</v>
      </c>
      <c r="I94" s="138">
        <f t="shared" si="13"/>
        <v>49.03</v>
      </c>
      <c r="J94" s="192"/>
      <c r="K94" s="138">
        <f t="shared" si="14"/>
        <v>0</v>
      </c>
      <c r="L94" s="176"/>
      <c r="M94" s="138">
        <f t="shared" si="15"/>
        <v>0</v>
      </c>
      <c r="N94" s="192"/>
      <c r="O94" s="138">
        <f t="shared" si="16"/>
        <v>0</v>
      </c>
      <c r="P94" s="128"/>
      <c r="Q94" s="128"/>
      <c r="R94" s="128"/>
      <c r="S94" s="128"/>
      <c r="T94" s="128"/>
      <c r="U94" s="128"/>
      <c r="V94" s="128"/>
      <c r="W94" s="206"/>
      <c r="X94" s="171"/>
      <c r="Y94" s="206"/>
      <c r="Z94" s="206"/>
      <c r="AA94" s="192"/>
      <c r="AB94" s="192"/>
      <c r="AC94" s="193"/>
      <c r="AD94" s="177"/>
      <c r="AE94" s="178"/>
      <c r="AF94" s="185"/>
      <c r="AG94" s="185"/>
      <c r="AH94" s="207"/>
      <c r="AI94" s="177"/>
      <c r="AJ94" s="177"/>
      <c r="AK94" s="177"/>
      <c r="AL94" s="177"/>
      <c r="AM94" s="177"/>
      <c r="AN94" s="177"/>
      <c r="AO94" s="177"/>
      <c r="AP94" s="177"/>
      <c r="AQ94" s="177"/>
      <c r="AR94" s="177"/>
      <c r="AS94" s="177"/>
      <c r="AT94" s="177"/>
      <c r="AU94" s="177"/>
      <c r="AV94" s="177"/>
      <c r="AW94" s="177"/>
      <c r="AX94" s="177"/>
      <c r="AY94" s="177"/>
      <c r="AZ94" s="177"/>
    </row>
    <row r="95" spans="1:52">
      <c r="A95" s="126" t="s">
        <v>591</v>
      </c>
      <c r="B95" s="128" t="s">
        <v>522</v>
      </c>
      <c r="C95" s="127" t="s">
        <v>453</v>
      </c>
      <c r="D95" s="176">
        <v>1</v>
      </c>
      <c r="E95" s="128"/>
      <c r="F95" s="128"/>
      <c r="G95" s="138">
        <f t="shared" si="12"/>
        <v>0</v>
      </c>
      <c r="H95" s="128">
        <v>20</v>
      </c>
      <c r="I95" s="138">
        <f t="shared" si="13"/>
        <v>43.01</v>
      </c>
      <c r="J95" s="128"/>
      <c r="K95" s="138">
        <f t="shared" si="14"/>
        <v>0</v>
      </c>
      <c r="L95" s="128"/>
      <c r="M95" s="138">
        <f t="shared" si="15"/>
        <v>0</v>
      </c>
      <c r="N95" s="128"/>
      <c r="O95" s="138">
        <f t="shared" si="16"/>
        <v>0</v>
      </c>
      <c r="P95" s="128"/>
      <c r="Q95" s="128"/>
      <c r="R95" s="128"/>
      <c r="S95" s="128"/>
      <c r="T95" s="128"/>
      <c r="U95" s="128"/>
      <c r="V95" s="128"/>
      <c r="W95" s="231"/>
      <c r="X95" s="232"/>
      <c r="Y95" s="231"/>
      <c r="Z95" s="231"/>
      <c r="AA95" s="192"/>
      <c r="AB95" s="192"/>
      <c r="AC95" s="172"/>
      <c r="AD95" s="177"/>
      <c r="AE95" s="178"/>
      <c r="AF95" s="185"/>
      <c r="AG95" s="185"/>
      <c r="AH95" s="207"/>
      <c r="AI95" s="177"/>
      <c r="AJ95" s="177"/>
      <c r="AK95" s="177"/>
      <c r="AL95" s="177"/>
      <c r="AM95" s="177"/>
      <c r="AN95" s="177"/>
      <c r="AO95" s="177"/>
      <c r="AP95" s="177"/>
      <c r="AQ95" s="177"/>
      <c r="AR95" s="177"/>
      <c r="AS95" s="177"/>
      <c r="AT95" s="177"/>
      <c r="AU95" s="177"/>
      <c r="AV95" s="177"/>
      <c r="AW95" s="177"/>
      <c r="AX95" s="177"/>
      <c r="AY95" s="177"/>
      <c r="AZ95" s="177"/>
    </row>
    <row r="96" spans="1:52">
      <c r="A96" s="126" t="s">
        <v>591</v>
      </c>
      <c r="B96" s="128" t="s">
        <v>522</v>
      </c>
      <c r="C96" s="127" t="s">
        <v>453</v>
      </c>
      <c r="D96" s="176">
        <v>2</v>
      </c>
      <c r="E96" s="128"/>
      <c r="F96" s="128">
        <v>60</v>
      </c>
      <c r="G96" s="138">
        <f t="shared" si="12"/>
        <v>47.78</v>
      </c>
      <c r="H96" s="128">
        <v>40</v>
      </c>
      <c r="I96" s="138">
        <f t="shared" si="13"/>
        <v>46.02</v>
      </c>
      <c r="J96" s="128"/>
      <c r="K96" s="138">
        <f t="shared" si="14"/>
        <v>0</v>
      </c>
      <c r="L96" s="128"/>
      <c r="M96" s="138">
        <f t="shared" si="15"/>
        <v>0</v>
      </c>
      <c r="N96" s="128"/>
      <c r="O96" s="138">
        <f t="shared" si="16"/>
        <v>0</v>
      </c>
      <c r="P96" s="128"/>
      <c r="Q96" s="128"/>
      <c r="R96" s="128"/>
      <c r="S96" s="128"/>
      <c r="T96" s="128"/>
      <c r="U96" s="128"/>
      <c r="V96" s="128"/>
      <c r="W96" s="231"/>
      <c r="X96" s="232"/>
      <c r="Y96" s="231"/>
      <c r="Z96" s="231"/>
      <c r="AA96" s="192"/>
      <c r="AB96" s="192"/>
      <c r="AC96" s="177"/>
      <c r="AD96" s="177"/>
      <c r="AE96" s="178"/>
      <c r="AF96" s="185"/>
      <c r="AG96" s="185"/>
      <c r="AH96" s="207"/>
      <c r="AI96" s="177"/>
      <c r="AJ96" s="177"/>
      <c r="AK96" s="177"/>
      <c r="AL96" s="177"/>
      <c r="AM96" s="177"/>
      <c r="AN96" s="177"/>
      <c r="AO96" s="177"/>
      <c r="AP96" s="177"/>
      <c r="AQ96" s="177"/>
      <c r="AR96" s="177"/>
      <c r="AS96" s="177"/>
      <c r="AT96" s="177"/>
      <c r="AU96" s="177"/>
      <c r="AV96" s="177"/>
      <c r="AW96" s="177"/>
      <c r="AX96" s="177"/>
      <c r="AY96" s="177"/>
      <c r="AZ96" s="177"/>
    </row>
    <row r="97" spans="1:56">
      <c r="A97" s="126" t="s">
        <v>591</v>
      </c>
      <c r="B97" s="128" t="s">
        <v>522</v>
      </c>
      <c r="C97" s="127" t="s">
        <v>453</v>
      </c>
      <c r="D97" s="130">
        <v>3</v>
      </c>
      <c r="E97" s="128"/>
      <c r="F97" s="128"/>
      <c r="G97" s="138">
        <f t="shared" si="12"/>
        <v>0</v>
      </c>
      <c r="H97" s="128">
        <v>60</v>
      </c>
      <c r="I97" s="138">
        <f t="shared" si="13"/>
        <v>47.78</v>
      </c>
      <c r="J97" s="128">
        <v>27.54</v>
      </c>
      <c r="K97" s="138">
        <f t="shared" si="14"/>
        <v>44.4</v>
      </c>
      <c r="L97" s="128"/>
      <c r="M97" s="138">
        <f t="shared" si="15"/>
        <v>0</v>
      </c>
      <c r="N97" s="128"/>
      <c r="O97" s="138">
        <f t="shared" si="16"/>
        <v>0</v>
      </c>
      <c r="P97" s="128"/>
      <c r="Q97" s="128"/>
      <c r="R97" s="128"/>
      <c r="S97" s="128"/>
      <c r="T97" s="128"/>
      <c r="U97" s="128"/>
      <c r="V97" s="128"/>
      <c r="W97" s="231"/>
      <c r="X97" s="232"/>
      <c r="Y97" s="231"/>
      <c r="Z97" s="231"/>
      <c r="AA97" s="192"/>
      <c r="AB97" s="192"/>
      <c r="AC97" s="177"/>
      <c r="AD97" s="177"/>
      <c r="AE97" s="178"/>
      <c r="AF97" s="185"/>
      <c r="AG97" s="185"/>
      <c r="AH97" s="207"/>
      <c r="AI97" s="177"/>
      <c r="AJ97" s="177"/>
      <c r="AK97" s="177"/>
      <c r="AL97" s="177"/>
      <c r="AM97" s="177"/>
      <c r="AN97" s="177"/>
      <c r="AO97" s="177"/>
      <c r="AP97" s="177"/>
      <c r="AQ97" s="177"/>
      <c r="AR97" s="177"/>
      <c r="AS97" s="177"/>
      <c r="AT97" s="177"/>
      <c r="AU97" s="177"/>
      <c r="AV97" s="177"/>
      <c r="AW97" s="177"/>
      <c r="AX97" s="177"/>
      <c r="AY97" s="177"/>
      <c r="AZ97" s="177"/>
    </row>
    <row r="98" spans="1:56">
      <c r="A98" s="126" t="s">
        <v>591</v>
      </c>
      <c r="B98" s="128" t="s">
        <v>522</v>
      </c>
      <c r="C98" s="127" t="s">
        <v>453</v>
      </c>
      <c r="D98" s="130">
        <v>4</v>
      </c>
      <c r="E98" s="128"/>
      <c r="F98" s="128">
        <v>60</v>
      </c>
      <c r="G98" s="138">
        <f t="shared" si="12"/>
        <v>47.78</v>
      </c>
      <c r="H98" s="128">
        <v>80</v>
      </c>
      <c r="I98" s="138">
        <f t="shared" si="13"/>
        <v>49.03</v>
      </c>
      <c r="J98" s="128">
        <v>25.18</v>
      </c>
      <c r="K98" s="138">
        <f t="shared" si="14"/>
        <v>44.01</v>
      </c>
      <c r="L98" s="128"/>
      <c r="M98" s="138">
        <f t="shared" si="15"/>
        <v>0</v>
      </c>
      <c r="N98" s="128"/>
      <c r="O98" s="138">
        <f t="shared" si="16"/>
        <v>0</v>
      </c>
      <c r="P98" s="128"/>
      <c r="Q98" s="128"/>
      <c r="R98" s="128"/>
      <c r="S98" s="128"/>
      <c r="T98" s="128"/>
      <c r="U98" s="128"/>
      <c r="V98" s="128"/>
      <c r="W98" s="231"/>
      <c r="X98" s="232"/>
      <c r="Y98" s="231"/>
      <c r="Z98" s="231"/>
      <c r="AA98" s="192"/>
      <c r="AB98" s="192"/>
      <c r="AC98" s="177"/>
      <c r="AD98" s="177"/>
      <c r="AE98" s="178"/>
      <c r="AF98" s="185"/>
      <c r="AG98" s="185"/>
      <c r="AH98" s="207"/>
      <c r="AI98" s="177"/>
      <c r="AJ98" s="177"/>
      <c r="AK98" s="177"/>
      <c r="AL98" s="177"/>
      <c r="AM98" s="177"/>
      <c r="AN98" s="177"/>
      <c r="AO98" s="177"/>
      <c r="AP98" s="177"/>
      <c r="AQ98" s="177"/>
      <c r="AR98" s="177"/>
      <c r="AS98" s="177"/>
      <c r="AT98" s="177"/>
      <c r="AU98" s="177"/>
      <c r="AV98" s="177"/>
      <c r="AW98" s="177"/>
      <c r="AX98" s="177"/>
      <c r="AY98" s="177"/>
      <c r="AZ98" s="177"/>
    </row>
    <row r="99" spans="1:56">
      <c r="A99" s="126" t="s">
        <v>591</v>
      </c>
      <c r="B99" s="128" t="s">
        <v>522</v>
      </c>
      <c r="C99" s="127" t="s">
        <v>444</v>
      </c>
      <c r="D99" s="205">
        <v>1</v>
      </c>
      <c r="E99" s="128"/>
      <c r="F99" s="331">
        <v>20</v>
      </c>
      <c r="G99" s="138">
        <f t="shared" si="12"/>
        <v>43.01</v>
      </c>
      <c r="H99" s="331">
        <v>30</v>
      </c>
      <c r="I99" s="138">
        <f t="shared" si="13"/>
        <v>44.77</v>
      </c>
      <c r="J99" s="331">
        <v>20</v>
      </c>
      <c r="K99" s="138">
        <f t="shared" si="14"/>
        <v>43.01</v>
      </c>
      <c r="L99" s="128"/>
      <c r="M99" s="138">
        <f t="shared" si="15"/>
        <v>0</v>
      </c>
      <c r="N99" s="128"/>
      <c r="O99" s="138">
        <f t="shared" si="16"/>
        <v>0</v>
      </c>
      <c r="P99" s="128"/>
      <c r="Q99" s="128"/>
      <c r="R99" s="128"/>
      <c r="S99" s="128"/>
      <c r="T99" s="128"/>
      <c r="U99" s="128"/>
      <c r="V99" s="128"/>
      <c r="W99" s="231"/>
      <c r="X99" s="232"/>
      <c r="Y99" s="231"/>
      <c r="Z99" s="231"/>
      <c r="AA99" s="192"/>
      <c r="AB99" s="192"/>
      <c r="AC99" s="177"/>
      <c r="AD99" s="177"/>
      <c r="AE99" s="178"/>
      <c r="AF99" s="185"/>
      <c r="AG99" s="185"/>
      <c r="AH99" s="207"/>
      <c r="AI99" s="177"/>
      <c r="AJ99" s="177"/>
      <c r="AK99" s="177"/>
      <c r="AL99" s="177"/>
      <c r="AM99" s="177"/>
      <c r="AN99" s="177"/>
      <c r="AO99" s="177"/>
      <c r="AP99" s="177"/>
      <c r="AQ99" s="177"/>
      <c r="AR99" s="177"/>
      <c r="AS99" s="177"/>
      <c r="AT99" s="177"/>
      <c r="AU99" s="177"/>
      <c r="AV99" s="177"/>
      <c r="AW99" s="177"/>
      <c r="AX99" s="177"/>
      <c r="AY99" s="177"/>
      <c r="AZ99" s="177"/>
    </row>
    <row r="100" spans="1:56">
      <c r="A100" s="126" t="s">
        <v>591</v>
      </c>
      <c r="B100" s="128" t="s">
        <v>522</v>
      </c>
      <c r="C100" s="127" t="s">
        <v>444</v>
      </c>
      <c r="D100" s="231">
        <v>2</v>
      </c>
      <c r="E100" s="128"/>
      <c r="F100" s="331">
        <v>40</v>
      </c>
      <c r="G100" s="138">
        <f t="shared" si="12"/>
        <v>46.02</v>
      </c>
      <c r="H100" s="331">
        <v>60</v>
      </c>
      <c r="I100" s="138">
        <f t="shared" si="13"/>
        <v>47.78</v>
      </c>
      <c r="J100" s="331">
        <v>40</v>
      </c>
      <c r="K100" s="138">
        <f t="shared" si="14"/>
        <v>46.02</v>
      </c>
      <c r="L100" s="128"/>
      <c r="M100" s="138">
        <f t="shared" si="15"/>
        <v>0</v>
      </c>
      <c r="N100" s="128"/>
      <c r="O100" s="138">
        <f t="shared" si="16"/>
        <v>0</v>
      </c>
      <c r="P100" s="128"/>
      <c r="Q100" s="128"/>
      <c r="R100" s="128"/>
      <c r="S100" s="128"/>
      <c r="T100" s="128"/>
      <c r="U100" s="128"/>
      <c r="V100" s="128"/>
      <c r="W100" s="231"/>
      <c r="X100" s="232"/>
      <c r="Y100" s="231"/>
      <c r="Z100" s="231"/>
      <c r="AA100" s="192"/>
      <c r="AB100" s="192"/>
      <c r="AC100" s="177"/>
      <c r="AD100" s="177"/>
      <c r="AE100" s="178"/>
      <c r="AF100" s="185"/>
      <c r="AG100" s="185"/>
      <c r="AH100" s="207"/>
      <c r="AI100" s="177"/>
      <c r="AJ100" s="177"/>
      <c r="AK100" s="177"/>
      <c r="AL100" s="177"/>
      <c r="AM100" s="177"/>
      <c r="AN100" s="177"/>
      <c r="AO100" s="177"/>
      <c r="AP100" s="177"/>
      <c r="AQ100" s="177"/>
      <c r="AR100" s="177"/>
      <c r="AS100" s="177"/>
      <c r="AT100" s="177"/>
      <c r="AU100" s="177"/>
      <c r="AV100" s="177"/>
      <c r="AW100" s="177"/>
      <c r="AX100" s="177"/>
      <c r="AY100" s="177"/>
      <c r="AZ100" s="177"/>
    </row>
    <row r="101" spans="1:56">
      <c r="A101" s="126" t="s">
        <v>591</v>
      </c>
      <c r="B101" s="128" t="s">
        <v>522</v>
      </c>
      <c r="C101" s="127" t="s">
        <v>444</v>
      </c>
      <c r="D101" s="205">
        <v>3</v>
      </c>
      <c r="E101" s="128"/>
      <c r="F101" s="331"/>
      <c r="G101" s="138">
        <f t="shared" si="12"/>
        <v>0</v>
      </c>
      <c r="H101" s="331">
        <v>80</v>
      </c>
      <c r="I101" s="138">
        <f t="shared" si="13"/>
        <v>49.03</v>
      </c>
      <c r="J101" s="331">
        <v>20</v>
      </c>
      <c r="K101" s="138">
        <f t="shared" si="14"/>
        <v>43.01</v>
      </c>
      <c r="L101" s="128"/>
      <c r="M101" s="138">
        <f t="shared" si="15"/>
        <v>0</v>
      </c>
      <c r="N101" s="128"/>
      <c r="O101" s="138">
        <f t="shared" si="16"/>
        <v>0</v>
      </c>
      <c r="P101" s="128"/>
      <c r="Q101" s="128"/>
      <c r="R101" s="128"/>
      <c r="S101" s="128"/>
      <c r="T101" s="128"/>
      <c r="U101" s="128"/>
      <c r="V101" s="128"/>
      <c r="W101" s="231"/>
      <c r="X101" s="232"/>
      <c r="Y101" s="231"/>
      <c r="Z101" s="231"/>
      <c r="AA101" s="192"/>
      <c r="AB101" s="192"/>
      <c r="AC101" s="177"/>
      <c r="AD101" s="177"/>
      <c r="AE101" s="178"/>
      <c r="AF101" s="185"/>
      <c r="AG101" s="185"/>
      <c r="AH101" s="207"/>
      <c r="AI101" s="177"/>
      <c r="AJ101" s="177"/>
      <c r="AK101" s="177"/>
      <c r="AL101" s="177"/>
      <c r="AM101" s="177"/>
      <c r="AN101" s="177"/>
      <c r="AO101" s="177"/>
      <c r="AP101" s="177"/>
      <c r="AQ101" s="177"/>
      <c r="AR101" s="177"/>
      <c r="AS101" s="177"/>
      <c r="AT101" s="177"/>
      <c r="AU101" s="177"/>
      <c r="AV101" s="177"/>
      <c r="AW101" s="177"/>
      <c r="AX101" s="177"/>
      <c r="AY101" s="177"/>
      <c r="AZ101" s="177"/>
    </row>
    <row r="102" spans="1:56">
      <c r="A102" s="190" t="s">
        <v>591</v>
      </c>
      <c r="B102" s="128" t="s">
        <v>522</v>
      </c>
      <c r="C102" s="127" t="s">
        <v>540</v>
      </c>
      <c r="D102" s="176">
        <v>4</v>
      </c>
      <c r="E102" s="176"/>
      <c r="F102" s="331">
        <v>60</v>
      </c>
      <c r="G102" s="138">
        <f t="shared" si="12"/>
        <v>47.78</v>
      </c>
      <c r="H102" s="187">
        <v>40</v>
      </c>
      <c r="I102" s="138">
        <f t="shared" si="13"/>
        <v>46.02</v>
      </c>
      <c r="J102" s="187"/>
      <c r="K102" s="138">
        <f t="shared" si="14"/>
        <v>0</v>
      </c>
      <c r="L102" s="176"/>
      <c r="M102" s="138">
        <f t="shared" si="15"/>
        <v>0</v>
      </c>
      <c r="N102" s="176"/>
      <c r="O102" s="138">
        <f t="shared" si="16"/>
        <v>0</v>
      </c>
      <c r="P102" s="128"/>
      <c r="Q102" s="128"/>
      <c r="R102" s="128"/>
      <c r="S102" s="128"/>
      <c r="T102" s="128"/>
      <c r="U102" s="128"/>
      <c r="V102" s="128"/>
      <c r="W102" s="231"/>
      <c r="X102" s="232"/>
      <c r="Y102" s="231"/>
      <c r="Z102" s="231"/>
      <c r="AA102" s="192"/>
      <c r="AB102" s="192"/>
      <c r="AC102" s="177"/>
      <c r="AD102" s="177"/>
      <c r="AE102" s="178"/>
      <c r="AF102" s="185"/>
      <c r="AG102" s="185"/>
      <c r="AH102" s="207"/>
      <c r="AI102" s="177"/>
      <c r="AJ102" s="177"/>
      <c r="AK102" s="177"/>
      <c r="AL102" s="177"/>
      <c r="AM102" s="177"/>
      <c r="AN102" s="177"/>
      <c r="AO102" s="177"/>
      <c r="AP102" s="177"/>
      <c r="AQ102" s="177"/>
      <c r="AR102" s="177"/>
      <c r="AS102" s="177"/>
      <c r="AT102" s="177"/>
      <c r="AU102" s="177"/>
      <c r="AV102" s="177"/>
      <c r="AW102" s="177"/>
      <c r="AX102" s="177"/>
      <c r="AY102" s="177"/>
      <c r="AZ102" s="177"/>
    </row>
    <row r="103" spans="1:56">
      <c r="A103" s="190" t="s">
        <v>591</v>
      </c>
      <c r="B103" s="128" t="s">
        <v>522</v>
      </c>
      <c r="C103" s="127" t="s">
        <v>540</v>
      </c>
      <c r="D103" s="176" t="s">
        <v>590</v>
      </c>
      <c r="E103" s="176"/>
      <c r="F103" s="331">
        <v>60</v>
      </c>
      <c r="G103" s="138">
        <f t="shared" si="12"/>
        <v>47.78</v>
      </c>
      <c r="H103" s="187">
        <v>60</v>
      </c>
      <c r="I103" s="138">
        <f t="shared" si="13"/>
        <v>47.78</v>
      </c>
      <c r="J103" s="187"/>
      <c r="K103" s="138">
        <f t="shared" si="14"/>
        <v>0</v>
      </c>
      <c r="L103" s="176"/>
      <c r="M103" s="138">
        <f t="shared" si="15"/>
        <v>0</v>
      </c>
      <c r="N103" s="176"/>
      <c r="O103" s="138">
        <f t="shared" si="16"/>
        <v>0</v>
      </c>
      <c r="P103" s="128"/>
      <c r="Q103" s="128"/>
      <c r="R103" s="128"/>
      <c r="S103" s="128"/>
      <c r="T103" s="128"/>
      <c r="U103" s="128"/>
      <c r="V103" s="128"/>
      <c r="W103" s="231"/>
      <c r="X103" s="232"/>
      <c r="Y103" s="231"/>
      <c r="Z103" s="231"/>
      <c r="AA103" s="192"/>
      <c r="AB103" s="192"/>
      <c r="AC103" s="177"/>
      <c r="AD103" s="177"/>
      <c r="AE103" s="178"/>
      <c r="AF103" s="185"/>
      <c r="AG103" s="185"/>
      <c r="AH103" s="207"/>
      <c r="AI103" s="177"/>
      <c r="AJ103" s="177"/>
      <c r="AK103" s="177"/>
      <c r="AL103" s="177"/>
      <c r="AM103" s="177"/>
      <c r="AN103" s="177"/>
      <c r="AO103" s="177"/>
      <c r="AP103" s="177"/>
      <c r="AQ103" s="177"/>
      <c r="AR103" s="177"/>
      <c r="AS103" s="177"/>
      <c r="AT103" s="177"/>
      <c r="AU103" s="177"/>
      <c r="AV103" s="177"/>
      <c r="AW103" s="177"/>
      <c r="AX103" s="177"/>
      <c r="AY103" s="177"/>
      <c r="AZ103" s="177"/>
    </row>
    <row r="104" spans="1:56">
      <c r="A104" s="190" t="s">
        <v>591</v>
      </c>
      <c r="B104" s="128" t="s">
        <v>522</v>
      </c>
      <c r="C104" s="127" t="s">
        <v>540</v>
      </c>
      <c r="D104" s="176" t="s">
        <v>595</v>
      </c>
      <c r="E104" s="176"/>
      <c r="F104" s="331">
        <v>60</v>
      </c>
      <c r="G104" s="138">
        <f t="shared" si="12"/>
        <v>47.78</v>
      </c>
      <c r="H104" s="187">
        <v>60</v>
      </c>
      <c r="I104" s="138">
        <f t="shared" si="13"/>
        <v>47.78</v>
      </c>
      <c r="J104" s="187"/>
      <c r="K104" s="138">
        <f t="shared" si="14"/>
        <v>0</v>
      </c>
      <c r="L104" s="176"/>
      <c r="M104" s="138">
        <f t="shared" si="15"/>
        <v>0</v>
      </c>
      <c r="N104" s="176"/>
      <c r="O104" s="138">
        <f t="shared" si="16"/>
        <v>0</v>
      </c>
      <c r="P104" s="128"/>
      <c r="Q104" s="128"/>
      <c r="R104" s="128"/>
      <c r="S104" s="128"/>
      <c r="T104" s="128"/>
      <c r="U104" s="128"/>
      <c r="V104" s="128"/>
      <c r="W104" s="231"/>
      <c r="X104" s="232"/>
      <c r="Y104" s="231"/>
      <c r="Z104" s="231"/>
      <c r="AA104" s="192"/>
      <c r="AB104" s="192"/>
      <c r="AC104" s="172"/>
      <c r="AD104" s="214"/>
      <c r="AE104" s="139"/>
      <c r="AF104" s="215"/>
      <c r="AG104" s="215"/>
      <c r="AH104" s="233"/>
      <c r="AI104" s="215"/>
      <c r="AJ104" s="215"/>
      <c r="AK104" s="175"/>
      <c r="AL104" s="140"/>
      <c r="AM104" s="181"/>
      <c r="AN104" s="181"/>
      <c r="AO104" s="181"/>
      <c r="AP104" s="202"/>
      <c r="AQ104" s="181"/>
      <c r="AR104" s="178"/>
      <c r="AS104" s="158"/>
      <c r="AT104" s="177"/>
      <c r="AU104" s="177"/>
      <c r="AV104" s="177"/>
      <c r="AW104" s="177"/>
      <c r="AX104" s="158"/>
      <c r="AY104" s="158"/>
      <c r="AZ104" s="178"/>
    </row>
    <row r="105" spans="1:56">
      <c r="A105" s="190" t="s">
        <v>591</v>
      </c>
      <c r="B105" s="128" t="s">
        <v>522</v>
      </c>
      <c r="C105" s="127" t="s">
        <v>540</v>
      </c>
      <c r="D105" s="176">
        <v>8</v>
      </c>
      <c r="E105" s="176"/>
      <c r="F105" s="331">
        <v>60</v>
      </c>
      <c r="G105" s="138">
        <f t="shared" si="12"/>
        <v>47.78</v>
      </c>
      <c r="H105" s="187">
        <v>80</v>
      </c>
      <c r="I105" s="138">
        <f t="shared" si="13"/>
        <v>49.03</v>
      </c>
      <c r="J105" s="187"/>
      <c r="K105" s="138">
        <f t="shared" si="14"/>
        <v>0</v>
      </c>
      <c r="L105" s="176"/>
      <c r="M105" s="138">
        <f t="shared" si="15"/>
        <v>0</v>
      </c>
      <c r="N105" s="176"/>
      <c r="O105" s="138">
        <f t="shared" si="16"/>
        <v>0</v>
      </c>
      <c r="P105" s="128"/>
      <c r="Q105" s="128"/>
      <c r="R105" s="128"/>
      <c r="S105" s="128"/>
      <c r="T105" s="128"/>
      <c r="U105" s="128"/>
      <c r="V105" s="128"/>
      <c r="W105" s="231"/>
      <c r="X105" s="232"/>
      <c r="Y105" s="231"/>
      <c r="Z105" s="231"/>
      <c r="AA105" s="192"/>
      <c r="AB105" s="192"/>
      <c r="AC105" s="193"/>
      <c r="AD105" s="220"/>
      <c r="AE105" s="135"/>
      <c r="AF105" s="213"/>
      <c r="AG105" s="213"/>
      <c r="AH105" s="219"/>
      <c r="AI105" s="213"/>
      <c r="AJ105" s="213"/>
      <c r="AK105" s="212"/>
      <c r="AL105" s="127"/>
      <c r="AM105" s="128"/>
      <c r="AN105" s="128"/>
      <c r="AO105" s="128"/>
      <c r="AP105" s="202"/>
      <c r="AQ105" s="181"/>
      <c r="AR105" s="178"/>
      <c r="AS105" s="158"/>
      <c r="AT105" s="177"/>
      <c r="AU105" s="177"/>
      <c r="AV105" s="177"/>
      <c r="AW105" s="177"/>
      <c r="AX105" s="158"/>
      <c r="AY105" s="158"/>
      <c r="AZ105" s="178"/>
    </row>
    <row r="106" spans="1:56">
      <c r="A106" s="126" t="s">
        <v>442</v>
      </c>
      <c r="B106" s="128" t="s">
        <v>522</v>
      </c>
      <c r="C106" s="127" t="s">
        <v>152</v>
      </c>
      <c r="D106" s="176">
        <v>2</v>
      </c>
      <c r="E106" s="176"/>
      <c r="F106" s="176"/>
      <c r="G106" s="138">
        <f t="shared" ref="G106:G137" si="17">IF(F106&gt;0,ROUND(10*LOG10(F106)+30,2),0)</f>
        <v>0</v>
      </c>
      <c r="H106" s="187"/>
      <c r="I106" s="138">
        <f t="shared" ref="I106:I137" si="18">IF(H106&gt;0,ROUND(10*LOG10(H106)+30,2),0)</f>
        <v>0</v>
      </c>
      <c r="J106" s="187">
        <v>40</v>
      </c>
      <c r="K106" s="138">
        <f t="shared" ref="K106:K137" si="19">IF(J106&gt;0,ROUND(10*LOG10(J106)+30,2),0)</f>
        <v>46.02</v>
      </c>
      <c r="L106" s="176">
        <v>40</v>
      </c>
      <c r="M106" s="138">
        <f t="shared" ref="M106:M137" si="20">IF(L106&gt;0,ROUND(10*LOG10(L106)+30,2),0)</f>
        <v>46.02</v>
      </c>
      <c r="N106" s="176"/>
      <c r="O106" s="138">
        <f t="shared" ref="O106:O137" si="21">IF(N106&gt;0,ROUND(10*LOG10(N106)+30,2),0)</f>
        <v>0</v>
      </c>
      <c r="P106" s="128"/>
      <c r="Q106" s="128"/>
      <c r="R106" s="128"/>
      <c r="S106" s="128"/>
      <c r="T106" s="128"/>
      <c r="U106" s="128"/>
      <c r="V106" s="128"/>
      <c r="W106" s="231"/>
      <c r="X106" s="232"/>
      <c r="Y106" s="231"/>
      <c r="Z106" s="231"/>
      <c r="AA106" s="192"/>
      <c r="AB106" s="192"/>
      <c r="AC106" s="193"/>
      <c r="AD106" s="220"/>
      <c r="AE106" s="135"/>
      <c r="AF106" s="213"/>
      <c r="AG106" s="213"/>
      <c r="AH106" s="219"/>
      <c r="AI106" s="213"/>
      <c r="AJ106" s="213"/>
      <c r="AK106" s="212"/>
      <c r="AL106" s="127"/>
      <c r="AM106" s="128"/>
      <c r="AN106" s="128"/>
      <c r="AO106" s="128"/>
      <c r="AP106" s="202"/>
      <c r="AQ106" s="181"/>
      <c r="AR106" s="178"/>
      <c r="AS106" s="158"/>
      <c r="AT106" s="177"/>
      <c r="AU106" s="177"/>
      <c r="AV106" s="177"/>
      <c r="AW106" s="177"/>
      <c r="AX106" s="158"/>
      <c r="AY106" s="158"/>
      <c r="AZ106" s="178"/>
    </row>
    <row r="107" spans="1:56" s="141" customFormat="1">
      <c r="A107" s="126" t="s">
        <v>442</v>
      </c>
      <c r="B107" s="128" t="s">
        <v>522</v>
      </c>
      <c r="C107" s="127" t="s">
        <v>152</v>
      </c>
      <c r="D107" s="176">
        <v>4</v>
      </c>
      <c r="E107" s="192"/>
      <c r="F107" s="192"/>
      <c r="G107" s="138">
        <f t="shared" si="17"/>
        <v>0</v>
      </c>
      <c r="H107" s="192"/>
      <c r="I107" s="138">
        <f t="shared" si="18"/>
        <v>0</v>
      </c>
      <c r="J107" s="187">
        <v>80</v>
      </c>
      <c r="K107" s="138">
        <f t="shared" si="19"/>
        <v>49.03</v>
      </c>
      <c r="L107" s="176">
        <v>80</v>
      </c>
      <c r="M107" s="138">
        <f t="shared" si="20"/>
        <v>49.03</v>
      </c>
      <c r="N107" s="192"/>
      <c r="O107" s="138">
        <f t="shared" si="21"/>
        <v>0</v>
      </c>
      <c r="P107" s="128"/>
      <c r="Q107" s="128"/>
      <c r="R107" s="128"/>
      <c r="S107" s="128"/>
      <c r="T107" s="128"/>
      <c r="U107" s="128"/>
      <c r="V107" s="128"/>
      <c r="W107" s="231"/>
      <c r="X107" s="232"/>
      <c r="Y107" s="231"/>
      <c r="Z107" s="231"/>
      <c r="AA107" s="192"/>
      <c r="AB107" s="192"/>
      <c r="AC107" s="234"/>
      <c r="AD107" s="174"/>
      <c r="AE107" s="231"/>
      <c r="AF107" s="128"/>
      <c r="AG107" s="128"/>
      <c r="AH107" s="130"/>
      <c r="AI107" s="128"/>
      <c r="AJ107" s="128"/>
      <c r="AK107" s="203"/>
      <c r="AL107" s="205"/>
      <c r="AM107" s="128"/>
      <c r="AN107" s="128"/>
      <c r="AO107" s="128"/>
      <c r="AP107" s="202"/>
      <c r="AQ107" s="181"/>
      <c r="AR107" s="178"/>
      <c r="AS107" s="158"/>
      <c r="AT107" s="192"/>
      <c r="AU107" s="192"/>
      <c r="AV107" s="192"/>
      <c r="AW107" s="192"/>
      <c r="AX107" s="158"/>
      <c r="AY107" s="158"/>
      <c r="AZ107" s="178"/>
      <c r="BA107" s="142"/>
      <c r="BC107" s="200"/>
      <c r="BD107" s="201"/>
    </row>
    <row r="108" spans="1:56" s="141" customFormat="1">
      <c r="A108" s="126" t="s">
        <v>442</v>
      </c>
      <c r="B108" s="128" t="s">
        <v>522</v>
      </c>
      <c r="C108" s="127" t="s">
        <v>152</v>
      </c>
      <c r="D108" s="176">
        <v>6</v>
      </c>
      <c r="E108" s="192"/>
      <c r="F108" s="192"/>
      <c r="G108" s="138">
        <f t="shared" si="17"/>
        <v>0</v>
      </c>
      <c r="H108" s="192"/>
      <c r="I108" s="138">
        <f t="shared" si="18"/>
        <v>0</v>
      </c>
      <c r="J108" s="192"/>
      <c r="K108" s="138">
        <f t="shared" si="19"/>
        <v>0</v>
      </c>
      <c r="L108" s="176">
        <v>120</v>
      </c>
      <c r="M108" s="138">
        <f t="shared" si="20"/>
        <v>50.79</v>
      </c>
      <c r="N108" s="192"/>
      <c r="O108" s="138">
        <f t="shared" si="21"/>
        <v>0</v>
      </c>
      <c r="P108" s="128"/>
      <c r="Q108" s="128"/>
      <c r="R108" s="128"/>
      <c r="S108" s="128"/>
      <c r="T108" s="128"/>
      <c r="U108" s="128"/>
      <c r="V108" s="128"/>
      <c r="W108" s="231"/>
      <c r="X108" s="232"/>
      <c r="Y108" s="231"/>
      <c r="Z108" s="231"/>
      <c r="AA108" s="192"/>
      <c r="AB108" s="192"/>
      <c r="AC108" s="234"/>
      <c r="AD108" s="174"/>
      <c r="AE108" s="231"/>
      <c r="AF108" s="128"/>
      <c r="AG108" s="128"/>
      <c r="AH108" s="130"/>
      <c r="AI108" s="128"/>
      <c r="AJ108" s="128"/>
      <c r="AK108" s="203"/>
      <c r="AL108" s="205"/>
      <c r="AM108" s="128"/>
      <c r="AN108" s="128"/>
      <c r="AO108" s="128"/>
      <c r="AP108" s="202"/>
      <c r="AQ108" s="181"/>
      <c r="AR108" s="178"/>
      <c r="AS108" s="158"/>
      <c r="AT108" s="192"/>
      <c r="AU108" s="192"/>
      <c r="AV108" s="192"/>
      <c r="AW108" s="192"/>
      <c r="AX108" s="158"/>
      <c r="AY108" s="158"/>
      <c r="AZ108" s="178"/>
      <c r="BA108" s="142"/>
      <c r="BC108" s="200"/>
      <c r="BD108" s="201"/>
    </row>
    <row r="109" spans="1:56" s="141" customFormat="1">
      <c r="A109" s="190" t="s">
        <v>442</v>
      </c>
      <c r="B109" s="128" t="s">
        <v>522</v>
      </c>
      <c r="C109" s="127" t="s">
        <v>453</v>
      </c>
      <c r="D109" s="176">
        <v>2</v>
      </c>
      <c r="E109" s="176"/>
      <c r="F109" s="176"/>
      <c r="G109" s="138">
        <f t="shared" si="17"/>
        <v>0</v>
      </c>
      <c r="H109" s="187"/>
      <c r="I109" s="138">
        <f t="shared" si="18"/>
        <v>0</v>
      </c>
      <c r="J109" s="187">
        <v>40</v>
      </c>
      <c r="K109" s="138">
        <f t="shared" si="19"/>
        <v>46.02</v>
      </c>
      <c r="L109" s="176"/>
      <c r="M109" s="138">
        <f t="shared" si="20"/>
        <v>0</v>
      </c>
      <c r="N109" s="176"/>
      <c r="O109" s="138">
        <f t="shared" si="21"/>
        <v>0</v>
      </c>
      <c r="P109" s="128"/>
      <c r="Q109" s="128"/>
      <c r="R109" s="128"/>
      <c r="S109" s="128"/>
      <c r="T109" s="128"/>
      <c r="U109" s="128"/>
      <c r="V109" s="128"/>
      <c r="W109" s="231"/>
      <c r="X109" s="232"/>
      <c r="Y109" s="231"/>
      <c r="Z109" s="231"/>
      <c r="AA109" s="192"/>
      <c r="AB109" s="192"/>
      <c r="AC109" s="234"/>
      <c r="AD109" s="174"/>
      <c r="AE109" s="231"/>
      <c r="AF109" s="128"/>
      <c r="AG109" s="128"/>
      <c r="AH109" s="130"/>
      <c r="AI109" s="128"/>
      <c r="AJ109" s="128"/>
      <c r="AK109" s="203"/>
      <c r="AL109" s="205"/>
      <c r="AM109" s="128"/>
      <c r="AN109" s="128"/>
      <c r="AO109" s="128"/>
      <c r="AP109" s="202"/>
      <c r="AQ109" s="181"/>
      <c r="AR109" s="178"/>
      <c r="AS109" s="158"/>
      <c r="AT109" s="192"/>
      <c r="AU109" s="192"/>
      <c r="AV109" s="192"/>
      <c r="AW109" s="192"/>
      <c r="AX109" s="158"/>
      <c r="AY109" s="158"/>
      <c r="AZ109" s="178"/>
      <c r="BA109" s="142"/>
      <c r="BC109" s="200"/>
      <c r="BD109" s="201"/>
    </row>
    <row r="110" spans="1:56" s="141" customFormat="1">
      <c r="A110" s="190" t="s">
        <v>442</v>
      </c>
      <c r="B110" s="128" t="s">
        <v>522</v>
      </c>
      <c r="C110" s="127" t="s">
        <v>453</v>
      </c>
      <c r="D110" s="176">
        <v>4</v>
      </c>
      <c r="E110" s="176"/>
      <c r="F110" s="176"/>
      <c r="G110" s="138">
        <f t="shared" si="17"/>
        <v>0</v>
      </c>
      <c r="H110" s="187"/>
      <c r="I110" s="138">
        <f t="shared" si="18"/>
        <v>0</v>
      </c>
      <c r="J110" s="187">
        <v>80</v>
      </c>
      <c r="K110" s="138">
        <f t="shared" si="19"/>
        <v>49.03</v>
      </c>
      <c r="L110" s="176"/>
      <c r="M110" s="138">
        <f t="shared" si="20"/>
        <v>0</v>
      </c>
      <c r="N110" s="176"/>
      <c r="O110" s="138">
        <f t="shared" si="21"/>
        <v>0</v>
      </c>
      <c r="P110" s="128"/>
      <c r="Q110" s="128"/>
      <c r="R110" s="128"/>
      <c r="S110" s="128"/>
      <c r="T110" s="128"/>
      <c r="U110" s="128"/>
      <c r="V110" s="128"/>
      <c r="W110" s="231"/>
      <c r="X110" s="232"/>
      <c r="Y110" s="231"/>
      <c r="Z110" s="231"/>
      <c r="AA110" s="192"/>
      <c r="AB110" s="192"/>
      <c r="AC110" s="234"/>
      <c r="AD110" s="174"/>
      <c r="AE110" s="231"/>
      <c r="AF110" s="128"/>
      <c r="AG110" s="128"/>
      <c r="AH110" s="130"/>
      <c r="AI110" s="128"/>
      <c r="AJ110" s="128"/>
      <c r="AK110" s="203"/>
      <c r="AL110" s="205"/>
      <c r="AM110" s="128"/>
      <c r="AN110" s="128"/>
      <c r="AO110" s="128"/>
      <c r="AP110" s="202"/>
      <c r="AQ110" s="181"/>
      <c r="AR110" s="178"/>
      <c r="AS110" s="158"/>
      <c r="AT110" s="177"/>
      <c r="AU110" s="176"/>
      <c r="AV110" s="176"/>
      <c r="AW110" s="192"/>
      <c r="AX110" s="158"/>
      <c r="AY110" s="158"/>
      <c r="AZ110" s="178"/>
      <c r="BA110" s="142"/>
      <c r="BC110" s="200"/>
      <c r="BD110" s="201"/>
    </row>
    <row r="111" spans="1:56" s="141" customFormat="1">
      <c r="A111" s="126" t="s">
        <v>442</v>
      </c>
      <c r="B111" s="128" t="s">
        <v>522</v>
      </c>
      <c r="C111" s="127" t="s">
        <v>444</v>
      </c>
      <c r="D111" s="231">
        <v>1</v>
      </c>
      <c r="E111" s="128"/>
      <c r="F111" s="187">
        <v>20</v>
      </c>
      <c r="G111" s="138">
        <f t="shared" si="17"/>
        <v>43.01</v>
      </c>
      <c r="H111" s="187">
        <v>30</v>
      </c>
      <c r="I111" s="138">
        <f t="shared" si="18"/>
        <v>44.77</v>
      </c>
      <c r="J111" s="335"/>
      <c r="K111" s="138">
        <f t="shared" si="19"/>
        <v>0</v>
      </c>
      <c r="L111" s="192"/>
      <c r="M111" s="138">
        <f t="shared" si="20"/>
        <v>0</v>
      </c>
      <c r="N111" s="192"/>
      <c r="O111" s="138">
        <f t="shared" si="21"/>
        <v>0</v>
      </c>
      <c r="P111" s="128"/>
      <c r="Q111" s="128"/>
      <c r="R111" s="128"/>
      <c r="S111" s="128"/>
      <c r="T111" s="128"/>
      <c r="U111" s="128"/>
      <c r="V111" s="128"/>
      <c r="W111" s="206"/>
      <c r="X111" s="171"/>
      <c r="Y111" s="206"/>
      <c r="Z111" s="206"/>
      <c r="AA111" s="192"/>
      <c r="AB111" s="192"/>
      <c r="AC111" s="234"/>
      <c r="AD111" s="174"/>
      <c r="AE111" s="231"/>
      <c r="AF111" s="128"/>
      <c r="AG111" s="128"/>
      <c r="AH111" s="130"/>
      <c r="AI111" s="128"/>
      <c r="AJ111" s="128"/>
      <c r="AK111" s="203"/>
      <c r="AL111" s="205"/>
      <c r="AM111" s="128"/>
      <c r="AN111" s="128"/>
      <c r="AO111" s="128"/>
      <c r="AP111" s="202"/>
      <c r="AQ111" s="181"/>
      <c r="AR111" s="178"/>
      <c r="AS111" s="158"/>
      <c r="AT111" s="177"/>
      <c r="AU111" s="176"/>
      <c r="AV111" s="176"/>
      <c r="AW111" s="192"/>
      <c r="AX111" s="158"/>
      <c r="AY111" s="158"/>
      <c r="AZ111" s="178"/>
      <c r="BA111" s="142"/>
      <c r="BC111" s="200"/>
      <c r="BD111" s="201"/>
    </row>
    <row r="112" spans="1:56" s="141" customFormat="1">
      <c r="A112" s="126" t="s">
        <v>442</v>
      </c>
      <c r="B112" s="128" t="s">
        <v>522</v>
      </c>
      <c r="C112" s="127" t="s">
        <v>444</v>
      </c>
      <c r="D112" s="231">
        <v>2</v>
      </c>
      <c r="E112" s="263"/>
      <c r="F112" s="187">
        <v>40</v>
      </c>
      <c r="G112" s="138">
        <f t="shared" si="17"/>
        <v>46.02</v>
      </c>
      <c r="H112" s="187">
        <v>60</v>
      </c>
      <c r="I112" s="138">
        <f t="shared" si="18"/>
        <v>47.78</v>
      </c>
      <c r="J112" s="335"/>
      <c r="K112" s="138">
        <f t="shared" si="19"/>
        <v>0</v>
      </c>
      <c r="L112" s="192"/>
      <c r="M112" s="138">
        <f t="shared" si="20"/>
        <v>0</v>
      </c>
      <c r="N112" s="192"/>
      <c r="O112" s="138">
        <f t="shared" si="21"/>
        <v>0</v>
      </c>
      <c r="P112" s="128"/>
      <c r="Q112" s="128"/>
      <c r="R112" s="128"/>
      <c r="S112" s="128"/>
      <c r="T112" s="128"/>
      <c r="U112" s="128"/>
      <c r="V112" s="128"/>
      <c r="W112" s="206"/>
      <c r="X112" s="171"/>
      <c r="Y112" s="206"/>
      <c r="Z112" s="206"/>
      <c r="AA112" s="192"/>
      <c r="AB112" s="192"/>
      <c r="AC112" s="234"/>
      <c r="AD112" s="174"/>
      <c r="AE112" s="231"/>
      <c r="AF112" s="128"/>
      <c r="AG112" s="128"/>
      <c r="AH112" s="130"/>
      <c r="AI112" s="128"/>
      <c r="AJ112" s="128"/>
      <c r="AK112" s="203"/>
      <c r="AL112" s="205"/>
      <c r="AM112" s="128"/>
      <c r="AN112" s="128"/>
      <c r="AO112" s="128"/>
      <c r="AP112" s="202"/>
      <c r="AQ112" s="181"/>
      <c r="AR112" s="178"/>
      <c r="AS112" s="158"/>
      <c r="AT112" s="177"/>
      <c r="AU112" s="176"/>
      <c r="AV112" s="176"/>
      <c r="AW112" s="192"/>
      <c r="AX112" s="158"/>
      <c r="AY112" s="158"/>
      <c r="AZ112" s="178"/>
      <c r="BA112" s="142"/>
      <c r="BC112" s="200"/>
      <c r="BD112" s="201"/>
    </row>
    <row r="113" spans="1:62" s="141" customFormat="1">
      <c r="A113" s="126" t="s">
        <v>442</v>
      </c>
      <c r="B113" s="128" t="s">
        <v>522</v>
      </c>
      <c r="C113" s="127" t="s">
        <v>444</v>
      </c>
      <c r="D113" s="205">
        <v>3</v>
      </c>
      <c r="E113" s="128"/>
      <c r="F113" s="331">
        <v>60</v>
      </c>
      <c r="G113" s="138">
        <f t="shared" si="17"/>
        <v>47.78</v>
      </c>
      <c r="H113" s="331">
        <v>80</v>
      </c>
      <c r="I113" s="138">
        <f t="shared" si="18"/>
        <v>49.03</v>
      </c>
      <c r="J113" s="331">
        <v>20</v>
      </c>
      <c r="K113" s="138">
        <f t="shared" si="19"/>
        <v>43.01</v>
      </c>
      <c r="L113" s="128"/>
      <c r="M113" s="138">
        <f t="shared" si="20"/>
        <v>0</v>
      </c>
      <c r="N113" s="128"/>
      <c r="O113" s="138">
        <f t="shared" si="21"/>
        <v>0</v>
      </c>
      <c r="P113" s="128"/>
      <c r="Q113" s="128"/>
      <c r="R113" s="128"/>
      <c r="S113" s="128"/>
      <c r="T113" s="128"/>
      <c r="U113" s="128"/>
      <c r="V113" s="128"/>
      <c r="W113" s="206"/>
      <c r="X113" s="171"/>
      <c r="Y113" s="206"/>
      <c r="Z113" s="206"/>
      <c r="AA113" s="192"/>
      <c r="AB113" s="192"/>
      <c r="AC113" s="234"/>
      <c r="AD113" s="174"/>
      <c r="AE113" s="231"/>
      <c r="AF113" s="128"/>
      <c r="AG113" s="128"/>
      <c r="AH113" s="130"/>
      <c r="AI113" s="128"/>
      <c r="AJ113" s="128"/>
      <c r="AK113" s="203"/>
      <c r="AL113" s="205"/>
      <c r="AM113" s="128"/>
      <c r="AN113" s="128"/>
      <c r="AO113" s="128"/>
      <c r="AP113" s="202"/>
      <c r="AQ113" s="181"/>
      <c r="AR113" s="178"/>
      <c r="AS113" s="158"/>
      <c r="AT113" s="177"/>
      <c r="AU113" s="176"/>
      <c r="AV113" s="176"/>
      <c r="AW113" s="192"/>
      <c r="AX113" s="158"/>
      <c r="AY113" s="158"/>
      <c r="AZ113" s="178"/>
      <c r="BA113" s="142"/>
      <c r="BC113" s="200"/>
      <c r="BD113" s="201"/>
    </row>
    <row r="114" spans="1:62" s="141" customFormat="1">
      <c r="A114" s="126" t="s">
        <v>442</v>
      </c>
      <c r="B114" s="128" t="s">
        <v>522</v>
      </c>
      <c r="C114" s="127" t="s">
        <v>534</v>
      </c>
      <c r="D114" s="231">
        <v>1</v>
      </c>
      <c r="E114" s="176"/>
      <c r="F114" s="176"/>
      <c r="G114" s="138">
        <f t="shared" si="17"/>
        <v>0</v>
      </c>
      <c r="H114" s="187">
        <v>80</v>
      </c>
      <c r="I114" s="138">
        <f t="shared" si="18"/>
        <v>49.03</v>
      </c>
      <c r="J114" s="187"/>
      <c r="K114" s="138">
        <f t="shared" si="19"/>
        <v>0</v>
      </c>
      <c r="L114" s="176"/>
      <c r="M114" s="138">
        <f t="shared" si="20"/>
        <v>0</v>
      </c>
      <c r="N114" s="176"/>
      <c r="O114" s="138">
        <f t="shared" si="21"/>
        <v>0</v>
      </c>
      <c r="P114" s="128"/>
      <c r="Q114" s="128"/>
      <c r="R114" s="128"/>
      <c r="S114" s="128"/>
      <c r="T114" s="128"/>
      <c r="U114" s="128"/>
      <c r="V114" s="128"/>
      <c r="W114" s="206"/>
      <c r="X114" s="171"/>
      <c r="Y114" s="206"/>
      <c r="Z114" s="206"/>
      <c r="AA114" s="192"/>
      <c r="AB114" s="192"/>
      <c r="AC114" s="234"/>
      <c r="AD114" s="174"/>
      <c r="AE114" s="231"/>
      <c r="AF114" s="128"/>
      <c r="AG114" s="128"/>
      <c r="AH114" s="130"/>
      <c r="AI114" s="128"/>
      <c r="AJ114" s="128"/>
      <c r="AK114" s="203"/>
      <c r="AL114" s="205"/>
      <c r="AM114" s="128"/>
      <c r="AN114" s="128"/>
      <c r="AO114" s="128"/>
      <c r="AP114" s="202"/>
      <c r="AQ114" s="181"/>
      <c r="AR114" s="178"/>
      <c r="AS114" s="158"/>
      <c r="AT114" s="177"/>
      <c r="AU114" s="176"/>
      <c r="AV114" s="176"/>
      <c r="AW114" s="192"/>
      <c r="AX114" s="158"/>
      <c r="AY114" s="158"/>
      <c r="AZ114" s="178"/>
      <c r="BA114" s="142"/>
      <c r="BC114" s="200"/>
      <c r="BD114" s="201"/>
    </row>
    <row r="115" spans="1:62" s="141" customFormat="1">
      <c r="A115" s="190" t="s">
        <v>6314</v>
      </c>
      <c r="B115" s="176" t="s">
        <v>522</v>
      </c>
      <c r="C115" s="176" t="s">
        <v>445</v>
      </c>
      <c r="D115" s="176">
        <v>1</v>
      </c>
      <c r="E115" s="332"/>
      <c r="F115" s="176"/>
      <c r="G115" s="138">
        <f t="shared" si="17"/>
        <v>0</v>
      </c>
      <c r="H115" s="187">
        <v>60</v>
      </c>
      <c r="I115" s="138">
        <f t="shared" si="18"/>
        <v>47.78</v>
      </c>
      <c r="J115" s="187"/>
      <c r="K115" s="138">
        <f t="shared" si="19"/>
        <v>0</v>
      </c>
      <c r="L115" s="176"/>
      <c r="M115" s="138">
        <f t="shared" si="20"/>
        <v>0</v>
      </c>
      <c r="N115" s="176"/>
      <c r="O115" s="138">
        <f t="shared" si="21"/>
        <v>0</v>
      </c>
      <c r="P115" s="128"/>
      <c r="Q115" s="128"/>
      <c r="R115" s="128"/>
      <c r="S115" s="128"/>
      <c r="T115" s="128"/>
      <c r="U115" s="128"/>
      <c r="V115" s="128"/>
      <c r="W115" s="206"/>
      <c r="X115" s="171"/>
      <c r="Y115" s="206"/>
      <c r="Z115" s="206"/>
      <c r="AA115" s="192"/>
      <c r="AB115" s="192"/>
      <c r="AC115" s="234"/>
      <c r="AD115" s="174"/>
      <c r="AE115" s="231"/>
      <c r="AF115" s="128"/>
      <c r="AG115" s="128"/>
      <c r="AH115" s="130"/>
      <c r="AI115" s="128"/>
      <c r="AJ115" s="128"/>
      <c r="AK115" s="203"/>
      <c r="AL115" s="205"/>
      <c r="AM115" s="128"/>
      <c r="AN115" s="128"/>
      <c r="AO115" s="128"/>
      <c r="AP115" s="202"/>
      <c r="AQ115" s="181"/>
      <c r="AR115" s="178"/>
      <c r="AS115" s="158"/>
      <c r="AT115" s="177"/>
      <c r="AU115" s="176"/>
      <c r="AV115" s="176"/>
      <c r="AW115" s="192"/>
      <c r="AX115" s="158"/>
      <c r="AY115" s="158"/>
      <c r="AZ115" s="178"/>
      <c r="BA115" s="142"/>
      <c r="BC115" s="200"/>
      <c r="BD115" s="201"/>
    </row>
    <row r="116" spans="1:62" s="141" customFormat="1">
      <c r="A116" s="190" t="s">
        <v>6315</v>
      </c>
      <c r="B116" s="176" t="s">
        <v>522</v>
      </c>
      <c r="C116" s="176" t="s">
        <v>445</v>
      </c>
      <c r="D116" s="176">
        <v>1</v>
      </c>
      <c r="E116" s="176"/>
      <c r="F116" s="176"/>
      <c r="G116" s="138">
        <f t="shared" si="17"/>
        <v>0</v>
      </c>
      <c r="H116" s="187">
        <v>120</v>
      </c>
      <c r="I116" s="138">
        <f t="shared" si="18"/>
        <v>50.79</v>
      </c>
      <c r="J116" s="187"/>
      <c r="K116" s="138">
        <f t="shared" si="19"/>
        <v>0</v>
      </c>
      <c r="L116" s="176"/>
      <c r="M116" s="138">
        <f t="shared" si="20"/>
        <v>0</v>
      </c>
      <c r="N116" s="176"/>
      <c r="O116" s="138">
        <f t="shared" si="21"/>
        <v>0</v>
      </c>
      <c r="P116" s="128"/>
      <c r="Q116" s="128"/>
      <c r="R116" s="128"/>
      <c r="S116" s="128"/>
      <c r="T116" s="128"/>
      <c r="U116" s="128"/>
      <c r="V116" s="128"/>
      <c r="W116" s="206"/>
      <c r="X116" s="171"/>
      <c r="Y116" s="206"/>
      <c r="Z116" s="206"/>
      <c r="AA116" s="192"/>
      <c r="AB116" s="192"/>
      <c r="AC116" s="234"/>
      <c r="AD116" s="174"/>
      <c r="AE116" s="231"/>
      <c r="AF116" s="128"/>
      <c r="AG116" s="128"/>
      <c r="AH116" s="130"/>
      <c r="AI116" s="128"/>
      <c r="AJ116" s="128"/>
      <c r="AK116" s="203"/>
      <c r="AL116" s="205"/>
      <c r="AM116" s="128"/>
      <c r="AN116" s="128"/>
      <c r="AO116" s="128"/>
      <c r="AP116" s="202"/>
      <c r="AQ116" s="181"/>
      <c r="AR116" s="178"/>
      <c r="AS116" s="158"/>
      <c r="AT116" s="177"/>
      <c r="AU116" s="176"/>
      <c r="AV116" s="176"/>
      <c r="AW116" s="192"/>
      <c r="AX116" s="158"/>
      <c r="AY116" s="158"/>
      <c r="AZ116" s="178"/>
      <c r="BA116" s="142"/>
      <c r="BC116" s="200"/>
      <c r="BD116" s="201"/>
    </row>
    <row r="117" spans="1:62" s="141" customFormat="1">
      <c r="A117" s="333" t="s">
        <v>700</v>
      </c>
      <c r="B117" s="128" t="s">
        <v>522</v>
      </c>
      <c r="C117" s="127" t="s">
        <v>453</v>
      </c>
      <c r="D117" s="334" t="s">
        <v>701</v>
      </c>
      <c r="E117" s="128"/>
      <c r="F117" s="206"/>
      <c r="G117" s="138">
        <f t="shared" si="17"/>
        <v>0</v>
      </c>
      <c r="H117" s="206"/>
      <c r="I117" s="138">
        <f t="shared" si="18"/>
        <v>0</v>
      </c>
      <c r="J117" s="206"/>
      <c r="K117" s="138">
        <f t="shared" si="19"/>
        <v>0</v>
      </c>
      <c r="L117" s="128"/>
      <c r="M117" s="138">
        <f t="shared" si="20"/>
        <v>0</v>
      </c>
      <c r="N117" s="128"/>
      <c r="O117" s="138">
        <f t="shared" si="21"/>
        <v>0</v>
      </c>
      <c r="P117" s="128"/>
      <c r="Q117" s="128"/>
      <c r="R117" s="128"/>
      <c r="S117" s="128"/>
      <c r="T117" s="128"/>
      <c r="U117" s="128"/>
      <c r="V117" s="128"/>
      <c r="W117" s="206"/>
      <c r="X117" s="171"/>
      <c r="Y117" s="206"/>
      <c r="Z117" s="206"/>
      <c r="AA117" s="192"/>
      <c r="AB117" s="192"/>
      <c r="AC117" s="234"/>
      <c r="AD117" s="174"/>
      <c r="AE117" s="231"/>
      <c r="AF117" s="128"/>
      <c r="AG117" s="128"/>
      <c r="AH117" s="130"/>
      <c r="AI117" s="128"/>
      <c r="AJ117" s="128"/>
      <c r="AK117" s="203"/>
      <c r="AL117" s="205"/>
      <c r="AM117" s="128"/>
      <c r="AN117" s="128"/>
      <c r="AO117" s="128"/>
      <c r="AP117" s="202"/>
      <c r="AQ117" s="181"/>
      <c r="AR117" s="178"/>
      <c r="AS117" s="158"/>
      <c r="AT117" s="177"/>
      <c r="AU117" s="176"/>
      <c r="AV117" s="176"/>
      <c r="AW117" s="192"/>
      <c r="AX117" s="158"/>
      <c r="AY117" s="158"/>
      <c r="AZ117" s="178"/>
      <c r="BA117" s="142"/>
      <c r="BC117" s="200"/>
      <c r="BD117" s="201"/>
    </row>
    <row r="118" spans="1:62" s="141" customFormat="1">
      <c r="A118" s="333" t="s">
        <v>700</v>
      </c>
      <c r="B118" s="128" t="s">
        <v>522</v>
      </c>
      <c r="C118" s="127" t="s">
        <v>453</v>
      </c>
      <c r="D118" s="231">
        <v>4</v>
      </c>
      <c r="E118" s="128"/>
      <c r="F118" s="331"/>
      <c r="G118" s="128">
        <f t="shared" si="17"/>
        <v>0</v>
      </c>
      <c r="H118" s="331"/>
      <c r="I118" s="128">
        <f t="shared" si="18"/>
        <v>0</v>
      </c>
      <c r="J118" s="331"/>
      <c r="K118" s="128">
        <f t="shared" si="19"/>
        <v>0</v>
      </c>
      <c r="L118" s="128"/>
      <c r="M118" s="128">
        <f t="shared" si="20"/>
        <v>0</v>
      </c>
      <c r="N118" s="128"/>
      <c r="O118" s="128">
        <f t="shared" si="21"/>
        <v>0</v>
      </c>
      <c r="P118" s="128"/>
      <c r="Q118" s="128"/>
      <c r="R118" s="128"/>
      <c r="S118" s="128"/>
      <c r="T118" s="128"/>
      <c r="U118" s="128"/>
      <c r="V118" s="128"/>
      <c r="W118" s="127"/>
      <c r="X118" s="171"/>
      <c r="Y118" s="192"/>
      <c r="Z118" s="128"/>
      <c r="AA118" s="126"/>
      <c r="AB118" s="126"/>
      <c r="AC118" s="172"/>
      <c r="AD118" s="177" t="s">
        <v>655</v>
      </c>
      <c r="AE118" s="176" t="s">
        <v>444</v>
      </c>
      <c r="AF118" s="185">
        <v>1.3</v>
      </c>
      <c r="AG118" s="185">
        <v>18.100000000000001</v>
      </c>
      <c r="AH118" s="130">
        <v>0</v>
      </c>
      <c r="AI118" s="178"/>
      <c r="AJ118" s="174" t="s">
        <v>680</v>
      </c>
      <c r="AK118" s="191"/>
      <c r="AL118" s="127"/>
      <c r="AM118" s="128"/>
      <c r="AN118" s="128"/>
      <c r="AO118" s="128"/>
      <c r="AP118" s="202"/>
      <c r="AQ118" s="181"/>
      <c r="AR118" s="178"/>
      <c r="AS118" s="158"/>
      <c r="AT118" s="177" t="s">
        <v>607</v>
      </c>
      <c r="AU118" s="176" t="s">
        <v>152</v>
      </c>
      <c r="AV118" s="176" t="s">
        <v>646</v>
      </c>
      <c r="AW118" s="192" t="s">
        <v>681</v>
      </c>
      <c r="AX118" s="158"/>
      <c r="AY118" s="158"/>
      <c r="AZ118" s="178" t="s">
        <v>493</v>
      </c>
      <c r="BA118" s="142"/>
      <c r="BB118" s="143"/>
      <c r="BC118" s="204"/>
      <c r="BD118" s="201"/>
      <c r="BE118" s="143"/>
      <c r="BF118" s="143"/>
      <c r="BG118" s="143"/>
      <c r="BH118" s="143"/>
      <c r="BI118" s="143"/>
      <c r="BJ118" s="143"/>
    </row>
    <row r="119" spans="1:62" s="141" customFormat="1">
      <c r="A119" s="333" t="s">
        <v>702</v>
      </c>
      <c r="B119" s="128" t="s">
        <v>522</v>
      </c>
      <c r="C119" s="127" t="s">
        <v>444</v>
      </c>
      <c r="D119" s="334" t="s">
        <v>703</v>
      </c>
      <c r="E119" s="128"/>
      <c r="F119" s="331"/>
      <c r="G119" s="128">
        <f t="shared" si="17"/>
        <v>0</v>
      </c>
      <c r="H119" s="331"/>
      <c r="I119" s="128">
        <f t="shared" si="18"/>
        <v>0</v>
      </c>
      <c r="J119" s="331"/>
      <c r="K119" s="128">
        <f t="shared" si="19"/>
        <v>0</v>
      </c>
      <c r="L119" s="128"/>
      <c r="M119" s="128">
        <f t="shared" si="20"/>
        <v>0</v>
      </c>
      <c r="N119" s="128"/>
      <c r="O119" s="128">
        <f t="shared" si="21"/>
        <v>0</v>
      </c>
      <c r="P119" s="128"/>
      <c r="Q119" s="128"/>
      <c r="R119" s="128"/>
      <c r="S119" s="128"/>
      <c r="T119" s="128"/>
      <c r="U119" s="128"/>
      <c r="V119" s="128"/>
      <c r="W119" s="127"/>
      <c r="X119" s="171"/>
      <c r="Y119" s="192"/>
      <c r="Z119" s="206"/>
      <c r="AA119" s="190"/>
      <c r="AB119" s="190"/>
      <c r="AC119" s="193"/>
      <c r="AD119" s="177" t="s">
        <v>651</v>
      </c>
      <c r="AE119" s="135" t="s">
        <v>152</v>
      </c>
      <c r="AF119" s="176">
        <v>0.49299999999999999</v>
      </c>
      <c r="AG119" s="187">
        <v>2</v>
      </c>
      <c r="AH119" s="130">
        <v>0</v>
      </c>
      <c r="AI119" s="178"/>
      <c r="AJ119" s="208" t="s">
        <v>635</v>
      </c>
      <c r="AK119" s="196"/>
      <c r="AL119" s="127"/>
      <c r="AM119" s="128"/>
      <c r="AN119" s="128"/>
      <c r="AO119" s="128"/>
      <c r="AP119" s="202"/>
      <c r="AQ119" s="181"/>
      <c r="AR119" s="178"/>
      <c r="AS119" s="158"/>
      <c r="AT119" s="177" t="s">
        <v>607</v>
      </c>
      <c r="AU119" s="176" t="s">
        <v>453</v>
      </c>
      <c r="AV119" s="176" t="s">
        <v>637</v>
      </c>
      <c r="AW119" s="192" t="s">
        <v>682</v>
      </c>
      <c r="AX119" s="158"/>
      <c r="AY119" s="158"/>
      <c r="AZ119" s="178" t="s">
        <v>493</v>
      </c>
      <c r="BA119" s="142"/>
      <c r="BB119" s="143"/>
      <c r="BC119" s="204"/>
      <c r="BD119" s="201"/>
      <c r="BE119" s="143"/>
      <c r="BF119" s="143"/>
      <c r="BG119" s="143"/>
      <c r="BH119" s="143"/>
      <c r="BI119" s="143"/>
      <c r="BJ119" s="143"/>
    </row>
    <row r="120" spans="1:62" s="141" customFormat="1">
      <c r="A120" s="333" t="s">
        <v>702</v>
      </c>
      <c r="B120" s="128" t="s">
        <v>522</v>
      </c>
      <c r="C120" s="127" t="s">
        <v>444</v>
      </c>
      <c r="D120" s="231">
        <v>1</v>
      </c>
      <c r="E120" s="128"/>
      <c r="F120" s="331"/>
      <c r="G120" s="138">
        <f t="shared" si="17"/>
        <v>0</v>
      </c>
      <c r="H120" s="331"/>
      <c r="I120" s="138">
        <f t="shared" si="18"/>
        <v>0</v>
      </c>
      <c r="J120" s="331"/>
      <c r="K120" s="138">
        <f t="shared" si="19"/>
        <v>0</v>
      </c>
      <c r="L120" s="128"/>
      <c r="M120" s="138">
        <f t="shared" si="20"/>
        <v>0</v>
      </c>
      <c r="N120" s="128"/>
      <c r="O120" s="138">
        <f t="shared" si="21"/>
        <v>0</v>
      </c>
      <c r="P120" s="128"/>
      <c r="Q120" s="128"/>
      <c r="R120" s="128"/>
      <c r="S120" s="128"/>
      <c r="T120" s="128"/>
      <c r="U120" s="128"/>
      <c r="V120" s="128"/>
      <c r="W120" s="206"/>
      <c r="X120" s="171"/>
      <c r="Y120" s="206"/>
      <c r="Z120" s="206"/>
      <c r="AA120" s="192"/>
      <c r="AB120" s="192"/>
      <c r="AC120" s="234"/>
      <c r="AD120" s="174"/>
      <c r="AE120" s="231"/>
      <c r="AF120" s="128"/>
      <c r="AG120" s="128"/>
      <c r="AH120" s="130"/>
      <c r="AI120" s="128"/>
      <c r="AJ120" s="128"/>
      <c r="AK120" s="203"/>
      <c r="AL120" s="205"/>
      <c r="AM120" s="128"/>
      <c r="AN120" s="128"/>
      <c r="AO120" s="128"/>
      <c r="AP120" s="202"/>
      <c r="AQ120" s="181"/>
      <c r="AR120" s="178"/>
      <c r="AS120" s="158"/>
      <c r="AT120" s="177"/>
      <c r="AU120" s="176"/>
      <c r="AV120" s="176"/>
      <c r="AW120" s="192"/>
      <c r="AX120" s="158"/>
      <c r="AY120" s="158"/>
      <c r="AZ120" s="178"/>
      <c r="BA120" s="142"/>
      <c r="BC120" s="200"/>
      <c r="BD120" s="201"/>
    </row>
    <row r="121" spans="1:62" s="141" customFormat="1">
      <c r="A121" s="126" t="s">
        <v>618</v>
      </c>
      <c r="B121" s="128" t="s">
        <v>522</v>
      </c>
      <c r="C121" s="127" t="s">
        <v>152</v>
      </c>
      <c r="D121" s="130">
        <v>2</v>
      </c>
      <c r="E121" s="128"/>
      <c r="F121" s="128">
        <v>60</v>
      </c>
      <c r="G121" s="138">
        <f t="shared" si="17"/>
        <v>47.78</v>
      </c>
      <c r="H121" s="128">
        <v>60</v>
      </c>
      <c r="I121" s="138">
        <f t="shared" si="18"/>
        <v>47.78</v>
      </c>
      <c r="J121" s="128"/>
      <c r="K121" s="138">
        <f t="shared" si="19"/>
        <v>0</v>
      </c>
      <c r="L121" s="128"/>
      <c r="M121" s="138">
        <f t="shared" si="20"/>
        <v>0</v>
      </c>
      <c r="N121" s="128"/>
      <c r="O121" s="138">
        <f t="shared" si="21"/>
        <v>0</v>
      </c>
      <c r="P121" s="128"/>
      <c r="Q121" s="128"/>
      <c r="R121" s="128"/>
      <c r="S121" s="128"/>
      <c r="T121" s="128"/>
      <c r="U121" s="128"/>
      <c r="V121" s="128"/>
      <c r="W121" s="206"/>
      <c r="X121" s="171"/>
      <c r="Y121" s="206"/>
      <c r="Z121" s="206"/>
      <c r="AA121" s="192"/>
      <c r="AB121" s="192"/>
      <c r="AC121" s="234"/>
      <c r="AD121" s="174"/>
      <c r="AE121" s="231"/>
      <c r="AF121" s="128"/>
      <c r="AG121" s="128"/>
      <c r="AH121" s="130"/>
      <c r="AI121" s="128"/>
      <c r="AJ121" s="128"/>
      <c r="AK121" s="203"/>
      <c r="AL121" s="205"/>
      <c r="AM121" s="128"/>
      <c r="AN121" s="128"/>
      <c r="AO121" s="128"/>
      <c r="AP121" s="202"/>
      <c r="AQ121" s="181"/>
      <c r="AR121" s="178"/>
      <c r="AS121" s="158"/>
      <c r="AT121" s="177"/>
      <c r="AU121" s="176"/>
      <c r="AV121" s="176"/>
      <c r="AW121" s="192"/>
      <c r="AX121" s="158"/>
      <c r="AY121" s="158"/>
      <c r="AZ121" s="178"/>
      <c r="BA121" s="142"/>
      <c r="BC121" s="200"/>
      <c r="BD121" s="201"/>
    </row>
    <row r="122" spans="1:62" s="141" customFormat="1">
      <c r="A122" s="126" t="s">
        <v>618</v>
      </c>
      <c r="B122" s="128" t="s">
        <v>522</v>
      </c>
      <c r="C122" s="127" t="s">
        <v>152</v>
      </c>
      <c r="D122" s="130">
        <v>4</v>
      </c>
      <c r="E122" s="128"/>
      <c r="F122" s="128">
        <v>60</v>
      </c>
      <c r="G122" s="138">
        <f t="shared" si="17"/>
        <v>47.78</v>
      </c>
      <c r="H122" s="128">
        <v>60</v>
      </c>
      <c r="I122" s="138">
        <f t="shared" si="18"/>
        <v>47.78</v>
      </c>
      <c r="J122" s="128"/>
      <c r="K122" s="138">
        <f t="shared" si="19"/>
        <v>0</v>
      </c>
      <c r="L122" s="128"/>
      <c r="M122" s="138">
        <f t="shared" si="20"/>
        <v>0</v>
      </c>
      <c r="N122" s="128"/>
      <c r="O122" s="138">
        <f t="shared" si="21"/>
        <v>0</v>
      </c>
      <c r="P122" s="128"/>
      <c r="Q122" s="128"/>
      <c r="R122" s="128"/>
      <c r="S122" s="128"/>
      <c r="T122" s="128"/>
      <c r="U122" s="128"/>
      <c r="V122" s="128"/>
      <c r="W122" s="206"/>
      <c r="X122" s="171"/>
      <c r="Y122" s="206"/>
      <c r="Z122" s="206"/>
      <c r="AA122" s="192"/>
      <c r="AB122" s="192"/>
      <c r="AC122" s="234"/>
      <c r="AD122" s="174"/>
      <c r="AE122" s="231"/>
      <c r="AF122" s="128"/>
      <c r="AG122" s="128"/>
      <c r="AH122" s="130"/>
      <c r="AI122" s="128"/>
      <c r="AJ122" s="128"/>
      <c r="AK122" s="203"/>
      <c r="AL122" s="205"/>
      <c r="AM122" s="128"/>
      <c r="AN122" s="128"/>
      <c r="AO122" s="128"/>
      <c r="AP122" s="202"/>
      <c r="AQ122" s="181"/>
      <c r="AR122" s="178"/>
      <c r="AS122" s="158"/>
      <c r="AT122" s="177"/>
      <c r="AU122" s="176"/>
      <c r="AV122" s="176"/>
      <c r="AW122" s="192"/>
      <c r="AX122" s="158"/>
      <c r="AY122" s="158"/>
      <c r="AZ122" s="178"/>
      <c r="BA122" s="142"/>
      <c r="BC122" s="200"/>
      <c r="BD122" s="201"/>
    </row>
    <row r="123" spans="1:62" s="141" customFormat="1">
      <c r="A123" s="126" t="s">
        <v>618</v>
      </c>
      <c r="B123" s="128" t="s">
        <v>522</v>
      </c>
      <c r="C123" s="127" t="s">
        <v>453</v>
      </c>
      <c r="D123" s="130">
        <v>2</v>
      </c>
      <c r="E123" s="128"/>
      <c r="F123" s="128">
        <v>60</v>
      </c>
      <c r="G123" s="138">
        <f t="shared" si="17"/>
        <v>47.78</v>
      </c>
      <c r="H123" s="128">
        <v>60</v>
      </c>
      <c r="I123" s="138">
        <f t="shared" si="18"/>
        <v>47.78</v>
      </c>
      <c r="J123" s="128"/>
      <c r="K123" s="138">
        <f t="shared" si="19"/>
        <v>0</v>
      </c>
      <c r="L123" s="128"/>
      <c r="M123" s="138">
        <f t="shared" si="20"/>
        <v>0</v>
      </c>
      <c r="N123" s="128"/>
      <c r="O123" s="138">
        <f t="shared" si="21"/>
        <v>0</v>
      </c>
      <c r="P123" s="128"/>
      <c r="Q123" s="128"/>
      <c r="R123" s="128"/>
      <c r="S123" s="128"/>
      <c r="T123" s="128"/>
      <c r="U123" s="128"/>
      <c r="V123" s="128"/>
      <c r="W123" s="206"/>
      <c r="X123" s="171"/>
      <c r="Y123" s="206"/>
      <c r="Z123" s="206"/>
      <c r="AA123" s="192"/>
      <c r="AB123" s="192"/>
      <c r="AC123" s="234"/>
      <c r="AD123" s="174"/>
      <c r="AE123" s="231"/>
      <c r="AF123" s="128"/>
      <c r="AG123" s="128"/>
      <c r="AH123" s="130"/>
      <c r="AI123" s="128"/>
      <c r="AJ123" s="128"/>
      <c r="AK123" s="203"/>
      <c r="AL123" s="205"/>
      <c r="AM123" s="128"/>
      <c r="AN123" s="128"/>
      <c r="AO123" s="128"/>
      <c r="AP123" s="202"/>
      <c r="AQ123" s="181"/>
      <c r="AR123" s="178"/>
      <c r="AS123" s="158"/>
      <c r="AT123" s="177"/>
      <c r="AU123" s="176"/>
      <c r="AV123" s="176"/>
      <c r="AW123" s="192"/>
      <c r="AX123" s="158"/>
      <c r="AY123" s="158"/>
      <c r="AZ123" s="178"/>
      <c r="BA123" s="142"/>
      <c r="BC123" s="200"/>
      <c r="BD123" s="201"/>
    </row>
    <row r="124" spans="1:62" s="141" customFormat="1">
      <c r="A124" s="126" t="s">
        <v>618</v>
      </c>
      <c r="B124" s="128" t="s">
        <v>522</v>
      </c>
      <c r="C124" s="127" t="s">
        <v>453</v>
      </c>
      <c r="D124" s="130">
        <v>4</v>
      </c>
      <c r="E124" s="128"/>
      <c r="F124" s="128">
        <v>60</v>
      </c>
      <c r="G124" s="138">
        <f t="shared" si="17"/>
        <v>47.78</v>
      </c>
      <c r="H124" s="128">
        <v>60</v>
      </c>
      <c r="I124" s="138">
        <f t="shared" si="18"/>
        <v>47.78</v>
      </c>
      <c r="J124" s="128"/>
      <c r="K124" s="138">
        <f t="shared" si="19"/>
        <v>0</v>
      </c>
      <c r="L124" s="128"/>
      <c r="M124" s="138">
        <f t="shared" si="20"/>
        <v>0</v>
      </c>
      <c r="N124" s="128"/>
      <c r="O124" s="138">
        <f t="shared" si="21"/>
        <v>0</v>
      </c>
      <c r="P124" s="128"/>
      <c r="Q124" s="128"/>
      <c r="R124" s="128"/>
      <c r="S124" s="128"/>
      <c r="T124" s="128"/>
      <c r="U124" s="128"/>
      <c r="V124" s="128"/>
      <c r="W124" s="206"/>
      <c r="X124" s="171"/>
      <c r="Y124" s="206"/>
      <c r="Z124" s="206"/>
      <c r="AA124" s="192"/>
      <c r="AB124" s="192"/>
      <c r="AC124" s="234"/>
      <c r="AD124" s="174"/>
      <c r="AE124" s="231"/>
      <c r="AF124" s="128"/>
      <c r="AG124" s="128"/>
      <c r="AH124" s="130"/>
      <c r="AI124" s="128"/>
      <c r="AJ124" s="128"/>
      <c r="AK124" s="203"/>
      <c r="AL124" s="205"/>
      <c r="AM124" s="128"/>
      <c r="AN124" s="128"/>
      <c r="AO124" s="128"/>
      <c r="AP124" s="202"/>
      <c r="AQ124" s="181"/>
      <c r="AR124" s="178"/>
      <c r="AS124" s="158"/>
      <c r="AT124" s="177"/>
      <c r="AU124" s="176"/>
      <c r="AV124" s="176"/>
      <c r="AW124" s="192"/>
      <c r="AX124" s="158"/>
      <c r="AY124" s="158"/>
      <c r="AZ124" s="178"/>
      <c r="BA124" s="142"/>
      <c r="BC124" s="200"/>
      <c r="BD124" s="201"/>
    </row>
    <row r="125" spans="1:62" s="141" customFormat="1">
      <c r="A125" s="190" t="s">
        <v>618</v>
      </c>
      <c r="B125" s="128" t="s">
        <v>522</v>
      </c>
      <c r="C125" s="127" t="s">
        <v>540</v>
      </c>
      <c r="D125" s="176">
        <v>4</v>
      </c>
      <c r="E125" s="176"/>
      <c r="F125" s="187">
        <v>60</v>
      </c>
      <c r="G125" s="138">
        <f t="shared" si="17"/>
        <v>47.78</v>
      </c>
      <c r="H125" s="187">
        <v>60</v>
      </c>
      <c r="I125" s="138">
        <f t="shared" si="18"/>
        <v>47.78</v>
      </c>
      <c r="J125" s="187"/>
      <c r="K125" s="138">
        <f t="shared" si="19"/>
        <v>0</v>
      </c>
      <c r="L125" s="176"/>
      <c r="M125" s="138">
        <f t="shared" si="20"/>
        <v>0</v>
      </c>
      <c r="N125" s="176"/>
      <c r="O125" s="138">
        <f t="shared" si="21"/>
        <v>0</v>
      </c>
      <c r="P125" s="235"/>
      <c r="Q125" s="128"/>
      <c r="R125" s="128"/>
      <c r="S125" s="128"/>
      <c r="T125" s="128"/>
      <c r="U125" s="128"/>
      <c r="V125" s="128"/>
      <c r="W125" s="206"/>
      <c r="X125" s="171"/>
      <c r="Y125" s="206"/>
      <c r="Z125" s="206"/>
      <c r="AA125" s="192"/>
      <c r="AB125" s="192"/>
      <c r="AC125" s="234"/>
      <c r="AD125" s="174"/>
      <c r="AE125" s="231"/>
      <c r="AF125" s="128"/>
      <c r="AG125" s="128"/>
      <c r="AH125" s="130"/>
      <c r="AI125" s="128"/>
      <c r="AJ125" s="128"/>
      <c r="AK125" s="203"/>
      <c r="AL125" s="205"/>
      <c r="AM125" s="128"/>
      <c r="AN125" s="128"/>
      <c r="AO125" s="128"/>
      <c r="AP125" s="202"/>
      <c r="AQ125" s="181"/>
      <c r="AR125" s="178"/>
      <c r="AS125" s="158"/>
      <c r="AT125" s="177"/>
      <c r="AU125" s="176"/>
      <c r="AV125" s="176"/>
      <c r="AW125" s="192"/>
      <c r="AX125" s="158"/>
      <c r="AY125" s="158"/>
      <c r="AZ125" s="178"/>
      <c r="BA125" s="142"/>
      <c r="BC125" s="200"/>
      <c r="BD125" s="201"/>
    </row>
    <row r="126" spans="1:62">
      <c r="A126" s="190" t="s">
        <v>618</v>
      </c>
      <c r="B126" s="128" t="s">
        <v>522</v>
      </c>
      <c r="C126" s="127" t="s">
        <v>540</v>
      </c>
      <c r="D126" s="176" t="s">
        <v>707</v>
      </c>
      <c r="E126" s="176"/>
      <c r="F126" s="187">
        <v>60</v>
      </c>
      <c r="G126" s="138">
        <f t="shared" si="17"/>
        <v>47.78</v>
      </c>
      <c r="H126" s="187">
        <v>60</v>
      </c>
      <c r="I126" s="138">
        <f t="shared" si="18"/>
        <v>47.78</v>
      </c>
      <c r="J126" s="187"/>
      <c r="K126" s="138">
        <f t="shared" si="19"/>
        <v>0</v>
      </c>
      <c r="L126" s="176"/>
      <c r="M126" s="138">
        <f t="shared" si="20"/>
        <v>0</v>
      </c>
      <c r="N126" s="176"/>
      <c r="O126" s="138">
        <f t="shared" si="21"/>
        <v>0</v>
      </c>
    </row>
    <row r="127" spans="1:62">
      <c r="A127" s="190" t="s">
        <v>618</v>
      </c>
      <c r="B127" s="128" t="s">
        <v>522</v>
      </c>
      <c r="C127" s="127" t="s">
        <v>540</v>
      </c>
      <c r="D127" s="176">
        <v>8</v>
      </c>
      <c r="E127" s="176"/>
      <c r="F127" s="187">
        <v>60</v>
      </c>
      <c r="G127" s="138">
        <f t="shared" si="17"/>
        <v>47.78</v>
      </c>
      <c r="H127" s="187">
        <v>60</v>
      </c>
      <c r="I127" s="138">
        <f t="shared" si="18"/>
        <v>47.78</v>
      </c>
      <c r="J127" s="187"/>
      <c r="K127" s="138">
        <f t="shared" si="19"/>
        <v>0</v>
      </c>
      <c r="L127" s="176"/>
      <c r="M127" s="138">
        <f t="shared" si="20"/>
        <v>0</v>
      </c>
      <c r="N127" s="176"/>
      <c r="O127" s="138">
        <f t="shared" si="21"/>
        <v>0</v>
      </c>
    </row>
    <row r="128" spans="1:62">
      <c r="A128" s="126" t="s">
        <v>622</v>
      </c>
      <c r="B128" s="128" t="s">
        <v>522</v>
      </c>
      <c r="C128" s="127" t="s">
        <v>152</v>
      </c>
      <c r="D128" s="130">
        <v>1</v>
      </c>
      <c r="E128" s="128"/>
      <c r="F128" s="128"/>
      <c r="G128" s="138">
        <f t="shared" si="17"/>
        <v>0</v>
      </c>
      <c r="H128" s="128"/>
      <c r="I128" s="138">
        <f t="shared" si="18"/>
        <v>0</v>
      </c>
      <c r="J128" s="128"/>
      <c r="K128" s="138">
        <f t="shared" si="19"/>
        <v>0</v>
      </c>
      <c r="L128" s="128"/>
      <c r="M128" s="138">
        <f t="shared" si="20"/>
        <v>0</v>
      </c>
      <c r="N128" s="128"/>
      <c r="O128" s="138">
        <f t="shared" si="21"/>
        <v>0</v>
      </c>
    </row>
    <row r="129" spans="1:15">
      <c r="A129" s="126" t="s">
        <v>622</v>
      </c>
      <c r="B129" s="128" t="s">
        <v>522</v>
      </c>
      <c r="C129" s="127" t="s">
        <v>152</v>
      </c>
      <c r="D129" s="130">
        <v>2</v>
      </c>
      <c r="E129" s="128"/>
      <c r="F129" s="128"/>
      <c r="G129" s="138">
        <f t="shared" si="17"/>
        <v>0</v>
      </c>
      <c r="H129" s="128"/>
      <c r="I129" s="138">
        <f t="shared" si="18"/>
        <v>0</v>
      </c>
      <c r="J129" s="128"/>
      <c r="K129" s="138">
        <f t="shared" si="19"/>
        <v>0</v>
      </c>
      <c r="L129" s="128"/>
      <c r="M129" s="138">
        <f t="shared" si="20"/>
        <v>0</v>
      </c>
      <c r="N129" s="128"/>
      <c r="O129" s="138">
        <f t="shared" si="21"/>
        <v>0</v>
      </c>
    </row>
    <row r="130" spans="1:15">
      <c r="A130" s="126" t="s">
        <v>622</v>
      </c>
      <c r="B130" s="128" t="s">
        <v>522</v>
      </c>
      <c r="C130" s="127" t="s">
        <v>152</v>
      </c>
      <c r="D130" s="130">
        <v>3</v>
      </c>
      <c r="E130" s="128"/>
      <c r="F130" s="128"/>
      <c r="G130" s="138">
        <f t="shared" si="17"/>
        <v>0</v>
      </c>
      <c r="H130" s="128"/>
      <c r="I130" s="138">
        <f t="shared" si="18"/>
        <v>0</v>
      </c>
      <c r="J130" s="128"/>
      <c r="K130" s="138">
        <f t="shared" si="19"/>
        <v>0</v>
      </c>
      <c r="L130" s="128"/>
      <c r="M130" s="138">
        <f t="shared" si="20"/>
        <v>0</v>
      </c>
      <c r="N130" s="128"/>
      <c r="O130" s="138">
        <f t="shared" si="21"/>
        <v>0</v>
      </c>
    </row>
    <row r="131" spans="1:15">
      <c r="A131" s="126" t="s">
        <v>622</v>
      </c>
      <c r="B131" s="128" t="s">
        <v>522</v>
      </c>
      <c r="C131" s="127" t="s">
        <v>152</v>
      </c>
      <c r="D131" s="130">
        <v>4</v>
      </c>
      <c r="E131" s="128"/>
      <c r="F131" s="128"/>
      <c r="G131" s="138">
        <f t="shared" si="17"/>
        <v>0</v>
      </c>
      <c r="H131" s="128"/>
      <c r="I131" s="138">
        <f t="shared" si="18"/>
        <v>0</v>
      </c>
      <c r="J131" s="128"/>
      <c r="K131" s="138">
        <f t="shared" si="19"/>
        <v>0</v>
      </c>
      <c r="L131" s="128"/>
      <c r="M131" s="138">
        <f t="shared" si="20"/>
        <v>0</v>
      </c>
      <c r="N131" s="128"/>
      <c r="O131" s="138">
        <f t="shared" si="21"/>
        <v>0</v>
      </c>
    </row>
    <row r="132" spans="1:15">
      <c r="A132" s="126" t="s">
        <v>622</v>
      </c>
      <c r="B132" s="128" t="s">
        <v>522</v>
      </c>
      <c r="C132" s="127" t="s">
        <v>453</v>
      </c>
      <c r="D132" s="130">
        <v>1</v>
      </c>
      <c r="E132" s="128"/>
      <c r="F132" s="128"/>
      <c r="G132" s="138">
        <f t="shared" si="17"/>
        <v>0</v>
      </c>
      <c r="H132" s="128"/>
      <c r="I132" s="138">
        <f t="shared" si="18"/>
        <v>0</v>
      </c>
      <c r="J132" s="128"/>
      <c r="K132" s="138">
        <f t="shared" si="19"/>
        <v>0</v>
      </c>
      <c r="L132" s="128"/>
      <c r="M132" s="138">
        <f t="shared" si="20"/>
        <v>0</v>
      </c>
      <c r="N132" s="128"/>
      <c r="O132" s="138">
        <f t="shared" si="21"/>
        <v>0</v>
      </c>
    </row>
    <row r="133" spans="1:15">
      <c r="A133" s="126" t="s">
        <v>622</v>
      </c>
      <c r="B133" s="128" t="s">
        <v>522</v>
      </c>
      <c r="C133" s="127" t="s">
        <v>453</v>
      </c>
      <c r="D133" s="130">
        <v>2</v>
      </c>
      <c r="E133" s="128"/>
      <c r="F133" s="128"/>
      <c r="G133" s="138">
        <f t="shared" si="17"/>
        <v>0</v>
      </c>
      <c r="H133" s="128"/>
      <c r="I133" s="138">
        <f t="shared" si="18"/>
        <v>0</v>
      </c>
      <c r="J133" s="128"/>
      <c r="K133" s="138">
        <f t="shared" si="19"/>
        <v>0</v>
      </c>
      <c r="L133" s="128"/>
      <c r="M133" s="138">
        <f t="shared" si="20"/>
        <v>0</v>
      </c>
      <c r="N133" s="128"/>
      <c r="O133" s="138">
        <f t="shared" si="21"/>
        <v>0</v>
      </c>
    </row>
    <row r="134" spans="1:15">
      <c r="A134" s="126" t="s">
        <v>622</v>
      </c>
      <c r="B134" s="128" t="s">
        <v>522</v>
      </c>
      <c r="C134" s="127" t="s">
        <v>453</v>
      </c>
      <c r="D134" s="130">
        <v>3</v>
      </c>
      <c r="E134" s="128"/>
      <c r="F134" s="128"/>
      <c r="G134" s="138">
        <f t="shared" si="17"/>
        <v>0</v>
      </c>
      <c r="H134" s="128"/>
      <c r="I134" s="138">
        <f t="shared" si="18"/>
        <v>0</v>
      </c>
      <c r="J134" s="128"/>
      <c r="K134" s="138">
        <f t="shared" si="19"/>
        <v>0</v>
      </c>
      <c r="L134" s="128"/>
      <c r="M134" s="138">
        <f t="shared" si="20"/>
        <v>0</v>
      </c>
      <c r="N134" s="128"/>
      <c r="O134" s="138">
        <f t="shared" si="21"/>
        <v>0</v>
      </c>
    </row>
    <row r="135" spans="1:15">
      <c r="A135" s="126" t="s">
        <v>622</v>
      </c>
      <c r="B135" s="128" t="s">
        <v>522</v>
      </c>
      <c r="C135" s="127" t="s">
        <v>453</v>
      </c>
      <c r="D135" s="130">
        <v>4</v>
      </c>
      <c r="E135" s="128"/>
      <c r="F135" s="128"/>
      <c r="G135" s="138">
        <f t="shared" si="17"/>
        <v>0</v>
      </c>
      <c r="H135" s="128"/>
      <c r="I135" s="138">
        <f t="shared" si="18"/>
        <v>0</v>
      </c>
      <c r="J135" s="128"/>
      <c r="K135" s="138">
        <f t="shared" si="19"/>
        <v>0</v>
      </c>
      <c r="L135" s="128"/>
      <c r="M135" s="138">
        <f t="shared" si="20"/>
        <v>0</v>
      </c>
      <c r="N135" s="128"/>
      <c r="O135" s="138">
        <f t="shared" si="21"/>
        <v>0</v>
      </c>
    </row>
    <row r="136" spans="1:15">
      <c r="A136" s="190" t="s">
        <v>622</v>
      </c>
      <c r="B136" s="128" t="s">
        <v>522</v>
      </c>
      <c r="C136" s="127" t="s">
        <v>540</v>
      </c>
      <c r="D136" s="176">
        <v>4</v>
      </c>
      <c r="E136" s="176"/>
      <c r="F136" s="187"/>
      <c r="G136" s="138">
        <f t="shared" si="17"/>
        <v>0</v>
      </c>
      <c r="H136" s="187"/>
      <c r="I136" s="138">
        <f t="shared" si="18"/>
        <v>0</v>
      </c>
      <c r="J136" s="187"/>
      <c r="K136" s="138">
        <f t="shared" si="19"/>
        <v>0</v>
      </c>
      <c r="L136" s="176"/>
      <c r="M136" s="138">
        <f t="shared" si="20"/>
        <v>0</v>
      </c>
      <c r="N136" s="176"/>
      <c r="O136" s="138">
        <f t="shared" si="21"/>
        <v>0</v>
      </c>
    </row>
    <row r="137" spans="1:15">
      <c r="A137" s="190" t="s">
        <v>622</v>
      </c>
      <c r="B137" s="128" t="s">
        <v>522</v>
      </c>
      <c r="C137" s="127" t="s">
        <v>540</v>
      </c>
      <c r="D137" s="176" t="s">
        <v>590</v>
      </c>
      <c r="E137" s="176"/>
      <c r="F137" s="187"/>
      <c r="G137" s="138">
        <f t="shared" si="17"/>
        <v>0</v>
      </c>
      <c r="H137" s="187"/>
      <c r="I137" s="138">
        <f t="shared" si="18"/>
        <v>0</v>
      </c>
      <c r="J137" s="187"/>
      <c r="K137" s="138">
        <f t="shared" si="19"/>
        <v>0</v>
      </c>
      <c r="L137" s="176"/>
      <c r="M137" s="138">
        <f t="shared" si="20"/>
        <v>0</v>
      </c>
      <c r="N137" s="176"/>
      <c r="O137" s="138">
        <f t="shared" si="21"/>
        <v>0</v>
      </c>
    </row>
    <row r="138" spans="1:15">
      <c r="A138" s="190" t="s">
        <v>622</v>
      </c>
      <c r="B138" s="128" t="s">
        <v>522</v>
      </c>
      <c r="C138" s="127" t="s">
        <v>540</v>
      </c>
      <c r="D138" s="176" t="s">
        <v>595</v>
      </c>
      <c r="E138" s="176"/>
      <c r="F138" s="187"/>
      <c r="G138" s="138">
        <f t="shared" ref="G138:G169" si="22">IF(F138&gt;0,ROUND(10*LOG10(F138)+30,2),0)</f>
        <v>0</v>
      </c>
      <c r="H138" s="187"/>
      <c r="I138" s="138">
        <f t="shared" ref="I138:I169" si="23">IF(H138&gt;0,ROUND(10*LOG10(H138)+30,2),0)</f>
        <v>0</v>
      </c>
      <c r="J138" s="187"/>
      <c r="K138" s="138">
        <f t="shared" ref="K138:K169" si="24">IF(J138&gt;0,ROUND(10*LOG10(J138)+30,2),0)</f>
        <v>0</v>
      </c>
      <c r="L138" s="176"/>
      <c r="M138" s="138">
        <f t="shared" ref="M138:M169" si="25">IF(L138&gt;0,ROUND(10*LOG10(L138)+30,2),0)</f>
        <v>0</v>
      </c>
      <c r="N138" s="176"/>
      <c r="O138" s="138">
        <f t="shared" ref="O138:O169" si="26">IF(N138&gt;0,ROUND(10*LOG10(N138)+30,2),0)</f>
        <v>0</v>
      </c>
    </row>
    <row r="139" spans="1:15">
      <c r="A139" s="190" t="s">
        <v>622</v>
      </c>
      <c r="B139" s="128" t="s">
        <v>522</v>
      </c>
      <c r="C139" s="127" t="s">
        <v>540</v>
      </c>
      <c r="D139" s="176" t="s">
        <v>707</v>
      </c>
      <c r="E139" s="176"/>
      <c r="F139" s="187"/>
      <c r="G139" s="138">
        <f t="shared" si="22"/>
        <v>0</v>
      </c>
      <c r="H139" s="187"/>
      <c r="I139" s="138">
        <f t="shared" si="23"/>
        <v>0</v>
      </c>
      <c r="J139" s="187"/>
      <c r="K139" s="138">
        <f t="shared" si="24"/>
        <v>0</v>
      </c>
      <c r="L139" s="176"/>
      <c r="M139" s="138">
        <f t="shared" si="25"/>
        <v>0</v>
      </c>
      <c r="N139" s="176"/>
      <c r="O139" s="138">
        <f t="shared" si="26"/>
        <v>0</v>
      </c>
    </row>
    <row r="140" spans="1:15">
      <c r="A140" s="190" t="s">
        <v>622</v>
      </c>
      <c r="B140" s="128" t="s">
        <v>522</v>
      </c>
      <c r="C140" s="127" t="s">
        <v>540</v>
      </c>
      <c r="D140" s="176">
        <v>8</v>
      </c>
      <c r="E140" s="176"/>
      <c r="F140" s="187"/>
      <c r="G140" s="138">
        <f t="shared" si="22"/>
        <v>0</v>
      </c>
      <c r="H140" s="187"/>
      <c r="I140" s="138">
        <f t="shared" si="23"/>
        <v>0</v>
      </c>
      <c r="J140" s="187"/>
      <c r="K140" s="138">
        <f t="shared" si="24"/>
        <v>0</v>
      </c>
      <c r="L140" s="176"/>
      <c r="M140" s="138">
        <f t="shared" si="25"/>
        <v>0</v>
      </c>
      <c r="N140" s="176"/>
      <c r="O140" s="138">
        <f t="shared" si="26"/>
        <v>0</v>
      </c>
    </row>
    <row r="141" spans="1:15">
      <c r="A141" s="126" t="s">
        <v>626</v>
      </c>
      <c r="B141" s="128" t="s">
        <v>522</v>
      </c>
      <c r="C141" s="127" t="s">
        <v>152</v>
      </c>
      <c r="D141" s="130">
        <v>2</v>
      </c>
      <c r="E141" s="128"/>
      <c r="F141" s="128">
        <v>60</v>
      </c>
      <c r="G141" s="138">
        <f t="shared" si="22"/>
        <v>47.78</v>
      </c>
      <c r="H141" s="128">
        <v>71</v>
      </c>
      <c r="I141" s="138">
        <f t="shared" si="23"/>
        <v>48.51</v>
      </c>
      <c r="J141" s="128">
        <v>90</v>
      </c>
      <c r="K141" s="138">
        <f t="shared" si="24"/>
        <v>49.54</v>
      </c>
      <c r="L141" s="128">
        <v>40</v>
      </c>
      <c r="M141" s="138">
        <f t="shared" si="25"/>
        <v>46.02</v>
      </c>
      <c r="N141" s="128"/>
      <c r="O141" s="138">
        <f t="shared" si="26"/>
        <v>0</v>
      </c>
    </row>
    <row r="142" spans="1:15">
      <c r="A142" s="126" t="s">
        <v>626</v>
      </c>
      <c r="B142" s="128" t="s">
        <v>522</v>
      </c>
      <c r="C142" s="127" t="s">
        <v>152</v>
      </c>
      <c r="D142" s="130">
        <v>3</v>
      </c>
      <c r="E142" s="128"/>
      <c r="F142" s="128"/>
      <c r="G142" s="138">
        <f t="shared" si="22"/>
        <v>0</v>
      </c>
      <c r="H142" s="128">
        <v>71</v>
      </c>
      <c r="I142" s="138">
        <f t="shared" si="23"/>
        <v>48.51</v>
      </c>
      <c r="J142" s="128"/>
      <c r="K142" s="138">
        <f t="shared" si="24"/>
        <v>0</v>
      </c>
      <c r="L142" s="128">
        <v>60</v>
      </c>
      <c r="M142" s="138">
        <f t="shared" si="25"/>
        <v>47.78</v>
      </c>
      <c r="N142" s="128"/>
      <c r="O142" s="138">
        <f t="shared" si="26"/>
        <v>0</v>
      </c>
    </row>
    <row r="143" spans="1:15">
      <c r="A143" s="126" t="s">
        <v>626</v>
      </c>
      <c r="B143" s="128" t="s">
        <v>522</v>
      </c>
      <c r="C143" s="127" t="s">
        <v>152</v>
      </c>
      <c r="D143" s="130">
        <v>4</v>
      </c>
      <c r="E143" s="128"/>
      <c r="F143" s="128">
        <v>60</v>
      </c>
      <c r="G143" s="138">
        <f t="shared" si="22"/>
        <v>47.78</v>
      </c>
      <c r="H143" s="128">
        <v>71</v>
      </c>
      <c r="I143" s="138">
        <f t="shared" si="23"/>
        <v>48.51</v>
      </c>
      <c r="J143" s="128">
        <v>40</v>
      </c>
      <c r="K143" s="138">
        <f t="shared" si="24"/>
        <v>46.02</v>
      </c>
      <c r="L143" s="128">
        <v>80</v>
      </c>
      <c r="M143" s="138">
        <f t="shared" si="25"/>
        <v>49.03</v>
      </c>
      <c r="N143" s="128"/>
      <c r="O143" s="138">
        <f t="shared" si="26"/>
        <v>0</v>
      </c>
    </row>
    <row r="144" spans="1:15">
      <c r="A144" s="126" t="s">
        <v>626</v>
      </c>
      <c r="B144" s="128" t="s">
        <v>522</v>
      </c>
      <c r="C144" s="127" t="s">
        <v>152</v>
      </c>
      <c r="D144" s="130">
        <v>6</v>
      </c>
      <c r="E144" s="128"/>
      <c r="F144" s="128"/>
      <c r="G144" s="138">
        <f t="shared" si="22"/>
        <v>0</v>
      </c>
      <c r="H144" s="128"/>
      <c r="I144" s="138">
        <f t="shared" si="23"/>
        <v>0</v>
      </c>
      <c r="J144" s="128"/>
      <c r="K144" s="138">
        <f t="shared" si="24"/>
        <v>0</v>
      </c>
      <c r="L144" s="128">
        <v>120</v>
      </c>
      <c r="M144" s="138">
        <f t="shared" si="25"/>
        <v>50.79</v>
      </c>
      <c r="N144" s="128"/>
      <c r="O144" s="138">
        <f t="shared" si="26"/>
        <v>0</v>
      </c>
    </row>
    <row r="145" spans="1:15">
      <c r="A145" s="126" t="s">
        <v>626</v>
      </c>
      <c r="B145" s="128" t="s">
        <v>522</v>
      </c>
      <c r="C145" s="127" t="s">
        <v>453</v>
      </c>
      <c r="D145" s="205">
        <v>1</v>
      </c>
      <c r="E145" s="176"/>
      <c r="F145" s="176"/>
      <c r="G145" s="138">
        <f t="shared" si="22"/>
        <v>0</v>
      </c>
      <c r="H145" s="206"/>
      <c r="I145" s="138">
        <f t="shared" si="23"/>
        <v>0</v>
      </c>
      <c r="J145" s="206"/>
      <c r="K145" s="138">
        <f t="shared" si="24"/>
        <v>0</v>
      </c>
      <c r="L145" s="128"/>
      <c r="M145" s="138">
        <f t="shared" si="25"/>
        <v>0</v>
      </c>
      <c r="N145" s="128">
        <v>60</v>
      </c>
      <c r="O145" s="138">
        <f t="shared" si="26"/>
        <v>47.78</v>
      </c>
    </row>
    <row r="146" spans="1:15">
      <c r="A146" s="126" t="s">
        <v>626</v>
      </c>
      <c r="B146" s="128" t="s">
        <v>522</v>
      </c>
      <c r="C146" s="127" t="s">
        <v>453</v>
      </c>
      <c r="D146" s="205">
        <v>2</v>
      </c>
      <c r="E146" s="128"/>
      <c r="F146" s="206">
        <v>60</v>
      </c>
      <c r="G146" s="138">
        <f t="shared" si="22"/>
        <v>47.78</v>
      </c>
      <c r="H146" s="206">
        <v>63</v>
      </c>
      <c r="I146" s="138">
        <f t="shared" si="23"/>
        <v>47.99</v>
      </c>
      <c r="J146" s="206">
        <v>80</v>
      </c>
      <c r="K146" s="138">
        <f t="shared" si="24"/>
        <v>49.03</v>
      </c>
      <c r="L146" s="128"/>
      <c r="M146" s="138">
        <f t="shared" si="25"/>
        <v>0</v>
      </c>
      <c r="N146" s="128">
        <v>40</v>
      </c>
      <c r="O146" s="138">
        <f t="shared" si="26"/>
        <v>46.02</v>
      </c>
    </row>
    <row r="147" spans="1:15">
      <c r="A147" s="126" t="s">
        <v>626</v>
      </c>
      <c r="B147" s="128" t="s">
        <v>522</v>
      </c>
      <c r="C147" s="127" t="s">
        <v>453</v>
      </c>
      <c r="D147" s="205">
        <v>4</v>
      </c>
      <c r="E147" s="128"/>
      <c r="F147" s="206">
        <v>60</v>
      </c>
      <c r="G147" s="138">
        <f t="shared" si="22"/>
        <v>47.78</v>
      </c>
      <c r="H147" s="206">
        <v>63</v>
      </c>
      <c r="I147" s="138">
        <f t="shared" si="23"/>
        <v>47.99</v>
      </c>
      <c r="J147" s="206">
        <v>36</v>
      </c>
      <c r="K147" s="138">
        <f t="shared" si="24"/>
        <v>45.56</v>
      </c>
      <c r="L147" s="128"/>
      <c r="M147" s="138">
        <f t="shared" si="25"/>
        <v>0</v>
      </c>
      <c r="N147" s="128">
        <v>20</v>
      </c>
      <c r="O147" s="138">
        <f t="shared" si="26"/>
        <v>43.01</v>
      </c>
    </row>
    <row r="148" spans="1:15">
      <c r="A148" s="184" t="s">
        <v>626</v>
      </c>
      <c r="B148" s="128" t="s">
        <v>522</v>
      </c>
      <c r="C148" s="127" t="s">
        <v>444</v>
      </c>
      <c r="D148" s="205">
        <v>1</v>
      </c>
      <c r="E148" s="128"/>
      <c r="F148" s="331">
        <v>20</v>
      </c>
      <c r="G148" s="138">
        <f t="shared" si="22"/>
        <v>43.01</v>
      </c>
      <c r="H148" s="331"/>
      <c r="I148" s="138">
        <f t="shared" si="23"/>
        <v>0</v>
      </c>
      <c r="J148" s="331">
        <v>20</v>
      </c>
      <c r="K148" s="138">
        <f t="shared" si="24"/>
        <v>43.01</v>
      </c>
      <c r="L148" s="128"/>
      <c r="M148" s="138">
        <f t="shared" si="25"/>
        <v>0</v>
      </c>
      <c r="N148" s="128"/>
      <c r="O148" s="138">
        <f t="shared" si="26"/>
        <v>0</v>
      </c>
    </row>
    <row r="149" spans="1:15">
      <c r="A149" s="184" t="s">
        <v>626</v>
      </c>
      <c r="B149" s="128" t="s">
        <v>522</v>
      </c>
      <c r="C149" s="127" t="s">
        <v>444</v>
      </c>
      <c r="D149" s="231">
        <v>2</v>
      </c>
      <c r="E149" s="128"/>
      <c r="F149" s="331">
        <v>40</v>
      </c>
      <c r="G149" s="138">
        <f t="shared" si="22"/>
        <v>46.02</v>
      </c>
      <c r="H149" s="331"/>
      <c r="I149" s="138">
        <f t="shared" si="23"/>
        <v>0</v>
      </c>
      <c r="J149" s="331">
        <v>40</v>
      </c>
      <c r="K149" s="138">
        <f t="shared" si="24"/>
        <v>46.02</v>
      </c>
      <c r="L149" s="128"/>
      <c r="M149" s="138">
        <f t="shared" si="25"/>
        <v>0</v>
      </c>
      <c r="N149" s="128"/>
      <c r="O149" s="138">
        <f t="shared" si="26"/>
        <v>0</v>
      </c>
    </row>
    <row r="150" spans="1:15">
      <c r="A150" s="190" t="s">
        <v>626</v>
      </c>
      <c r="B150" s="128" t="s">
        <v>522</v>
      </c>
      <c r="C150" s="127" t="s">
        <v>540</v>
      </c>
      <c r="D150" s="176">
        <v>4</v>
      </c>
      <c r="E150" s="176"/>
      <c r="F150" s="187">
        <v>60</v>
      </c>
      <c r="G150" s="138">
        <f t="shared" si="22"/>
        <v>47.78</v>
      </c>
      <c r="H150" s="187">
        <v>71</v>
      </c>
      <c r="I150" s="138">
        <f t="shared" si="23"/>
        <v>48.51</v>
      </c>
      <c r="J150" s="187"/>
      <c r="K150" s="138">
        <f t="shared" si="24"/>
        <v>0</v>
      </c>
      <c r="L150" s="176"/>
      <c r="M150" s="138">
        <f t="shared" si="25"/>
        <v>0</v>
      </c>
      <c r="N150" s="176"/>
      <c r="O150" s="138">
        <f t="shared" si="26"/>
        <v>0</v>
      </c>
    </row>
    <row r="151" spans="1:15">
      <c r="A151" s="190" t="s">
        <v>626</v>
      </c>
      <c r="B151" s="128" t="s">
        <v>522</v>
      </c>
      <c r="C151" s="127" t="s">
        <v>540</v>
      </c>
      <c r="D151" s="176" t="s">
        <v>590</v>
      </c>
      <c r="E151" s="176"/>
      <c r="F151" s="187">
        <v>60</v>
      </c>
      <c r="G151" s="138">
        <f t="shared" si="22"/>
        <v>47.78</v>
      </c>
      <c r="H151" s="187">
        <v>71</v>
      </c>
      <c r="I151" s="138">
        <f t="shared" si="23"/>
        <v>48.51</v>
      </c>
      <c r="J151" s="187"/>
      <c r="K151" s="138">
        <f t="shared" si="24"/>
        <v>0</v>
      </c>
      <c r="L151" s="176"/>
      <c r="M151" s="138">
        <f t="shared" si="25"/>
        <v>0</v>
      </c>
      <c r="N151" s="176"/>
      <c r="O151" s="138">
        <f t="shared" si="26"/>
        <v>0</v>
      </c>
    </row>
    <row r="152" spans="1:15">
      <c r="A152" s="190" t="s">
        <v>626</v>
      </c>
      <c r="B152" s="128" t="s">
        <v>522</v>
      </c>
      <c r="C152" s="127" t="s">
        <v>540</v>
      </c>
      <c r="D152" s="176" t="s">
        <v>595</v>
      </c>
      <c r="E152" s="176"/>
      <c r="F152" s="187">
        <v>60</v>
      </c>
      <c r="G152" s="138">
        <f t="shared" si="22"/>
        <v>47.78</v>
      </c>
      <c r="H152" s="187">
        <v>71</v>
      </c>
      <c r="I152" s="138">
        <f t="shared" si="23"/>
        <v>48.51</v>
      </c>
      <c r="J152" s="187"/>
      <c r="K152" s="138">
        <f t="shared" si="24"/>
        <v>0</v>
      </c>
      <c r="L152" s="176"/>
      <c r="M152" s="138">
        <f t="shared" si="25"/>
        <v>0</v>
      </c>
      <c r="N152" s="176"/>
      <c r="O152" s="138">
        <f t="shared" si="26"/>
        <v>0</v>
      </c>
    </row>
    <row r="153" spans="1:15">
      <c r="A153" s="190" t="s">
        <v>626</v>
      </c>
      <c r="B153" s="128" t="s">
        <v>522</v>
      </c>
      <c r="C153" s="127" t="s">
        <v>540</v>
      </c>
      <c r="D153" s="176">
        <v>8</v>
      </c>
      <c r="E153" s="176"/>
      <c r="F153" s="187">
        <v>60</v>
      </c>
      <c r="G153" s="138">
        <f t="shared" si="22"/>
        <v>47.78</v>
      </c>
      <c r="H153" s="187">
        <v>71</v>
      </c>
      <c r="I153" s="138">
        <f t="shared" si="23"/>
        <v>48.51</v>
      </c>
      <c r="J153" s="187"/>
      <c r="K153" s="138">
        <f t="shared" si="24"/>
        <v>0</v>
      </c>
      <c r="L153" s="176"/>
      <c r="M153" s="138">
        <f t="shared" si="25"/>
        <v>0</v>
      </c>
      <c r="N153" s="176"/>
      <c r="O153" s="138">
        <f t="shared" si="26"/>
        <v>0</v>
      </c>
    </row>
    <row r="154" spans="1:15">
      <c r="A154" s="126" t="s">
        <v>630</v>
      </c>
      <c r="B154" s="128" t="s">
        <v>522</v>
      </c>
      <c r="C154" s="127" t="s">
        <v>152</v>
      </c>
      <c r="D154" s="130">
        <v>1</v>
      </c>
      <c r="E154" s="128"/>
      <c r="F154" s="128"/>
      <c r="G154" s="138">
        <f t="shared" si="22"/>
        <v>0</v>
      </c>
      <c r="H154" s="128"/>
      <c r="I154" s="138">
        <f t="shared" si="23"/>
        <v>0</v>
      </c>
      <c r="J154" s="128"/>
      <c r="K154" s="138">
        <f t="shared" si="24"/>
        <v>0</v>
      </c>
      <c r="L154" s="128"/>
      <c r="M154" s="138">
        <f t="shared" si="25"/>
        <v>0</v>
      </c>
      <c r="N154" s="128"/>
      <c r="O154" s="138">
        <f t="shared" si="26"/>
        <v>0</v>
      </c>
    </row>
    <row r="155" spans="1:15">
      <c r="A155" s="126" t="s">
        <v>630</v>
      </c>
      <c r="B155" s="128" t="s">
        <v>522</v>
      </c>
      <c r="C155" s="127" t="s">
        <v>152</v>
      </c>
      <c r="D155" s="130">
        <v>2</v>
      </c>
      <c r="E155" s="128"/>
      <c r="F155" s="128">
        <v>60</v>
      </c>
      <c r="G155" s="138">
        <f t="shared" si="22"/>
        <v>47.78</v>
      </c>
      <c r="H155" s="128"/>
      <c r="I155" s="138">
        <f t="shared" si="23"/>
        <v>0</v>
      </c>
      <c r="J155" s="128">
        <v>90</v>
      </c>
      <c r="K155" s="138">
        <f t="shared" si="24"/>
        <v>49.54</v>
      </c>
      <c r="L155" s="128">
        <v>40</v>
      </c>
      <c r="M155" s="138">
        <f t="shared" si="25"/>
        <v>46.02</v>
      </c>
      <c r="N155" s="128"/>
      <c r="O155" s="138">
        <f t="shared" si="26"/>
        <v>0</v>
      </c>
    </row>
    <row r="156" spans="1:15">
      <c r="A156" s="126" t="s">
        <v>630</v>
      </c>
      <c r="B156" s="128" t="s">
        <v>522</v>
      </c>
      <c r="C156" s="127" t="s">
        <v>152</v>
      </c>
      <c r="D156" s="130">
        <v>3</v>
      </c>
      <c r="E156" s="128"/>
      <c r="F156" s="128"/>
      <c r="G156" s="138">
        <f t="shared" si="22"/>
        <v>0</v>
      </c>
      <c r="H156" s="128"/>
      <c r="I156" s="138">
        <f t="shared" si="23"/>
        <v>0</v>
      </c>
      <c r="J156" s="128"/>
      <c r="K156" s="138">
        <f t="shared" si="24"/>
        <v>0</v>
      </c>
      <c r="L156" s="128">
        <v>60</v>
      </c>
      <c r="M156" s="138">
        <f t="shared" si="25"/>
        <v>47.78</v>
      </c>
      <c r="N156" s="128"/>
      <c r="O156" s="138">
        <f t="shared" si="26"/>
        <v>0</v>
      </c>
    </row>
    <row r="157" spans="1:15">
      <c r="A157" s="126" t="s">
        <v>630</v>
      </c>
      <c r="B157" s="128" t="s">
        <v>522</v>
      </c>
      <c r="C157" s="127" t="s">
        <v>152</v>
      </c>
      <c r="D157" s="130">
        <v>4</v>
      </c>
      <c r="E157" s="128"/>
      <c r="F157" s="128">
        <v>60</v>
      </c>
      <c r="G157" s="138">
        <f t="shared" si="22"/>
        <v>47.78</v>
      </c>
      <c r="H157" s="128"/>
      <c r="I157" s="138">
        <f t="shared" si="23"/>
        <v>0</v>
      </c>
      <c r="J157" s="128">
        <v>40</v>
      </c>
      <c r="K157" s="138">
        <f t="shared" si="24"/>
        <v>46.02</v>
      </c>
      <c r="L157" s="128">
        <v>80</v>
      </c>
      <c r="M157" s="138">
        <f t="shared" si="25"/>
        <v>49.03</v>
      </c>
      <c r="N157" s="128"/>
      <c r="O157" s="138">
        <f t="shared" si="26"/>
        <v>0</v>
      </c>
    </row>
    <row r="158" spans="1:15">
      <c r="A158" s="126" t="s">
        <v>630</v>
      </c>
      <c r="B158" s="128" t="s">
        <v>522</v>
      </c>
      <c r="C158" s="127" t="s">
        <v>152</v>
      </c>
      <c r="D158" s="130">
        <v>6</v>
      </c>
      <c r="E158" s="128"/>
      <c r="F158" s="128"/>
      <c r="G158" s="138">
        <f t="shared" si="22"/>
        <v>0</v>
      </c>
      <c r="H158" s="128"/>
      <c r="I158" s="138">
        <f t="shared" si="23"/>
        <v>0</v>
      </c>
      <c r="J158" s="128"/>
      <c r="K158" s="138">
        <f t="shared" si="24"/>
        <v>0</v>
      </c>
      <c r="L158" s="128">
        <v>120</v>
      </c>
      <c r="M158" s="138">
        <f t="shared" si="25"/>
        <v>50.79</v>
      </c>
      <c r="N158" s="128"/>
      <c r="O158" s="138">
        <f t="shared" si="26"/>
        <v>0</v>
      </c>
    </row>
    <row r="159" spans="1:15">
      <c r="A159" s="126" t="s">
        <v>630</v>
      </c>
      <c r="B159" s="128" t="s">
        <v>522</v>
      </c>
      <c r="C159" s="127" t="s">
        <v>453</v>
      </c>
      <c r="D159" s="205">
        <v>1</v>
      </c>
      <c r="E159" s="176"/>
      <c r="F159" s="176"/>
      <c r="G159" s="138">
        <f t="shared" si="22"/>
        <v>0</v>
      </c>
      <c r="H159" s="206"/>
      <c r="I159" s="138">
        <f t="shared" si="23"/>
        <v>0</v>
      </c>
      <c r="J159" s="206"/>
      <c r="K159" s="138">
        <f t="shared" si="24"/>
        <v>0</v>
      </c>
      <c r="L159" s="128"/>
      <c r="M159" s="138">
        <f t="shared" si="25"/>
        <v>0</v>
      </c>
      <c r="N159" s="128">
        <v>60</v>
      </c>
      <c r="O159" s="138">
        <f t="shared" si="26"/>
        <v>47.78</v>
      </c>
    </row>
    <row r="160" spans="1:15">
      <c r="A160" s="126" t="s">
        <v>630</v>
      </c>
      <c r="B160" s="128" t="s">
        <v>522</v>
      </c>
      <c r="C160" s="127" t="s">
        <v>453</v>
      </c>
      <c r="D160" s="205">
        <v>2</v>
      </c>
      <c r="E160" s="128"/>
      <c r="F160" s="206">
        <v>60</v>
      </c>
      <c r="G160" s="138">
        <f t="shared" si="22"/>
        <v>47.78</v>
      </c>
      <c r="H160" s="206"/>
      <c r="I160" s="138">
        <f t="shared" si="23"/>
        <v>0</v>
      </c>
      <c r="J160" s="206"/>
      <c r="K160" s="138">
        <f t="shared" si="24"/>
        <v>0</v>
      </c>
      <c r="L160" s="128"/>
      <c r="M160" s="138">
        <f t="shared" si="25"/>
        <v>0</v>
      </c>
      <c r="N160" s="128">
        <v>40</v>
      </c>
      <c r="O160" s="138">
        <f t="shared" si="26"/>
        <v>46.02</v>
      </c>
    </row>
    <row r="161" spans="1:15">
      <c r="A161" s="126" t="s">
        <v>630</v>
      </c>
      <c r="B161" s="128" t="s">
        <v>522</v>
      </c>
      <c r="C161" s="127" t="s">
        <v>453</v>
      </c>
      <c r="D161" s="205">
        <v>4</v>
      </c>
      <c r="E161" s="128"/>
      <c r="F161" s="206">
        <v>60</v>
      </c>
      <c r="G161" s="138">
        <f t="shared" si="22"/>
        <v>47.78</v>
      </c>
      <c r="H161" s="206"/>
      <c r="I161" s="138">
        <f t="shared" si="23"/>
        <v>0</v>
      </c>
      <c r="J161" s="206"/>
      <c r="K161" s="138">
        <f t="shared" si="24"/>
        <v>0</v>
      </c>
      <c r="L161" s="128"/>
      <c r="M161" s="138">
        <f t="shared" si="25"/>
        <v>0</v>
      </c>
      <c r="N161" s="128">
        <v>20</v>
      </c>
      <c r="O161" s="138">
        <f t="shared" si="26"/>
        <v>43.01</v>
      </c>
    </row>
    <row r="162" spans="1:15">
      <c r="A162" s="184" t="s">
        <v>634</v>
      </c>
      <c r="B162" s="128" t="s">
        <v>522</v>
      </c>
      <c r="C162" s="127" t="s">
        <v>152</v>
      </c>
      <c r="D162" s="205">
        <v>2</v>
      </c>
      <c r="E162" s="128"/>
      <c r="F162" s="206">
        <v>60</v>
      </c>
      <c r="G162" s="138">
        <f t="shared" si="22"/>
        <v>47.78</v>
      </c>
      <c r="H162" s="206">
        <v>20</v>
      </c>
      <c r="I162" s="138">
        <f t="shared" si="23"/>
        <v>43.01</v>
      </c>
      <c r="J162" s="206">
        <v>40</v>
      </c>
      <c r="K162" s="138">
        <f t="shared" si="24"/>
        <v>46.02</v>
      </c>
      <c r="L162" s="128"/>
      <c r="M162" s="138">
        <f t="shared" si="25"/>
        <v>0</v>
      </c>
      <c r="N162" s="128"/>
      <c r="O162" s="138">
        <f t="shared" si="26"/>
        <v>0</v>
      </c>
    </row>
    <row r="163" spans="1:15">
      <c r="A163" s="184" t="s">
        <v>634</v>
      </c>
      <c r="B163" s="128" t="s">
        <v>522</v>
      </c>
      <c r="C163" s="127" t="s">
        <v>152</v>
      </c>
      <c r="D163" s="205">
        <v>4</v>
      </c>
      <c r="E163" s="128"/>
      <c r="F163" s="206"/>
      <c r="G163" s="138">
        <f t="shared" si="22"/>
        <v>0</v>
      </c>
      <c r="H163" s="206">
        <v>15</v>
      </c>
      <c r="I163" s="138">
        <f t="shared" si="23"/>
        <v>41.76</v>
      </c>
      <c r="J163" s="206">
        <v>20</v>
      </c>
      <c r="K163" s="138">
        <f t="shared" si="24"/>
        <v>43.01</v>
      </c>
      <c r="L163" s="128"/>
      <c r="M163" s="138">
        <f t="shared" si="25"/>
        <v>0</v>
      </c>
      <c r="N163" s="128"/>
      <c r="O163" s="138">
        <f t="shared" si="26"/>
        <v>0</v>
      </c>
    </row>
    <row r="164" spans="1:15">
      <c r="A164" s="184" t="s">
        <v>634</v>
      </c>
      <c r="B164" s="128" t="s">
        <v>522</v>
      </c>
      <c r="C164" s="127" t="s">
        <v>453</v>
      </c>
      <c r="D164" s="205">
        <v>1</v>
      </c>
      <c r="E164" s="128"/>
      <c r="F164" s="206"/>
      <c r="G164" s="138">
        <f t="shared" si="22"/>
        <v>0</v>
      </c>
      <c r="H164" s="206"/>
      <c r="I164" s="138">
        <f t="shared" si="23"/>
        <v>0</v>
      </c>
      <c r="J164" s="206"/>
      <c r="K164" s="138">
        <f t="shared" si="24"/>
        <v>0</v>
      </c>
      <c r="L164" s="128"/>
      <c r="M164" s="138">
        <f t="shared" si="25"/>
        <v>0</v>
      </c>
      <c r="N164" s="128">
        <v>60</v>
      </c>
      <c r="O164" s="138">
        <f t="shared" si="26"/>
        <v>47.78</v>
      </c>
    </row>
    <row r="165" spans="1:15">
      <c r="A165" s="184" t="s">
        <v>634</v>
      </c>
      <c r="B165" s="128" t="s">
        <v>522</v>
      </c>
      <c r="C165" s="127" t="s">
        <v>453</v>
      </c>
      <c r="D165" s="205">
        <v>2</v>
      </c>
      <c r="E165" s="128"/>
      <c r="F165" s="206"/>
      <c r="G165" s="138">
        <f t="shared" si="22"/>
        <v>0</v>
      </c>
      <c r="H165" s="206">
        <v>20</v>
      </c>
      <c r="I165" s="138">
        <f t="shared" si="23"/>
        <v>43.01</v>
      </c>
      <c r="J165" s="206">
        <v>40</v>
      </c>
      <c r="K165" s="138">
        <f t="shared" si="24"/>
        <v>46.02</v>
      </c>
      <c r="L165" s="128"/>
      <c r="M165" s="138">
        <f t="shared" si="25"/>
        <v>0</v>
      </c>
      <c r="N165" s="128">
        <v>40</v>
      </c>
      <c r="O165" s="138">
        <f t="shared" si="26"/>
        <v>46.02</v>
      </c>
    </row>
    <row r="166" spans="1:15">
      <c r="A166" s="184" t="s">
        <v>634</v>
      </c>
      <c r="B166" s="128" t="s">
        <v>522</v>
      </c>
      <c r="C166" s="127" t="s">
        <v>453</v>
      </c>
      <c r="D166" s="205">
        <v>4</v>
      </c>
      <c r="E166" s="128"/>
      <c r="F166" s="206">
        <v>60</v>
      </c>
      <c r="G166" s="138">
        <f t="shared" si="22"/>
        <v>47.78</v>
      </c>
      <c r="H166" s="206">
        <v>15</v>
      </c>
      <c r="I166" s="138">
        <f t="shared" si="23"/>
        <v>41.76</v>
      </c>
      <c r="J166" s="206">
        <v>20</v>
      </c>
      <c r="K166" s="138">
        <f t="shared" si="24"/>
        <v>43.01</v>
      </c>
      <c r="L166" s="128"/>
      <c r="M166" s="138">
        <f t="shared" si="25"/>
        <v>0</v>
      </c>
      <c r="N166" s="128">
        <v>20</v>
      </c>
      <c r="O166" s="138">
        <f t="shared" si="26"/>
        <v>43.01</v>
      </c>
    </row>
    <row r="167" spans="1:15">
      <c r="A167" s="184" t="s">
        <v>634</v>
      </c>
      <c r="B167" s="128" t="s">
        <v>522</v>
      </c>
      <c r="C167" s="127" t="s">
        <v>444</v>
      </c>
      <c r="D167" s="231">
        <v>1</v>
      </c>
      <c r="E167" s="128"/>
      <c r="F167" s="331">
        <v>20</v>
      </c>
      <c r="G167" s="138">
        <f t="shared" si="22"/>
        <v>43.01</v>
      </c>
      <c r="H167" s="331"/>
      <c r="I167" s="138">
        <f t="shared" si="23"/>
        <v>0</v>
      </c>
      <c r="J167" s="331">
        <v>20</v>
      </c>
      <c r="K167" s="138">
        <f t="shared" si="24"/>
        <v>43.01</v>
      </c>
      <c r="L167" s="128">
        <v>30</v>
      </c>
      <c r="M167" s="138">
        <f t="shared" si="25"/>
        <v>44.77</v>
      </c>
      <c r="N167" s="128"/>
      <c r="O167" s="138">
        <f t="shared" si="26"/>
        <v>0</v>
      </c>
    </row>
    <row r="168" spans="1:15">
      <c r="A168" s="184" t="s">
        <v>634</v>
      </c>
      <c r="B168" s="128" t="s">
        <v>522</v>
      </c>
      <c r="C168" s="127" t="s">
        <v>444</v>
      </c>
      <c r="D168" s="231">
        <v>2</v>
      </c>
      <c r="E168" s="128"/>
      <c r="F168" s="331">
        <v>40</v>
      </c>
      <c r="G168" s="138">
        <f t="shared" si="22"/>
        <v>46.02</v>
      </c>
      <c r="H168" s="331"/>
      <c r="I168" s="138">
        <f t="shared" si="23"/>
        <v>0</v>
      </c>
      <c r="J168" s="331">
        <v>40</v>
      </c>
      <c r="K168" s="138">
        <f t="shared" si="24"/>
        <v>46.02</v>
      </c>
      <c r="L168" s="128">
        <v>60</v>
      </c>
      <c r="M168" s="138">
        <f t="shared" si="25"/>
        <v>47.78</v>
      </c>
      <c r="N168" s="128"/>
      <c r="O168" s="138">
        <f t="shared" si="26"/>
        <v>0</v>
      </c>
    </row>
    <row r="169" spans="1:15">
      <c r="A169" s="126" t="s">
        <v>100</v>
      </c>
      <c r="B169" s="128" t="s">
        <v>522</v>
      </c>
      <c r="C169" s="127" t="s">
        <v>152</v>
      </c>
      <c r="D169" s="130">
        <v>2</v>
      </c>
      <c r="E169" s="128"/>
      <c r="F169" s="128"/>
      <c r="G169" s="240">
        <f t="shared" si="22"/>
        <v>0</v>
      </c>
      <c r="H169" s="128">
        <v>20</v>
      </c>
      <c r="I169" s="240">
        <f t="shared" si="23"/>
        <v>43.01</v>
      </c>
      <c r="J169" s="128"/>
      <c r="K169" s="240">
        <f t="shared" si="24"/>
        <v>0</v>
      </c>
      <c r="L169" s="128"/>
      <c r="M169" s="240">
        <f t="shared" si="25"/>
        <v>0</v>
      </c>
      <c r="N169" s="192"/>
      <c r="O169" s="240">
        <f t="shared" si="26"/>
        <v>0</v>
      </c>
    </row>
    <row r="170" spans="1:15">
      <c r="A170" s="126" t="s">
        <v>100</v>
      </c>
      <c r="B170" s="128" t="s">
        <v>522</v>
      </c>
      <c r="C170" s="127" t="s">
        <v>152</v>
      </c>
      <c r="D170" s="130">
        <v>3</v>
      </c>
      <c r="E170" s="128"/>
      <c r="F170" s="128"/>
      <c r="G170" s="240">
        <f t="shared" ref="G170:G191" si="27">IF(F170&gt;0,ROUND(10*LOG10(F170)+30,2),0)</f>
        <v>0</v>
      </c>
      <c r="H170" s="128">
        <v>20</v>
      </c>
      <c r="I170" s="240">
        <f t="shared" ref="I170:I191" si="28">IF(H170&gt;0,ROUND(10*LOG10(H170)+30,2),0)</f>
        <v>43.01</v>
      </c>
      <c r="J170" s="128"/>
      <c r="K170" s="240">
        <f t="shared" ref="K170:K191" si="29">IF(J170&gt;0,ROUND(10*LOG10(J170)+30,2),0)</f>
        <v>0</v>
      </c>
      <c r="L170" s="128"/>
      <c r="M170" s="240">
        <f t="shared" ref="M170:M191" si="30">IF(L170&gt;0,ROUND(10*LOG10(L170)+30,2),0)</f>
        <v>0</v>
      </c>
      <c r="N170" s="128"/>
      <c r="O170" s="240">
        <f t="shared" ref="O170:O191" si="31">IF(N170&gt;0,ROUND(10*LOG10(N170)+30,2),0)</f>
        <v>0</v>
      </c>
    </row>
    <row r="171" spans="1:15">
      <c r="A171" s="126" t="s">
        <v>100</v>
      </c>
      <c r="B171" s="128" t="s">
        <v>522</v>
      </c>
      <c r="C171" s="127" t="s">
        <v>152</v>
      </c>
      <c r="D171" s="130">
        <v>4</v>
      </c>
      <c r="E171" s="128"/>
      <c r="F171" s="128"/>
      <c r="G171" s="240">
        <f t="shared" si="27"/>
        <v>0</v>
      </c>
      <c r="H171" s="128">
        <v>20</v>
      </c>
      <c r="I171" s="240">
        <f t="shared" si="28"/>
        <v>43.01</v>
      </c>
      <c r="J171" s="128"/>
      <c r="K171" s="240">
        <f t="shared" si="29"/>
        <v>0</v>
      </c>
      <c r="L171" s="128"/>
      <c r="M171" s="240">
        <f t="shared" si="30"/>
        <v>0</v>
      </c>
      <c r="N171" s="128"/>
      <c r="O171" s="240">
        <f t="shared" si="31"/>
        <v>0</v>
      </c>
    </row>
    <row r="172" spans="1:15">
      <c r="A172" s="126" t="s">
        <v>100</v>
      </c>
      <c r="B172" s="128" t="s">
        <v>522</v>
      </c>
      <c r="C172" s="127" t="s">
        <v>453</v>
      </c>
      <c r="D172" s="205">
        <v>2</v>
      </c>
      <c r="E172" s="128"/>
      <c r="F172" s="206"/>
      <c r="G172" s="240">
        <f t="shared" si="27"/>
        <v>0</v>
      </c>
      <c r="H172" s="206">
        <v>16</v>
      </c>
      <c r="I172" s="240">
        <f t="shared" si="28"/>
        <v>42.04</v>
      </c>
      <c r="J172" s="206"/>
      <c r="K172" s="240">
        <f t="shared" si="29"/>
        <v>0</v>
      </c>
      <c r="L172" s="128"/>
      <c r="M172" s="240">
        <f t="shared" si="30"/>
        <v>0</v>
      </c>
      <c r="N172" s="128"/>
      <c r="O172" s="240">
        <f t="shared" si="31"/>
        <v>0</v>
      </c>
    </row>
    <row r="173" spans="1:15">
      <c r="A173" s="126" t="s">
        <v>100</v>
      </c>
      <c r="B173" s="128" t="s">
        <v>522</v>
      </c>
      <c r="C173" s="127" t="s">
        <v>453</v>
      </c>
      <c r="D173" s="205">
        <v>3</v>
      </c>
      <c r="E173" s="128"/>
      <c r="F173" s="206"/>
      <c r="G173" s="240">
        <f t="shared" si="27"/>
        <v>0</v>
      </c>
      <c r="H173" s="206">
        <v>16</v>
      </c>
      <c r="I173" s="240">
        <f t="shared" si="28"/>
        <v>42.04</v>
      </c>
      <c r="J173" s="206"/>
      <c r="K173" s="240">
        <f t="shared" si="29"/>
        <v>0</v>
      </c>
      <c r="L173" s="128"/>
      <c r="M173" s="240">
        <f t="shared" si="30"/>
        <v>0</v>
      </c>
      <c r="N173" s="128"/>
      <c r="O173" s="240">
        <f t="shared" si="31"/>
        <v>0</v>
      </c>
    </row>
    <row r="174" spans="1:15">
      <c r="A174" s="126" t="s">
        <v>100</v>
      </c>
      <c r="B174" s="128" t="s">
        <v>522</v>
      </c>
      <c r="C174" s="127" t="s">
        <v>453</v>
      </c>
      <c r="D174" s="205">
        <v>4</v>
      </c>
      <c r="E174" s="128"/>
      <c r="F174" s="206"/>
      <c r="G174" s="240">
        <f t="shared" si="27"/>
        <v>0</v>
      </c>
      <c r="H174" s="206">
        <v>16</v>
      </c>
      <c r="I174" s="240">
        <f t="shared" si="28"/>
        <v>42.04</v>
      </c>
      <c r="J174" s="206"/>
      <c r="K174" s="240">
        <f t="shared" si="29"/>
        <v>0</v>
      </c>
      <c r="L174" s="128"/>
      <c r="M174" s="240">
        <f t="shared" si="30"/>
        <v>0</v>
      </c>
      <c r="N174" s="128"/>
      <c r="O174" s="240">
        <f t="shared" si="31"/>
        <v>0</v>
      </c>
    </row>
    <row r="175" spans="1:15">
      <c r="A175" s="190" t="s">
        <v>100</v>
      </c>
      <c r="B175" s="128" t="s">
        <v>522</v>
      </c>
      <c r="C175" s="127" t="s">
        <v>540</v>
      </c>
      <c r="D175" s="176">
        <v>4</v>
      </c>
      <c r="E175" s="176"/>
      <c r="F175" s="187"/>
      <c r="G175" s="240">
        <f t="shared" si="27"/>
        <v>0</v>
      </c>
      <c r="H175" s="187">
        <v>20</v>
      </c>
      <c r="I175" s="240">
        <f t="shared" si="28"/>
        <v>43.01</v>
      </c>
      <c r="J175" s="187"/>
      <c r="K175" s="240">
        <f t="shared" si="29"/>
        <v>0</v>
      </c>
      <c r="L175" s="176"/>
      <c r="M175" s="240">
        <f t="shared" si="30"/>
        <v>0</v>
      </c>
      <c r="N175" s="176"/>
      <c r="O175" s="240">
        <f t="shared" si="31"/>
        <v>0</v>
      </c>
    </row>
    <row r="176" spans="1:15">
      <c r="A176" s="190" t="s">
        <v>100</v>
      </c>
      <c r="B176" s="128" t="s">
        <v>522</v>
      </c>
      <c r="C176" s="127" t="s">
        <v>540</v>
      </c>
      <c r="D176" s="176">
        <v>6</v>
      </c>
      <c r="E176" s="176"/>
      <c r="F176" s="187"/>
      <c r="G176" s="240">
        <f t="shared" si="27"/>
        <v>0</v>
      </c>
      <c r="H176" s="187">
        <v>20</v>
      </c>
      <c r="I176" s="240">
        <f t="shared" si="28"/>
        <v>43.01</v>
      </c>
      <c r="J176" s="187"/>
      <c r="K176" s="240">
        <f t="shared" si="29"/>
        <v>0</v>
      </c>
      <c r="L176" s="176"/>
      <c r="M176" s="240">
        <f t="shared" si="30"/>
        <v>0</v>
      </c>
      <c r="N176" s="176"/>
      <c r="O176" s="240">
        <f t="shared" si="31"/>
        <v>0</v>
      </c>
    </row>
    <row r="177" spans="1:52">
      <c r="A177" s="190" t="s">
        <v>100</v>
      </c>
      <c r="B177" s="128" t="s">
        <v>522</v>
      </c>
      <c r="C177" s="127" t="s">
        <v>540</v>
      </c>
      <c r="D177" s="176">
        <v>8</v>
      </c>
      <c r="E177" s="176"/>
      <c r="F177" s="187"/>
      <c r="G177" s="240">
        <f t="shared" si="27"/>
        <v>0</v>
      </c>
      <c r="H177" s="187">
        <v>20</v>
      </c>
      <c r="I177" s="240">
        <f t="shared" si="28"/>
        <v>43.01</v>
      </c>
      <c r="J177" s="187"/>
      <c r="K177" s="240">
        <f t="shared" si="29"/>
        <v>0</v>
      </c>
      <c r="L177" s="176"/>
      <c r="M177" s="240">
        <f t="shared" si="30"/>
        <v>0</v>
      </c>
      <c r="N177" s="176"/>
      <c r="O177" s="240">
        <f t="shared" si="31"/>
        <v>0</v>
      </c>
    </row>
    <row r="178" spans="1:52">
      <c r="A178" s="126" t="s">
        <v>653</v>
      </c>
      <c r="B178" s="128" t="s">
        <v>522</v>
      </c>
      <c r="C178" s="127" t="s">
        <v>152</v>
      </c>
      <c r="D178" s="130">
        <v>1</v>
      </c>
      <c r="E178" s="128"/>
      <c r="F178" s="128"/>
      <c r="G178" s="240">
        <f t="shared" si="27"/>
        <v>0</v>
      </c>
      <c r="H178" s="128">
        <v>63</v>
      </c>
      <c r="I178" s="240">
        <f t="shared" si="28"/>
        <v>47.99</v>
      </c>
      <c r="J178" s="128"/>
      <c r="K178" s="240">
        <f t="shared" si="29"/>
        <v>0</v>
      </c>
      <c r="L178" s="128"/>
      <c r="M178" s="240">
        <f t="shared" si="30"/>
        <v>0</v>
      </c>
      <c r="N178" s="128"/>
      <c r="O178" s="240">
        <f t="shared" si="31"/>
        <v>0</v>
      </c>
    </row>
    <row r="179" spans="1:52">
      <c r="A179" s="184" t="s">
        <v>653</v>
      </c>
      <c r="B179" s="128" t="s">
        <v>522</v>
      </c>
      <c r="C179" s="127" t="s">
        <v>152</v>
      </c>
      <c r="D179" s="130">
        <v>2</v>
      </c>
      <c r="E179" s="128"/>
      <c r="F179" s="128"/>
      <c r="G179" s="240">
        <f t="shared" si="27"/>
        <v>0</v>
      </c>
      <c r="H179" s="128">
        <v>63</v>
      </c>
      <c r="I179" s="240">
        <f t="shared" si="28"/>
        <v>47.99</v>
      </c>
      <c r="J179" s="128"/>
      <c r="K179" s="240">
        <f t="shared" si="29"/>
        <v>0</v>
      </c>
      <c r="L179" s="128"/>
      <c r="M179" s="240">
        <f t="shared" si="30"/>
        <v>0</v>
      </c>
      <c r="N179" s="128"/>
      <c r="O179" s="240">
        <f t="shared" si="31"/>
        <v>0</v>
      </c>
    </row>
    <row r="180" spans="1:52">
      <c r="A180" s="184" t="s">
        <v>653</v>
      </c>
      <c r="B180" s="128" t="s">
        <v>522</v>
      </c>
      <c r="C180" s="127" t="s">
        <v>152</v>
      </c>
      <c r="D180" s="130">
        <v>3</v>
      </c>
      <c r="E180" s="128"/>
      <c r="F180" s="128"/>
      <c r="G180" s="240">
        <f t="shared" si="27"/>
        <v>0</v>
      </c>
      <c r="H180" s="206"/>
      <c r="I180" s="240">
        <f t="shared" si="28"/>
        <v>0</v>
      </c>
      <c r="J180" s="206"/>
      <c r="K180" s="240">
        <f t="shared" si="29"/>
        <v>0</v>
      </c>
      <c r="L180" s="128"/>
      <c r="M180" s="240">
        <f t="shared" si="30"/>
        <v>0</v>
      </c>
      <c r="N180" s="128"/>
      <c r="O180" s="240">
        <f t="shared" si="31"/>
        <v>0</v>
      </c>
    </row>
    <row r="181" spans="1:52">
      <c r="A181" s="184" t="s">
        <v>653</v>
      </c>
      <c r="B181" s="128" t="s">
        <v>522</v>
      </c>
      <c r="C181" s="127" t="s">
        <v>152</v>
      </c>
      <c r="D181" s="130">
        <v>4</v>
      </c>
      <c r="E181" s="128"/>
      <c r="F181" s="128"/>
      <c r="G181" s="240">
        <f t="shared" si="27"/>
        <v>0</v>
      </c>
      <c r="H181" s="206"/>
      <c r="I181" s="240">
        <f t="shared" si="28"/>
        <v>0</v>
      </c>
      <c r="J181" s="206"/>
      <c r="K181" s="240">
        <f t="shared" si="29"/>
        <v>0</v>
      </c>
      <c r="L181" s="128"/>
      <c r="M181" s="240">
        <f t="shared" si="30"/>
        <v>0</v>
      </c>
      <c r="N181" s="128"/>
      <c r="O181" s="240">
        <f t="shared" si="31"/>
        <v>0</v>
      </c>
    </row>
    <row r="182" spans="1:52">
      <c r="A182" s="126" t="s">
        <v>653</v>
      </c>
      <c r="B182" s="128" t="s">
        <v>522</v>
      </c>
      <c r="C182" s="127" t="s">
        <v>453</v>
      </c>
      <c r="D182" s="205">
        <v>1</v>
      </c>
      <c r="E182" s="128"/>
      <c r="F182" s="206"/>
      <c r="G182" s="240">
        <f t="shared" si="27"/>
        <v>0</v>
      </c>
      <c r="H182" s="206">
        <v>50</v>
      </c>
      <c r="I182" s="240">
        <f t="shared" si="28"/>
        <v>46.99</v>
      </c>
      <c r="J182" s="206"/>
      <c r="K182" s="240">
        <f t="shared" si="29"/>
        <v>0</v>
      </c>
      <c r="L182" s="128"/>
      <c r="M182" s="240">
        <f t="shared" si="30"/>
        <v>0</v>
      </c>
      <c r="N182" s="128"/>
      <c r="O182" s="240">
        <f t="shared" si="31"/>
        <v>0</v>
      </c>
    </row>
    <row r="183" spans="1:52">
      <c r="A183" s="184" t="s">
        <v>653</v>
      </c>
      <c r="B183" s="128" t="s">
        <v>522</v>
      </c>
      <c r="C183" s="127" t="s">
        <v>453</v>
      </c>
      <c r="D183" s="205">
        <v>2</v>
      </c>
      <c r="E183" s="128"/>
      <c r="F183" s="206"/>
      <c r="G183" s="240">
        <f t="shared" si="27"/>
        <v>0</v>
      </c>
      <c r="H183" s="206">
        <v>50</v>
      </c>
      <c r="I183" s="240">
        <f t="shared" si="28"/>
        <v>46.99</v>
      </c>
      <c r="J183" s="206"/>
      <c r="K183" s="240">
        <f t="shared" si="29"/>
        <v>0</v>
      </c>
      <c r="L183" s="128"/>
      <c r="M183" s="240">
        <f t="shared" si="30"/>
        <v>0</v>
      </c>
      <c r="N183" s="128"/>
      <c r="O183" s="240">
        <f t="shared" si="31"/>
        <v>0</v>
      </c>
    </row>
    <row r="184" spans="1:52">
      <c r="A184" s="184" t="s">
        <v>653</v>
      </c>
      <c r="B184" s="128" t="s">
        <v>522</v>
      </c>
      <c r="C184" s="127" t="s">
        <v>453</v>
      </c>
      <c r="D184" s="205">
        <v>3</v>
      </c>
      <c r="E184" s="128"/>
      <c r="F184" s="206"/>
      <c r="G184" s="240">
        <f t="shared" si="27"/>
        <v>0</v>
      </c>
      <c r="H184" s="206"/>
      <c r="I184" s="240">
        <f t="shared" si="28"/>
        <v>0</v>
      </c>
      <c r="J184" s="206"/>
      <c r="K184" s="240">
        <f t="shared" si="29"/>
        <v>0</v>
      </c>
      <c r="L184" s="128"/>
      <c r="M184" s="240">
        <f t="shared" si="30"/>
        <v>0</v>
      </c>
      <c r="N184" s="128"/>
      <c r="O184" s="240">
        <f t="shared" si="31"/>
        <v>0</v>
      </c>
    </row>
    <row r="185" spans="1:52">
      <c r="A185" s="184" t="s">
        <v>653</v>
      </c>
      <c r="B185" s="128" t="s">
        <v>522</v>
      </c>
      <c r="C185" s="127" t="s">
        <v>453</v>
      </c>
      <c r="D185" s="205">
        <v>4</v>
      </c>
      <c r="E185" s="128"/>
      <c r="F185" s="206"/>
      <c r="G185" s="240">
        <f t="shared" si="27"/>
        <v>0</v>
      </c>
      <c r="H185" s="206"/>
      <c r="I185" s="240">
        <f t="shared" si="28"/>
        <v>0</v>
      </c>
      <c r="J185" s="206"/>
      <c r="K185" s="240">
        <f t="shared" si="29"/>
        <v>0</v>
      </c>
      <c r="L185" s="128"/>
      <c r="M185" s="240">
        <f t="shared" si="30"/>
        <v>0</v>
      </c>
      <c r="N185" s="128"/>
      <c r="O185" s="240">
        <f t="shared" si="31"/>
        <v>0</v>
      </c>
    </row>
    <row r="186" spans="1:52">
      <c r="A186" s="184" t="s">
        <v>6316</v>
      </c>
      <c r="B186" s="128" t="s">
        <v>522</v>
      </c>
      <c r="C186" s="127" t="s">
        <v>152</v>
      </c>
      <c r="D186" s="205">
        <v>2</v>
      </c>
      <c r="E186" s="128"/>
      <c r="F186" s="206">
        <v>60</v>
      </c>
      <c r="G186" s="240">
        <f t="shared" si="27"/>
        <v>47.78</v>
      </c>
      <c r="H186" s="206"/>
      <c r="I186" s="240">
        <f t="shared" si="28"/>
        <v>0</v>
      </c>
      <c r="J186" s="206">
        <v>41.7</v>
      </c>
      <c r="K186" s="240">
        <f t="shared" si="29"/>
        <v>46.2</v>
      </c>
      <c r="L186" s="128"/>
      <c r="M186" s="240">
        <f t="shared" si="30"/>
        <v>0</v>
      </c>
      <c r="N186" s="128"/>
      <c r="O186" s="240">
        <f t="shared" si="31"/>
        <v>0</v>
      </c>
    </row>
    <row r="187" spans="1:52">
      <c r="A187" s="184" t="s">
        <v>6316</v>
      </c>
      <c r="B187" s="128" t="s">
        <v>522</v>
      </c>
      <c r="C187" s="127" t="s">
        <v>152</v>
      </c>
      <c r="D187" s="205">
        <v>3</v>
      </c>
      <c r="E187" s="128"/>
      <c r="F187" s="206"/>
      <c r="G187" s="240">
        <f t="shared" si="27"/>
        <v>0</v>
      </c>
      <c r="H187" s="206"/>
      <c r="I187" s="240">
        <f t="shared" si="28"/>
        <v>0</v>
      </c>
      <c r="J187" s="206"/>
      <c r="K187" s="240">
        <f t="shared" si="29"/>
        <v>0</v>
      </c>
      <c r="L187" s="128"/>
      <c r="M187" s="240">
        <f t="shared" si="30"/>
        <v>0</v>
      </c>
      <c r="N187" s="128"/>
      <c r="O187" s="240">
        <f t="shared" si="31"/>
        <v>0</v>
      </c>
    </row>
    <row r="188" spans="1:52">
      <c r="A188" s="184" t="s">
        <v>6316</v>
      </c>
      <c r="B188" s="128" t="s">
        <v>522</v>
      </c>
      <c r="C188" s="127" t="s">
        <v>152</v>
      </c>
      <c r="D188" s="205">
        <v>4</v>
      </c>
      <c r="E188" s="128"/>
      <c r="F188" s="206"/>
      <c r="G188" s="240">
        <f t="shared" si="27"/>
        <v>0</v>
      </c>
      <c r="H188" s="206"/>
      <c r="I188" s="240">
        <f t="shared" si="28"/>
        <v>0</v>
      </c>
      <c r="J188" s="206">
        <v>37.24</v>
      </c>
      <c r="K188" s="240">
        <f t="shared" si="29"/>
        <v>45.71</v>
      </c>
      <c r="L188" s="128"/>
      <c r="M188" s="240">
        <f t="shared" si="30"/>
        <v>0</v>
      </c>
      <c r="N188" s="128"/>
      <c r="O188" s="240">
        <f t="shared" si="31"/>
        <v>0</v>
      </c>
    </row>
    <row r="189" spans="1:52">
      <c r="A189" s="184" t="s">
        <v>6316</v>
      </c>
      <c r="B189" s="128" t="s">
        <v>522</v>
      </c>
      <c r="C189" s="127" t="s">
        <v>453</v>
      </c>
      <c r="D189" s="205">
        <v>2</v>
      </c>
      <c r="E189" s="128"/>
      <c r="F189" s="206"/>
      <c r="G189" s="240">
        <f t="shared" si="27"/>
        <v>0</v>
      </c>
      <c r="H189" s="206"/>
      <c r="I189" s="240">
        <f t="shared" si="28"/>
        <v>0</v>
      </c>
      <c r="J189" s="206">
        <v>41.7</v>
      </c>
      <c r="K189" s="240">
        <f t="shared" si="29"/>
        <v>46.2</v>
      </c>
      <c r="L189" s="128"/>
      <c r="M189" s="240">
        <f t="shared" si="30"/>
        <v>0</v>
      </c>
      <c r="N189" s="128"/>
      <c r="O189" s="240">
        <f t="shared" si="31"/>
        <v>0</v>
      </c>
    </row>
    <row r="190" spans="1:52">
      <c r="A190" s="184" t="s">
        <v>6316</v>
      </c>
      <c r="B190" s="128" t="s">
        <v>522</v>
      </c>
      <c r="C190" s="127" t="s">
        <v>453</v>
      </c>
      <c r="D190" s="205">
        <v>3</v>
      </c>
      <c r="E190" s="128"/>
      <c r="F190" s="206"/>
      <c r="G190" s="240">
        <f t="shared" si="27"/>
        <v>0</v>
      </c>
      <c r="H190" s="206"/>
      <c r="I190" s="240">
        <f t="shared" si="28"/>
        <v>0</v>
      </c>
      <c r="J190" s="206"/>
      <c r="K190" s="240">
        <f t="shared" si="29"/>
        <v>0</v>
      </c>
      <c r="L190" s="128"/>
      <c r="M190" s="240">
        <f t="shared" si="30"/>
        <v>0</v>
      </c>
      <c r="N190" s="128"/>
      <c r="O190" s="240">
        <f t="shared" si="31"/>
        <v>0</v>
      </c>
      <c r="P190" s="264"/>
      <c r="Q190" s="264"/>
      <c r="R190" s="264"/>
      <c r="S190" s="264"/>
      <c r="T190" s="264"/>
      <c r="U190" s="264"/>
      <c r="V190" s="264"/>
      <c r="W190" s="264"/>
      <c r="X190" s="266"/>
      <c r="Y190" s="188"/>
      <c r="Z190" s="264"/>
      <c r="AA190" s="264"/>
      <c r="AB190" s="264"/>
      <c r="AC190" s="198"/>
      <c r="AD190" s="188"/>
      <c r="AE190" s="265"/>
      <c r="AF190" s="267"/>
      <c r="AG190" s="267"/>
      <c r="AH190" s="268"/>
      <c r="AI190" s="188"/>
      <c r="AK190" s="198"/>
      <c r="AL190" s="188"/>
      <c r="AM190" s="269"/>
      <c r="AN190" s="269"/>
      <c r="AO190" s="188"/>
      <c r="AP190" s="188"/>
      <c r="AQ190" s="188"/>
      <c r="AR190" s="188"/>
      <c r="AS190" s="198"/>
      <c r="AT190" s="188"/>
      <c r="AU190" s="265"/>
      <c r="AV190" s="265"/>
      <c r="AW190" s="188"/>
      <c r="AX190" s="198"/>
      <c r="AY190" s="198"/>
      <c r="AZ190" s="265"/>
    </row>
    <row r="191" spans="1:52">
      <c r="A191" s="184" t="s">
        <v>6316</v>
      </c>
      <c r="B191" s="128" t="s">
        <v>522</v>
      </c>
      <c r="C191" s="127" t="s">
        <v>453</v>
      </c>
      <c r="D191" s="205">
        <v>4</v>
      </c>
      <c r="E191" s="128"/>
      <c r="F191" s="206"/>
      <c r="G191" s="240">
        <f t="shared" si="27"/>
        <v>0</v>
      </c>
      <c r="H191" s="206"/>
      <c r="I191" s="240">
        <f t="shared" si="28"/>
        <v>0</v>
      </c>
      <c r="J191" s="206">
        <v>37.24</v>
      </c>
      <c r="K191" s="240">
        <f t="shared" si="29"/>
        <v>45.71</v>
      </c>
      <c r="L191" s="128"/>
      <c r="M191" s="240">
        <f t="shared" si="30"/>
        <v>0</v>
      </c>
      <c r="N191" s="128"/>
      <c r="O191" s="240">
        <f t="shared" si="31"/>
        <v>0</v>
      </c>
      <c r="P191" s="264"/>
      <c r="Q191" s="264"/>
      <c r="R191" s="264"/>
      <c r="S191" s="264"/>
      <c r="T191" s="264"/>
      <c r="U191" s="264"/>
      <c r="V191" s="264"/>
      <c r="W191" s="264"/>
      <c r="X191" s="266"/>
      <c r="Y191" s="188"/>
      <c r="Z191" s="264"/>
      <c r="AA191" s="264"/>
      <c r="AB191" s="264"/>
      <c r="AC191" s="198"/>
      <c r="AD191" s="188"/>
      <c r="AE191" s="265"/>
      <c r="AF191" s="267"/>
      <c r="AG191" s="267"/>
      <c r="AH191" s="268"/>
      <c r="AI191" s="188"/>
      <c r="AJ191" s="188"/>
      <c r="AK191" s="198"/>
      <c r="AL191" s="188"/>
      <c r="AM191" s="269"/>
      <c r="AN191" s="269"/>
      <c r="AO191" s="188"/>
      <c r="AP191" s="188"/>
      <c r="AQ191" s="188"/>
      <c r="AR191" s="188"/>
      <c r="AS191" s="198"/>
      <c r="AT191" s="188"/>
      <c r="AU191" s="265"/>
      <c r="AV191" s="265"/>
      <c r="AW191" s="188"/>
      <c r="AX191" s="198"/>
      <c r="AY191" s="198"/>
      <c r="AZ191" s="265"/>
    </row>
    <row r="192" spans="1:52">
      <c r="A192" s="184" t="s">
        <v>6317</v>
      </c>
      <c r="B192" s="128" t="s">
        <v>522</v>
      </c>
      <c r="C192" s="127" t="s">
        <v>152</v>
      </c>
      <c r="D192" s="176">
        <v>1</v>
      </c>
      <c r="E192" s="176"/>
      <c r="F192" s="176"/>
      <c r="G192" s="240">
        <f t="shared" ref="G192:G195" si="32">IF(F192&gt;0,ROUND(10*LOG10(F192)+30,2),0)</f>
        <v>0</v>
      </c>
      <c r="H192" s="187"/>
      <c r="I192" s="240">
        <f t="shared" ref="I192:I195" si="33">IF(H192&gt;0,ROUND(10*LOG10(H192)+30,2),0)</f>
        <v>0</v>
      </c>
      <c r="J192" s="187">
        <v>20</v>
      </c>
      <c r="K192" s="240">
        <f t="shared" ref="K192:K194" si="34">IF(J192&gt;0,ROUND(10*LOG10(J192)+30,2),0)</f>
        <v>43.01</v>
      </c>
      <c r="L192" s="176"/>
      <c r="M192" s="240">
        <f t="shared" ref="M192:M194" si="35">IF(L192&gt;0,ROUND(10*LOG10(L192)+30,2),0)</f>
        <v>0</v>
      </c>
      <c r="N192" s="176"/>
      <c r="O192" s="240">
        <f t="shared" ref="O192:O194" si="36">IF(N192&gt;0,ROUND(10*LOG10(N192)+30,2),0)</f>
        <v>0</v>
      </c>
    </row>
    <row r="193" spans="1:15">
      <c r="A193" s="184" t="s">
        <v>6317</v>
      </c>
      <c r="B193" s="128" t="s">
        <v>522</v>
      </c>
      <c r="C193" s="127" t="s">
        <v>152</v>
      </c>
      <c r="D193" s="176">
        <v>2</v>
      </c>
      <c r="E193" s="176"/>
      <c r="F193" s="176"/>
      <c r="G193" s="240">
        <f t="shared" si="32"/>
        <v>0</v>
      </c>
      <c r="H193" s="187"/>
      <c r="I193" s="240">
        <f t="shared" si="33"/>
        <v>0</v>
      </c>
      <c r="J193" s="187">
        <v>40</v>
      </c>
      <c r="K193" s="240">
        <f t="shared" si="34"/>
        <v>46.02</v>
      </c>
      <c r="L193" s="176"/>
      <c r="M193" s="240">
        <f t="shared" si="35"/>
        <v>0</v>
      </c>
      <c r="N193" s="176"/>
      <c r="O193" s="240">
        <f t="shared" si="36"/>
        <v>0</v>
      </c>
    </row>
    <row r="194" spans="1:15">
      <c r="A194" s="184" t="s">
        <v>6317</v>
      </c>
      <c r="B194" s="128" t="s">
        <v>522</v>
      </c>
      <c r="C194" s="127" t="s">
        <v>152</v>
      </c>
      <c r="D194" s="176">
        <v>3</v>
      </c>
      <c r="E194" s="176"/>
      <c r="F194" s="176"/>
      <c r="G194" s="240">
        <f t="shared" si="32"/>
        <v>0</v>
      </c>
      <c r="H194" s="187"/>
      <c r="I194" s="240">
        <f t="shared" si="33"/>
        <v>0</v>
      </c>
      <c r="J194" s="187">
        <v>60</v>
      </c>
      <c r="K194" s="240">
        <f t="shared" si="34"/>
        <v>47.78</v>
      </c>
      <c r="L194" s="176"/>
      <c r="M194" s="240">
        <f t="shared" si="35"/>
        <v>0</v>
      </c>
      <c r="N194" s="176"/>
      <c r="O194" s="240">
        <f t="shared" si="36"/>
        <v>0</v>
      </c>
    </row>
    <row r="195" spans="1:15">
      <c r="A195" s="184" t="s">
        <v>6317</v>
      </c>
      <c r="B195" s="128" t="s">
        <v>522</v>
      </c>
      <c r="C195" s="127" t="s">
        <v>152</v>
      </c>
      <c r="D195" s="176">
        <v>4</v>
      </c>
      <c r="E195" s="176"/>
      <c r="F195" s="176"/>
      <c r="G195" s="240">
        <f t="shared" si="32"/>
        <v>0</v>
      </c>
      <c r="H195" s="187"/>
      <c r="I195" s="240">
        <f t="shared" si="33"/>
        <v>0</v>
      </c>
      <c r="J195" s="187">
        <v>80</v>
      </c>
      <c r="K195" s="240">
        <f t="shared" ref="K195:K258" si="37">IF(J195&gt;0,ROUND(10*LOG10(J195)+30,2),0)</f>
        <v>49.03</v>
      </c>
      <c r="L195" s="176"/>
      <c r="M195" s="240">
        <f t="shared" ref="M195:M258" si="38">IF(L195&gt;0,ROUND(10*LOG10(L195)+30,2),0)</f>
        <v>0</v>
      </c>
      <c r="N195" s="176"/>
      <c r="O195" s="240">
        <f t="shared" ref="O195:O258" si="39">IF(N195&gt;0,ROUND(10*LOG10(N195)+30,2),0)</f>
        <v>0</v>
      </c>
    </row>
    <row r="196" spans="1:15">
      <c r="A196" s="184" t="s">
        <v>6317</v>
      </c>
      <c r="B196" s="128" t="s">
        <v>522</v>
      </c>
      <c r="C196" s="127" t="s">
        <v>152</v>
      </c>
      <c r="D196" s="176">
        <v>5</v>
      </c>
      <c r="E196" s="176"/>
      <c r="F196" s="176"/>
      <c r="G196" s="240">
        <f t="shared" ref="G196:G259" si="40">IF(F196&gt;0,ROUND(10*LOG10(F196)+30,2),0)</f>
        <v>0</v>
      </c>
      <c r="H196" s="187"/>
      <c r="I196" s="240">
        <f t="shared" ref="I196:I259" si="41">IF(H196&gt;0,ROUND(10*LOG10(H196)+30,2),0)</f>
        <v>0</v>
      </c>
      <c r="J196" s="187">
        <v>100</v>
      </c>
      <c r="K196" s="240">
        <f t="shared" si="37"/>
        <v>50</v>
      </c>
      <c r="L196" s="176"/>
      <c r="M196" s="240">
        <f t="shared" si="38"/>
        <v>0</v>
      </c>
      <c r="N196" s="176"/>
      <c r="O196" s="240">
        <f t="shared" si="39"/>
        <v>0</v>
      </c>
    </row>
    <row r="197" spans="1:15">
      <c r="A197" s="184" t="s">
        <v>6317</v>
      </c>
      <c r="B197" s="128" t="s">
        <v>522</v>
      </c>
      <c r="C197" s="127" t="s">
        <v>152</v>
      </c>
      <c r="D197" s="176">
        <v>6</v>
      </c>
      <c r="E197" s="176"/>
      <c r="F197" s="176"/>
      <c r="G197" s="155">
        <f t="shared" si="40"/>
        <v>0</v>
      </c>
      <c r="H197" s="187"/>
      <c r="I197" s="240">
        <f t="shared" si="41"/>
        <v>0</v>
      </c>
      <c r="J197" s="187">
        <v>120</v>
      </c>
      <c r="K197" s="240">
        <f t="shared" si="37"/>
        <v>50.79</v>
      </c>
      <c r="L197" s="176"/>
      <c r="M197" s="240">
        <f t="shared" si="38"/>
        <v>0</v>
      </c>
      <c r="N197" s="176"/>
      <c r="O197" s="240">
        <f t="shared" si="39"/>
        <v>0</v>
      </c>
    </row>
    <row r="198" spans="1:15">
      <c r="A198" s="184" t="s">
        <v>6317</v>
      </c>
      <c r="B198" s="128" t="s">
        <v>522</v>
      </c>
      <c r="C198" s="127" t="s">
        <v>453</v>
      </c>
      <c r="D198" s="176">
        <v>1</v>
      </c>
      <c r="E198" s="176"/>
      <c r="F198" s="176"/>
      <c r="G198" s="155">
        <f t="shared" si="40"/>
        <v>0</v>
      </c>
      <c r="H198" s="187"/>
      <c r="I198" s="240">
        <f t="shared" si="41"/>
        <v>0</v>
      </c>
      <c r="J198" s="187">
        <v>20</v>
      </c>
      <c r="K198" s="240">
        <f t="shared" si="37"/>
        <v>43.01</v>
      </c>
      <c r="L198" s="176"/>
      <c r="M198" s="240">
        <f t="shared" si="38"/>
        <v>0</v>
      </c>
      <c r="N198" s="176"/>
      <c r="O198" s="240">
        <f t="shared" si="39"/>
        <v>0</v>
      </c>
    </row>
    <row r="199" spans="1:15">
      <c r="A199" s="184" t="s">
        <v>6317</v>
      </c>
      <c r="B199" s="128" t="s">
        <v>522</v>
      </c>
      <c r="C199" s="127" t="s">
        <v>453</v>
      </c>
      <c r="D199" s="176">
        <v>2</v>
      </c>
      <c r="E199" s="176"/>
      <c r="F199" s="176"/>
      <c r="G199" s="155">
        <f t="shared" si="40"/>
        <v>0</v>
      </c>
      <c r="H199" s="187"/>
      <c r="I199" s="240">
        <f t="shared" si="41"/>
        <v>0</v>
      </c>
      <c r="J199" s="187">
        <v>40</v>
      </c>
      <c r="K199" s="240">
        <f t="shared" si="37"/>
        <v>46.02</v>
      </c>
      <c r="L199" s="176"/>
      <c r="M199" s="240">
        <f t="shared" si="38"/>
        <v>0</v>
      </c>
      <c r="N199" s="176"/>
      <c r="O199" s="240">
        <f t="shared" si="39"/>
        <v>0</v>
      </c>
    </row>
    <row r="200" spans="1:15">
      <c r="A200" s="184" t="s">
        <v>6317</v>
      </c>
      <c r="B200" s="128" t="s">
        <v>522</v>
      </c>
      <c r="C200" s="127" t="s">
        <v>453</v>
      </c>
      <c r="D200" s="176">
        <v>3</v>
      </c>
      <c r="E200" s="176"/>
      <c r="F200" s="176"/>
      <c r="G200" s="155">
        <f t="shared" si="40"/>
        <v>0</v>
      </c>
      <c r="H200" s="187"/>
      <c r="I200" s="240">
        <f t="shared" si="41"/>
        <v>0</v>
      </c>
      <c r="J200" s="187">
        <v>60</v>
      </c>
      <c r="K200" s="240">
        <f t="shared" si="37"/>
        <v>47.78</v>
      </c>
      <c r="L200" s="176"/>
      <c r="M200" s="240">
        <f t="shared" si="38"/>
        <v>0</v>
      </c>
      <c r="N200" s="176"/>
      <c r="O200" s="240">
        <f t="shared" si="39"/>
        <v>0</v>
      </c>
    </row>
    <row r="201" spans="1:15">
      <c r="A201" s="184" t="s">
        <v>6317</v>
      </c>
      <c r="B201" s="128" t="s">
        <v>522</v>
      </c>
      <c r="C201" s="127" t="s">
        <v>453</v>
      </c>
      <c r="D201" s="176">
        <v>4</v>
      </c>
      <c r="E201" s="176"/>
      <c r="F201" s="176"/>
      <c r="G201" s="155">
        <f t="shared" si="40"/>
        <v>0</v>
      </c>
      <c r="H201" s="187"/>
      <c r="I201" s="240">
        <f t="shared" si="41"/>
        <v>0</v>
      </c>
      <c r="J201" s="187">
        <v>80</v>
      </c>
      <c r="K201" s="240">
        <f t="shared" si="37"/>
        <v>49.03</v>
      </c>
      <c r="L201" s="176"/>
      <c r="M201" s="240">
        <f t="shared" si="38"/>
        <v>0</v>
      </c>
      <c r="N201" s="176"/>
      <c r="O201" s="240">
        <f t="shared" si="39"/>
        <v>0</v>
      </c>
    </row>
    <row r="202" spans="1:15">
      <c r="A202" s="184" t="s">
        <v>6317</v>
      </c>
      <c r="B202" s="128" t="s">
        <v>522</v>
      </c>
      <c r="C202" s="127" t="s">
        <v>453</v>
      </c>
      <c r="D202" s="176">
        <v>5</v>
      </c>
      <c r="E202" s="176"/>
      <c r="F202" s="176"/>
      <c r="G202" s="155">
        <f t="shared" si="40"/>
        <v>0</v>
      </c>
      <c r="H202" s="187"/>
      <c r="I202" s="240">
        <f t="shared" si="41"/>
        <v>0</v>
      </c>
      <c r="J202" s="187">
        <v>100</v>
      </c>
      <c r="K202" s="240">
        <f t="shared" si="37"/>
        <v>50</v>
      </c>
      <c r="L202" s="176"/>
      <c r="M202" s="240">
        <f t="shared" si="38"/>
        <v>0</v>
      </c>
      <c r="N202" s="176"/>
      <c r="O202" s="240">
        <f t="shared" si="39"/>
        <v>0</v>
      </c>
    </row>
    <row r="203" spans="1:15">
      <c r="A203" s="184" t="s">
        <v>6317</v>
      </c>
      <c r="B203" s="128" t="s">
        <v>522</v>
      </c>
      <c r="C203" s="127" t="s">
        <v>453</v>
      </c>
      <c r="D203" s="176">
        <v>6</v>
      </c>
      <c r="E203" s="176"/>
      <c r="F203" s="176"/>
      <c r="G203" s="155">
        <f t="shared" si="40"/>
        <v>0</v>
      </c>
      <c r="H203" s="187"/>
      <c r="I203" s="240">
        <f t="shared" si="41"/>
        <v>0</v>
      </c>
      <c r="J203" s="187">
        <v>120</v>
      </c>
      <c r="K203" s="240">
        <f t="shared" si="37"/>
        <v>50.79</v>
      </c>
      <c r="L203" s="176"/>
      <c r="M203" s="240">
        <f t="shared" si="38"/>
        <v>0</v>
      </c>
      <c r="N203" s="176"/>
      <c r="O203" s="240">
        <f t="shared" si="39"/>
        <v>0</v>
      </c>
    </row>
    <row r="204" spans="1:15">
      <c r="A204" s="190" t="s">
        <v>6318</v>
      </c>
      <c r="B204" s="176" t="s">
        <v>522</v>
      </c>
      <c r="C204" s="176" t="s">
        <v>445</v>
      </c>
      <c r="D204" s="176">
        <v>1</v>
      </c>
      <c r="E204" s="176"/>
      <c r="F204" s="176"/>
      <c r="G204" s="240">
        <f t="shared" si="40"/>
        <v>0</v>
      </c>
      <c r="H204" s="187"/>
      <c r="I204" s="240">
        <f t="shared" si="41"/>
        <v>0</v>
      </c>
      <c r="J204" s="187">
        <v>40</v>
      </c>
      <c r="K204" s="240">
        <f t="shared" si="37"/>
        <v>46.02</v>
      </c>
      <c r="L204" s="176"/>
      <c r="M204" s="240">
        <f t="shared" si="38"/>
        <v>0</v>
      </c>
      <c r="N204" s="176"/>
      <c r="O204" s="240">
        <f t="shared" si="39"/>
        <v>0</v>
      </c>
    </row>
    <row r="205" spans="1:15">
      <c r="A205" s="184" t="s">
        <v>6319</v>
      </c>
      <c r="B205" s="128" t="s">
        <v>522</v>
      </c>
      <c r="C205" s="127" t="s">
        <v>152</v>
      </c>
      <c r="D205" s="176">
        <v>1</v>
      </c>
      <c r="E205" s="176"/>
      <c r="F205" s="176"/>
      <c r="G205" s="240">
        <f t="shared" si="40"/>
        <v>0</v>
      </c>
      <c r="H205" s="187"/>
      <c r="I205" s="240">
        <f t="shared" si="41"/>
        <v>0</v>
      </c>
      <c r="J205" s="187">
        <v>20</v>
      </c>
      <c r="K205" s="240">
        <f t="shared" si="37"/>
        <v>43.01</v>
      </c>
      <c r="L205" s="176"/>
      <c r="M205" s="240">
        <f t="shared" si="38"/>
        <v>0</v>
      </c>
      <c r="N205" s="176"/>
      <c r="O205" s="240">
        <f t="shared" si="39"/>
        <v>0</v>
      </c>
    </row>
    <row r="206" spans="1:15">
      <c r="A206" s="184" t="s">
        <v>6319</v>
      </c>
      <c r="B206" s="128" t="s">
        <v>522</v>
      </c>
      <c r="C206" s="127" t="s">
        <v>152</v>
      </c>
      <c r="D206" s="176">
        <v>2</v>
      </c>
      <c r="E206" s="176"/>
      <c r="F206" s="176"/>
      <c r="G206" s="240">
        <f t="shared" si="40"/>
        <v>0</v>
      </c>
      <c r="H206" s="187"/>
      <c r="I206" s="240">
        <f t="shared" si="41"/>
        <v>0</v>
      </c>
      <c r="J206" s="187">
        <v>40</v>
      </c>
      <c r="K206" s="240">
        <f t="shared" si="37"/>
        <v>46.02</v>
      </c>
      <c r="L206" s="176"/>
      <c r="M206" s="240">
        <f t="shared" si="38"/>
        <v>0</v>
      </c>
      <c r="N206" s="176"/>
      <c r="O206" s="240">
        <f t="shared" si="39"/>
        <v>0</v>
      </c>
    </row>
    <row r="207" spans="1:15">
      <c r="A207" s="184" t="s">
        <v>6319</v>
      </c>
      <c r="B207" s="128" t="s">
        <v>522</v>
      </c>
      <c r="C207" s="127" t="s">
        <v>152</v>
      </c>
      <c r="D207" s="176">
        <v>3</v>
      </c>
      <c r="E207" s="176"/>
      <c r="F207" s="176"/>
      <c r="G207" s="240">
        <f t="shared" si="40"/>
        <v>0</v>
      </c>
      <c r="H207" s="187"/>
      <c r="I207" s="240">
        <f t="shared" si="41"/>
        <v>0</v>
      </c>
      <c r="J207" s="187">
        <v>60</v>
      </c>
      <c r="K207" s="240">
        <f t="shared" si="37"/>
        <v>47.78</v>
      </c>
      <c r="L207" s="176"/>
      <c r="M207" s="240">
        <f t="shared" si="38"/>
        <v>0</v>
      </c>
      <c r="N207" s="176"/>
      <c r="O207" s="240">
        <f t="shared" si="39"/>
        <v>0</v>
      </c>
    </row>
    <row r="208" spans="1:15">
      <c r="A208" s="184" t="s">
        <v>6319</v>
      </c>
      <c r="B208" s="128" t="s">
        <v>522</v>
      </c>
      <c r="C208" s="127" t="s">
        <v>152</v>
      </c>
      <c r="D208" s="176">
        <v>4</v>
      </c>
      <c r="E208" s="176"/>
      <c r="F208" s="176"/>
      <c r="G208" s="240">
        <f t="shared" si="40"/>
        <v>0</v>
      </c>
      <c r="H208" s="187"/>
      <c r="I208" s="240">
        <f t="shared" si="41"/>
        <v>0</v>
      </c>
      <c r="J208" s="187">
        <v>80</v>
      </c>
      <c r="K208" s="240">
        <f t="shared" si="37"/>
        <v>49.03</v>
      </c>
      <c r="L208" s="176"/>
      <c r="M208" s="240">
        <f t="shared" si="38"/>
        <v>0</v>
      </c>
      <c r="N208" s="176"/>
      <c r="O208" s="240">
        <f t="shared" si="39"/>
        <v>0</v>
      </c>
    </row>
    <row r="209" spans="1:15">
      <c r="A209" s="184" t="s">
        <v>6319</v>
      </c>
      <c r="B209" s="128" t="s">
        <v>522</v>
      </c>
      <c r="C209" s="127" t="s">
        <v>152</v>
      </c>
      <c r="D209" s="176">
        <v>5</v>
      </c>
      <c r="E209" s="176"/>
      <c r="F209" s="176"/>
      <c r="G209" s="240">
        <f t="shared" si="40"/>
        <v>0</v>
      </c>
      <c r="H209" s="187"/>
      <c r="I209" s="240">
        <f t="shared" si="41"/>
        <v>0</v>
      </c>
      <c r="J209" s="187">
        <v>80</v>
      </c>
      <c r="K209" s="240">
        <f t="shared" si="37"/>
        <v>49.03</v>
      </c>
      <c r="L209" s="176"/>
      <c r="M209" s="240">
        <f t="shared" si="38"/>
        <v>0</v>
      </c>
      <c r="N209" s="176"/>
      <c r="O209" s="240">
        <f t="shared" si="39"/>
        <v>0</v>
      </c>
    </row>
    <row r="210" spans="1:15">
      <c r="A210" s="184" t="s">
        <v>6319</v>
      </c>
      <c r="B210" s="128" t="s">
        <v>522</v>
      </c>
      <c r="C210" s="127" t="s">
        <v>152</v>
      </c>
      <c r="D210" s="176">
        <v>6</v>
      </c>
      <c r="E210" s="176"/>
      <c r="F210" s="176"/>
      <c r="G210" s="240">
        <f t="shared" si="40"/>
        <v>0</v>
      </c>
      <c r="H210" s="187"/>
      <c r="I210" s="240">
        <f t="shared" si="41"/>
        <v>0</v>
      </c>
      <c r="J210" s="187">
        <v>80</v>
      </c>
      <c r="K210" s="240">
        <f t="shared" si="37"/>
        <v>49.03</v>
      </c>
      <c r="L210" s="176"/>
      <c r="M210" s="240">
        <f t="shared" si="38"/>
        <v>0</v>
      </c>
      <c r="N210" s="176"/>
      <c r="O210" s="240">
        <f t="shared" si="39"/>
        <v>0</v>
      </c>
    </row>
    <row r="211" spans="1:15">
      <c r="A211" s="184" t="s">
        <v>6319</v>
      </c>
      <c r="B211" s="128" t="s">
        <v>522</v>
      </c>
      <c r="C211" s="127" t="s">
        <v>453</v>
      </c>
      <c r="D211" s="176">
        <v>1</v>
      </c>
      <c r="E211" s="176"/>
      <c r="F211" s="176"/>
      <c r="G211" s="240">
        <f t="shared" si="40"/>
        <v>0</v>
      </c>
      <c r="H211" s="187"/>
      <c r="I211" s="240">
        <f t="shared" si="41"/>
        <v>0</v>
      </c>
      <c r="J211" s="187">
        <v>20</v>
      </c>
      <c r="K211" s="240">
        <f t="shared" si="37"/>
        <v>43.01</v>
      </c>
      <c r="L211" s="176"/>
      <c r="M211" s="240">
        <f t="shared" si="38"/>
        <v>0</v>
      </c>
      <c r="N211" s="176"/>
      <c r="O211" s="240">
        <f t="shared" si="39"/>
        <v>0</v>
      </c>
    </row>
    <row r="212" spans="1:15">
      <c r="A212" s="184" t="s">
        <v>6319</v>
      </c>
      <c r="B212" s="128" t="s">
        <v>522</v>
      </c>
      <c r="C212" s="127" t="s">
        <v>453</v>
      </c>
      <c r="D212" s="176">
        <v>2</v>
      </c>
      <c r="E212" s="176"/>
      <c r="F212" s="176"/>
      <c r="G212" s="240">
        <f t="shared" si="40"/>
        <v>0</v>
      </c>
      <c r="H212" s="187"/>
      <c r="I212" s="240">
        <f t="shared" si="41"/>
        <v>0</v>
      </c>
      <c r="J212" s="187">
        <v>40</v>
      </c>
      <c r="K212" s="240">
        <f t="shared" si="37"/>
        <v>46.02</v>
      </c>
      <c r="L212" s="176"/>
      <c r="M212" s="240">
        <f t="shared" si="38"/>
        <v>0</v>
      </c>
      <c r="N212" s="176"/>
      <c r="O212" s="240">
        <f t="shared" si="39"/>
        <v>0</v>
      </c>
    </row>
    <row r="213" spans="1:15">
      <c r="A213" s="184" t="s">
        <v>6319</v>
      </c>
      <c r="B213" s="128" t="s">
        <v>522</v>
      </c>
      <c r="C213" s="127" t="s">
        <v>453</v>
      </c>
      <c r="D213" s="176">
        <v>3</v>
      </c>
      <c r="E213" s="176"/>
      <c r="F213" s="176"/>
      <c r="G213" s="240">
        <f t="shared" si="40"/>
        <v>0</v>
      </c>
      <c r="H213" s="187"/>
      <c r="I213" s="240">
        <f t="shared" si="41"/>
        <v>0</v>
      </c>
      <c r="J213" s="187">
        <v>60</v>
      </c>
      <c r="K213" s="240">
        <f t="shared" si="37"/>
        <v>47.78</v>
      </c>
      <c r="L213" s="176"/>
      <c r="M213" s="240">
        <f t="shared" si="38"/>
        <v>0</v>
      </c>
      <c r="N213" s="176"/>
      <c r="O213" s="240">
        <f t="shared" si="39"/>
        <v>0</v>
      </c>
    </row>
    <row r="214" spans="1:15">
      <c r="A214" s="184" t="s">
        <v>6319</v>
      </c>
      <c r="B214" s="128" t="s">
        <v>522</v>
      </c>
      <c r="C214" s="127" t="s">
        <v>453</v>
      </c>
      <c r="D214" s="176">
        <v>4</v>
      </c>
      <c r="E214" s="176"/>
      <c r="F214" s="176"/>
      <c r="G214" s="240">
        <f t="shared" si="40"/>
        <v>0</v>
      </c>
      <c r="H214" s="187"/>
      <c r="I214" s="240">
        <f t="shared" si="41"/>
        <v>0</v>
      </c>
      <c r="J214" s="187">
        <v>80</v>
      </c>
      <c r="K214" s="240">
        <f t="shared" si="37"/>
        <v>49.03</v>
      </c>
      <c r="L214" s="176"/>
      <c r="M214" s="240">
        <f t="shared" si="38"/>
        <v>0</v>
      </c>
      <c r="N214" s="176"/>
      <c r="O214" s="240">
        <f t="shared" si="39"/>
        <v>0</v>
      </c>
    </row>
    <row r="215" spans="1:15">
      <c r="A215" s="184" t="s">
        <v>6319</v>
      </c>
      <c r="B215" s="128" t="s">
        <v>522</v>
      </c>
      <c r="C215" s="127" t="s">
        <v>453</v>
      </c>
      <c r="D215" s="176">
        <v>5</v>
      </c>
      <c r="E215" s="176"/>
      <c r="F215" s="176"/>
      <c r="G215" s="240">
        <f t="shared" si="40"/>
        <v>0</v>
      </c>
      <c r="H215" s="187"/>
      <c r="I215" s="240">
        <f t="shared" si="41"/>
        <v>0</v>
      </c>
      <c r="J215" s="187">
        <v>80</v>
      </c>
      <c r="K215" s="240">
        <f t="shared" si="37"/>
        <v>49.03</v>
      </c>
      <c r="L215" s="176"/>
      <c r="M215" s="240">
        <f t="shared" si="38"/>
        <v>0</v>
      </c>
      <c r="N215" s="176"/>
      <c r="O215" s="240">
        <f t="shared" si="39"/>
        <v>0</v>
      </c>
    </row>
    <row r="216" spans="1:15">
      <c r="A216" s="184" t="s">
        <v>6319</v>
      </c>
      <c r="B216" s="128" t="s">
        <v>522</v>
      </c>
      <c r="C216" s="127" t="s">
        <v>453</v>
      </c>
      <c r="D216" s="176">
        <v>6</v>
      </c>
      <c r="E216" s="176"/>
      <c r="F216" s="176"/>
      <c r="G216" s="240">
        <f t="shared" si="40"/>
        <v>0</v>
      </c>
      <c r="H216" s="187"/>
      <c r="I216" s="240">
        <f t="shared" si="41"/>
        <v>0</v>
      </c>
      <c r="J216" s="187">
        <v>80</v>
      </c>
      <c r="K216" s="240">
        <f t="shared" si="37"/>
        <v>49.03</v>
      </c>
      <c r="L216" s="176"/>
      <c r="M216" s="240">
        <f t="shared" si="38"/>
        <v>0</v>
      </c>
      <c r="N216" s="176"/>
      <c r="O216" s="240">
        <f t="shared" si="39"/>
        <v>0</v>
      </c>
    </row>
    <row r="217" spans="1:15">
      <c r="A217" s="189" t="s">
        <v>6320</v>
      </c>
      <c r="B217" s="128" t="s">
        <v>522</v>
      </c>
      <c r="C217" s="127" t="s">
        <v>444</v>
      </c>
      <c r="D217" s="231">
        <v>1</v>
      </c>
      <c r="E217" s="128"/>
      <c r="F217" s="331">
        <v>20</v>
      </c>
      <c r="G217" s="240">
        <f t="shared" si="40"/>
        <v>43.01</v>
      </c>
      <c r="H217" s="331"/>
      <c r="I217" s="240">
        <f t="shared" si="41"/>
        <v>0</v>
      </c>
      <c r="J217" s="331">
        <v>20</v>
      </c>
      <c r="K217" s="240">
        <f t="shared" si="37"/>
        <v>43.01</v>
      </c>
      <c r="L217" s="128"/>
      <c r="M217" s="240">
        <f t="shared" si="38"/>
        <v>0</v>
      </c>
      <c r="N217" s="128"/>
      <c r="O217" s="240">
        <f t="shared" si="39"/>
        <v>0</v>
      </c>
    </row>
    <row r="218" spans="1:15">
      <c r="A218" s="189" t="s">
        <v>6320</v>
      </c>
      <c r="B218" s="128" t="s">
        <v>522</v>
      </c>
      <c r="C218" s="127" t="s">
        <v>444</v>
      </c>
      <c r="D218" s="231">
        <v>2</v>
      </c>
      <c r="E218" s="128"/>
      <c r="F218" s="331">
        <v>40</v>
      </c>
      <c r="G218" s="240">
        <f t="shared" si="40"/>
        <v>46.02</v>
      </c>
      <c r="H218" s="331"/>
      <c r="I218" s="240">
        <f t="shared" si="41"/>
        <v>0</v>
      </c>
      <c r="J218" s="331">
        <v>40</v>
      </c>
      <c r="K218" s="240">
        <f t="shared" si="37"/>
        <v>46.02</v>
      </c>
      <c r="L218" s="128"/>
      <c r="M218" s="240">
        <f t="shared" si="38"/>
        <v>0</v>
      </c>
      <c r="N218" s="128"/>
      <c r="O218" s="240">
        <f t="shared" si="39"/>
        <v>0</v>
      </c>
    </row>
    <row r="219" spans="1:15">
      <c r="A219" s="190" t="s">
        <v>673</v>
      </c>
      <c r="B219" s="128" t="s">
        <v>522</v>
      </c>
      <c r="C219" s="127" t="s">
        <v>152</v>
      </c>
      <c r="D219" s="176">
        <v>2</v>
      </c>
      <c r="E219" s="176"/>
      <c r="F219" s="176"/>
      <c r="G219" s="241">
        <f t="shared" si="40"/>
        <v>0</v>
      </c>
      <c r="H219" s="187">
        <v>60</v>
      </c>
      <c r="I219" s="241">
        <f t="shared" si="41"/>
        <v>47.78</v>
      </c>
      <c r="J219" s="187"/>
      <c r="K219" s="241">
        <f t="shared" si="37"/>
        <v>0</v>
      </c>
      <c r="L219" s="176"/>
      <c r="M219" s="241">
        <f t="shared" si="38"/>
        <v>0</v>
      </c>
      <c r="N219" s="176"/>
      <c r="O219" s="241">
        <f t="shared" si="39"/>
        <v>0</v>
      </c>
    </row>
    <row r="220" spans="1:15">
      <c r="A220" s="190" t="s">
        <v>6321</v>
      </c>
      <c r="B220" s="128" t="s">
        <v>522</v>
      </c>
      <c r="C220" s="127" t="s">
        <v>534</v>
      </c>
      <c r="D220" s="231">
        <v>1</v>
      </c>
      <c r="E220" s="176"/>
      <c r="F220" s="176"/>
      <c r="G220" s="241">
        <f t="shared" si="40"/>
        <v>0</v>
      </c>
      <c r="H220" s="187">
        <v>60</v>
      </c>
      <c r="I220" s="241">
        <f t="shared" si="41"/>
        <v>47.78</v>
      </c>
      <c r="J220" s="187"/>
      <c r="K220" s="241">
        <f t="shared" si="37"/>
        <v>0</v>
      </c>
      <c r="L220" s="176"/>
      <c r="M220" s="241">
        <f t="shared" si="38"/>
        <v>0</v>
      </c>
      <c r="N220" s="176"/>
      <c r="O220" s="241">
        <f t="shared" si="39"/>
        <v>0</v>
      </c>
    </row>
    <row r="221" spans="1:15">
      <c r="A221" s="190" t="s">
        <v>443</v>
      </c>
      <c r="B221" s="176" t="s">
        <v>522</v>
      </c>
      <c r="C221" s="176" t="s">
        <v>445</v>
      </c>
      <c r="D221" s="176">
        <v>1</v>
      </c>
      <c r="E221" s="176"/>
      <c r="F221" s="176"/>
      <c r="G221" s="241">
        <f t="shared" si="40"/>
        <v>0</v>
      </c>
      <c r="H221" s="187">
        <v>160</v>
      </c>
      <c r="I221" s="241">
        <f t="shared" si="41"/>
        <v>52.04</v>
      </c>
      <c r="J221" s="187"/>
      <c r="K221" s="241">
        <f t="shared" si="37"/>
        <v>0</v>
      </c>
      <c r="L221" s="176"/>
      <c r="M221" s="241">
        <f t="shared" si="38"/>
        <v>0</v>
      </c>
      <c r="N221" s="176"/>
      <c r="O221" s="241">
        <f t="shared" si="39"/>
        <v>0</v>
      </c>
    </row>
    <row r="222" spans="1:15">
      <c r="A222" s="190" t="s">
        <v>6322</v>
      </c>
      <c r="B222" s="176" t="s">
        <v>522</v>
      </c>
      <c r="C222" s="176" t="s">
        <v>445</v>
      </c>
      <c r="D222" s="176">
        <v>1</v>
      </c>
      <c r="E222" s="176"/>
      <c r="F222" s="176"/>
      <c r="G222" s="241">
        <f t="shared" si="40"/>
        <v>0</v>
      </c>
      <c r="H222" s="187">
        <v>120</v>
      </c>
      <c r="I222" s="241">
        <f t="shared" si="41"/>
        <v>50.79</v>
      </c>
      <c r="J222" s="187"/>
      <c r="K222" s="241">
        <f t="shared" si="37"/>
        <v>0</v>
      </c>
      <c r="L222" s="176"/>
      <c r="M222" s="241">
        <f t="shared" si="38"/>
        <v>0</v>
      </c>
      <c r="N222" s="176"/>
      <c r="O222" s="241">
        <f t="shared" si="39"/>
        <v>0</v>
      </c>
    </row>
    <row r="223" spans="1:15">
      <c r="A223" s="190" t="s">
        <v>6323</v>
      </c>
      <c r="B223" s="128" t="s">
        <v>522</v>
      </c>
      <c r="C223" s="127" t="s">
        <v>444</v>
      </c>
      <c r="D223" s="231">
        <v>1</v>
      </c>
      <c r="E223" s="176"/>
      <c r="F223" s="176"/>
      <c r="G223" s="241">
        <f t="shared" si="40"/>
        <v>0</v>
      </c>
      <c r="H223" s="187">
        <v>80</v>
      </c>
      <c r="I223" s="241">
        <f t="shared" si="41"/>
        <v>49.03</v>
      </c>
      <c r="J223" s="187"/>
      <c r="K223" s="241">
        <f t="shared" si="37"/>
        <v>0</v>
      </c>
      <c r="L223" s="176"/>
      <c r="M223" s="241">
        <f t="shared" si="38"/>
        <v>0</v>
      </c>
      <c r="N223" s="176"/>
      <c r="O223" s="241">
        <f t="shared" si="39"/>
        <v>0</v>
      </c>
    </row>
    <row r="224" spans="1:15">
      <c r="A224" s="190" t="s">
        <v>6323</v>
      </c>
      <c r="B224" s="128" t="s">
        <v>522</v>
      </c>
      <c r="C224" s="127" t="s">
        <v>444</v>
      </c>
      <c r="D224" s="176">
        <v>2</v>
      </c>
      <c r="E224" s="176"/>
      <c r="F224" s="176"/>
      <c r="G224" s="241">
        <f t="shared" si="40"/>
        <v>0</v>
      </c>
      <c r="H224" s="187">
        <v>80</v>
      </c>
      <c r="I224" s="241">
        <f t="shared" si="41"/>
        <v>49.03</v>
      </c>
      <c r="J224" s="187"/>
      <c r="K224" s="241">
        <f t="shared" si="37"/>
        <v>0</v>
      </c>
      <c r="L224" s="176"/>
      <c r="M224" s="241">
        <f t="shared" si="38"/>
        <v>0</v>
      </c>
      <c r="N224" s="176"/>
      <c r="O224" s="241">
        <f t="shared" si="39"/>
        <v>0</v>
      </c>
    </row>
    <row r="225" spans="1:15">
      <c r="A225" s="190" t="s">
        <v>6323</v>
      </c>
      <c r="B225" s="128" t="s">
        <v>522</v>
      </c>
      <c r="C225" s="127" t="s">
        <v>444</v>
      </c>
      <c r="D225" s="176">
        <v>3</v>
      </c>
      <c r="E225" s="176"/>
      <c r="F225" s="176"/>
      <c r="G225" s="241">
        <f t="shared" si="40"/>
        <v>0</v>
      </c>
      <c r="H225" s="187">
        <v>80</v>
      </c>
      <c r="I225" s="241">
        <f t="shared" si="41"/>
        <v>49.03</v>
      </c>
      <c r="J225" s="187"/>
      <c r="K225" s="241">
        <f t="shared" si="37"/>
        <v>0</v>
      </c>
      <c r="L225" s="176"/>
      <c r="M225" s="241">
        <f t="shared" si="38"/>
        <v>0</v>
      </c>
      <c r="N225" s="176"/>
      <c r="O225" s="241">
        <f t="shared" si="39"/>
        <v>0</v>
      </c>
    </row>
    <row r="226" spans="1:15">
      <c r="A226" s="190" t="s">
        <v>6324</v>
      </c>
      <c r="B226" s="128" t="s">
        <v>522</v>
      </c>
      <c r="C226" s="127" t="s">
        <v>444</v>
      </c>
      <c r="D226" s="231">
        <v>1</v>
      </c>
      <c r="E226" s="176"/>
      <c r="F226" s="176"/>
      <c r="G226" s="241">
        <f t="shared" si="40"/>
        <v>0</v>
      </c>
      <c r="H226" s="187">
        <v>120</v>
      </c>
      <c r="I226" s="241">
        <f t="shared" si="41"/>
        <v>50.79</v>
      </c>
      <c r="J226" s="187"/>
      <c r="K226" s="241">
        <f t="shared" si="37"/>
        <v>0</v>
      </c>
      <c r="L226" s="176"/>
      <c r="M226" s="241">
        <f t="shared" si="38"/>
        <v>0</v>
      </c>
      <c r="N226" s="176"/>
      <c r="O226" s="241">
        <f t="shared" si="39"/>
        <v>0</v>
      </c>
    </row>
    <row r="227" spans="1:15">
      <c r="A227" s="190" t="s">
        <v>6324</v>
      </c>
      <c r="B227" s="128" t="s">
        <v>522</v>
      </c>
      <c r="C227" s="127" t="s">
        <v>444</v>
      </c>
      <c r="D227" s="176">
        <v>2</v>
      </c>
      <c r="E227" s="176"/>
      <c r="F227" s="176"/>
      <c r="G227" s="241">
        <f t="shared" si="40"/>
        <v>0</v>
      </c>
      <c r="H227" s="187">
        <v>120</v>
      </c>
      <c r="I227" s="241">
        <f t="shared" si="41"/>
        <v>50.79</v>
      </c>
      <c r="J227" s="187"/>
      <c r="K227" s="241">
        <f t="shared" si="37"/>
        <v>0</v>
      </c>
      <c r="L227" s="176"/>
      <c r="M227" s="241">
        <f t="shared" si="38"/>
        <v>0</v>
      </c>
      <c r="N227" s="176"/>
      <c r="O227" s="241">
        <f t="shared" si="39"/>
        <v>0</v>
      </c>
    </row>
    <row r="228" spans="1:15">
      <c r="A228" s="190" t="s">
        <v>6324</v>
      </c>
      <c r="B228" s="128" t="s">
        <v>522</v>
      </c>
      <c r="C228" s="127" t="s">
        <v>444</v>
      </c>
      <c r="D228" s="176">
        <v>3</v>
      </c>
      <c r="E228" s="176"/>
      <c r="F228" s="176"/>
      <c r="G228" s="241">
        <f t="shared" si="40"/>
        <v>0</v>
      </c>
      <c r="H228" s="187">
        <v>120</v>
      </c>
      <c r="I228" s="241">
        <f t="shared" si="41"/>
        <v>50.79</v>
      </c>
      <c r="J228" s="187"/>
      <c r="K228" s="241">
        <f t="shared" si="37"/>
        <v>0</v>
      </c>
      <c r="L228" s="176"/>
      <c r="M228" s="241">
        <f t="shared" si="38"/>
        <v>0</v>
      </c>
      <c r="N228" s="176"/>
      <c r="O228" s="241">
        <f t="shared" si="39"/>
        <v>0</v>
      </c>
    </row>
    <row r="229" spans="1:15">
      <c r="A229" s="190" t="s">
        <v>6325</v>
      </c>
      <c r="B229" s="128" t="s">
        <v>522</v>
      </c>
      <c r="C229" s="127" t="s">
        <v>534</v>
      </c>
      <c r="D229" s="176">
        <v>1</v>
      </c>
      <c r="E229" s="176"/>
      <c r="F229" s="176"/>
      <c r="G229" s="241">
        <f t="shared" si="40"/>
        <v>0</v>
      </c>
      <c r="H229" s="187">
        <v>80</v>
      </c>
      <c r="I229" s="241">
        <f t="shared" si="41"/>
        <v>49.03</v>
      </c>
      <c r="J229" s="187"/>
      <c r="K229" s="241">
        <f t="shared" si="37"/>
        <v>0</v>
      </c>
      <c r="L229" s="176"/>
      <c r="M229" s="241">
        <f t="shared" si="38"/>
        <v>0</v>
      </c>
      <c r="N229" s="176"/>
      <c r="O229" s="241">
        <f t="shared" si="39"/>
        <v>0</v>
      </c>
    </row>
    <row r="230" spans="1:15">
      <c r="A230" s="184" t="s">
        <v>664</v>
      </c>
      <c r="B230" s="128" t="s">
        <v>522</v>
      </c>
      <c r="C230" s="127" t="s">
        <v>152</v>
      </c>
      <c r="D230" s="205">
        <v>2</v>
      </c>
      <c r="E230" s="128"/>
      <c r="F230" s="206">
        <v>60</v>
      </c>
      <c r="G230" s="241">
        <f t="shared" si="40"/>
        <v>47.78</v>
      </c>
      <c r="H230" s="206"/>
      <c r="I230" s="241">
        <f t="shared" si="41"/>
        <v>0</v>
      </c>
      <c r="J230" s="206"/>
      <c r="K230" s="241">
        <f t="shared" si="37"/>
        <v>0</v>
      </c>
      <c r="L230" s="128"/>
      <c r="M230" s="241">
        <f t="shared" si="38"/>
        <v>0</v>
      </c>
      <c r="N230" s="128"/>
      <c r="O230" s="241">
        <f t="shared" si="39"/>
        <v>0</v>
      </c>
    </row>
    <row r="231" spans="1:15">
      <c r="A231" s="184" t="s">
        <v>664</v>
      </c>
      <c r="B231" s="128" t="s">
        <v>522</v>
      </c>
      <c r="C231" s="127" t="s">
        <v>152</v>
      </c>
      <c r="D231" s="205">
        <v>4</v>
      </c>
      <c r="E231" s="128"/>
      <c r="F231" s="206">
        <v>60</v>
      </c>
      <c r="G231" s="241">
        <f t="shared" si="40"/>
        <v>47.78</v>
      </c>
      <c r="H231" s="192"/>
      <c r="I231" s="241">
        <f t="shared" si="41"/>
        <v>0</v>
      </c>
      <c r="J231" s="192"/>
      <c r="K231" s="241">
        <f t="shared" si="37"/>
        <v>0</v>
      </c>
      <c r="L231" s="192"/>
      <c r="M231" s="241">
        <f t="shared" si="38"/>
        <v>0</v>
      </c>
      <c r="N231" s="128"/>
      <c r="O231" s="241">
        <f t="shared" si="39"/>
        <v>0</v>
      </c>
    </row>
    <row r="232" spans="1:15">
      <c r="A232" s="184" t="s">
        <v>664</v>
      </c>
      <c r="B232" s="128" t="s">
        <v>522</v>
      </c>
      <c r="C232" s="127" t="s">
        <v>152</v>
      </c>
      <c r="D232" s="205">
        <v>6</v>
      </c>
      <c r="E232" s="128"/>
      <c r="F232" s="206"/>
      <c r="G232" s="241">
        <f t="shared" si="40"/>
        <v>0</v>
      </c>
      <c r="H232" s="192"/>
      <c r="I232" s="241">
        <f t="shared" si="41"/>
        <v>0</v>
      </c>
      <c r="J232" s="192"/>
      <c r="K232" s="241">
        <f t="shared" si="37"/>
        <v>0</v>
      </c>
      <c r="L232" s="192"/>
      <c r="M232" s="241">
        <f t="shared" si="38"/>
        <v>0</v>
      </c>
      <c r="N232" s="192"/>
      <c r="O232" s="241">
        <f t="shared" si="39"/>
        <v>0</v>
      </c>
    </row>
    <row r="233" spans="1:15">
      <c r="A233" s="184" t="s">
        <v>664</v>
      </c>
      <c r="B233" s="128" t="s">
        <v>522</v>
      </c>
      <c r="C233" s="127" t="s">
        <v>453</v>
      </c>
      <c r="D233" s="205">
        <v>2</v>
      </c>
      <c r="E233" s="128"/>
      <c r="F233" s="206">
        <v>60</v>
      </c>
      <c r="G233" s="241">
        <f t="shared" si="40"/>
        <v>47.78</v>
      </c>
      <c r="H233" s="206"/>
      <c r="I233" s="241">
        <f t="shared" si="41"/>
        <v>0</v>
      </c>
      <c r="J233" s="206"/>
      <c r="K233" s="241">
        <f t="shared" si="37"/>
        <v>0</v>
      </c>
      <c r="L233" s="128"/>
      <c r="M233" s="241">
        <f t="shared" si="38"/>
        <v>0</v>
      </c>
      <c r="N233" s="128"/>
      <c r="O233" s="241">
        <f t="shared" si="39"/>
        <v>0</v>
      </c>
    </row>
    <row r="234" spans="1:15">
      <c r="A234" s="184" t="s">
        <v>664</v>
      </c>
      <c r="B234" s="128" t="s">
        <v>522</v>
      </c>
      <c r="C234" s="127" t="s">
        <v>453</v>
      </c>
      <c r="D234" s="205">
        <v>4</v>
      </c>
      <c r="E234" s="128"/>
      <c r="F234" s="206">
        <v>60</v>
      </c>
      <c r="G234" s="241">
        <f t="shared" si="40"/>
        <v>47.78</v>
      </c>
      <c r="H234" s="206"/>
      <c r="I234" s="241">
        <f t="shared" si="41"/>
        <v>0</v>
      </c>
      <c r="J234" s="206"/>
      <c r="K234" s="241">
        <f t="shared" si="37"/>
        <v>0</v>
      </c>
      <c r="L234" s="128"/>
      <c r="M234" s="241">
        <f t="shared" si="38"/>
        <v>0</v>
      </c>
      <c r="N234" s="128"/>
      <c r="O234" s="241">
        <f t="shared" si="39"/>
        <v>0</v>
      </c>
    </row>
    <row r="235" spans="1:15">
      <c r="A235" s="184" t="s">
        <v>664</v>
      </c>
      <c r="B235" s="128" t="s">
        <v>522</v>
      </c>
      <c r="C235" s="127" t="s">
        <v>453</v>
      </c>
      <c r="D235" s="205">
        <v>6</v>
      </c>
      <c r="E235" s="128"/>
      <c r="F235" s="206">
        <v>60</v>
      </c>
      <c r="G235" s="241">
        <f t="shared" si="40"/>
        <v>47.78</v>
      </c>
      <c r="H235" s="206"/>
      <c r="I235" s="241">
        <f t="shared" si="41"/>
        <v>0</v>
      </c>
      <c r="J235" s="206"/>
      <c r="K235" s="241">
        <f t="shared" si="37"/>
        <v>0</v>
      </c>
      <c r="L235" s="128"/>
      <c r="M235" s="241">
        <f t="shared" si="38"/>
        <v>0</v>
      </c>
      <c r="N235" s="128"/>
      <c r="O235" s="241">
        <f t="shared" si="39"/>
        <v>0</v>
      </c>
    </row>
    <row r="236" spans="1:15">
      <c r="A236" s="184" t="s">
        <v>664</v>
      </c>
      <c r="B236" s="128" t="s">
        <v>522</v>
      </c>
      <c r="C236" s="127" t="s">
        <v>453</v>
      </c>
      <c r="D236" s="205">
        <v>8</v>
      </c>
      <c r="E236" s="128"/>
      <c r="F236" s="206"/>
      <c r="G236" s="241">
        <f t="shared" si="40"/>
        <v>0</v>
      </c>
      <c r="H236" s="206"/>
      <c r="I236" s="241">
        <f t="shared" si="41"/>
        <v>0</v>
      </c>
      <c r="J236" s="206"/>
      <c r="K236" s="241">
        <f t="shared" si="37"/>
        <v>0</v>
      </c>
      <c r="L236" s="128"/>
      <c r="M236" s="241">
        <f t="shared" si="38"/>
        <v>0</v>
      </c>
      <c r="N236" s="128"/>
      <c r="O236" s="241">
        <f t="shared" si="39"/>
        <v>0</v>
      </c>
    </row>
    <row r="237" spans="1:15">
      <c r="A237" s="190" t="s">
        <v>664</v>
      </c>
      <c r="B237" s="128" t="s">
        <v>522</v>
      </c>
      <c r="C237" s="127" t="s">
        <v>540</v>
      </c>
      <c r="D237" s="176">
        <v>6</v>
      </c>
      <c r="E237" s="176"/>
      <c r="F237" s="187">
        <v>60</v>
      </c>
      <c r="G237" s="241">
        <f t="shared" si="40"/>
        <v>47.78</v>
      </c>
      <c r="H237" s="187"/>
      <c r="I237" s="241">
        <f t="shared" si="41"/>
        <v>0</v>
      </c>
      <c r="J237" s="187"/>
      <c r="K237" s="241">
        <f t="shared" si="37"/>
        <v>0</v>
      </c>
      <c r="L237" s="176"/>
      <c r="M237" s="241">
        <f t="shared" si="38"/>
        <v>0</v>
      </c>
      <c r="N237" s="176"/>
      <c r="O237" s="241">
        <f t="shared" si="39"/>
        <v>0</v>
      </c>
    </row>
    <row r="238" spans="1:15">
      <c r="A238" s="190" t="s">
        <v>664</v>
      </c>
      <c r="B238" s="128" t="s">
        <v>522</v>
      </c>
      <c r="C238" s="127" t="s">
        <v>540</v>
      </c>
      <c r="D238" s="176">
        <v>8</v>
      </c>
      <c r="E238" s="176"/>
      <c r="F238" s="187">
        <v>60</v>
      </c>
      <c r="G238" s="241">
        <f t="shared" si="40"/>
        <v>47.78</v>
      </c>
      <c r="H238" s="187"/>
      <c r="I238" s="241">
        <f t="shared" si="41"/>
        <v>0</v>
      </c>
      <c r="J238" s="187"/>
      <c r="K238" s="241">
        <f t="shared" si="37"/>
        <v>0</v>
      </c>
      <c r="L238" s="176"/>
      <c r="M238" s="241">
        <f t="shared" si="38"/>
        <v>0</v>
      </c>
      <c r="N238" s="176"/>
      <c r="O238" s="241">
        <f t="shared" si="39"/>
        <v>0</v>
      </c>
    </row>
    <row r="239" spans="1:15">
      <c r="A239" s="190" t="s">
        <v>664</v>
      </c>
      <c r="B239" s="128" t="s">
        <v>522</v>
      </c>
      <c r="C239" s="127" t="s">
        <v>540</v>
      </c>
      <c r="D239" s="176">
        <v>10</v>
      </c>
      <c r="E239" s="176"/>
      <c r="F239" s="187">
        <v>60</v>
      </c>
      <c r="G239" s="241">
        <f t="shared" si="40"/>
        <v>47.78</v>
      </c>
      <c r="H239" s="187"/>
      <c r="I239" s="241">
        <f t="shared" si="41"/>
        <v>0</v>
      </c>
      <c r="J239" s="187"/>
      <c r="K239" s="241">
        <f t="shared" si="37"/>
        <v>0</v>
      </c>
      <c r="L239" s="176"/>
      <c r="M239" s="241">
        <f t="shared" si="38"/>
        <v>0</v>
      </c>
      <c r="N239" s="176"/>
      <c r="O239" s="241">
        <f t="shared" si="39"/>
        <v>0</v>
      </c>
    </row>
    <row r="240" spans="1:15">
      <c r="A240" s="190" t="s">
        <v>664</v>
      </c>
      <c r="B240" s="128" t="s">
        <v>522</v>
      </c>
      <c r="C240" s="127" t="s">
        <v>540</v>
      </c>
      <c r="D240" s="176">
        <v>12</v>
      </c>
      <c r="E240" s="176"/>
      <c r="F240" s="187">
        <v>60</v>
      </c>
      <c r="G240" s="241">
        <f t="shared" si="40"/>
        <v>47.78</v>
      </c>
      <c r="H240" s="187"/>
      <c r="I240" s="241">
        <f t="shared" si="41"/>
        <v>0</v>
      </c>
      <c r="J240" s="187"/>
      <c r="K240" s="241">
        <f t="shared" si="37"/>
        <v>0</v>
      </c>
      <c r="L240" s="176"/>
      <c r="M240" s="241">
        <f t="shared" si="38"/>
        <v>0</v>
      </c>
      <c r="N240" s="176"/>
      <c r="O240" s="241">
        <f t="shared" si="39"/>
        <v>0</v>
      </c>
    </row>
    <row r="241" spans="1:15">
      <c r="A241" s="190" t="s">
        <v>669</v>
      </c>
      <c r="B241" s="128" t="s">
        <v>522</v>
      </c>
      <c r="C241" s="127" t="s">
        <v>558</v>
      </c>
      <c r="D241" s="176" t="s">
        <v>595</v>
      </c>
      <c r="E241" s="176"/>
      <c r="F241" s="187">
        <v>60</v>
      </c>
      <c r="G241" s="241">
        <f t="shared" si="40"/>
        <v>47.78</v>
      </c>
      <c r="H241" s="187"/>
      <c r="I241" s="241">
        <f t="shared" si="41"/>
        <v>0</v>
      </c>
      <c r="J241" s="187"/>
      <c r="K241" s="241">
        <f t="shared" si="37"/>
        <v>0</v>
      </c>
      <c r="L241" s="176"/>
      <c r="M241" s="241">
        <f t="shared" si="38"/>
        <v>0</v>
      </c>
      <c r="N241" s="176"/>
      <c r="O241" s="241">
        <f t="shared" si="39"/>
        <v>0</v>
      </c>
    </row>
    <row r="242" spans="1:15">
      <c r="A242" s="190" t="s">
        <v>669</v>
      </c>
      <c r="B242" s="128" t="s">
        <v>522</v>
      </c>
      <c r="C242" s="127" t="s">
        <v>558</v>
      </c>
      <c r="D242" s="176" t="s">
        <v>603</v>
      </c>
      <c r="E242" s="176"/>
      <c r="F242" s="187">
        <v>60</v>
      </c>
      <c r="G242" s="241">
        <f t="shared" si="40"/>
        <v>47.78</v>
      </c>
      <c r="H242" s="187"/>
      <c r="I242" s="241">
        <f t="shared" si="41"/>
        <v>0</v>
      </c>
      <c r="J242" s="187"/>
      <c r="K242" s="241">
        <f t="shared" si="37"/>
        <v>0</v>
      </c>
      <c r="L242" s="176"/>
      <c r="M242" s="241">
        <f t="shared" si="38"/>
        <v>0</v>
      </c>
      <c r="N242" s="176"/>
      <c r="O242" s="241">
        <f t="shared" si="39"/>
        <v>0</v>
      </c>
    </row>
    <row r="243" spans="1:15">
      <c r="A243" s="190" t="s">
        <v>671</v>
      </c>
      <c r="B243" s="176" t="s">
        <v>522</v>
      </c>
      <c r="C243" s="176" t="s">
        <v>445</v>
      </c>
      <c r="D243" s="176">
        <v>1</v>
      </c>
      <c r="E243" s="176"/>
      <c r="F243" s="176">
        <v>40</v>
      </c>
      <c r="G243" s="241">
        <f t="shared" si="40"/>
        <v>46.02</v>
      </c>
      <c r="H243" s="187"/>
      <c r="I243" s="241">
        <f t="shared" si="41"/>
        <v>0</v>
      </c>
      <c r="J243" s="187"/>
      <c r="K243" s="241">
        <f t="shared" si="37"/>
        <v>0</v>
      </c>
      <c r="L243" s="176"/>
      <c r="M243" s="241">
        <f t="shared" si="38"/>
        <v>0</v>
      </c>
      <c r="N243" s="176"/>
      <c r="O243" s="241">
        <f t="shared" si="39"/>
        <v>0</v>
      </c>
    </row>
    <row r="244" spans="1:15">
      <c r="A244" s="189" t="s">
        <v>667</v>
      </c>
      <c r="B244" s="128" t="s">
        <v>522</v>
      </c>
      <c r="C244" s="127" t="s">
        <v>444</v>
      </c>
      <c r="D244" s="231">
        <v>1</v>
      </c>
      <c r="E244" s="128"/>
      <c r="F244" s="331">
        <v>20</v>
      </c>
      <c r="G244" s="241">
        <f t="shared" si="40"/>
        <v>43.01</v>
      </c>
      <c r="H244" s="331"/>
      <c r="I244" s="241">
        <f t="shared" si="41"/>
        <v>0</v>
      </c>
      <c r="J244" s="331"/>
      <c r="K244" s="241">
        <f t="shared" si="37"/>
        <v>0</v>
      </c>
      <c r="L244" s="128"/>
      <c r="M244" s="241">
        <f t="shared" si="38"/>
        <v>0</v>
      </c>
      <c r="N244" s="128"/>
      <c r="O244" s="241">
        <f t="shared" si="39"/>
        <v>0</v>
      </c>
    </row>
    <row r="245" spans="1:15">
      <c r="A245" s="189" t="s">
        <v>667</v>
      </c>
      <c r="B245" s="128" t="s">
        <v>522</v>
      </c>
      <c r="C245" s="127" t="s">
        <v>444</v>
      </c>
      <c r="D245" s="176">
        <v>2</v>
      </c>
      <c r="E245" s="176"/>
      <c r="F245" s="331">
        <v>40</v>
      </c>
      <c r="G245" s="241">
        <f t="shared" si="40"/>
        <v>46.02</v>
      </c>
      <c r="H245" s="331"/>
      <c r="I245" s="241">
        <f t="shared" si="41"/>
        <v>0</v>
      </c>
      <c r="J245" s="331"/>
      <c r="K245" s="241">
        <f t="shared" si="37"/>
        <v>0</v>
      </c>
      <c r="L245" s="128"/>
      <c r="M245" s="241">
        <f t="shared" si="38"/>
        <v>0</v>
      </c>
      <c r="N245" s="128"/>
      <c r="O245" s="241">
        <f t="shared" si="39"/>
        <v>0</v>
      </c>
    </row>
    <row r="246" spans="1:15">
      <c r="A246" s="189" t="s">
        <v>667</v>
      </c>
      <c r="B246" s="128" t="s">
        <v>522</v>
      </c>
      <c r="C246" s="127" t="s">
        <v>444</v>
      </c>
      <c r="D246" s="176">
        <v>2</v>
      </c>
      <c r="E246" s="176"/>
      <c r="F246" s="331">
        <v>60</v>
      </c>
      <c r="G246" s="241">
        <f t="shared" si="40"/>
        <v>47.78</v>
      </c>
      <c r="H246" s="187"/>
      <c r="I246" s="241">
        <f t="shared" si="41"/>
        <v>0</v>
      </c>
      <c r="J246" s="187"/>
      <c r="K246" s="241">
        <f t="shared" si="37"/>
        <v>0</v>
      </c>
      <c r="L246" s="176"/>
      <c r="M246" s="241">
        <f t="shared" si="38"/>
        <v>0</v>
      </c>
      <c r="N246" s="176"/>
      <c r="O246" s="241">
        <f t="shared" si="39"/>
        <v>0</v>
      </c>
    </row>
    <row r="247" spans="1:15">
      <c r="A247" s="184" t="s">
        <v>639</v>
      </c>
      <c r="B247" s="128" t="s">
        <v>522</v>
      </c>
      <c r="C247" s="127" t="s">
        <v>152</v>
      </c>
      <c r="D247" s="130">
        <v>1</v>
      </c>
      <c r="E247" s="128"/>
      <c r="F247" s="128">
        <v>40</v>
      </c>
      <c r="G247" s="241">
        <f t="shared" si="40"/>
        <v>46.02</v>
      </c>
      <c r="H247" s="206"/>
      <c r="I247" s="241">
        <f t="shared" si="41"/>
        <v>0</v>
      </c>
      <c r="J247" s="206"/>
      <c r="K247" s="241">
        <f t="shared" si="37"/>
        <v>0</v>
      </c>
      <c r="L247" s="128">
        <v>40</v>
      </c>
      <c r="M247" s="241">
        <f t="shared" si="38"/>
        <v>46.02</v>
      </c>
      <c r="N247" s="128"/>
      <c r="O247" s="241">
        <f t="shared" si="39"/>
        <v>0</v>
      </c>
    </row>
    <row r="248" spans="1:15">
      <c r="A248" s="184" t="s">
        <v>639</v>
      </c>
      <c r="B248" s="128" t="s">
        <v>522</v>
      </c>
      <c r="C248" s="127" t="s">
        <v>152</v>
      </c>
      <c r="D248" s="130">
        <v>2</v>
      </c>
      <c r="E248" s="128"/>
      <c r="F248" s="128">
        <v>80</v>
      </c>
      <c r="G248" s="241">
        <f t="shared" si="40"/>
        <v>49.03</v>
      </c>
      <c r="H248" s="206"/>
      <c r="I248" s="241">
        <f t="shared" si="41"/>
        <v>0</v>
      </c>
      <c r="J248" s="206"/>
      <c r="K248" s="241">
        <f t="shared" si="37"/>
        <v>0</v>
      </c>
      <c r="L248" s="128">
        <v>80</v>
      </c>
      <c r="M248" s="241">
        <f t="shared" si="38"/>
        <v>49.03</v>
      </c>
      <c r="N248" s="128"/>
      <c r="O248" s="241">
        <f t="shared" si="39"/>
        <v>0</v>
      </c>
    </row>
    <row r="249" spans="1:15">
      <c r="A249" s="184" t="s">
        <v>639</v>
      </c>
      <c r="B249" s="128" t="s">
        <v>522</v>
      </c>
      <c r="C249" s="127" t="s">
        <v>152</v>
      </c>
      <c r="D249" s="130">
        <v>4</v>
      </c>
      <c r="E249" s="128"/>
      <c r="F249" s="128">
        <v>80</v>
      </c>
      <c r="G249" s="241">
        <f t="shared" si="40"/>
        <v>49.03</v>
      </c>
      <c r="H249" s="206"/>
      <c r="I249" s="241">
        <f t="shared" si="41"/>
        <v>0</v>
      </c>
      <c r="J249" s="206"/>
      <c r="K249" s="241">
        <f t="shared" si="37"/>
        <v>0</v>
      </c>
      <c r="L249" s="128"/>
      <c r="M249" s="241">
        <f t="shared" si="38"/>
        <v>0</v>
      </c>
      <c r="N249" s="128"/>
      <c r="O249" s="241">
        <f t="shared" si="39"/>
        <v>0</v>
      </c>
    </row>
    <row r="250" spans="1:15">
      <c r="A250" s="184" t="s">
        <v>639</v>
      </c>
      <c r="B250" s="128" t="s">
        <v>522</v>
      </c>
      <c r="C250" s="127" t="s">
        <v>453</v>
      </c>
      <c r="D250" s="205">
        <v>2</v>
      </c>
      <c r="E250" s="128"/>
      <c r="F250" s="206">
        <v>40</v>
      </c>
      <c r="G250" s="241">
        <f t="shared" si="40"/>
        <v>46.02</v>
      </c>
      <c r="H250" s="206"/>
      <c r="I250" s="241">
        <f t="shared" si="41"/>
        <v>0</v>
      </c>
      <c r="J250" s="206"/>
      <c r="K250" s="241">
        <f t="shared" si="37"/>
        <v>0</v>
      </c>
      <c r="L250" s="128"/>
      <c r="M250" s="241">
        <f t="shared" si="38"/>
        <v>0</v>
      </c>
      <c r="N250" s="128"/>
      <c r="O250" s="241">
        <f t="shared" si="39"/>
        <v>0</v>
      </c>
    </row>
    <row r="251" spans="1:15">
      <c r="A251" s="184" t="s">
        <v>639</v>
      </c>
      <c r="B251" s="128" t="s">
        <v>522</v>
      </c>
      <c r="C251" s="127" t="s">
        <v>453</v>
      </c>
      <c r="D251" s="205">
        <v>4</v>
      </c>
      <c r="E251" s="128"/>
      <c r="F251" s="206">
        <v>40</v>
      </c>
      <c r="G251" s="241">
        <f t="shared" si="40"/>
        <v>46.02</v>
      </c>
      <c r="H251" s="206"/>
      <c r="I251" s="241">
        <f t="shared" si="41"/>
        <v>0</v>
      </c>
      <c r="J251" s="206"/>
      <c r="K251" s="241">
        <f t="shared" si="37"/>
        <v>0</v>
      </c>
      <c r="L251" s="128"/>
      <c r="M251" s="241">
        <f t="shared" si="38"/>
        <v>0</v>
      </c>
      <c r="N251" s="128"/>
      <c r="O251" s="241">
        <f t="shared" si="39"/>
        <v>0</v>
      </c>
    </row>
    <row r="252" spans="1:15">
      <c r="A252" s="192" t="s">
        <v>639</v>
      </c>
      <c r="B252" s="128" t="s">
        <v>522</v>
      </c>
      <c r="C252" s="127" t="s">
        <v>444</v>
      </c>
      <c r="D252" s="231">
        <v>1</v>
      </c>
      <c r="E252" s="128"/>
      <c r="F252" s="331">
        <v>20</v>
      </c>
      <c r="G252" s="241">
        <f t="shared" si="40"/>
        <v>43.01</v>
      </c>
      <c r="H252" s="331"/>
      <c r="I252" s="241">
        <f t="shared" si="41"/>
        <v>0</v>
      </c>
      <c r="J252" s="331"/>
      <c r="K252" s="241">
        <f t="shared" si="37"/>
        <v>0</v>
      </c>
      <c r="L252" s="128">
        <v>40</v>
      </c>
      <c r="M252" s="241">
        <f t="shared" si="38"/>
        <v>46.02</v>
      </c>
      <c r="N252" s="128"/>
      <c r="O252" s="241">
        <f t="shared" si="39"/>
        <v>0</v>
      </c>
    </row>
    <row r="253" spans="1:15">
      <c r="A253" s="192" t="s">
        <v>639</v>
      </c>
      <c r="B253" s="128" t="s">
        <v>522</v>
      </c>
      <c r="C253" s="127" t="s">
        <v>444</v>
      </c>
      <c r="D253" s="231">
        <v>2</v>
      </c>
      <c r="E253" s="128"/>
      <c r="F253" s="331">
        <v>40</v>
      </c>
      <c r="G253" s="241">
        <f t="shared" si="40"/>
        <v>46.02</v>
      </c>
      <c r="H253" s="331"/>
      <c r="I253" s="241">
        <f t="shared" si="41"/>
        <v>0</v>
      </c>
      <c r="J253" s="331"/>
      <c r="K253" s="241">
        <f t="shared" si="37"/>
        <v>0</v>
      </c>
      <c r="L253" s="128">
        <v>80</v>
      </c>
      <c r="M253" s="241">
        <f t="shared" si="38"/>
        <v>49.03</v>
      </c>
      <c r="N253" s="128"/>
      <c r="O253" s="241">
        <f t="shared" si="39"/>
        <v>0</v>
      </c>
    </row>
    <row r="254" spans="1:15">
      <c r="A254" s="190" t="s">
        <v>639</v>
      </c>
      <c r="B254" s="128" t="s">
        <v>522</v>
      </c>
      <c r="C254" s="127" t="s">
        <v>540</v>
      </c>
      <c r="D254" s="176">
        <v>4</v>
      </c>
      <c r="E254" s="176"/>
      <c r="F254" s="187"/>
      <c r="G254" s="241">
        <f t="shared" si="40"/>
        <v>0</v>
      </c>
      <c r="H254" s="187"/>
      <c r="I254" s="241">
        <f t="shared" si="41"/>
        <v>0</v>
      </c>
      <c r="J254" s="187"/>
      <c r="K254" s="241">
        <f t="shared" si="37"/>
        <v>0</v>
      </c>
      <c r="L254" s="176"/>
      <c r="M254" s="241">
        <f t="shared" si="38"/>
        <v>0</v>
      </c>
      <c r="N254" s="176"/>
      <c r="O254" s="241">
        <f t="shared" si="39"/>
        <v>0</v>
      </c>
    </row>
    <row r="255" spans="1:15">
      <c r="A255" s="190" t="s">
        <v>639</v>
      </c>
      <c r="B255" s="128" t="s">
        <v>522</v>
      </c>
      <c r="C255" s="127" t="s">
        <v>540</v>
      </c>
      <c r="D255" s="176" t="s">
        <v>590</v>
      </c>
      <c r="E255" s="176"/>
      <c r="F255" s="187"/>
      <c r="G255" s="241">
        <f t="shared" si="40"/>
        <v>0</v>
      </c>
      <c r="H255" s="187"/>
      <c r="I255" s="241">
        <f t="shared" si="41"/>
        <v>0</v>
      </c>
      <c r="J255" s="187"/>
      <c r="K255" s="241">
        <f t="shared" si="37"/>
        <v>0</v>
      </c>
      <c r="L255" s="176"/>
      <c r="M255" s="241">
        <f t="shared" si="38"/>
        <v>0</v>
      </c>
      <c r="N255" s="176"/>
      <c r="O255" s="241">
        <f t="shared" si="39"/>
        <v>0</v>
      </c>
    </row>
    <row r="256" spans="1:15">
      <c r="A256" s="190" t="s">
        <v>639</v>
      </c>
      <c r="B256" s="128" t="s">
        <v>522</v>
      </c>
      <c r="C256" s="127" t="s">
        <v>540</v>
      </c>
      <c r="D256" s="176" t="s">
        <v>595</v>
      </c>
      <c r="E256" s="176"/>
      <c r="F256" s="187"/>
      <c r="G256" s="241">
        <f t="shared" si="40"/>
        <v>0</v>
      </c>
      <c r="H256" s="187"/>
      <c r="I256" s="241">
        <f t="shared" si="41"/>
        <v>0</v>
      </c>
      <c r="J256" s="187"/>
      <c r="K256" s="241">
        <f t="shared" si="37"/>
        <v>0</v>
      </c>
      <c r="L256" s="176"/>
      <c r="M256" s="241">
        <f t="shared" si="38"/>
        <v>0</v>
      </c>
      <c r="N256" s="176"/>
      <c r="O256" s="241">
        <f t="shared" si="39"/>
        <v>0</v>
      </c>
    </row>
    <row r="257" spans="1:15">
      <c r="A257" s="190" t="s">
        <v>639</v>
      </c>
      <c r="B257" s="128" t="s">
        <v>522</v>
      </c>
      <c r="C257" s="127" t="s">
        <v>540</v>
      </c>
      <c r="D257" s="176">
        <v>8</v>
      </c>
      <c r="E257" s="176"/>
      <c r="F257" s="187"/>
      <c r="G257" s="241">
        <f t="shared" si="40"/>
        <v>0</v>
      </c>
      <c r="H257" s="187"/>
      <c r="I257" s="241">
        <f t="shared" si="41"/>
        <v>0</v>
      </c>
      <c r="J257" s="187"/>
      <c r="K257" s="241">
        <f t="shared" si="37"/>
        <v>0</v>
      </c>
      <c r="L257" s="176"/>
      <c r="M257" s="241">
        <f t="shared" si="38"/>
        <v>0</v>
      </c>
      <c r="N257" s="176"/>
      <c r="O257" s="241">
        <f t="shared" si="39"/>
        <v>0</v>
      </c>
    </row>
    <row r="258" spans="1:15">
      <c r="A258" s="184" t="s">
        <v>643</v>
      </c>
      <c r="B258" s="128" t="s">
        <v>522</v>
      </c>
      <c r="C258" s="127" t="s">
        <v>152</v>
      </c>
      <c r="D258" s="205">
        <v>1</v>
      </c>
      <c r="E258" s="128"/>
      <c r="F258" s="206">
        <v>40</v>
      </c>
      <c r="G258" s="241">
        <f t="shared" si="40"/>
        <v>46.02</v>
      </c>
      <c r="H258" s="206"/>
      <c r="I258" s="241">
        <f t="shared" si="41"/>
        <v>0</v>
      </c>
      <c r="J258" s="206"/>
      <c r="K258" s="241">
        <f t="shared" si="37"/>
        <v>0</v>
      </c>
      <c r="L258" s="128"/>
      <c r="M258" s="241">
        <f t="shared" si="38"/>
        <v>0</v>
      </c>
      <c r="N258" s="128"/>
      <c r="O258" s="241">
        <f t="shared" si="39"/>
        <v>0</v>
      </c>
    </row>
    <row r="259" spans="1:15">
      <c r="A259" s="184" t="s">
        <v>643</v>
      </c>
      <c r="B259" s="128" t="s">
        <v>522</v>
      </c>
      <c r="C259" s="127" t="s">
        <v>152</v>
      </c>
      <c r="D259" s="205">
        <v>2</v>
      </c>
      <c r="E259" s="128"/>
      <c r="F259" s="206">
        <v>80</v>
      </c>
      <c r="G259" s="241">
        <f t="shared" si="40"/>
        <v>49.03</v>
      </c>
      <c r="H259" s="206"/>
      <c r="I259" s="241">
        <f t="shared" si="41"/>
        <v>0</v>
      </c>
      <c r="J259" s="206"/>
      <c r="K259" s="241">
        <f t="shared" ref="K259:K322" si="42">IF(J259&gt;0,ROUND(10*LOG10(J259)+30,2),0)</f>
        <v>0</v>
      </c>
      <c r="L259" s="128"/>
      <c r="M259" s="241">
        <f t="shared" ref="M259:M322" si="43">IF(L259&gt;0,ROUND(10*LOG10(L259)+30,2),0)</f>
        <v>0</v>
      </c>
      <c r="N259" s="128"/>
      <c r="O259" s="241">
        <f t="shared" ref="O259:O322" si="44">IF(N259&gt;0,ROUND(10*LOG10(N259)+30,2),0)</f>
        <v>0</v>
      </c>
    </row>
    <row r="260" spans="1:15">
      <c r="A260" s="184" t="s">
        <v>643</v>
      </c>
      <c r="B260" s="128" t="s">
        <v>522</v>
      </c>
      <c r="C260" s="127" t="s">
        <v>152</v>
      </c>
      <c r="D260" s="205">
        <v>4</v>
      </c>
      <c r="E260" s="128"/>
      <c r="F260" s="206">
        <v>80</v>
      </c>
      <c r="G260" s="241">
        <f t="shared" ref="G260:G323" si="45">IF(F260&gt;0,ROUND(10*LOG10(F260)+30,2),0)</f>
        <v>49.03</v>
      </c>
      <c r="H260" s="206"/>
      <c r="I260" s="241">
        <f t="shared" ref="I260:I323" si="46">IF(H260&gt;0,ROUND(10*LOG10(H260)+30,2),0)</f>
        <v>0</v>
      </c>
      <c r="J260" s="206"/>
      <c r="K260" s="241">
        <f t="shared" si="42"/>
        <v>0</v>
      </c>
      <c r="L260" s="128"/>
      <c r="M260" s="241">
        <f t="shared" si="43"/>
        <v>0</v>
      </c>
      <c r="N260" s="128"/>
      <c r="O260" s="241">
        <f t="shared" si="44"/>
        <v>0</v>
      </c>
    </row>
    <row r="261" spans="1:15">
      <c r="A261" s="184" t="s">
        <v>643</v>
      </c>
      <c r="B261" s="128" t="s">
        <v>522</v>
      </c>
      <c r="C261" s="127" t="s">
        <v>453</v>
      </c>
      <c r="D261" s="205">
        <v>2</v>
      </c>
      <c r="E261" s="128"/>
      <c r="F261" s="206">
        <v>40</v>
      </c>
      <c r="G261" s="241">
        <f t="shared" si="45"/>
        <v>46.02</v>
      </c>
      <c r="H261" s="206"/>
      <c r="I261" s="241">
        <f t="shared" si="46"/>
        <v>0</v>
      </c>
      <c r="J261" s="206"/>
      <c r="K261" s="241">
        <f t="shared" si="42"/>
        <v>0</v>
      </c>
      <c r="L261" s="128"/>
      <c r="M261" s="241">
        <f t="shared" si="43"/>
        <v>0</v>
      </c>
      <c r="N261" s="128"/>
      <c r="O261" s="241">
        <f t="shared" si="44"/>
        <v>0</v>
      </c>
    </row>
    <row r="262" spans="1:15">
      <c r="A262" s="184" t="s">
        <v>643</v>
      </c>
      <c r="B262" s="128" t="s">
        <v>522</v>
      </c>
      <c r="C262" s="127" t="s">
        <v>453</v>
      </c>
      <c r="D262" s="205">
        <v>4</v>
      </c>
      <c r="E262" s="128"/>
      <c r="F262" s="206">
        <v>40</v>
      </c>
      <c r="G262" s="241">
        <f t="shared" si="45"/>
        <v>46.02</v>
      </c>
      <c r="H262" s="206"/>
      <c r="I262" s="241">
        <f t="shared" si="46"/>
        <v>0</v>
      </c>
      <c r="J262" s="206"/>
      <c r="K262" s="241">
        <f t="shared" si="42"/>
        <v>0</v>
      </c>
      <c r="L262" s="128"/>
      <c r="M262" s="241">
        <f t="shared" si="43"/>
        <v>0</v>
      </c>
      <c r="N262" s="128"/>
      <c r="O262" s="241">
        <f t="shared" si="44"/>
        <v>0</v>
      </c>
    </row>
    <row r="263" spans="1:15">
      <c r="A263" s="190" t="s">
        <v>643</v>
      </c>
      <c r="B263" s="128" t="s">
        <v>522</v>
      </c>
      <c r="C263" s="127" t="s">
        <v>540</v>
      </c>
      <c r="D263" s="176">
        <v>4</v>
      </c>
      <c r="E263" s="176"/>
      <c r="F263" s="187"/>
      <c r="G263" s="241">
        <f t="shared" si="45"/>
        <v>0</v>
      </c>
      <c r="H263" s="187"/>
      <c r="I263" s="241">
        <f t="shared" si="46"/>
        <v>0</v>
      </c>
      <c r="J263" s="187"/>
      <c r="K263" s="241">
        <f t="shared" si="42"/>
        <v>0</v>
      </c>
      <c r="L263" s="176"/>
      <c r="M263" s="241">
        <f t="shared" si="43"/>
        <v>0</v>
      </c>
      <c r="N263" s="176"/>
      <c r="O263" s="241">
        <f t="shared" si="44"/>
        <v>0</v>
      </c>
    </row>
    <row r="264" spans="1:15">
      <c r="A264" s="190" t="s">
        <v>643</v>
      </c>
      <c r="B264" s="128" t="s">
        <v>522</v>
      </c>
      <c r="C264" s="127" t="s">
        <v>540</v>
      </c>
      <c r="D264" s="176" t="s">
        <v>590</v>
      </c>
      <c r="E264" s="176"/>
      <c r="F264" s="187"/>
      <c r="G264" s="241">
        <f t="shared" si="45"/>
        <v>0</v>
      </c>
      <c r="H264" s="187"/>
      <c r="I264" s="241">
        <f t="shared" si="46"/>
        <v>0</v>
      </c>
      <c r="J264" s="187"/>
      <c r="K264" s="241">
        <f t="shared" si="42"/>
        <v>0</v>
      </c>
      <c r="L264" s="176"/>
      <c r="M264" s="241">
        <f t="shared" si="43"/>
        <v>0</v>
      </c>
      <c r="N264" s="176"/>
      <c r="O264" s="241">
        <f t="shared" si="44"/>
        <v>0</v>
      </c>
    </row>
    <row r="265" spans="1:15">
      <c r="A265" s="190" t="s">
        <v>643</v>
      </c>
      <c r="B265" s="128" t="s">
        <v>522</v>
      </c>
      <c r="C265" s="127" t="s">
        <v>540</v>
      </c>
      <c r="D265" s="176" t="s">
        <v>595</v>
      </c>
      <c r="E265" s="176"/>
      <c r="F265" s="187"/>
      <c r="G265" s="241">
        <f t="shared" si="45"/>
        <v>0</v>
      </c>
      <c r="H265" s="187"/>
      <c r="I265" s="241">
        <f t="shared" si="46"/>
        <v>0</v>
      </c>
      <c r="J265" s="187"/>
      <c r="K265" s="241">
        <f t="shared" si="42"/>
        <v>0</v>
      </c>
      <c r="L265" s="176"/>
      <c r="M265" s="241">
        <f t="shared" si="43"/>
        <v>0</v>
      </c>
      <c r="N265" s="176"/>
      <c r="O265" s="241">
        <f t="shared" si="44"/>
        <v>0</v>
      </c>
    </row>
    <row r="266" spans="1:15">
      <c r="A266" s="190" t="s">
        <v>643</v>
      </c>
      <c r="B266" s="128" t="s">
        <v>522</v>
      </c>
      <c r="C266" s="127" t="s">
        <v>540</v>
      </c>
      <c r="D266" s="176">
        <v>8</v>
      </c>
      <c r="E266" s="176"/>
      <c r="F266" s="187"/>
      <c r="G266" s="241">
        <f t="shared" si="45"/>
        <v>0</v>
      </c>
      <c r="H266" s="187"/>
      <c r="I266" s="241">
        <f t="shared" si="46"/>
        <v>0</v>
      </c>
      <c r="J266" s="187"/>
      <c r="K266" s="241">
        <f t="shared" si="42"/>
        <v>0</v>
      </c>
      <c r="L266" s="176"/>
      <c r="M266" s="241">
        <f t="shared" si="43"/>
        <v>0</v>
      </c>
      <c r="N266" s="176"/>
      <c r="O266" s="241">
        <f t="shared" si="44"/>
        <v>0</v>
      </c>
    </row>
    <row r="267" spans="1:15">
      <c r="A267" s="192" t="s">
        <v>704</v>
      </c>
      <c r="B267" s="128" t="s">
        <v>522</v>
      </c>
      <c r="C267" s="127" t="s">
        <v>444</v>
      </c>
      <c r="D267" s="231">
        <v>3</v>
      </c>
      <c r="E267" s="128"/>
      <c r="F267" s="331">
        <v>60</v>
      </c>
      <c r="G267" s="241">
        <f t="shared" si="45"/>
        <v>47.78</v>
      </c>
      <c r="H267" s="331"/>
      <c r="I267" s="241">
        <f t="shared" si="46"/>
        <v>0</v>
      </c>
      <c r="J267" s="331"/>
      <c r="K267" s="241">
        <f t="shared" si="42"/>
        <v>0</v>
      </c>
      <c r="L267" s="128"/>
      <c r="M267" s="241">
        <f t="shared" si="43"/>
        <v>0</v>
      </c>
      <c r="N267" s="128"/>
      <c r="O267" s="241">
        <f t="shared" si="44"/>
        <v>0</v>
      </c>
    </row>
    <row r="268" spans="1:15">
      <c r="A268" s="184" t="s">
        <v>648</v>
      </c>
      <c r="B268" s="128" t="s">
        <v>522</v>
      </c>
      <c r="C268" s="127" t="s">
        <v>152</v>
      </c>
      <c r="D268" s="205">
        <v>1</v>
      </c>
      <c r="E268" s="128"/>
      <c r="F268" s="206">
        <v>40</v>
      </c>
      <c r="G268" s="241">
        <f t="shared" si="45"/>
        <v>46.02</v>
      </c>
      <c r="H268" s="206"/>
      <c r="I268" s="241">
        <f t="shared" si="46"/>
        <v>0</v>
      </c>
      <c r="J268" s="206"/>
      <c r="K268" s="241">
        <f t="shared" si="42"/>
        <v>0</v>
      </c>
      <c r="L268" s="128"/>
      <c r="M268" s="241">
        <f t="shared" si="43"/>
        <v>0</v>
      </c>
      <c r="N268" s="128"/>
      <c r="O268" s="241">
        <f t="shared" si="44"/>
        <v>0</v>
      </c>
    </row>
    <row r="269" spans="1:15">
      <c r="A269" s="184" t="s">
        <v>648</v>
      </c>
      <c r="B269" s="128" t="s">
        <v>522</v>
      </c>
      <c r="C269" s="127" t="s">
        <v>152</v>
      </c>
      <c r="D269" s="205">
        <v>2</v>
      </c>
      <c r="E269" s="128"/>
      <c r="F269" s="206">
        <v>80</v>
      </c>
      <c r="G269" s="241">
        <f t="shared" si="45"/>
        <v>49.03</v>
      </c>
      <c r="H269" s="206"/>
      <c r="I269" s="241">
        <f t="shared" si="46"/>
        <v>0</v>
      </c>
      <c r="J269" s="206"/>
      <c r="K269" s="241">
        <f t="shared" si="42"/>
        <v>0</v>
      </c>
      <c r="L269" s="128"/>
      <c r="M269" s="241">
        <f t="shared" si="43"/>
        <v>0</v>
      </c>
      <c r="N269" s="128"/>
      <c r="O269" s="241">
        <f t="shared" si="44"/>
        <v>0</v>
      </c>
    </row>
    <row r="270" spans="1:15">
      <c r="A270" s="184" t="s">
        <v>648</v>
      </c>
      <c r="B270" s="128" t="s">
        <v>522</v>
      </c>
      <c r="C270" s="127" t="s">
        <v>152</v>
      </c>
      <c r="D270" s="205">
        <v>4</v>
      </c>
      <c r="E270" s="128"/>
      <c r="F270" s="206">
        <v>80</v>
      </c>
      <c r="G270" s="241">
        <f t="shared" si="45"/>
        <v>49.03</v>
      </c>
      <c r="H270" s="206"/>
      <c r="I270" s="241">
        <f t="shared" si="46"/>
        <v>0</v>
      </c>
      <c r="J270" s="206"/>
      <c r="K270" s="241">
        <f t="shared" si="42"/>
        <v>0</v>
      </c>
      <c r="L270" s="128"/>
      <c r="M270" s="241">
        <f t="shared" si="43"/>
        <v>0</v>
      </c>
      <c r="N270" s="128"/>
      <c r="O270" s="241">
        <f t="shared" si="44"/>
        <v>0</v>
      </c>
    </row>
    <row r="271" spans="1:15">
      <c r="A271" s="184" t="s">
        <v>648</v>
      </c>
      <c r="B271" s="128" t="s">
        <v>522</v>
      </c>
      <c r="C271" s="127" t="s">
        <v>453</v>
      </c>
      <c r="D271" s="205">
        <v>2</v>
      </c>
      <c r="E271" s="128"/>
      <c r="F271" s="206">
        <v>40</v>
      </c>
      <c r="G271" s="241">
        <f t="shared" si="45"/>
        <v>46.02</v>
      </c>
      <c r="H271" s="206"/>
      <c r="I271" s="241">
        <f t="shared" si="46"/>
        <v>0</v>
      </c>
      <c r="J271" s="206"/>
      <c r="K271" s="241">
        <f t="shared" si="42"/>
        <v>0</v>
      </c>
      <c r="L271" s="128"/>
      <c r="M271" s="241">
        <f t="shared" si="43"/>
        <v>0</v>
      </c>
      <c r="N271" s="128"/>
      <c r="O271" s="241">
        <f t="shared" si="44"/>
        <v>0</v>
      </c>
    </row>
    <row r="272" spans="1:15">
      <c r="A272" s="184" t="s">
        <v>648</v>
      </c>
      <c r="B272" s="128" t="s">
        <v>522</v>
      </c>
      <c r="C272" s="127" t="s">
        <v>453</v>
      </c>
      <c r="D272" s="205">
        <v>4</v>
      </c>
      <c r="E272" s="128"/>
      <c r="F272" s="206">
        <v>40</v>
      </c>
      <c r="G272" s="241">
        <f t="shared" si="45"/>
        <v>46.02</v>
      </c>
      <c r="H272" s="206"/>
      <c r="I272" s="241">
        <f t="shared" si="46"/>
        <v>0</v>
      </c>
      <c r="J272" s="206"/>
      <c r="K272" s="241">
        <f t="shared" si="42"/>
        <v>0</v>
      </c>
      <c r="L272" s="128"/>
      <c r="M272" s="241">
        <f t="shared" si="43"/>
        <v>0</v>
      </c>
      <c r="N272" s="128"/>
      <c r="O272" s="241">
        <f t="shared" si="44"/>
        <v>0</v>
      </c>
    </row>
    <row r="273" spans="1:15">
      <c r="A273" s="190" t="s">
        <v>648</v>
      </c>
      <c r="B273" s="128" t="s">
        <v>522</v>
      </c>
      <c r="C273" s="127" t="s">
        <v>540</v>
      </c>
      <c r="D273" s="176">
        <v>4</v>
      </c>
      <c r="E273" s="176"/>
      <c r="F273" s="187"/>
      <c r="G273" s="241">
        <f t="shared" si="45"/>
        <v>0</v>
      </c>
      <c r="H273" s="187"/>
      <c r="I273" s="241">
        <f t="shared" si="46"/>
        <v>0</v>
      </c>
      <c r="J273" s="187"/>
      <c r="K273" s="241">
        <f t="shared" si="42"/>
        <v>0</v>
      </c>
      <c r="L273" s="176"/>
      <c r="M273" s="241">
        <f t="shared" si="43"/>
        <v>0</v>
      </c>
      <c r="N273" s="176"/>
      <c r="O273" s="241">
        <f t="shared" si="44"/>
        <v>0</v>
      </c>
    </row>
    <row r="274" spans="1:15">
      <c r="A274" s="190" t="s">
        <v>648</v>
      </c>
      <c r="B274" s="128" t="s">
        <v>522</v>
      </c>
      <c r="C274" s="127" t="s">
        <v>540</v>
      </c>
      <c r="D274" s="176" t="s">
        <v>590</v>
      </c>
      <c r="E274" s="176"/>
      <c r="F274" s="187"/>
      <c r="G274" s="241">
        <f t="shared" si="45"/>
        <v>0</v>
      </c>
      <c r="H274" s="187"/>
      <c r="I274" s="241">
        <f t="shared" si="46"/>
        <v>0</v>
      </c>
      <c r="J274" s="187"/>
      <c r="K274" s="241">
        <f t="shared" si="42"/>
        <v>0</v>
      </c>
      <c r="L274" s="176"/>
      <c r="M274" s="241">
        <f t="shared" si="43"/>
        <v>0</v>
      </c>
      <c r="N274" s="176"/>
      <c r="O274" s="241">
        <f t="shared" si="44"/>
        <v>0</v>
      </c>
    </row>
    <row r="275" spans="1:15">
      <c r="A275" s="190" t="s">
        <v>648</v>
      </c>
      <c r="B275" s="128" t="s">
        <v>522</v>
      </c>
      <c r="C275" s="127" t="s">
        <v>540</v>
      </c>
      <c r="D275" s="176" t="s">
        <v>595</v>
      </c>
      <c r="E275" s="176"/>
      <c r="F275" s="187"/>
      <c r="G275" s="241">
        <f t="shared" si="45"/>
        <v>0</v>
      </c>
      <c r="H275" s="187"/>
      <c r="I275" s="241">
        <f t="shared" si="46"/>
        <v>0</v>
      </c>
      <c r="J275" s="187"/>
      <c r="K275" s="241">
        <f t="shared" si="42"/>
        <v>0</v>
      </c>
      <c r="L275" s="176"/>
      <c r="M275" s="241">
        <f t="shared" si="43"/>
        <v>0</v>
      </c>
      <c r="N275" s="176"/>
      <c r="O275" s="241">
        <f t="shared" si="44"/>
        <v>0</v>
      </c>
    </row>
    <row r="276" spans="1:15">
      <c r="A276" s="190" t="s">
        <v>648</v>
      </c>
      <c r="B276" s="128" t="s">
        <v>522</v>
      </c>
      <c r="C276" s="127" t="s">
        <v>540</v>
      </c>
      <c r="D276" s="176">
        <v>8</v>
      </c>
      <c r="E276" s="176"/>
      <c r="F276" s="187"/>
      <c r="G276" s="241">
        <f t="shared" si="45"/>
        <v>0</v>
      </c>
      <c r="H276" s="187"/>
      <c r="I276" s="241">
        <f t="shared" si="46"/>
        <v>0</v>
      </c>
      <c r="J276" s="187"/>
      <c r="K276" s="241">
        <f t="shared" si="42"/>
        <v>0</v>
      </c>
      <c r="L276" s="176"/>
      <c r="M276" s="241">
        <f t="shared" si="43"/>
        <v>0</v>
      </c>
      <c r="N276" s="176"/>
      <c r="O276" s="241">
        <f t="shared" si="44"/>
        <v>0</v>
      </c>
    </row>
    <row r="277" spans="1:15">
      <c r="A277" s="192" t="s">
        <v>6326</v>
      </c>
      <c r="B277" s="128" t="s">
        <v>522</v>
      </c>
      <c r="C277" s="127" t="s">
        <v>444</v>
      </c>
      <c r="D277" s="231">
        <v>2</v>
      </c>
      <c r="E277" s="176"/>
      <c r="F277" s="176"/>
      <c r="G277" s="241">
        <f t="shared" si="45"/>
        <v>0</v>
      </c>
      <c r="H277" s="187">
        <v>20</v>
      </c>
      <c r="I277" s="241">
        <f t="shared" si="46"/>
        <v>43.01</v>
      </c>
      <c r="J277" s="187"/>
      <c r="K277" s="241">
        <f t="shared" si="42"/>
        <v>0</v>
      </c>
      <c r="L277" s="176"/>
      <c r="M277" s="241">
        <f t="shared" si="43"/>
        <v>0</v>
      </c>
      <c r="N277" s="176"/>
      <c r="O277" s="241">
        <f t="shared" si="44"/>
        <v>0</v>
      </c>
    </row>
    <row r="278" spans="1:15">
      <c r="A278" s="192" t="s">
        <v>6327</v>
      </c>
      <c r="B278" s="128" t="s">
        <v>522</v>
      </c>
      <c r="C278" s="127" t="s">
        <v>444</v>
      </c>
      <c r="D278" s="231">
        <v>2</v>
      </c>
      <c r="E278" s="176"/>
      <c r="F278" s="176"/>
      <c r="G278" s="241">
        <f t="shared" si="45"/>
        <v>0</v>
      </c>
      <c r="H278" s="187">
        <v>40</v>
      </c>
      <c r="I278" s="241">
        <f t="shared" si="46"/>
        <v>46.02</v>
      </c>
      <c r="J278" s="187"/>
      <c r="K278" s="241">
        <f t="shared" si="42"/>
        <v>0</v>
      </c>
      <c r="L278" s="176"/>
      <c r="M278" s="241">
        <f t="shared" si="43"/>
        <v>0</v>
      </c>
      <c r="N278" s="176"/>
      <c r="O278" s="241">
        <f t="shared" si="44"/>
        <v>0</v>
      </c>
    </row>
    <row r="279" spans="1:15">
      <c r="A279" s="184" t="s">
        <v>626</v>
      </c>
      <c r="B279" s="128" t="s">
        <v>522</v>
      </c>
      <c r="C279" s="127" t="s">
        <v>444</v>
      </c>
      <c r="D279" s="231">
        <v>3</v>
      </c>
      <c r="E279" s="128"/>
      <c r="F279" s="331"/>
      <c r="G279" s="241">
        <f t="shared" si="45"/>
        <v>0</v>
      </c>
      <c r="H279" s="331"/>
      <c r="I279" s="241">
        <f t="shared" si="46"/>
        <v>0</v>
      </c>
      <c r="J279" s="331">
        <v>60</v>
      </c>
      <c r="K279" s="241">
        <f t="shared" si="42"/>
        <v>47.78</v>
      </c>
      <c r="L279" s="176"/>
      <c r="M279" s="241">
        <f t="shared" si="43"/>
        <v>0</v>
      </c>
      <c r="N279" s="176"/>
      <c r="O279" s="241">
        <f t="shared" si="44"/>
        <v>0</v>
      </c>
    </row>
    <row r="280" spans="1:15">
      <c r="A280" s="184" t="s">
        <v>626</v>
      </c>
      <c r="B280" s="128" t="s">
        <v>522</v>
      </c>
      <c r="C280" s="127" t="s">
        <v>444</v>
      </c>
      <c r="D280" s="231">
        <v>4</v>
      </c>
      <c r="E280" s="128"/>
      <c r="F280" s="331"/>
      <c r="G280" s="241">
        <f t="shared" si="45"/>
        <v>0</v>
      </c>
      <c r="H280" s="331"/>
      <c r="I280" s="241">
        <f t="shared" si="46"/>
        <v>0</v>
      </c>
      <c r="J280" s="331">
        <v>80</v>
      </c>
      <c r="K280" s="241">
        <f t="shared" si="42"/>
        <v>49.03</v>
      </c>
      <c r="L280" s="176"/>
      <c r="M280" s="241">
        <f t="shared" si="43"/>
        <v>0</v>
      </c>
      <c r="N280" s="176"/>
      <c r="O280" s="241">
        <f t="shared" si="44"/>
        <v>0</v>
      </c>
    </row>
    <row r="281" spans="1:15">
      <c r="A281" s="184" t="s">
        <v>634</v>
      </c>
      <c r="B281" s="128" t="s">
        <v>522</v>
      </c>
      <c r="C281" s="127" t="s">
        <v>444</v>
      </c>
      <c r="D281" s="231">
        <v>3</v>
      </c>
      <c r="E281" s="128"/>
      <c r="F281" s="331"/>
      <c r="G281" s="241">
        <f t="shared" si="45"/>
        <v>0</v>
      </c>
      <c r="H281" s="331"/>
      <c r="I281" s="241">
        <f t="shared" si="46"/>
        <v>0</v>
      </c>
      <c r="J281" s="331">
        <v>60</v>
      </c>
      <c r="K281" s="241">
        <f t="shared" si="42"/>
        <v>47.78</v>
      </c>
      <c r="L281" s="176"/>
      <c r="M281" s="241">
        <f t="shared" si="43"/>
        <v>0</v>
      </c>
      <c r="N281" s="176"/>
      <c r="O281" s="241">
        <f t="shared" si="44"/>
        <v>0</v>
      </c>
    </row>
    <row r="282" spans="1:15">
      <c r="A282" s="184" t="s">
        <v>634</v>
      </c>
      <c r="B282" s="128" t="s">
        <v>522</v>
      </c>
      <c r="C282" s="127" t="s">
        <v>444</v>
      </c>
      <c r="D282" s="231">
        <v>4</v>
      </c>
      <c r="E282" s="128"/>
      <c r="F282" s="331"/>
      <c r="G282" s="241">
        <f t="shared" si="45"/>
        <v>0</v>
      </c>
      <c r="H282" s="331"/>
      <c r="I282" s="241">
        <f t="shared" si="46"/>
        <v>0</v>
      </c>
      <c r="J282" s="331">
        <v>80</v>
      </c>
      <c r="K282" s="241">
        <f t="shared" si="42"/>
        <v>49.03</v>
      </c>
      <c r="L282" s="176"/>
      <c r="M282" s="241">
        <f t="shared" si="43"/>
        <v>0</v>
      </c>
      <c r="N282" s="176"/>
      <c r="O282" s="241">
        <f t="shared" si="44"/>
        <v>0</v>
      </c>
    </row>
    <row r="283" spans="1:15">
      <c r="A283" s="190" t="s">
        <v>6328</v>
      </c>
      <c r="B283" s="176" t="s">
        <v>522</v>
      </c>
      <c r="C283" s="176" t="s">
        <v>445</v>
      </c>
      <c r="D283" s="176">
        <v>1</v>
      </c>
      <c r="E283" s="176"/>
      <c r="F283" s="176"/>
      <c r="G283" s="241">
        <f t="shared" si="45"/>
        <v>0</v>
      </c>
      <c r="H283" s="187"/>
      <c r="I283" s="241">
        <f t="shared" si="46"/>
        <v>0</v>
      </c>
      <c r="J283" s="187">
        <v>40</v>
      </c>
      <c r="K283" s="241">
        <f t="shared" si="42"/>
        <v>46.02</v>
      </c>
      <c r="L283" s="176"/>
      <c r="M283" s="241">
        <f t="shared" si="43"/>
        <v>0</v>
      </c>
      <c r="N283" s="176"/>
      <c r="O283" s="241">
        <f t="shared" si="44"/>
        <v>0</v>
      </c>
    </row>
    <row r="284" spans="1:15">
      <c r="A284" s="190" t="s">
        <v>6329</v>
      </c>
      <c r="B284" s="176" t="s">
        <v>522</v>
      </c>
      <c r="C284" s="176" t="s">
        <v>444</v>
      </c>
      <c r="D284" s="176">
        <v>1</v>
      </c>
      <c r="E284" s="176"/>
      <c r="F284" s="176"/>
      <c r="G284" s="241">
        <f t="shared" si="45"/>
        <v>0</v>
      </c>
      <c r="H284" s="187"/>
      <c r="I284" s="241">
        <f t="shared" si="46"/>
        <v>0</v>
      </c>
      <c r="J284" s="187">
        <v>20</v>
      </c>
      <c r="K284" s="241">
        <f t="shared" si="42"/>
        <v>43.01</v>
      </c>
      <c r="L284" s="176"/>
      <c r="M284" s="241">
        <f t="shared" si="43"/>
        <v>0</v>
      </c>
      <c r="N284" s="176"/>
      <c r="O284" s="241">
        <f t="shared" si="44"/>
        <v>0</v>
      </c>
    </row>
    <row r="285" spans="1:15">
      <c r="A285" s="190" t="s">
        <v>6329</v>
      </c>
      <c r="B285" s="176" t="s">
        <v>522</v>
      </c>
      <c r="C285" s="176" t="s">
        <v>444</v>
      </c>
      <c r="D285" s="176">
        <v>2</v>
      </c>
      <c r="E285" s="176"/>
      <c r="F285" s="176"/>
      <c r="G285" s="241">
        <f t="shared" si="45"/>
        <v>0</v>
      </c>
      <c r="H285" s="187"/>
      <c r="I285" s="241">
        <f t="shared" si="46"/>
        <v>0</v>
      </c>
      <c r="J285" s="187">
        <v>40</v>
      </c>
      <c r="K285" s="241">
        <f t="shared" si="42"/>
        <v>46.02</v>
      </c>
      <c r="L285" s="176"/>
      <c r="M285" s="241">
        <f t="shared" si="43"/>
        <v>0</v>
      </c>
      <c r="N285" s="176"/>
      <c r="O285" s="241">
        <f t="shared" si="44"/>
        <v>0</v>
      </c>
    </row>
    <row r="286" spans="1:15">
      <c r="A286" s="190" t="s">
        <v>6329</v>
      </c>
      <c r="B286" s="176" t="s">
        <v>522</v>
      </c>
      <c r="C286" s="176" t="s">
        <v>444</v>
      </c>
      <c r="D286" s="176">
        <v>3</v>
      </c>
      <c r="E286" s="176"/>
      <c r="F286" s="176"/>
      <c r="G286" s="241">
        <f t="shared" si="45"/>
        <v>0</v>
      </c>
      <c r="H286" s="187"/>
      <c r="I286" s="241">
        <f t="shared" si="46"/>
        <v>0</v>
      </c>
      <c r="J286" s="187">
        <v>60</v>
      </c>
      <c r="K286" s="241">
        <f t="shared" si="42"/>
        <v>47.78</v>
      </c>
      <c r="L286" s="176"/>
      <c r="M286" s="241">
        <f t="shared" si="43"/>
        <v>0</v>
      </c>
      <c r="N286" s="176"/>
      <c r="O286" s="241">
        <f t="shared" si="44"/>
        <v>0</v>
      </c>
    </row>
    <row r="287" spans="1:15">
      <c r="A287" s="190" t="s">
        <v>6329</v>
      </c>
      <c r="B287" s="176" t="s">
        <v>522</v>
      </c>
      <c r="C287" s="176" t="s">
        <v>444</v>
      </c>
      <c r="D287" s="176">
        <v>4</v>
      </c>
      <c r="E287" s="176"/>
      <c r="F287" s="176"/>
      <c r="G287" s="241">
        <f t="shared" si="45"/>
        <v>0</v>
      </c>
      <c r="H287" s="187"/>
      <c r="I287" s="241">
        <f t="shared" si="46"/>
        <v>0</v>
      </c>
      <c r="J287" s="187">
        <v>80</v>
      </c>
      <c r="K287" s="241">
        <f t="shared" si="42"/>
        <v>49.03</v>
      </c>
      <c r="L287" s="176"/>
      <c r="M287" s="241">
        <f t="shared" si="43"/>
        <v>0</v>
      </c>
      <c r="N287" s="176"/>
      <c r="O287" s="241">
        <f t="shared" si="44"/>
        <v>0</v>
      </c>
    </row>
    <row r="288" spans="1:15">
      <c r="A288" s="245" t="s">
        <v>100</v>
      </c>
      <c r="B288" s="241" t="s">
        <v>522</v>
      </c>
      <c r="C288" s="242" t="s">
        <v>540</v>
      </c>
      <c r="D288" s="244">
        <v>6</v>
      </c>
      <c r="E288" s="244"/>
      <c r="F288" s="246"/>
      <c r="G288" s="241">
        <f t="shared" si="45"/>
        <v>0</v>
      </c>
      <c r="H288" s="246">
        <v>20</v>
      </c>
      <c r="I288" s="241">
        <f t="shared" si="46"/>
        <v>43.01</v>
      </c>
      <c r="J288" s="246"/>
      <c r="K288" s="241">
        <f t="shared" si="42"/>
        <v>0</v>
      </c>
      <c r="L288" s="244"/>
      <c r="M288" s="241">
        <f t="shared" si="43"/>
        <v>0</v>
      </c>
      <c r="N288" s="244"/>
      <c r="O288" s="241">
        <f t="shared" si="44"/>
        <v>0</v>
      </c>
    </row>
    <row r="289" spans="1:15">
      <c r="A289" s="245" t="s">
        <v>100</v>
      </c>
      <c r="B289" s="241" t="s">
        <v>522</v>
      </c>
      <c r="C289" s="242" t="s">
        <v>540</v>
      </c>
      <c r="D289" s="244">
        <v>8</v>
      </c>
      <c r="E289" s="244"/>
      <c r="F289" s="246"/>
      <c r="G289" s="241">
        <f t="shared" si="45"/>
        <v>0</v>
      </c>
      <c r="H289" s="246">
        <v>20</v>
      </c>
      <c r="I289" s="241">
        <f t="shared" si="46"/>
        <v>43.01</v>
      </c>
      <c r="J289" s="246"/>
      <c r="K289" s="241">
        <f t="shared" si="42"/>
        <v>0</v>
      </c>
      <c r="L289" s="244"/>
      <c r="M289" s="241">
        <f t="shared" si="43"/>
        <v>0</v>
      </c>
      <c r="N289" s="244"/>
      <c r="O289" s="241">
        <f t="shared" si="44"/>
        <v>0</v>
      </c>
    </row>
    <row r="290" spans="1:15">
      <c r="A290" s="245" t="s">
        <v>669</v>
      </c>
      <c r="B290" s="241" t="s">
        <v>522</v>
      </c>
      <c r="C290" s="242" t="s">
        <v>558</v>
      </c>
      <c r="D290" s="244" t="s">
        <v>595</v>
      </c>
      <c r="E290" s="244"/>
      <c r="F290" s="246">
        <v>60</v>
      </c>
      <c r="G290" s="241">
        <f t="shared" si="45"/>
        <v>47.78</v>
      </c>
      <c r="H290" s="246"/>
      <c r="I290" s="241">
        <f t="shared" si="46"/>
        <v>0</v>
      </c>
      <c r="J290" s="246"/>
      <c r="K290" s="241">
        <f t="shared" si="42"/>
        <v>0</v>
      </c>
      <c r="L290" s="244"/>
      <c r="M290" s="241">
        <f t="shared" si="43"/>
        <v>0</v>
      </c>
      <c r="N290" s="244"/>
      <c r="O290" s="241">
        <f t="shared" si="44"/>
        <v>0</v>
      </c>
    </row>
    <row r="291" spans="1:15">
      <c r="A291" s="245" t="s">
        <v>669</v>
      </c>
      <c r="B291" s="241" t="s">
        <v>522</v>
      </c>
      <c r="C291" s="242" t="s">
        <v>558</v>
      </c>
      <c r="D291" s="244" t="s">
        <v>603</v>
      </c>
      <c r="E291" s="244"/>
      <c r="F291" s="246">
        <v>60</v>
      </c>
      <c r="G291" s="241">
        <f t="shared" si="45"/>
        <v>47.78</v>
      </c>
      <c r="H291" s="246"/>
      <c r="I291" s="241">
        <f t="shared" si="46"/>
        <v>0</v>
      </c>
      <c r="J291" s="246"/>
      <c r="K291" s="241">
        <f t="shared" si="42"/>
        <v>0</v>
      </c>
      <c r="L291" s="244"/>
      <c r="M291" s="241">
        <f t="shared" si="43"/>
        <v>0</v>
      </c>
      <c r="N291" s="244"/>
      <c r="O291" s="241">
        <f t="shared" si="44"/>
        <v>0</v>
      </c>
    </row>
    <row r="292" spans="1:15">
      <c r="A292" s="245" t="s">
        <v>604</v>
      </c>
      <c r="B292" s="241" t="s">
        <v>522</v>
      </c>
      <c r="C292" s="242" t="s">
        <v>565</v>
      </c>
      <c r="D292" s="244" t="s">
        <v>595</v>
      </c>
      <c r="E292" s="244"/>
      <c r="F292" s="246">
        <v>60</v>
      </c>
      <c r="G292" s="241">
        <f t="shared" si="45"/>
        <v>47.78</v>
      </c>
      <c r="H292" s="246"/>
      <c r="I292" s="241">
        <f t="shared" si="46"/>
        <v>0</v>
      </c>
      <c r="J292" s="246"/>
      <c r="K292" s="241">
        <f t="shared" si="42"/>
        <v>0</v>
      </c>
      <c r="L292" s="244"/>
      <c r="M292" s="241">
        <f t="shared" si="43"/>
        <v>0</v>
      </c>
      <c r="N292" s="244"/>
      <c r="O292" s="241">
        <f t="shared" si="44"/>
        <v>0</v>
      </c>
    </row>
    <row r="293" spans="1:15">
      <c r="A293" s="245" t="s">
        <v>604</v>
      </c>
      <c r="B293" s="241" t="s">
        <v>522</v>
      </c>
      <c r="C293" s="242" t="s">
        <v>565</v>
      </c>
      <c r="D293" s="244" t="s">
        <v>603</v>
      </c>
      <c r="E293" s="244"/>
      <c r="F293" s="246">
        <v>60</v>
      </c>
      <c r="G293" s="241">
        <f t="shared" si="45"/>
        <v>47.78</v>
      </c>
      <c r="H293" s="246"/>
      <c r="I293" s="241">
        <f t="shared" si="46"/>
        <v>0</v>
      </c>
      <c r="J293" s="246"/>
      <c r="K293" s="241">
        <f t="shared" si="42"/>
        <v>0</v>
      </c>
      <c r="L293" s="244"/>
      <c r="M293" s="241">
        <f t="shared" si="43"/>
        <v>0</v>
      </c>
      <c r="N293" s="244"/>
      <c r="O293" s="241">
        <f t="shared" si="44"/>
        <v>0</v>
      </c>
    </row>
    <row r="294" spans="1:15">
      <c r="A294" s="245" t="s">
        <v>609</v>
      </c>
      <c r="B294" s="241" t="s">
        <v>522</v>
      </c>
      <c r="C294" s="242" t="s">
        <v>565</v>
      </c>
      <c r="D294" s="244" t="s">
        <v>595</v>
      </c>
      <c r="E294" s="244"/>
      <c r="F294" s="246">
        <v>60</v>
      </c>
      <c r="G294" s="241">
        <f t="shared" si="45"/>
        <v>47.78</v>
      </c>
      <c r="H294" s="246"/>
      <c r="I294" s="241">
        <f t="shared" si="46"/>
        <v>0</v>
      </c>
      <c r="J294" s="246"/>
      <c r="K294" s="241">
        <f t="shared" si="42"/>
        <v>0</v>
      </c>
      <c r="L294" s="244"/>
      <c r="M294" s="241">
        <f t="shared" si="43"/>
        <v>0</v>
      </c>
      <c r="N294" s="244"/>
      <c r="O294" s="241">
        <f t="shared" si="44"/>
        <v>0</v>
      </c>
    </row>
    <row r="295" spans="1:15">
      <c r="A295" s="245" t="s">
        <v>609</v>
      </c>
      <c r="B295" s="241" t="s">
        <v>522</v>
      </c>
      <c r="C295" s="242" t="s">
        <v>565</v>
      </c>
      <c r="D295" s="244" t="s">
        <v>603</v>
      </c>
      <c r="E295" s="244"/>
      <c r="F295" s="246">
        <v>60</v>
      </c>
      <c r="G295" s="241">
        <f t="shared" si="45"/>
        <v>47.78</v>
      </c>
      <c r="H295" s="246"/>
      <c r="I295" s="241">
        <f t="shared" si="46"/>
        <v>0</v>
      </c>
      <c r="J295" s="246"/>
      <c r="K295" s="241">
        <f t="shared" si="42"/>
        <v>0</v>
      </c>
      <c r="L295" s="244"/>
      <c r="M295" s="241">
        <f t="shared" si="43"/>
        <v>0</v>
      </c>
      <c r="N295" s="244"/>
      <c r="O295" s="241">
        <f t="shared" si="44"/>
        <v>0</v>
      </c>
    </row>
    <row r="296" spans="1:15">
      <c r="A296" s="245" t="s">
        <v>612</v>
      </c>
      <c r="B296" s="241" t="s">
        <v>522</v>
      </c>
      <c r="C296" s="242" t="s">
        <v>565</v>
      </c>
      <c r="D296" s="244" t="s">
        <v>595</v>
      </c>
      <c r="E296" s="244"/>
      <c r="F296" s="246">
        <v>60</v>
      </c>
      <c r="G296" s="241">
        <f t="shared" si="45"/>
        <v>47.78</v>
      </c>
      <c r="H296" s="246"/>
      <c r="I296" s="241">
        <f t="shared" si="46"/>
        <v>0</v>
      </c>
      <c r="J296" s="246"/>
      <c r="K296" s="241">
        <f t="shared" si="42"/>
        <v>0</v>
      </c>
      <c r="L296" s="244"/>
      <c r="M296" s="241">
        <f t="shared" si="43"/>
        <v>0</v>
      </c>
      <c r="N296" s="244"/>
      <c r="O296" s="241">
        <f t="shared" si="44"/>
        <v>0</v>
      </c>
    </row>
    <row r="297" spans="1:15">
      <c r="A297" s="245" t="s">
        <v>612</v>
      </c>
      <c r="B297" s="241" t="s">
        <v>522</v>
      </c>
      <c r="C297" s="242" t="s">
        <v>565</v>
      </c>
      <c r="D297" s="244" t="s">
        <v>603</v>
      </c>
      <c r="E297" s="244"/>
      <c r="F297" s="246">
        <v>60</v>
      </c>
      <c r="G297" s="241">
        <f t="shared" si="45"/>
        <v>47.78</v>
      </c>
      <c r="H297" s="246"/>
      <c r="I297" s="241">
        <f t="shared" si="46"/>
        <v>0</v>
      </c>
      <c r="J297" s="246"/>
      <c r="K297" s="241">
        <f t="shared" si="42"/>
        <v>0</v>
      </c>
      <c r="L297" s="244"/>
      <c r="M297" s="241">
        <f t="shared" si="43"/>
        <v>0</v>
      </c>
      <c r="N297" s="244"/>
      <c r="O297" s="241">
        <f t="shared" si="44"/>
        <v>0</v>
      </c>
    </row>
    <row r="298" spans="1:15">
      <c r="A298" s="245" t="s">
        <v>615</v>
      </c>
      <c r="B298" s="241" t="s">
        <v>522</v>
      </c>
      <c r="C298" s="242" t="s">
        <v>565</v>
      </c>
      <c r="D298" s="244" t="s">
        <v>595</v>
      </c>
      <c r="E298" s="244"/>
      <c r="F298" s="246">
        <v>60</v>
      </c>
      <c r="G298" s="241">
        <f t="shared" si="45"/>
        <v>47.78</v>
      </c>
      <c r="H298" s="246"/>
      <c r="I298" s="241">
        <f t="shared" si="46"/>
        <v>0</v>
      </c>
      <c r="J298" s="246"/>
      <c r="K298" s="241">
        <f t="shared" si="42"/>
        <v>0</v>
      </c>
      <c r="L298" s="244"/>
      <c r="M298" s="241">
        <f t="shared" si="43"/>
        <v>0</v>
      </c>
      <c r="N298" s="244"/>
      <c r="O298" s="241">
        <f t="shared" si="44"/>
        <v>0</v>
      </c>
    </row>
    <row r="299" spans="1:15">
      <c r="A299" s="245" t="s">
        <v>615</v>
      </c>
      <c r="B299" s="241" t="s">
        <v>522</v>
      </c>
      <c r="C299" s="242" t="s">
        <v>565</v>
      </c>
      <c r="D299" s="244" t="s">
        <v>603</v>
      </c>
      <c r="E299" s="244"/>
      <c r="F299" s="246">
        <v>60</v>
      </c>
      <c r="G299" s="241">
        <f t="shared" si="45"/>
        <v>47.78</v>
      </c>
      <c r="H299" s="246"/>
      <c r="I299" s="241">
        <f t="shared" si="46"/>
        <v>0</v>
      </c>
      <c r="J299" s="246"/>
      <c r="K299" s="241">
        <f t="shared" si="42"/>
        <v>0</v>
      </c>
      <c r="L299" s="244"/>
      <c r="M299" s="241">
        <f t="shared" si="43"/>
        <v>0</v>
      </c>
      <c r="N299" s="244"/>
      <c r="O299" s="241">
        <f t="shared" si="44"/>
        <v>0</v>
      </c>
    </row>
    <row r="300" spans="1:15">
      <c r="A300" s="245"/>
      <c r="B300" s="243" t="s">
        <v>696</v>
      </c>
      <c r="C300" s="244"/>
      <c r="D300" s="244"/>
      <c r="E300" s="244"/>
      <c r="F300" s="244"/>
      <c r="G300" s="241">
        <f t="shared" si="45"/>
        <v>0</v>
      </c>
      <c r="H300" s="246"/>
      <c r="I300" s="241">
        <f t="shared" si="46"/>
        <v>0</v>
      </c>
      <c r="J300" s="246"/>
      <c r="K300" s="241">
        <f t="shared" si="42"/>
        <v>0</v>
      </c>
      <c r="L300" s="244"/>
      <c r="M300" s="241">
        <f t="shared" si="43"/>
        <v>0</v>
      </c>
      <c r="N300" s="244"/>
      <c r="O300" s="241">
        <f t="shared" si="44"/>
        <v>0</v>
      </c>
    </row>
    <row r="301" spans="1:15">
      <c r="A301" s="245"/>
      <c r="B301" s="243" t="s">
        <v>696</v>
      </c>
      <c r="C301" s="244"/>
      <c r="D301" s="244"/>
      <c r="E301" s="244"/>
      <c r="F301" s="244"/>
      <c r="G301" s="241">
        <f t="shared" si="45"/>
        <v>0</v>
      </c>
      <c r="H301" s="246"/>
      <c r="I301" s="241">
        <f t="shared" si="46"/>
        <v>0</v>
      </c>
      <c r="J301" s="246"/>
      <c r="K301" s="241">
        <f t="shared" si="42"/>
        <v>0</v>
      </c>
      <c r="L301" s="244"/>
      <c r="M301" s="241">
        <f t="shared" si="43"/>
        <v>0</v>
      </c>
      <c r="N301" s="244"/>
      <c r="O301" s="241">
        <f t="shared" si="44"/>
        <v>0</v>
      </c>
    </row>
    <row r="302" spans="1:15">
      <c r="A302" s="245"/>
      <c r="B302" s="243" t="s">
        <v>696</v>
      </c>
      <c r="C302" s="244"/>
      <c r="D302" s="244"/>
      <c r="E302" s="244"/>
      <c r="F302" s="244"/>
      <c r="G302" s="241">
        <f t="shared" si="45"/>
        <v>0</v>
      </c>
      <c r="H302" s="246"/>
      <c r="I302" s="241">
        <f t="shared" si="46"/>
        <v>0</v>
      </c>
      <c r="J302" s="246"/>
      <c r="K302" s="241">
        <f t="shared" si="42"/>
        <v>0</v>
      </c>
      <c r="L302" s="244"/>
      <c r="M302" s="241">
        <f t="shared" si="43"/>
        <v>0</v>
      </c>
      <c r="N302" s="244"/>
      <c r="O302" s="241">
        <f t="shared" si="44"/>
        <v>0</v>
      </c>
    </row>
    <row r="303" spans="1:15">
      <c r="A303" s="245"/>
      <c r="B303" s="243" t="s">
        <v>696</v>
      </c>
      <c r="C303" s="244"/>
      <c r="D303" s="244"/>
      <c r="E303" s="244"/>
      <c r="F303" s="244"/>
      <c r="G303" s="241">
        <f t="shared" si="45"/>
        <v>0</v>
      </c>
      <c r="H303" s="246"/>
      <c r="I303" s="241">
        <f t="shared" si="46"/>
        <v>0</v>
      </c>
      <c r="J303" s="246"/>
      <c r="K303" s="241">
        <f t="shared" si="42"/>
        <v>0</v>
      </c>
      <c r="L303" s="244"/>
      <c r="M303" s="241">
        <f t="shared" si="43"/>
        <v>0</v>
      </c>
      <c r="N303" s="244"/>
      <c r="O303" s="241">
        <f t="shared" si="44"/>
        <v>0</v>
      </c>
    </row>
    <row r="304" spans="1:15">
      <c r="A304" s="245"/>
      <c r="B304" s="243" t="s">
        <v>696</v>
      </c>
      <c r="C304" s="244"/>
      <c r="D304" s="244"/>
      <c r="E304" s="244"/>
      <c r="F304" s="244"/>
      <c r="G304" s="241">
        <f t="shared" si="45"/>
        <v>0</v>
      </c>
      <c r="H304" s="246"/>
      <c r="I304" s="241">
        <f t="shared" si="46"/>
        <v>0</v>
      </c>
      <c r="J304" s="246"/>
      <c r="K304" s="241">
        <f t="shared" si="42"/>
        <v>0</v>
      </c>
      <c r="L304" s="244"/>
      <c r="M304" s="241">
        <f t="shared" si="43"/>
        <v>0</v>
      </c>
      <c r="N304" s="244"/>
      <c r="O304" s="241">
        <f t="shared" si="44"/>
        <v>0</v>
      </c>
    </row>
    <row r="305" spans="1:15">
      <c r="A305" s="245"/>
      <c r="B305" s="243" t="s">
        <v>696</v>
      </c>
      <c r="C305" s="244"/>
      <c r="D305" s="244"/>
      <c r="E305" s="244"/>
      <c r="F305" s="244"/>
      <c r="G305" s="241">
        <f t="shared" si="45"/>
        <v>0</v>
      </c>
      <c r="H305" s="246"/>
      <c r="I305" s="241">
        <f t="shared" si="46"/>
        <v>0</v>
      </c>
      <c r="J305" s="246"/>
      <c r="K305" s="241">
        <f t="shared" si="42"/>
        <v>0</v>
      </c>
      <c r="L305" s="244"/>
      <c r="M305" s="241">
        <f t="shared" si="43"/>
        <v>0</v>
      </c>
      <c r="N305" s="244"/>
      <c r="O305" s="241">
        <f t="shared" si="44"/>
        <v>0</v>
      </c>
    </row>
    <row r="306" spans="1:15">
      <c r="A306" s="245"/>
      <c r="B306" s="243" t="s">
        <v>696</v>
      </c>
      <c r="C306" s="244"/>
      <c r="D306" s="244"/>
      <c r="E306" s="244"/>
      <c r="F306" s="244"/>
      <c r="G306" s="241">
        <f t="shared" si="45"/>
        <v>0</v>
      </c>
      <c r="H306" s="246"/>
      <c r="I306" s="241">
        <f t="shared" si="46"/>
        <v>0</v>
      </c>
      <c r="J306" s="246"/>
      <c r="K306" s="241">
        <f t="shared" si="42"/>
        <v>0</v>
      </c>
      <c r="L306" s="244"/>
      <c r="M306" s="241">
        <f t="shared" si="43"/>
        <v>0</v>
      </c>
      <c r="N306" s="244"/>
      <c r="O306" s="241">
        <f t="shared" si="44"/>
        <v>0</v>
      </c>
    </row>
    <row r="307" spans="1:15">
      <c r="A307" s="245"/>
      <c r="B307" s="243" t="s">
        <v>696</v>
      </c>
      <c r="C307" s="244"/>
      <c r="D307" s="244"/>
      <c r="E307" s="244"/>
      <c r="F307" s="244"/>
      <c r="G307" s="241">
        <f t="shared" si="45"/>
        <v>0</v>
      </c>
      <c r="H307" s="246"/>
      <c r="I307" s="241">
        <f t="shared" si="46"/>
        <v>0</v>
      </c>
      <c r="J307" s="246"/>
      <c r="K307" s="241">
        <f t="shared" si="42"/>
        <v>0</v>
      </c>
      <c r="L307" s="244"/>
      <c r="M307" s="241">
        <f t="shared" si="43"/>
        <v>0</v>
      </c>
      <c r="N307" s="244"/>
      <c r="O307" s="241">
        <f t="shared" si="44"/>
        <v>0</v>
      </c>
    </row>
    <row r="308" spans="1:15">
      <c r="A308" s="245"/>
      <c r="B308" s="243" t="s">
        <v>696</v>
      </c>
      <c r="C308" s="244"/>
      <c r="D308" s="244"/>
      <c r="E308" s="244"/>
      <c r="F308" s="244"/>
      <c r="G308" s="241">
        <f t="shared" si="45"/>
        <v>0</v>
      </c>
      <c r="H308" s="246"/>
      <c r="I308" s="241">
        <f t="shared" si="46"/>
        <v>0</v>
      </c>
      <c r="J308" s="246"/>
      <c r="K308" s="241">
        <f t="shared" si="42"/>
        <v>0</v>
      </c>
      <c r="L308" s="244"/>
      <c r="M308" s="241">
        <f t="shared" si="43"/>
        <v>0</v>
      </c>
      <c r="N308" s="244"/>
      <c r="O308" s="241">
        <f t="shared" si="44"/>
        <v>0</v>
      </c>
    </row>
    <row r="309" spans="1:15">
      <c r="A309" s="245"/>
      <c r="B309" s="243" t="s">
        <v>696</v>
      </c>
      <c r="C309" s="244"/>
      <c r="D309" s="244"/>
      <c r="E309" s="244"/>
      <c r="F309" s="244"/>
      <c r="G309" s="241">
        <f t="shared" si="45"/>
        <v>0</v>
      </c>
      <c r="H309" s="246"/>
      <c r="I309" s="241">
        <f t="shared" si="46"/>
        <v>0</v>
      </c>
      <c r="J309" s="246"/>
      <c r="K309" s="241">
        <f t="shared" si="42"/>
        <v>0</v>
      </c>
      <c r="L309" s="244"/>
      <c r="M309" s="241">
        <f t="shared" si="43"/>
        <v>0</v>
      </c>
      <c r="N309" s="244"/>
      <c r="O309" s="241">
        <f t="shared" si="44"/>
        <v>0</v>
      </c>
    </row>
    <row r="310" spans="1:15">
      <c r="A310" s="245"/>
      <c r="B310" s="243" t="s">
        <v>696</v>
      </c>
      <c r="C310" s="244"/>
      <c r="D310" s="244"/>
      <c r="E310" s="244"/>
      <c r="F310" s="244"/>
      <c r="G310" s="241">
        <f t="shared" si="45"/>
        <v>0</v>
      </c>
      <c r="H310" s="246"/>
      <c r="I310" s="241">
        <f t="shared" si="46"/>
        <v>0</v>
      </c>
      <c r="J310" s="246"/>
      <c r="K310" s="241">
        <f t="shared" si="42"/>
        <v>0</v>
      </c>
      <c r="L310" s="244"/>
      <c r="M310" s="241">
        <f t="shared" si="43"/>
        <v>0</v>
      </c>
      <c r="N310" s="244"/>
      <c r="O310" s="241">
        <f t="shared" si="44"/>
        <v>0</v>
      </c>
    </row>
    <row r="311" spans="1:15">
      <c r="A311" s="245"/>
      <c r="B311" s="243" t="s">
        <v>696</v>
      </c>
      <c r="C311" s="244"/>
      <c r="D311" s="244"/>
      <c r="E311" s="244"/>
      <c r="F311" s="244"/>
      <c r="G311" s="241">
        <f t="shared" si="45"/>
        <v>0</v>
      </c>
      <c r="H311" s="246"/>
      <c r="I311" s="241">
        <f t="shared" si="46"/>
        <v>0</v>
      </c>
      <c r="J311" s="246"/>
      <c r="K311" s="241">
        <f t="shared" si="42"/>
        <v>0</v>
      </c>
      <c r="L311" s="244"/>
      <c r="M311" s="241">
        <f t="shared" si="43"/>
        <v>0</v>
      </c>
      <c r="N311" s="244"/>
      <c r="O311" s="241">
        <f t="shared" si="44"/>
        <v>0</v>
      </c>
    </row>
    <row r="312" spans="1:15">
      <c r="A312" s="245"/>
      <c r="B312" s="243" t="s">
        <v>696</v>
      </c>
      <c r="C312" s="244"/>
      <c r="D312" s="244"/>
      <c r="E312" s="244"/>
      <c r="F312" s="244"/>
      <c r="G312" s="241">
        <f t="shared" si="45"/>
        <v>0</v>
      </c>
      <c r="H312" s="246"/>
      <c r="I312" s="241">
        <f t="shared" si="46"/>
        <v>0</v>
      </c>
      <c r="J312" s="246"/>
      <c r="K312" s="241">
        <f t="shared" si="42"/>
        <v>0</v>
      </c>
      <c r="L312" s="244"/>
      <c r="M312" s="241">
        <f t="shared" si="43"/>
        <v>0</v>
      </c>
      <c r="N312" s="244"/>
      <c r="O312" s="241">
        <f t="shared" si="44"/>
        <v>0</v>
      </c>
    </row>
    <row r="313" spans="1:15">
      <c r="A313" s="245"/>
      <c r="B313" s="243" t="s">
        <v>696</v>
      </c>
      <c r="C313" s="244"/>
      <c r="D313" s="244"/>
      <c r="E313" s="244"/>
      <c r="F313" s="244"/>
      <c r="G313" s="241">
        <f t="shared" si="45"/>
        <v>0</v>
      </c>
      <c r="H313" s="246"/>
      <c r="I313" s="241">
        <f t="shared" si="46"/>
        <v>0</v>
      </c>
      <c r="J313" s="246"/>
      <c r="K313" s="241">
        <f t="shared" si="42"/>
        <v>0</v>
      </c>
      <c r="L313" s="244"/>
      <c r="M313" s="241">
        <f t="shared" si="43"/>
        <v>0</v>
      </c>
      <c r="N313" s="244"/>
      <c r="O313" s="241">
        <f t="shared" si="44"/>
        <v>0</v>
      </c>
    </row>
    <row r="314" spans="1:15">
      <c r="A314" s="245"/>
      <c r="B314" s="243" t="s">
        <v>696</v>
      </c>
      <c r="C314" s="244"/>
      <c r="D314" s="244"/>
      <c r="E314" s="244"/>
      <c r="F314" s="244"/>
      <c r="G314" s="241">
        <f t="shared" si="45"/>
        <v>0</v>
      </c>
      <c r="H314" s="246"/>
      <c r="I314" s="241">
        <f t="shared" si="46"/>
        <v>0</v>
      </c>
      <c r="J314" s="246"/>
      <c r="K314" s="241">
        <f t="shared" si="42"/>
        <v>0</v>
      </c>
      <c r="L314" s="244"/>
      <c r="M314" s="241">
        <f t="shared" si="43"/>
        <v>0</v>
      </c>
      <c r="N314" s="244"/>
      <c r="O314" s="241">
        <f t="shared" si="44"/>
        <v>0</v>
      </c>
    </row>
    <row r="315" spans="1:15">
      <c r="A315" s="245"/>
      <c r="B315" s="243" t="s">
        <v>696</v>
      </c>
      <c r="C315" s="244"/>
      <c r="D315" s="244"/>
      <c r="E315" s="244"/>
      <c r="F315" s="244"/>
      <c r="G315" s="241">
        <f t="shared" si="45"/>
        <v>0</v>
      </c>
      <c r="H315" s="246"/>
      <c r="I315" s="241">
        <f t="shared" si="46"/>
        <v>0</v>
      </c>
      <c r="J315" s="246"/>
      <c r="K315" s="241">
        <f t="shared" si="42"/>
        <v>0</v>
      </c>
      <c r="L315" s="244"/>
      <c r="M315" s="241">
        <f t="shared" si="43"/>
        <v>0</v>
      </c>
      <c r="N315" s="244"/>
      <c r="O315" s="241">
        <f t="shared" si="44"/>
        <v>0</v>
      </c>
    </row>
    <row r="316" spans="1:15">
      <c r="A316" s="245"/>
      <c r="B316" s="243" t="s">
        <v>696</v>
      </c>
      <c r="C316" s="244"/>
      <c r="D316" s="244"/>
      <c r="E316" s="244"/>
      <c r="F316" s="244"/>
      <c r="G316" s="241">
        <f t="shared" si="45"/>
        <v>0</v>
      </c>
      <c r="H316" s="246"/>
      <c r="I316" s="241">
        <f t="shared" si="46"/>
        <v>0</v>
      </c>
      <c r="J316" s="246"/>
      <c r="K316" s="241">
        <f t="shared" si="42"/>
        <v>0</v>
      </c>
      <c r="L316" s="244"/>
      <c r="M316" s="241">
        <f t="shared" si="43"/>
        <v>0</v>
      </c>
      <c r="N316" s="244"/>
      <c r="O316" s="241">
        <f t="shared" si="44"/>
        <v>0</v>
      </c>
    </row>
    <row r="317" spans="1:15">
      <c r="A317" s="245"/>
      <c r="B317" s="243" t="s">
        <v>696</v>
      </c>
      <c r="C317" s="244"/>
      <c r="D317" s="244"/>
      <c r="E317" s="244"/>
      <c r="F317" s="244"/>
      <c r="G317" s="241">
        <f t="shared" si="45"/>
        <v>0</v>
      </c>
      <c r="H317" s="246"/>
      <c r="I317" s="241">
        <f t="shared" si="46"/>
        <v>0</v>
      </c>
      <c r="J317" s="246"/>
      <c r="K317" s="241">
        <f t="shared" si="42"/>
        <v>0</v>
      </c>
      <c r="L317" s="244"/>
      <c r="M317" s="241">
        <f t="shared" si="43"/>
        <v>0</v>
      </c>
      <c r="N317" s="244"/>
      <c r="O317" s="241">
        <f t="shared" si="44"/>
        <v>0</v>
      </c>
    </row>
    <row r="318" spans="1:15">
      <c r="A318" s="245"/>
      <c r="B318" s="243" t="s">
        <v>696</v>
      </c>
      <c r="C318" s="244"/>
      <c r="D318" s="244"/>
      <c r="E318" s="244"/>
      <c r="F318" s="244"/>
      <c r="G318" s="241">
        <f t="shared" si="45"/>
        <v>0</v>
      </c>
      <c r="H318" s="246"/>
      <c r="I318" s="241">
        <f t="shared" si="46"/>
        <v>0</v>
      </c>
      <c r="J318" s="246"/>
      <c r="K318" s="241">
        <f t="shared" si="42"/>
        <v>0</v>
      </c>
      <c r="L318" s="244"/>
      <c r="M318" s="241">
        <f t="shared" si="43"/>
        <v>0</v>
      </c>
      <c r="N318" s="244"/>
      <c r="O318" s="241">
        <f t="shared" si="44"/>
        <v>0</v>
      </c>
    </row>
    <row r="319" spans="1:15">
      <c r="A319" s="245"/>
      <c r="B319" s="243" t="s">
        <v>696</v>
      </c>
      <c r="C319" s="244"/>
      <c r="D319" s="244"/>
      <c r="E319" s="244"/>
      <c r="F319" s="244"/>
      <c r="G319" s="241">
        <f t="shared" si="45"/>
        <v>0</v>
      </c>
      <c r="H319" s="246"/>
      <c r="I319" s="241">
        <f t="shared" si="46"/>
        <v>0</v>
      </c>
      <c r="J319" s="246"/>
      <c r="K319" s="241">
        <f t="shared" si="42"/>
        <v>0</v>
      </c>
      <c r="L319" s="244"/>
      <c r="M319" s="241">
        <f t="shared" si="43"/>
        <v>0</v>
      </c>
      <c r="N319" s="244"/>
      <c r="O319" s="241">
        <f t="shared" si="44"/>
        <v>0</v>
      </c>
    </row>
    <row r="320" spans="1:15">
      <c r="A320" s="245"/>
      <c r="B320" s="243" t="s">
        <v>696</v>
      </c>
      <c r="C320" s="244"/>
      <c r="D320" s="244"/>
      <c r="E320" s="244"/>
      <c r="F320" s="244"/>
      <c r="G320" s="241">
        <f t="shared" si="45"/>
        <v>0</v>
      </c>
      <c r="H320" s="246"/>
      <c r="I320" s="241">
        <f t="shared" si="46"/>
        <v>0</v>
      </c>
      <c r="J320" s="246"/>
      <c r="K320" s="241">
        <f t="shared" si="42"/>
        <v>0</v>
      </c>
      <c r="L320" s="244"/>
      <c r="M320" s="241">
        <f t="shared" si="43"/>
        <v>0</v>
      </c>
      <c r="N320" s="244"/>
      <c r="O320" s="241">
        <f t="shared" si="44"/>
        <v>0</v>
      </c>
    </row>
    <row r="321" spans="1:15">
      <c r="A321" s="245"/>
      <c r="B321" s="243" t="s">
        <v>696</v>
      </c>
      <c r="C321" s="244"/>
      <c r="D321" s="244"/>
      <c r="E321" s="244"/>
      <c r="F321" s="244"/>
      <c r="G321" s="241">
        <f t="shared" si="45"/>
        <v>0</v>
      </c>
      <c r="H321" s="246"/>
      <c r="I321" s="241">
        <f t="shared" si="46"/>
        <v>0</v>
      </c>
      <c r="J321" s="246"/>
      <c r="K321" s="241">
        <f t="shared" si="42"/>
        <v>0</v>
      </c>
      <c r="L321" s="244"/>
      <c r="M321" s="241">
        <f t="shared" si="43"/>
        <v>0</v>
      </c>
      <c r="N321" s="244"/>
      <c r="O321" s="241">
        <f t="shared" si="44"/>
        <v>0</v>
      </c>
    </row>
    <row r="322" spans="1:15">
      <c r="A322" s="245"/>
      <c r="B322" s="243" t="s">
        <v>696</v>
      </c>
      <c r="C322" s="244"/>
      <c r="D322" s="244"/>
      <c r="E322" s="244"/>
      <c r="F322" s="244"/>
      <c r="G322" s="241">
        <f t="shared" si="45"/>
        <v>0</v>
      </c>
      <c r="H322" s="246"/>
      <c r="I322" s="241">
        <f t="shared" si="46"/>
        <v>0</v>
      </c>
      <c r="J322" s="246"/>
      <c r="K322" s="241">
        <f t="shared" si="42"/>
        <v>0</v>
      </c>
      <c r="L322" s="244"/>
      <c r="M322" s="241">
        <f t="shared" si="43"/>
        <v>0</v>
      </c>
      <c r="N322" s="244"/>
      <c r="O322" s="241">
        <f t="shared" si="44"/>
        <v>0</v>
      </c>
    </row>
    <row r="323" spans="1:15">
      <c r="A323" s="245"/>
      <c r="B323" s="243" t="s">
        <v>696</v>
      </c>
      <c r="C323" s="244"/>
      <c r="D323" s="244"/>
      <c r="E323" s="244"/>
      <c r="F323" s="244"/>
      <c r="G323" s="241">
        <f t="shared" si="45"/>
        <v>0</v>
      </c>
      <c r="H323" s="246"/>
      <c r="I323" s="241">
        <f t="shared" si="46"/>
        <v>0</v>
      </c>
      <c r="J323" s="246"/>
      <c r="K323" s="241">
        <f t="shared" ref="K323:K386" si="47">IF(J323&gt;0,ROUND(10*LOG10(J323)+30,2),0)</f>
        <v>0</v>
      </c>
      <c r="L323" s="244"/>
      <c r="M323" s="241">
        <f t="shared" ref="M323:M386" si="48">IF(L323&gt;0,ROUND(10*LOG10(L323)+30,2),0)</f>
        <v>0</v>
      </c>
      <c r="N323" s="244"/>
      <c r="O323" s="241">
        <f t="shared" ref="O323:O386" si="49">IF(N323&gt;0,ROUND(10*LOG10(N323)+30,2),0)</f>
        <v>0</v>
      </c>
    </row>
    <row r="324" spans="1:15">
      <c r="A324" s="245"/>
      <c r="B324" s="243" t="s">
        <v>696</v>
      </c>
      <c r="C324" s="244"/>
      <c r="D324" s="244"/>
      <c r="E324" s="244"/>
      <c r="F324" s="244"/>
      <c r="G324" s="241">
        <f t="shared" ref="G324:G387" si="50">IF(F324&gt;0,ROUND(10*LOG10(F324)+30,2),0)</f>
        <v>0</v>
      </c>
      <c r="H324" s="246"/>
      <c r="I324" s="241">
        <f t="shared" ref="I324:I387" si="51">IF(H324&gt;0,ROUND(10*LOG10(H324)+30,2),0)</f>
        <v>0</v>
      </c>
      <c r="J324" s="246"/>
      <c r="K324" s="241">
        <f t="shared" si="47"/>
        <v>0</v>
      </c>
      <c r="L324" s="244"/>
      <c r="M324" s="241">
        <f t="shared" si="48"/>
        <v>0</v>
      </c>
      <c r="N324" s="244"/>
      <c r="O324" s="241">
        <f t="shared" si="49"/>
        <v>0</v>
      </c>
    </row>
    <row r="325" spans="1:15">
      <c r="A325" s="245"/>
      <c r="B325" s="243" t="s">
        <v>696</v>
      </c>
      <c r="C325" s="244"/>
      <c r="D325" s="244"/>
      <c r="E325" s="244"/>
      <c r="F325" s="244"/>
      <c r="G325" s="241">
        <f t="shared" si="50"/>
        <v>0</v>
      </c>
      <c r="H325" s="246"/>
      <c r="I325" s="241">
        <f t="shared" si="51"/>
        <v>0</v>
      </c>
      <c r="J325" s="246"/>
      <c r="K325" s="241">
        <f t="shared" si="47"/>
        <v>0</v>
      </c>
      <c r="L325" s="244"/>
      <c r="M325" s="241">
        <f t="shared" si="48"/>
        <v>0</v>
      </c>
      <c r="N325" s="244"/>
      <c r="O325" s="241">
        <f t="shared" si="49"/>
        <v>0</v>
      </c>
    </row>
    <row r="326" spans="1:15">
      <c r="A326" s="245"/>
      <c r="B326" s="243" t="s">
        <v>696</v>
      </c>
      <c r="C326" s="244"/>
      <c r="D326" s="244"/>
      <c r="E326" s="244"/>
      <c r="F326" s="244"/>
      <c r="G326" s="241">
        <f t="shared" si="50"/>
        <v>0</v>
      </c>
      <c r="H326" s="246"/>
      <c r="I326" s="241">
        <f t="shared" si="51"/>
        <v>0</v>
      </c>
      <c r="J326" s="246"/>
      <c r="K326" s="241">
        <f t="shared" si="47"/>
        <v>0</v>
      </c>
      <c r="L326" s="244"/>
      <c r="M326" s="241">
        <f t="shared" si="48"/>
        <v>0</v>
      </c>
      <c r="N326" s="244"/>
      <c r="O326" s="241">
        <f t="shared" si="49"/>
        <v>0</v>
      </c>
    </row>
    <row r="327" spans="1:15">
      <c r="A327" s="245"/>
      <c r="B327" s="243" t="s">
        <v>696</v>
      </c>
      <c r="C327" s="244"/>
      <c r="D327" s="244"/>
      <c r="E327" s="244"/>
      <c r="F327" s="244"/>
      <c r="G327" s="241">
        <f t="shared" si="50"/>
        <v>0</v>
      </c>
      <c r="H327" s="246"/>
      <c r="I327" s="241">
        <f t="shared" si="51"/>
        <v>0</v>
      </c>
      <c r="J327" s="246"/>
      <c r="K327" s="241">
        <f t="shared" si="47"/>
        <v>0</v>
      </c>
      <c r="L327" s="244"/>
      <c r="M327" s="241">
        <f t="shared" si="48"/>
        <v>0</v>
      </c>
      <c r="N327" s="244"/>
      <c r="O327" s="241">
        <f t="shared" si="49"/>
        <v>0</v>
      </c>
    </row>
    <row r="328" spans="1:15">
      <c r="A328" s="245"/>
      <c r="B328" s="243" t="s">
        <v>696</v>
      </c>
      <c r="C328" s="244"/>
      <c r="D328" s="244"/>
      <c r="E328" s="244"/>
      <c r="F328" s="244"/>
      <c r="G328" s="241">
        <f t="shared" si="50"/>
        <v>0</v>
      </c>
      <c r="H328" s="246"/>
      <c r="I328" s="241">
        <f t="shared" si="51"/>
        <v>0</v>
      </c>
      <c r="J328" s="246"/>
      <c r="K328" s="241">
        <f t="shared" si="47"/>
        <v>0</v>
      </c>
      <c r="L328" s="244"/>
      <c r="M328" s="241">
        <f t="shared" si="48"/>
        <v>0</v>
      </c>
      <c r="N328" s="244"/>
      <c r="O328" s="241">
        <f t="shared" si="49"/>
        <v>0</v>
      </c>
    </row>
    <row r="329" spans="1:15">
      <c r="A329" s="247" t="s">
        <v>671</v>
      </c>
      <c r="B329" s="248" t="s">
        <v>522</v>
      </c>
      <c r="C329" s="249" t="s">
        <v>445</v>
      </c>
      <c r="D329" s="249">
        <v>1</v>
      </c>
      <c r="E329" s="249"/>
      <c r="F329" s="249">
        <v>40</v>
      </c>
      <c r="G329" s="250">
        <f t="shared" si="50"/>
        <v>46.02</v>
      </c>
      <c r="H329" s="251"/>
      <c r="I329" s="250">
        <f t="shared" si="51"/>
        <v>0</v>
      </c>
      <c r="J329" s="251"/>
      <c r="K329" s="250">
        <f t="shared" si="47"/>
        <v>0</v>
      </c>
      <c r="L329" s="249"/>
      <c r="M329" s="250">
        <f t="shared" si="48"/>
        <v>0</v>
      </c>
      <c r="N329" s="249"/>
      <c r="O329" s="250">
        <f t="shared" si="49"/>
        <v>0</v>
      </c>
    </row>
    <row r="330" spans="1:15">
      <c r="A330" s="247" t="s">
        <v>673</v>
      </c>
      <c r="B330" s="248" t="s">
        <v>522</v>
      </c>
      <c r="C330" s="249" t="s">
        <v>445</v>
      </c>
      <c r="D330" s="249">
        <v>1</v>
      </c>
      <c r="E330" s="249"/>
      <c r="F330" s="249"/>
      <c r="G330" s="250">
        <f t="shared" si="50"/>
        <v>0</v>
      </c>
      <c r="H330" s="251">
        <v>120</v>
      </c>
      <c r="I330" s="250">
        <f t="shared" si="51"/>
        <v>50.79</v>
      </c>
      <c r="J330" s="251"/>
      <c r="K330" s="250">
        <f t="shared" si="47"/>
        <v>0</v>
      </c>
      <c r="L330" s="249"/>
      <c r="M330" s="250">
        <f t="shared" si="48"/>
        <v>0</v>
      </c>
      <c r="N330" s="249"/>
      <c r="O330" s="250">
        <f t="shared" si="49"/>
        <v>0</v>
      </c>
    </row>
    <row r="331" spans="1:15">
      <c r="A331" s="247" t="s">
        <v>442</v>
      </c>
      <c r="B331" s="248" t="s">
        <v>522</v>
      </c>
      <c r="C331" s="249" t="s">
        <v>445</v>
      </c>
      <c r="D331" s="249">
        <v>1</v>
      </c>
      <c r="E331" s="249"/>
      <c r="F331" s="249"/>
      <c r="G331" s="250">
        <f t="shared" si="50"/>
        <v>0</v>
      </c>
      <c r="H331" s="251">
        <v>60</v>
      </c>
      <c r="I331" s="250">
        <f t="shared" si="51"/>
        <v>47.78</v>
      </c>
      <c r="J331" s="251"/>
      <c r="K331" s="250">
        <f t="shared" si="47"/>
        <v>0</v>
      </c>
      <c r="L331" s="249"/>
      <c r="M331" s="250">
        <f t="shared" si="48"/>
        <v>0</v>
      </c>
      <c r="N331" s="249"/>
      <c r="O331" s="250">
        <f t="shared" si="49"/>
        <v>0</v>
      </c>
    </row>
    <row r="332" spans="1:15">
      <c r="A332" s="247" t="s">
        <v>708</v>
      </c>
      <c r="B332" s="248" t="s">
        <v>522</v>
      </c>
      <c r="C332" s="249" t="s">
        <v>445</v>
      </c>
      <c r="D332" s="249">
        <v>1</v>
      </c>
      <c r="E332" s="249"/>
      <c r="F332" s="249"/>
      <c r="G332" s="250">
        <f t="shared" si="50"/>
        <v>0</v>
      </c>
      <c r="H332" s="251"/>
      <c r="I332" s="250">
        <f t="shared" si="51"/>
        <v>0</v>
      </c>
      <c r="J332" s="251">
        <v>40</v>
      </c>
      <c r="K332" s="250">
        <f t="shared" si="47"/>
        <v>46.02</v>
      </c>
      <c r="L332" s="249"/>
      <c r="M332" s="250">
        <f t="shared" si="48"/>
        <v>0</v>
      </c>
      <c r="N332" s="249"/>
      <c r="O332" s="250">
        <f t="shared" si="49"/>
        <v>0</v>
      </c>
    </row>
    <row r="333" spans="1:15">
      <c r="A333" s="247"/>
      <c r="B333" s="248"/>
      <c r="C333" s="249"/>
      <c r="D333" s="249"/>
      <c r="E333" s="249"/>
      <c r="F333" s="249"/>
      <c r="G333" s="250">
        <f t="shared" si="50"/>
        <v>0</v>
      </c>
      <c r="H333" s="251"/>
      <c r="I333" s="250">
        <f t="shared" si="51"/>
        <v>0</v>
      </c>
      <c r="J333" s="251"/>
      <c r="K333" s="250">
        <f t="shared" si="47"/>
        <v>0</v>
      </c>
      <c r="L333" s="249"/>
      <c r="M333" s="250">
        <f t="shared" si="48"/>
        <v>0</v>
      </c>
      <c r="N333" s="249"/>
      <c r="O333" s="250">
        <f t="shared" si="49"/>
        <v>0</v>
      </c>
    </row>
    <row r="334" spans="1:15">
      <c r="A334" s="247"/>
      <c r="B334" s="248"/>
      <c r="C334" s="249"/>
      <c r="D334" s="249"/>
      <c r="E334" s="249"/>
      <c r="F334" s="249"/>
      <c r="G334" s="250">
        <f t="shared" si="50"/>
        <v>0</v>
      </c>
      <c r="H334" s="251"/>
      <c r="I334" s="250">
        <f t="shared" si="51"/>
        <v>0</v>
      </c>
      <c r="J334" s="251"/>
      <c r="K334" s="250">
        <f t="shared" si="47"/>
        <v>0</v>
      </c>
      <c r="L334" s="249"/>
      <c r="M334" s="250">
        <f t="shared" si="48"/>
        <v>0</v>
      </c>
      <c r="N334" s="249"/>
      <c r="O334" s="250">
        <f t="shared" si="49"/>
        <v>0</v>
      </c>
    </row>
    <row r="335" spans="1:15">
      <c r="A335" s="247" t="s">
        <v>639</v>
      </c>
      <c r="B335" s="248"/>
      <c r="C335" s="249" t="s">
        <v>444</v>
      </c>
      <c r="D335" s="249">
        <v>2</v>
      </c>
      <c r="E335" s="249"/>
      <c r="F335" s="249"/>
      <c r="G335" s="250">
        <f t="shared" si="50"/>
        <v>0</v>
      </c>
      <c r="H335" s="251"/>
      <c r="I335" s="250">
        <f t="shared" si="51"/>
        <v>0</v>
      </c>
      <c r="J335" s="251"/>
      <c r="K335" s="250">
        <f t="shared" si="47"/>
        <v>0</v>
      </c>
      <c r="L335" s="249">
        <v>80</v>
      </c>
      <c r="M335" s="250">
        <f t="shared" si="48"/>
        <v>49.03</v>
      </c>
      <c r="N335" s="249"/>
      <c r="O335" s="250">
        <f t="shared" si="49"/>
        <v>0</v>
      </c>
    </row>
    <row r="336" spans="1:15">
      <c r="A336" s="247" t="s">
        <v>639</v>
      </c>
      <c r="B336" s="248"/>
      <c r="C336" s="249" t="s">
        <v>534</v>
      </c>
      <c r="D336" s="249">
        <v>1</v>
      </c>
      <c r="E336" s="249"/>
      <c r="F336" s="249"/>
      <c r="G336" s="250">
        <f t="shared" si="50"/>
        <v>0</v>
      </c>
      <c r="H336" s="251"/>
      <c r="I336" s="250">
        <f t="shared" si="51"/>
        <v>0</v>
      </c>
      <c r="J336" s="251"/>
      <c r="K336" s="250">
        <f t="shared" si="47"/>
        <v>0</v>
      </c>
      <c r="L336" s="249">
        <v>40</v>
      </c>
      <c r="M336" s="250">
        <f t="shared" si="48"/>
        <v>46.02</v>
      </c>
      <c r="N336" s="249"/>
      <c r="O336" s="250">
        <f t="shared" si="49"/>
        <v>0</v>
      </c>
    </row>
    <row r="337" spans="1:15">
      <c r="A337" s="247"/>
      <c r="B337" s="248"/>
      <c r="C337" s="249"/>
      <c r="D337" s="249"/>
      <c r="E337" s="249"/>
      <c r="F337" s="249"/>
      <c r="G337" s="250">
        <f t="shared" si="50"/>
        <v>0</v>
      </c>
      <c r="H337" s="251"/>
      <c r="I337" s="250">
        <f t="shared" si="51"/>
        <v>0</v>
      </c>
      <c r="J337" s="251"/>
      <c r="K337" s="250">
        <f t="shared" si="47"/>
        <v>0</v>
      </c>
      <c r="L337" s="249"/>
      <c r="M337" s="250">
        <f t="shared" si="48"/>
        <v>0</v>
      </c>
      <c r="N337" s="249"/>
      <c r="O337" s="250">
        <f t="shared" si="49"/>
        <v>0</v>
      </c>
    </row>
    <row r="338" spans="1:15">
      <c r="A338" s="247"/>
      <c r="B338" s="248"/>
      <c r="C338" s="249"/>
      <c r="D338" s="249"/>
      <c r="E338" s="249"/>
      <c r="F338" s="249"/>
      <c r="G338" s="250">
        <f t="shared" si="50"/>
        <v>0</v>
      </c>
      <c r="H338" s="251"/>
      <c r="I338" s="250">
        <f t="shared" si="51"/>
        <v>0</v>
      </c>
      <c r="J338" s="251"/>
      <c r="K338" s="250">
        <f t="shared" si="47"/>
        <v>0</v>
      </c>
      <c r="L338" s="249"/>
      <c r="M338" s="250">
        <f t="shared" si="48"/>
        <v>0</v>
      </c>
      <c r="N338" s="249"/>
      <c r="O338" s="250">
        <f t="shared" si="49"/>
        <v>0</v>
      </c>
    </row>
    <row r="339" spans="1:15">
      <c r="A339" s="247"/>
      <c r="B339" s="248"/>
      <c r="C339" s="249"/>
      <c r="D339" s="249"/>
      <c r="E339" s="249"/>
      <c r="F339" s="249"/>
      <c r="G339" s="250">
        <f t="shared" si="50"/>
        <v>0</v>
      </c>
      <c r="H339" s="251"/>
      <c r="I339" s="250">
        <f t="shared" si="51"/>
        <v>0</v>
      </c>
      <c r="J339" s="251"/>
      <c r="K339" s="250">
        <f t="shared" si="47"/>
        <v>0</v>
      </c>
      <c r="L339" s="249"/>
      <c r="M339" s="250">
        <f t="shared" si="48"/>
        <v>0</v>
      </c>
      <c r="N339" s="249"/>
      <c r="O339" s="250">
        <f t="shared" si="49"/>
        <v>0</v>
      </c>
    </row>
    <row r="340" spans="1:15">
      <c r="A340" s="247"/>
      <c r="B340" s="248"/>
      <c r="C340" s="249"/>
      <c r="D340" s="249"/>
      <c r="E340" s="249"/>
      <c r="F340" s="249"/>
      <c r="G340" s="250">
        <f t="shared" si="50"/>
        <v>0</v>
      </c>
      <c r="H340" s="251"/>
      <c r="I340" s="250">
        <f t="shared" si="51"/>
        <v>0</v>
      </c>
      <c r="J340" s="251"/>
      <c r="K340" s="250">
        <f t="shared" si="47"/>
        <v>0</v>
      </c>
      <c r="L340" s="249"/>
      <c r="M340" s="250">
        <f t="shared" si="48"/>
        <v>0</v>
      </c>
      <c r="N340" s="249"/>
      <c r="O340" s="250">
        <f t="shared" si="49"/>
        <v>0</v>
      </c>
    </row>
    <row r="341" spans="1:15">
      <c r="A341" s="247"/>
      <c r="B341" s="248"/>
      <c r="C341" s="249"/>
      <c r="D341" s="249"/>
      <c r="E341" s="249"/>
      <c r="F341" s="249"/>
      <c r="G341" s="250">
        <f t="shared" si="50"/>
        <v>0</v>
      </c>
      <c r="H341" s="251"/>
      <c r="I341" s="250">
        <f t="shared" si="51"/>
        <v>0</v>
      </c>
      <c r="J341" s="251"/>
      <c r="K341" s="250">
        <f t="shared" si="47"/>
        <v>0</v>
      </c>
      <c r="L341" s="249"/>
      <c r="M341" s="250">
        <f t="shared" si="48"/>
        <v>0</v>
      </c>
      <c r="N341" s="249"/>
      <c r="O341" s="250">
        <f t="shared" si="49"/>
        <v>0</v>
      </c>
    </row>
    <row r="342" spans="1:15">
      <c r="A342" s="247"/>
      <c r="B342" s="248"/>
      <c r="C342" s="249"/>
      <c r="D342" s="249"/>
      <c r="E342" s="249"/>
      <c r="F342" s="249"/>
      <c r="G342" s="250">
        <f t="shared" si="50"/>
        <v>0</v>
      </c>
      <c r="H342" s="251"/>
      <c r="I342" s="250">
        <f t="shared" si="51"/>
        <v>0</v>
      </c>
      <c r="J342" s="251"/>
      <c r="K342" s="250">
        <f t="shared" si="47"/>
        <v>0</v>
      </c>
      <c r="L342" s="249"/>
      <c r="M342" s="250">
        <f t="shared" si="48"/>
        <v>0</v>
      </c>
      <c r="N342" s="249"/>
      <c r="O342" s="250">
        <f t="shared" si="49"/>
        <v>0</v>
      </c>
    </row>
    <row r="343" spans="1:15">
      <c r="A343" s="247"/>
      <c r="B343" s="248"/>
      <c r="C343" s="249"/>
      <c r="D343" s="249"/>
      <c r="E343" s="249"/>
      <c r="F343" s="249"/>
      <c r="G343" s="250">
        <f t="shared" si="50"/>
        <v>0</v>
      </c>
      <c r="H343" s="251"/>
      <c r="I343" s="250">
        <f t="shared" si="51"/>
        <v>0</v>
      </c>
      <c r="J343" s="251"/>
      <c r="K343" s="250">
        <f t="shared" si="47"/>
        <v>0</v>
      </c>
      <c r="L343" s="249"/>
      <c r="M343" s="250">
        <f t="shared" si="48"/>
        <v>0</v>
      </c>
      <c r="N343" s="249"/>
      <c r="O343" s="250">
        <f t="shared" si="49"/>
        <v>0</v>
      </c>
    </row>
    <row r="344" spans="1:15">
      <c r="A344" s="247"/>
      <c r="B344" s="248"/>
      <c r="C344" s="249"/>
      <c r="D344" s="249"/>
      <c r="E344" s="249"/>
      <c r="F344" s="249"/>
      <c r="G344" s="250">
        <f t="shared" si="50"/>
        <v>0</v>
      </c>
      <c r="H344" s="251"/>
      <c r="I344" s="250">
        <f t="shared" si="51"/>
        <v>0</v>
      </c>
      <c r="J344" s="251"/>
      <c r="K344" s="250">
        <f t="shared" si="47"/>
        <v>0</v>
      </c>
      <c r="L344" s="249"/>
      <c r="M344" s="250">
        <f t="shared" si="48"/>
        <v>0</v>
      </c>
      <c r="N344" s="249"/>
      <c r="O344" s="250">
        <f t="shared" si="49"/>
        <v>0</v>
      </c>
    </row>
    <row r="345" spans="1:15">
      <c r="A345" s="247"/>
      <c r="B345" s="248"/>
      <c r="C345" s="249"/>
      <c r="D345" s="249"/>
      <c r="E345" s="249"/>
      <c r="F345" s="249"/>
      <c r="G345" s="250">
        <f t="shared" si="50"/>
        <v>0</v>
      </c>
      <c r="H345" s="251"/>
      <c r="I345" s="250">
        <f t="shared" si="51"/>
        <v>0</v>
      </c>
      <c r="J345" s="251"/>
      <c r="K345" s="250">
        <f t="shared" si="47"/>
        <v>0</v>
      </c>
      <c r="L345" s="249"/>
      <c r="M345" s="250">
        <f t="shared" si="48"/>
        <v>0</v>
      </c>
      <c r="N345" s="249"/>
      <c r="O345" s="250">
        <f t="shared" si="49"/>
        <v>0</v>
      </c>
    </row>
    <row r="346" spans="1:15">
      <c r="A346" s="247"/>
      <c r="B346" s="248"/>
      <c r="C346" s="249"/>
      <c r="D346" s="249"/>
      <c r="E346" s="249"/>
      <c r="F346" s="249"/>
      <c r="G346" s="250">
        <f t="shared" si="50"/>
        <v>0</v>
      </c>
      <c r="H346" s="251"/>
      <c r="I346" s="250">
        <f t="shared" si="51"/>
        <v>0</v>
      </c>
      <c r="J346" s="251"/>
      <c r="K346" s="250">
        <f t="shared" si="47"/>
        <v>0</v>
      </c>
      <c r="L346" s="249"/>
      <c r="M346" s="250">
        <f t="shared" si="48"/>
        <v>0</v>
      </c>
      <c r="N346" s="249"/>
      <c r="O346" s="250">
        <f t="shared" si="49"/>
        <v>0</v>
      </c>
    </row>
    <row r="347" spans="1:15">
      <c r="A347" s="247"/>
      <c r="B347" s="248"/>
      <c r="C347" s="249"/>
      <c r="D347" s="249"/>
      <c r="E347" s="249"/>
      <c r="F347" s="249"/>
      <c r="G347" s="250">
        <f t="shared" si="50"/>
        <v>0</v>
      </c>
      <c r="H347" s="251"/>
      <c r="I347" s="250">
        <f t="shared" si="51"/>
        <v>0</v>
      </c>
      <c r="J347" s="251"/>
      <c r="K347" s="250">
        <f t="shared" si="47"/>
        <v>0</v>
      </c>
      <c r="L347" s="249"/>
      <c r="M347" s="250">
        <f t="shared" si="48"/>
        <v>0</v>
      </c>
      <c r="N347" s="249"/>
      <c r="O347" s="250">
        <f t="shared" si="49"/>
        <v>0</v>
      </c>
    </row>
    <row r="348" spans="1:15">
      <c r="A348" s="247"/>
      <c r="B348" s="248"/>
      <c r="C348" s="249"/>
      <c r="D348" s="249"/>
      <c r="E348" s="249"/>
      <c r="F348" s="249"/>
      <c r="G348" s="250">
        <f t="shared" si="50"/>
        <v>0</v>
      </c>
      <c r="H348" s="251"/>
      <c r="I348" s="250">
        <f t="shared" si="51"/>
        <v>0</v>
      </c>
      <c r="J348" s="251"/>
      <c r="K348" s="250">
        <f t="shared" si="47"/>
        <v>0</v>
      </c>
      <c r="L348" s="249"/>
      <c r="M348" s="250">
        <f t="shared" si="48"/>
        <v>0</v>
      </c>
      <c r="N348" s="249"/>
      <c r="O348" s="250">
        <f t="shared" si="49"/>
        <v>0</v>
      </c>
    </row>
    <row r="349" spans="1:15">
      <c r="A349" s="247"/>
      <c r="B349" s="248"/>
      <c r="C349" s="249"/>
      <c r="D349" s="249"/>
      <c r="E349" s="249"/>
      <c r="F349" s="249"/>
      <c r="G349" s="250">
        <f t="shared" si="50"/>
        <v>0</v>
      </c>
      <c r="H349" s="251"/>
      <c r="I349" s="250">
        <f t="shared" si="51"/>
        <v>0</v>
      </c>
      <c r="J349" s="251"/>
      <c r="K349" s="250">
        <f t="shared" si="47"/>
        <v>0</v>
      </c>
      <c r="L349" s="249"/>
      <c r="M349" s="250">
        <f t="shared" si="48"/>
        <v>0</v>
      </c>
      <c r="N349" s="249"/>
      <c r="O349" s="250">
        <f t="shared" si="49"/>
        <v>0</v>
      </c>
    </row>
    <row r="350" spans="1:15">
      <c r="A350" s="247"/>
      <c r="B350" s="248"/>
      <c r="C350" s="249"/>
      <c r="D350" s="249"/>
      <c r="E350" s="249"/>
      <c r="F350" s="249"/>
      <c r="G350" s="250">
        <f t="shared" si="50"/>
        <v>0</v>
      </c>
      <c r="H350" s="251"/>
      <c r="I350" s="250">
        <f t="shared" si="51"/>
        <v>0</v>
      </c>
      <c r="J350" s="251"/>
      <c r="K350" s="250">
        <f t="shared" si="47"/>
        <v>0</v>
      </c>
      <c r="L350" s="249"/>
      <c r="M350" s="250">
        <f t="shared" si="48"/>
        <v>0</v>
      </c>
      <c r="N350" s="249"/>
      <c r="O350" s="250">
        <f t="shared" si="49"/>
        <v>0</v>
      </c>
    </row>
    <row r="351" spans="1:15">
      <c r="A351" s="247"/>
      <c r="B351" s="248"/>
      <c r="C351" s="249"/>
      <c r="D351" s="249"/>
      <c r="E351" s="249"/>
      <c r="F351" s="249"/>
      <c r="G351" s="250">
        <f t="shared" si="50"/>
        <v>0</v>
      </c>
      <c r="H351" s="251"/>
      <c r="I351" s="250">
        <f t="shared" si="51"/>
        <v>0</v>
      </c>
      <c r="J351" s="251"/>
      <c r="K351" s="250">
        <f t="shared" si="47"/>
        <v>0</v>
      </c>
      <c r="L351" s="249"/>
      <c r="M351" s="250">
        <f t="shared" si="48"/>
        <v>0</v>
      </c>
      <c r="N351" s="249"/>
      <c r="O351" s="250">
        <f t="shared" si="49"/>
        <v>0</v>
      </c>
    </row>
    <row r="352" spans="1:15">
      <c r="A352" s="247"/>
      <c r="B352" s="248"/>
      <c r="C352" s="249"/>
      <c r="D352" s="249"/>
      <c r="E352" s="249"/>
      <c r="F352" s="249"/>
      <c r="G352" s="250">
        <f t="shared" si="50"/>
        <v>0</v>
      </c>
      <c r="H352" s="251"/>
      <c r="I352" s="250">
        <f t="shared" si="51"/>
        <v>0</v>
      </c>
      <c r="J352" s="251"/>
      <c r="K352" s="250">
        <f t="shared" si="47"/>
        <v>0</v>
      </c>
      <c r="L352" s="249"/>
      <c r="M352" s="250">
        <f t="shared" si="48"/>
        <v>0</v>
      </c>
      <c r="N352" s="249"/>
      <c r="O352" s="250">
        <f t="shared" si="49"/>
        <v>0</v>
      </c>
    </row>
    <row r="353" spans="1:15">
      <c r="A353" s="247"/>
      <c r="B353" s="248"/>
      <c r="C353" s="249"/>
      <c r="D353" s="249"/>
      <c r="E353" s="249"/>
      <c r="F353" s="249"/>
      <c r="G353" s="250">
        <f t="shared" si="50"/>
        <v>0</v>
      </c>
      <c r="H353" s="251"/>
      <c r="I353" s="250">
        <f t="shared" si="51"/>
        <v>0</v>
      </c>
      <c r="J353" s="251"/>
      <c r="K353" s="250">
        <f t="shared" si="47"/>
        <v>0</v>
      </c>
      <c r="L353" s="249"/>
      <c r="M353" s="250">
        <f t="shared" si="48"/>
        <v>0</v>
      </c>
      <c r="N353" s="249"/>
      <c r="O353" s="250">
        <f t="shared" si="49"/>
        <v>0</v>
      </c>
    </row>
    <row r="354" spans="1:15">
      <c r="A354" s="247"/>
      <c r="B354" s="248"/>
      <c r="C354" s="249"/>
      <c r="D354" s="249"/>
      <c r="E354" s="249"/>
      <c r="F354" s="249"/>
      <c r="G354" s="250">
        <f t="shared" si="50"/>
        <v>0</v>
      </c>
      <c r="H354" s="251"/>
      <c r="I354" s="250">
        <f t="shared" si="51"/>
        <v>0</v>
      </c>
      <c r="J354" s="251"/>
      <c r="K354" s="250">
        <f t="shared" si="47"/>
        <v>0</v>
      </c>
      <c r="L354" s="249"/>
      <c r="M354" s="250">
        <f t="shared" si="48"/>
        <v>0</v>
      </c>
      <c r="N354" s="249"/>
      <c r="O354" s="250">
        <f t="shared" si="49"/>
        <v>0</v>
      </c>
    </row>
    <row r="355" spans="1:15">
      <c r="A355" s="247"/>
      <c r="B355" s="248"/>
      <c r="C355" s="249"/>
      <c r="D355" s="249"/>
      <c r="E355" s="249"/>
      <c r="F355" s="249"/>
      <c r="G355" s="250">
        <f t="shared" si="50"/>
        <v>0</v>
      </c>
      <c r="H355" s="251"/>
      <c r="I355" s="250">
        <f t="shared" si="51"/>
        <v>0</v>
      </c>
      <c r="J355" s="251"/>
      <c r="K355" s="250">
        <f t="shared" si="47"/>
        <v>0</v>
      </c>
      <c r="L355" s="249"/>
      <c r="M355" s="250">
        <f t="shared" si="48"/>
        <v>0</v>
      </c>
      <c r="N355" s="249"/>
      <c r="O355" s="250">
        <f t="shared" si="49"/>
        <v>0</v>
      </c>
    </row>
    <row r="356" spans="1:15">
      <c r="A356" s="247"/>
      <c r="B356" s="248"/>
      <c r="C356" s="249"/>
      <c r="D356" s="249"/>
      <c r="E356" s="249"/>
      <c r="F356" s="249"/>
      <c r="G356" s="250">
        <f t="shared" si="50"/>
        <v>0</v>
      </c>
      <c r="H356" s="251"/>
      <c r="I356" s="250">
        <f t="shared" si="51"/>
        <v>0</v>
      </c>
      <c r="J356" s="251"/>
      <c r="K356" s="250">
        <f t="shared" si="47"/>
        <v>0</v>
      </c>
      <c r="L356" s="249"/>
      <c r="M356" s="250">
        <f t="shared" si="48"/>
        <v>0</v>
      </c>
      <c r="N356" s="249"/>
      <c r="O356" s="250">
        <f t="shared" si="49"/>
        <v>0</v>
      </c>
    </row>
    <row r="357" spans="1:15">
      <c r="A357" s="247"/>
      <c r="B357" s="248"/>
      <c r="C357" s="249"/>
      <c r="D357" s="249"/>
      <c r="E357" s="249"/>
      <c r="F357" s="249"/>
      <c r="G357" s="250">
        <f t="shared" si="50"/>
        <v>0</v>
      </c>
      <c r="H357" s="251"/>
      <c r="I357" s="250">
        <f t="shared" si="51"/>
        <v>0</v>
      </c>
      <c r="J357" s="251"/>
      <c r="K357" s="250">
        <f t="shared" si="47"/>
        <v>0</v>
      </c>
      <c r="L357" s="249"/>
      <c r="M357" s="250">
        <f t="shared" si="48"/>
        <v>0</v>
      </c>
      <c r="N357" s="249"/>
      <c r="O357" s="250">
        <f t="shared" si="49"/>
        <v>0</v>
      </c>
    </row>
    <row r="358" spans="1:15">
      <c r="A358" s="247"/>
      <c r="B358" s="248"/>
      <c r="C358" s="249"/>
      <c r="D358" s="249"/>
      <c r="E358" s="249"/>
      <c r="F358" s="249"/>
      <c r="G358" s="250">
        <f t="shared" si="50"/>
        <v>0</v>
      </c>
      <c r="H358" s="251"/>
      <c r="I358" s="250">
        <f t="shared" si="51"/>
        <v>0</v>
      </c>
      <c r="J358" s="251"/>
      <c r="K358" s="250">
        <f t="shared" si="47"/>
        <v>0</v>
      </c>
      <c r="L358" s="249"/>
      <c r="M358" s="250">
        <f t="shared" si="48"/>
        <v>0</v>
      </c>
      <c r="N358" s="249"/>
      <c r="O358" s="250">
        <f t="shared" si="49"/>
        <v>0</v>
      </c>
    </row>
    <row r="359" spans="1:15">
      <c r="A359" s="247"/>
      <c r="B359" s="248"/>
      <c r="C359" s="249"/>
      <c r="D359" s="249"/>
      <c r="E359" s="249"/>
      <c r="F359" s="249"/>
      <c r="G359" s="250">
        <f t="shared" si="50"/>
        <v>0</v>
      </c>
      <c r="H359" s="251"/>
      <c r="I359" s="250">
        <f t="shared" si="51"/>
        <v>0</v>
      </c>
      <c r="J359" s="251"/>
      <c r="K359" s="250">
        <f t="shared" si="47"/>
        <v>0</v>
      </c>
      <c r="L359" s="249"/>
      <c r="M359" s="250">
        <f t="shared" si="48"/>
        <v>0</v>
      </c>
      <c r="N359" s="249"/>
      <c r="O359" s="250">
        <f t="shared" si="49"/>
        <v>0</v>
      </c>
    </row>
    <row r="360" spans="1:15">
      <c r="A360" s="247"/>
      <c r="B360" s="248"/>
      <c r="C360" s="249"/>
      <c r="D360" s="249"/>
      <c r="E360" s="249"/>
      <c r="F360" s="249"/>
      <c r="G360" s="250">
        <f t="shared" si="50"/>
        <v>0</v>
      </c>
      <c r="H360" s="251"/>
      <c r="I360" s="250">
        <f t="shared" si="51"/>
        <v>0</v>
      </c>
      <c r="J360" s="251"/>
      <c r="K360" s="250">
        <f t="shared" si="47"/>
        <v>0</v>
      </c>
      <c r="L360" s="249"/>
      <c r="M360" s="250">
        <f t="shared" si="48"/>
        <v>0</v>
      </c>
      <c r="N360" s="249"/>
      <c r="O360" s="250">
        <f t="shared" si="49"/>
        <v>0</v>
      </c>
    </row>
    <row r="361" spans="1:15">
      <c r="A361" s="247"/>
      <c r="B361" s="248"/>
      <c r="C361" s="249"/>
      <c r="D361" s="249"/>
      <c r="E361" s="249"/>
      <c r="F361" s="249"/>
      <c r="G361" s="250">
        <f t="shared" si="50"/>
        <v>0</v>
      </c>
      <c r="H361" s="251"/>
      <c r="I361" s="250">
        <f t="shared" si="51"/>
        <v>0</v>
      </c>
      <c r="J361" s="251"/>
      <c r="K361" s="250">
        <f t="shared" si="47"/>
        <v>0</v>
      </c>
      <c r="L361" s="249"/>
      <c r="M361" s="250">
        <f t="shared" si="48"/>
        <v>0</v>
      </c>
      <c r="N361" s="249"/>
      <c r="O361" s="250">
        <f t="shared" si="49"/>
        <v>0</v>
      </c>
    </row>
    <row r="362" spans="1:15">
      <c r="A362" s="247"/>
      <c r="B362" s="248"/>
      <c r="C362" s="249"/>
      <c r="D362" s="249"/>
      <c r="E362" s="249"/>
      <c r="F362" s="249"/>
      <c r="G362" s="250">
        <f t="shared" si="50"/>
        <v>0</v>
      </c>
      <c r="H362" s="251"/>
      <c r="I362" s="250">
        <f t="shared" si="51"/>
        <v>0</v>
      </c>
      <c r="J362" s="251"/>
      <c r="K362" s="250">
        <f t="shared" si="47"/>
        <v>0</v>
      </c>
      <c r="L362" s="249"/>
      <c r="M362" s="250">
        <f t="shared" si="48"/>
        <v>0</v>
      </c>
      <c r="N362" s="249"/>
      <c r="O362" s="250">
        <f t="shared" si="49"/>
        <v>0</v>
      </c>
    </row>
    <row r="363" spans="1:15">
      <c r="A363" s="247"/>
      <c r="B363" s="248"/>
      <c r="C363" s="249"/>
      <c r="D363" s="249"/>
      <c r="E363" s="249"/>
      <c r="F363" s="249"/>
      <c r="G363" s="250">
        <f t="shared" si="50"/>
        <v>0</v>
      </c>
      <c r="H363" s="251"/>
      <c r="I363" s="250">
        <f t="shared" si="51"/>
        <v>0</v>
      </c>
      <c r="J363" s="251"/>
      <c r="K363" s="250">
        <f t="shared" si="47"/>
        <v>0</v>
      </c>
      <c r="L363" s="249"/>
      <c r="M363" s="250">
        <f t="shared" si="48"/>
        <v>0</v>
      </c>
      <c r="N363" s="249"/>
      <c r="O363" s="250">
        <f t="shared" si="49"/>
        <v>0</v>
      </c>
    </row>
    <row r="364" spans="1:15">
      <c r="A364" s="247"/>
      <c r="B364" s="248"/>
      <c r="C364" s="249"/>
      <c r="D364" s="249"/>
      <c r="E364" s="249"/>
      <c r="F364" s="249"/>
      <c r="G364" s="250">
        <f t="shared" si="50"/>
        <v>0</v>
      </c>
      <c r="H364" s="251"/>
      <c r="I364" s="250">
        <f t="shared" si="51"/>
        <v>0</v>
      </c>
      <c r="J364" s="251"/>
      <c r="K364" s="250">
        <f t="shared" si="47"/>
        <v>0</v>
      </c>
      <c r="L364" s="249"/>
      <c r="M364" s="250">
        <f t="shared" si="48"/>
        <v>0</v>
      </c>
      <c r="N364" s="249"/>
      <c r="O364" s="250">
        <f t="shared" si="49"/>
        <v>0</v>
      </c>
    </row>
    <row r="365" spans="1:15">
      <c r="A365" s="247"/>
      <c r="B365" s="248"/>
      <c r="C365" s="249"/>
      <c r="D365" s="249"/>
      <c r="E365" s="249"/>
      <c r="F365" s="249"/>
      <c r="G365" s="250">
        <f t="shared" si="50"/>
        <v>0</v>
      </c>
      <c r="H365" s="251"/>
      <c r="I365" s="250">
        <f t="shared" si="51"/>
        <v>0</v>
      </c>
      <c r="J365" s="251"/>
      <c r="K365" s="250">
        <f t="shared" si="47"/>
        <v>0</v>
      </c>
      <c r="L365" s="249"/>
      <c r="M365" s="250">
        <f t="shared" si="48"/>
        <v>0</v>
      </c>
      <c r="N365" s="249"/>
      <c r="O365" s="250">
        <f t="shared" si="49"/>
        <v>0</v>
      </c>
    </row>
    <row r="366" spans="1:15">
      <c r="A366" s="247"/>
      <c r="B366" s="248"/>
      <c r="C366" s="249"/>
      <c r="D366" s="249"/>
      <c r="E366" s="249"/>
      <c r="F366" s="249"/>
      <c r="G366" s="250">
        <f t="shared" si="50"/>
        <v>0</v>
      </c>
      <c r="H366" s="251"/>
      <c r="I366" s="250">
        <f t="shared" si="51"/>
        <v>0</v>
      </c>
      <c r="J366" s="251"/>
      <c r="K366" s="250">
        <f t="shared" si="47"/>
        <v>0</v>
      </c>
      <c r="L366" s="249"/>
      <c r="M366" s="250">
        <f t="shared" si="48"/>
        <v>0</v>
      </c>
      <c r="N366" s="249"/>
      <c r="O366" s="250">
        <f t="shared" si="49"/>
        <v>0</v>
      </c>
    </row>
    <row r="367" spans="1:15">
      <c r="A367" s="247"/>
      <c r="B367" s="248"/>
      <c r="C367" s="249"/>
      <c r="D367" s="249"/>
      <c r="E367" s="249"/>
      <c r="F367" s="249"/>
      <c r="G367" s="250">
        <f t="shared" si="50"/>
        <v>0</v>
      </c>
      <c r="H367" s="251"/>
      <c r="I367" s="250">
        <f t="shared" si="51"/>
        <v>0</v>
      </c>
      <c r="J367" s="251"/>
      <c r="K367" s="250">
        <f t="shared" si="47"/>
        <v>0</v>
      </c>
      <c r="L367" s="249"/>
      <c r="M367" s="250">
        <f t="shared" si="48"/>
        <v>0</v>
      </c>
      <c r="N367" s="249"/>
      <c r="O367" s="250">
        <f t="shared" si="49"/>
        <v>0</v>
      </c>
    </row>
    <row r="368" spans="1:15">
      <c r="A368" s="247"/>
      <c r="B368" s="248"/>
      <c r="C368" s="249"/>
      <c r="D368" s="249"/>
      <c r="E368" s="249"/>
      <c r="F368" s="249"/>
      <c r="G368" s="250">
        <f t="shared" si="50"/>
        <v>0</v>
      </c>
      <c r="H368" s="251"/>
      <c r="I368" s="250">
        <f t="shared" si="51"/>
        <v>0</v>
      </c>
      <c r="J368" s="251"/>
      <c r="K368" s="250">
        <f t="shared" si="47"/>
        <v>0</v>
      </c>
      <c r="L368" s="249"/>
      <c r="M368" s="250">
        <f t="shared" si="48"/>
        <v>0</v>
      </c>
      <c r="N368" s="249"/>
      <c r="O368" s="250">
        <f t="shared" si="49"/>
        <v>0</v>
      </c>
    </row>
    <row r="369" spans="1:15">
      <c r="A369" s="247"/>
      <c r="B369" s="248"/>
      <c r="C369" s="249"/>
      <c r="D369" s="249"/>
      <c r="E369" s="249"/>
      <c r="F369" s="249"/>
      <c r="G369" s="250">
        <f t="shared" si="50"/>
        <v>0</v>
      </c>
      <c r="H369" s="251"/>
      <c r="I369" s="250">
        <f t="shared" si="51"/>
        <v>0</v>
      </c>
      <c r="J369" s="251"/>
      <c r="K369" s="250">
        <f t="shared" si="47"/>
        <v>0</v>
      </c>
      <c r="L369" s="249"/>
      <c r="M369" s="250">
        <f t="shared" si="48"/>
        <v>0</v>
      </c>
      <c r="N369" s="249"/>
      <c r="O369" s="250">
        <f t="shared" si="49"/>
        <v>0</v>
      </c>
    </row>
    <row r="370" spans="1:15">
      <c r="A370" s="247"/>
      <c r="B370" s="248"/>
      <c r="C370" s="249"/>
      <c r="D370" s="249"/>
      <c r="E370" s="249"/>
      <c r="F370" s="249"/>
      <c r="G370" s="250">
        <f t="shared" si="50"/>
        <v>0</v>
      </c>
      <c r="H370" s="251"/>
      <c r="I370" s="250">
        <f t="shared" si="51"/>
        <v>0</v>
      </c>
      <c r="J370" s="251"/>
      <c r="K370" s="250">
        <f t="shared" si="47"/>
        <v>0</v>
      </c>
      <c r="L370" s="249"/>
      <c r="M370" s="250">
        <f t="shared" si="48"/>
        <v>0</v>
      </c>
      <c r="N370" s="249"/>
      <c r="O370" s="250">
        <f t="shared" si="49"/>
        <v>0</v>
      </c>
    </row>
    <row r="371" spans="1:15">
      <c r="A371" s="247"/>
      <c r="B371" s="248"/>
      <c r="C371" s="249"/>
      <c r="D371" s="249"/>
      <c r="E371" s="249"/>
      <c r="F371" s="249"/>
      <c r="G371" s="250">
        <f t="shared" si="50"/>
        <v>0</v>
      </c>
      <c r="H371" s="251"/>
      <c r="I371" s="250">
        <f t="shared" si="51"/>
        <v>0</v>
      </c>
      <c r="J371" s="251"/>
      <c r="K371" s="250">
        <f t="shared" si="47"/>
        <v>0</v>
      </c>
      <c r="L371" s="249"/>
      <c r="M371" s="250">
        <f t="shared" si="48"/>
        <v>0</v>
      </c>
      <c r="N371" s="249"/>
      <c r="O371" s="250">
        <f t="shared" si="49"/>
        <v>0</v>
      </c>
    </row>
    <row r="372" spans="1:15">
      <c r="A372" s="247"/>
      <c r="B372" s="248"/>
      <c r="C372" s="249"/>
      <c r="D372" s="249"/>
      <c r="E372" s="249"/>
      <c r="F372" s="249"/>
      <c r="G372" s="250">
        <f t="shared" si="50"/>
        <v>0</v>
      </c>
      <c r="H372" s="251"/>
      <c r="I372" s="250">
        <f t="shared" si="51"/>
        <v>0</v>
      </c>
      <c r="J372" s="251"/>
      <c r="K372" s="250">
        <f t="shared" si="47"/>
        <v>0</v>
      </c>
      <c r="L372" s="249"/>
      <c r="M372" s="250">
        <f t="shared" si="48"/>
        <v>0</v>
      </c>
      <c r="N372" s="249"/>
      <c r="O372" s="250">
        <f t="shared" si="49"/>
        <v>0</v>
      </c>
    </row>
    <row r="373" spans="1:15">
      <c r="A373" s="247"/>
      <c r="B373" s="248"/>
      <c r="C373" s="249"/>
      <c r="D373" s="249"/>
      <c r="E373" s="249"/>
      <c r="F373" s="249"/>
      <c r="G373" s="250">
        <f t="shared" si="50"/>
        <v>0</v>
      </c>
      <c r="H373" s="251"/>
      <c r="I373" s="250">
        <f t="shared" si="51"/>
        <v>0</v>
      </c>
      <c r="J373" s="251"/>
      <c r="K373" s="250">
        <f t="shared" si="47"/>
        <v>0</v>
      </c>
      <c r="L373" s="249"/>
      <c r="M373" s="250">
        <f t="shared" si="48"/>
        <v>0</v>
      </c>
      <c r="N373" s="249"/>
      <c r="O373" s="250">
        <f t="shared" si="49"/>
        <v>0</v>
      </c>
    </row>
    <row r="374" spans="1:15">
      <c r="A374" s="247"/>
      <c r="B374" s="248"/>
      <c r="C374" s="249"/>
      <c r="D374" s="249"/>
      <c r="E374" s="249"/>
      <c r="F374" s="249"/>
      <c r="G374" s="250">
        <f t="shared" si="50"/>
        <v>0</v>
      </c>
      <c r="H374" s="251"/>
      <c r="I374" s="250">
        <f t="shared" si="51"/>
        <v>0</v>
      </c>
      <c r="J374" s="251"/>
      <c r="K374" s="250">
        <f t="shared" si="47"/>
        <v>0</v>
      </c>
      <c r="L374" s="249"/>
      <c r="M374" s="250">
        <f t="shared" si="48"/>
        <v>0</v>
      </c>
      <c r="N374" s="249"/>
      <c r="O374" s="250">
        <f t="shared" si="49"/>
        <v>0</v>
      </c>
    </row>
    <row r="375" spans="1:15">
      <c r="A375" s="247"/>
      <c r="B375" s="248"/>
      <c r="C375" s="249"/>
      <c r="D375" s="249"/>
      <c r="E375" s="249"/>
      <c r="F375" s="249"/>
      <c r="G375" s="250">
        <f t="shared" si="50"/>
        <v>0</v>
      </c>
      <c r="H375" s="251"/>
      <c r="I375" s="250">
        <f t="shared" si="51"/>
        <v>0</v>
      </c>
      <c r="J375" s="251"/>
      <c r="K375" s="250">
        <f t="shared" si="47"/>
        <v>0</v>
      </c>
      <c r="L375" s="249"/>
      <c r="M375" s="250">
        <f t="shared" si="48"/>
        <v>0</v>
      </c>
      <c r="N375" s="249"/>
      <c r="O375" s="250">
        <f t="shared" si="49"/>
        <v>0</v>
      </c>
    </row>
    <row r="376" spans="1:15">
      <c r="A376" s="247"/>
      <c r="B376" s="248"/>
      <c r="C376" s="249"/>
      <c r="D376" s="249"/>
      <c r="E376" s="249"/>
      <c r="F376" s="249"/>
      <c r="G376" s="250">
        <f t="shared" si="50"/>
        <v>0</v>
      </c>
      <c r="H376" s="251"/>
      <c r="I376" s="250">
        <f t="shared" si="51"/>
        <v>0</v>
      </c>
      <c r="J376" s="251"/>
      <c r="K376" s="250">
        <f t="shared" si="47"/>
        <v>0</v>
      </c>
      <c r="L376" s="249"/>
      <c r="M376" s="250">
        <f t="shared" si="48"/>
        <v>0</v>
      </c>
      <c r="N376" s="249"/>
      <c r="O376" s="250">
        <f t="shared" si="49"/>
        <v>0</v>
      </c>
    </row>
    <row r="377" spans="1:15">
      <c r="A377" s="247"/>
      <c r="B377" s="248"/>
      <c r="C377" s="249"/>
      <c r="D377" s="249"/>
      <c r="E377" s="249"/>
      <c r="F377" s="249"/>
      <c r="G377" s="250">
        <f t="shared" si="50"/>
        <v>0</v>
      </c>
      <c r="H377" s="251"/>
      <c r="I377" s="250">
        <f t="shared" si="51"/>
        <v>0</v>
      </c>
      <c r="J377" s="251"/>
      <c r="K377" s="250">
        <f t="shared" si="47"/>
        <v>0</v>
      </c>
      <c r="L377" s="249"/>
      <c r="M377" s="250">
        <f t="shared" si="48"/>
        <v>0</v>
      </c>
      <c r="N377" s="249"/>
      <c r="O377" s="250">
        <f t="shared" si="49"/>
        <v>0</v>
      </c>
    </row>
    <row r="378" spans="1:15">
      <c r="A378" s="247"/>
      <c r="B378" s="248"/>
      <c r="C378" s="249"/>
      <c r="D378" s="249"/>
      <c r="E378" s="249"/>
      <c r="F378" s="249"/>
      <c r="G378" s="250">
        <f t="shared" si="50"/>
        <v>0</v>
      </c>
      <c r="H378" s="251"/>
      <c r="I378" s="250">
        <f t="shared" si="51"/>
        <v>0</v>
      </c>
      <c r="J378" s="251"/>
      <c r="K378" s="250">
        <f t="shared" si="47"/>
        <v>0</v>
      </c>
      <c r="L378" s="249"/>
      <c r="M378" s="250">
        <f t="shared" si="48"/>
        <v>0</v>
      </c>
      <c r="N378" s="249"/>
      <c r="O378" s="250">
        <f t="shared" si="49"/>
        <v>0</v>
      </c>
    </row>
    <row r="379" spans="1:15">
      <c r="A379" s="247"/>
      <c r="B379" s="248"/>
      <c r="C379" s="249"/>
      <c r="D379" s="249"/>
      <c r="E379" s="249"/>
      <c r="F379" s="249"/>
      <c r="G379" s="250">
        <f t="shared" si="50"/>
        <v>0</v>
      </c>
      <c r="H379" s="251"/>
      <c r="I379" s="250">
        <f t="shared" si="51"/>
        <v>0</v>
      </c>
      <c r="J379" s="251"/>
      <c r="K379" s="250">
        <f t="shared" si="47"/>
        <v>0</v>
      </c>
      <c r="L379" s="249"/>
      <c r="M379" s="250">
        <f t="shared" si="48"/>
        <v>0</v>
      </c>
      <c r="N379" s="249"/>
      <c r="O379" s="250">
        <f t="shared" si="49"/>
        <v>0</v>
      </c>
    </row>
    <row r="380" spans="1:15">
      <c r="A380" s="247"/>
      <c r="B380" s="248"/>
      <c r="C380" s="249"/>
      <c r="D380" s="249"/>
      <c r="E380" s="249"/>
      <c r="F380" s="249"/>
      <c r="G380" s="250">
        <f t="shared" si="50"/>
        <v>0</v>
      </c>
      <c r="H380" s="251"/>
      <c r="I380" s="250">
        <f t="shared" si="51"/>
        <v>0</v>
      </c>
      <c r="J380" s="251"/>
      <c r="K380" s="250">
        <f t="shared" si="47"/>
        <v>0</v>
      </c>
      <c r="L380" s="249"/>
      <c r="M380" s="250">
        <f t="shared" si="48"/>
        <v>0</v>
      </c>
      <c r="N380" s="249"/>
      <c r="O380" s="250">
        <f t="shared" si="49"/>
        <v>0</v>
      </c>
    </row>
    <row r="381" spans="1:15">
      <c r="A381" s="247"/>
      <c r="B381" s="248"/>
      <c r="C381" s="249"/>
      <c r="D381" s="249"/>
      <c r="E381" s="249"/>
      <c r="F381" s="249"/>
      <c r="G381" s="250">
        <f t="shared" si="50"/>
        <v>0</v>
      </c>
      <c r="H381" s="251"/>
      <c r="I381" s="250">
        <f t="shared" si="51"/>
        <v>0</v>
      </c>
      <c r="J381" s="251"/>
      <c r="K381" s="250">
        <f t="shared" si="47"/>
        <v>0</v>
      </c>
      <c r="L381" s="249"/>
      <c r="M381" s="250">
        <f t="shared" si="48"/>
        <v>0</v>
      </c>
      <c r="N381" s="249"/>
      <c r="O381" s="250">
        <f t="shared" si="49"/>
        <v>0</v>
      </c>
    </row>
    <row r="382" spans="1:15">
      <c r="A382" s="247"/>
      <c r="B382" s="248"/>
      <c r="C382" s="249"/>
      <c r="D382" s="249"/>
      <c r="E382" s="249"/>
      <c r="F382" s="249"/>
      <c r="G382" s="250">
        <f t="shared" si="50"/>
        <v>0</v>
      </c>
      <c r="H382" s="251"/>
      <c r="I382" s="250">
        <f t="shared" si="51"/>
        <v>0</v>
      </c>
      <c r="J382" s="251"/>
      <c r="K382" s="250">
        <f t="shared" si="47"/>
        <v>0</v>
      </c>
      <c r="L382" s="249"/>
      <c r="M382" s="250">
        <f t="shared" si="48"/>
        <v>0</v>
      </c>
      <c r="N382" s="249"/>
      <c r="O382" s="250">
        <f t="shared" si="49"/>
        <v>0</v>
      </c>
    </row>
    <row r="383" spans="1:15">
      <c r="A383" s="247"/>
      <c r="B383" s="248"/>
      <c r="C383" s="249"/>
      <c r="D383" s="249"/>
      <c r="E383" s="249"/>
      <c r="F383" s="249"/>
      <c r="G383" s="250">
        <f t="shared" si="50"/>
        <v>0</v>
      </c>
      <c r="H383" s="251"/>
      <c r="I383" s="250">
        <f t="shared" si="51"/>
        <v>0</v>
      </c>
      <c r="J383" s="251"/>
      <c r="K383" s="250">
        <f t="shared" si="47"/>
        <v>0</v>
      </c>
      <c r="L383" s="249"/>
      <c r="M383" s="250">
        <f t="shared" si="48"/>
        <v>0</v>
      </c>
      <c r="N383" s="249"/>
      <c r="O383" s="250">
        <f t="shared" si="49"/>
        <v>0</v>
      </c>
    </row>
    <row r="384" spans="1:15">
      <c r="A384" s="247"/>
      <c r="B384" s="248"/>
      <c r="C384" s="249"/>
      <c r="D384" s="249"/>
      <c r="E384" s="249"/>
      <c r="F384" s="249"/>
      <c r="G384" s="250">
        <f t="shared" si="50"/>
        <v>0</v>
      </c>
      <c r="H384" s="251"/>
      <c r="I384" s="250">
        <f t="shared" si="51"/>
        <v>0</v>
      </c>
      <c r="J384" s="251"/>
      <c r="K384" s="250">
        <f t="shared" si="47"/>
        <v>0</v>
      </c>
      <c r="L384" s="249"/>
      <c r="M384" s="250">
        <f t="shared" si="48"/>
        <v>0</v>
      </c>
      <c r="N384" s="249"/>
      <c r="O384" s="250">
        <f t="shared" si="49"/>
        <v>0</v>
      </c>
    </row>
    <row r="385" spans="1:15">
      <c r="A385" s="247"/>
      <c r="B385" s="248"/>
      <c r="C385" s="249"/>
      <c r="D385" s="249"/>
      <c r="E385" s="249"/>
      <c r="F385" s="249"/>
      <c r="G385" s="250">
        <f t="shared" si="50"/>
        <v>0</v>
      </c>
      <c r="H385" s="251"/>
      <c r="I385" s="250">
        <f t="shared" si="51"/>
        <v>0</v>
      </c>
      <c r="J385" s="251"/>
      <c r="K385" s="250">
        <f t="shared" si="47"/>
        <v>0</v>
      </c>
      <c r="L385" s="249"/>
      <c r="M385" s="250">
        <f t="shared" si="48"/>
        <v>0</v>
      </c>
      <c r="N385" s="249"/>
      <c r="O385" s="250">
        <f t="shared" si="49"/>
        <v>0</v>
      </c>
    </row>
    <row r="386" spans="1:15">
      <c r="A386" s="247"/>
      <c r="B386" s="248"/>
      <c r="C386" s="249"/>
      <c r="D386" s="249"/>
      <c r="E386" s="249"/>
      <c r="F386" s="249"/>
      <c r="G386" s="250">
        <f t="shared" si="50"/>
        <v>0</v>
      </c>
      <c r="H386" s="251"/>
      <c r="I386" s="250">
        <f t="shared" si="51"/>
        <v>0</v>
      </c>
      <c r="J386" s="251"/>
      <c r="K386" s="250">
        <f t="shared" si="47"/>
        <v>0</v>
      </c>
      <c r="L386" s="249"/>
      <c r="M386" s="250">
        <f t="shared" si="48"/>
        <v>0</v>
      </c>
      <c r="N386" s="249"/>
      <c r="O386" s="250">
        <f t="shared" si="49"/>
        <v>0</v>
      </c>
    </row>
    <row r="387" spans="1:15">
      <c r="A387" s="247"/>
      <c r="B387" s="248"/>
      <c r="C387" s="249"/>
      <c r="D387" s="249"/>
      <c r="E387" s="249"/>
      <c r="F387" s="249"/>
      <c r="G387" s="250">
        <f t="shared" si="50"/>
        <v>0</v>
      </c>
      <c r="H387" s="251"/>
      <c r="I387" s="250">
        <f t="shared" si="51"/>
        <v>0</v>
      </c>
      <c r="J387" s="251"/>
      <c r="K387" s="250">
        <f t="shared" ref="K387:K399" si="52">IF(J387&gt;0,ROUND(10*LOG10(J387)+30,2),0)</f>
        <v>0</v>
      </c>
      <c r="L387" s="249"/>
      <c r="M387" s="250">
        <f t="shared" ref="M387:M399" si="53">IF(L387&gt;0,ROUND(10*LOG10(L387)+30,2),0)</f>
        <v>0</v>
      </c>
      <c r="N387" s="249"/>
      <c r="O387" s="250">
        <f t="shared" ref="O387:O399" si="54">IF(N387&gt;0,ROUND(10*LOG10(N387)+30,2),0)</f>
        <v>0</v>
      </c>
    </row>
    <row r="388" spans="1:15">
      <c r="A388" s="247"/>
      <c r="B388" s="248"/>
      <c r="C388" s="249"/>
      <c r="D388" s="249"/>
      <c r="E388" s="249"/>
      <c r="F388" s="249"/>
      <c r="G388" s="250">
        <f t="shared" ref="G388:G399" si="55">IF(F388&gt;0,ROUND(10*LOG10(F388)+30,2),0)</f>
        <v>0</v>
      </c>
      <c r="H388" s="251"/>
      <c r="I388" s="250">
        <f t="shared" ref="I388:I399" si="56">IF(H388&gt;0,ROUND(10*LOG10(H388)+30,2),0)</f>
        <v>0</v>
      </c>
      <c r="J388" s="251"/>
      <c r="K388" s="250">
        <f t="shared" si="52"/>
        <v>0</v>
      </c>
      <c r="L388" s="249"/>
      <c r="M388" s="250">
        <f t="shared" si="53"/>
        <v>0</v>
      </c>
      <c r="N388" s="249"/>
      <c r="O388" s="250">
        <f t="shared" si="54"/>
        <v>0</v>
      </c>
    </row>
    <row r="389" spans="1:15">
      <c r="A389" s="247"/>
      <c r="B389" s="248"/>
      <c r="C389" s="249"/>
      <c r="D389" s="249"/>
      <c r="E389" s="249"/>
      <c r="F389" s="249"/>
      <c r="G389" s="250">
        <f t="shared" si="55"/>
        <v>0</v>
      </c>
      <c r="H389" s="251"/>
      <c r="I389" s="250">
        <f t="shared" si="56"/>
        <v>0</v>
      </c>
      <c r="J389" s="251"/>
      <c r="K389" s="250">
        <f t="shared" si="52"/>
        <v>0</v>
      </c>
      <c r="L389" s="249"/>
      <c r="M389" s="250">
        <f t="shared" si="53"/>
        <v>0</v>
      </c>
      <c r="N389" s="249"/>
      <c r="O389" s="250">
        <f t="shared" si="54"/>
        <v>0</v>
      </c>
    </row>
    <row r="390" spans="1:15">
      <c r="A390" s="247"/>
      <c r="B390" s="248"/>
      <c r="C390" s="249"/>
      <c r="D390" s="249"/>
      <c r="E390" s="249"/>
      <c r="F390" s="249"/>
      <c r="G390" s="250">
        <f t="shared" si="55"/>
        <v>0</v>
      </c>
      <c r="H390" s="251"/>
      <c r="I390" s="250">
        <f t="shared" si="56"/>
        <v>0</v>
      </c>
      <c r="J390" s="251"/>
      <c r="K390" s="250">
        <f t="shared" si="52"/>
        <v>0</v>
      </c>
      <c r="L390" s="249"/>
      <c r="M390" s="250">
        <f t="shared" si="53"/>
        <v>0</v>
      </c>
      <c r="N390" s="249"/>
      <c r="O390" s="250">
        <f t="shared" si="54"/>
        <v>0</v>
      </c>
    </row>
    <row r="391" spans="1:15">
      <c r="A391" s="247"/>
      <c r="B391" s="248"/>
      <c r="C391" s="249"/>
      <c r="D391" s="249"/>
      <c r="E391" s="249"/>
      <c r="F391" s="249"/>
      <c r="G391" s="250">
        <f t="shared" si="55"/>
        <v>0</v>
      </c>
      <c r="H391" s="251"/>
      <c r="I391" s="250">
        <f t="shared" si="56"/>
        <v>0</v>
      </c>
      <c r="J391" s="251"/>
      <c r="K391" s="250">
        <f t="shared" si="52"/>
        <v>0</v>
      </c>
      <c r="L391" s="249"/>
      <c r="M391" s="250">
        <f t="shared" si="53"/>
        <v>0</v>
      </c>
      <c r="N391" s="249"/>
      <c r="O391" s="250">
        <f t="shared" si="54"/>
        <v>0</v>
      </c>
    </row>
    <row r="392" spans="1:15">
      <c r="A392" s="247"/>
      <c r="B392" s="248"/>
      <c r="C392" s="249"/>
      <c r="D392" s="249"/>
      <c r="E392" s="249"/>
      <c r="F392" s="249"/>
      <c r="G392" s="250">
        <f t="shared" si="55"/>
        <v>0</v>
      </c>
      <c r="H392" s="251"/>
      <c r="I392" s="250">
        <f t="shared" si="56"/>
        <v>0</v>
      </c>
      <c r="J392" s="251"/>
      <c r="K392" s="250">
        <f t="shared" si="52"/>
        <v>0</v>
      </c>
      <c r="L392" s="249"/>
      <c r="M392" s="250">
        <f t="shared" si="53"/>
        <v>0</v>
      </c>
      <c r="N392" s="249"/>
      <c r="O392" s="250">
        <f t="shared" si="54"/>
        <v>0</v>
      </c>
    </row>
    <row r="393" spans="1:15">
      <c r="A393" s="247"/>
      <c r="B393" s="248"/>
      <c r="C393" s="249"/>
      <c r="D393" s="249"/>
      <c r="E393" s="249"/>
      <c r="F393" s="249"/>
      <c r="G393" s="250">
        <f t="shared" si="55"/>
        <v>0</v>
      </c>
      <c r="H393" s="251"/>
      <c r="I393" s="250">
        <f t="shared" si="56"/>
        <v>0</v>
      </c>
      <c r="J393" s="251"/>
      <c r="K393" s="250">
        <f t="shared" si="52"/>
        <v>0</v>
      </c>
      <c r="L393" s="249"/>
      <c r="M393" s="250">
        <f t="shared" si="53"/>
        <v>0</v>
      </c>
      <c r="N393" s="249"/>
      <c r="O393" s="250">
        <f t="shared" si="54"/>
        <v>0</v>
      </c>
    </row>
    <row r="394" spans="1:15">
      <c r="A394" s="247"/>
      <c r="B394" s="248"/>
      <c r="C394" s="249"/>
      <c r="D394" s="249"/>
      <c r="E394" s="249"/>
      <c r="F394" s="249"/>
      <c r="G394" s="250">
        <f t="shared" si="55"/>
        <v>0</v>
      </c>
      <c r="H394" s="251"/>
      <c r="I394" s="250">
        <f t="shared" si="56"/>
        <v>0</v>
      </c>
      <c r="J394" s="251"/>
      <c r="K394" s="250">
        <f t="shared" si="52"/>
        <v>0</v>
      </c>
      <c r="L394" s="249"/>
      <c r="M394" s="250">
        <f t="shared" si="53"/>
        <v>0</v>
      </c>
      <c r="N394" s="249"/>
      <c r="O394" s="250">
        <f t="shared" si="54"/>
        <v>0</v>
      </c>
    </row>
    <row r="395" spans="1:15">
      <c r="A395" s="247"/>
      <c r="B395" s="248"/>
      <c r="C395" s="249"/>
      <c r="D395" s="249"/>
      <c r="E395" s="249"/>
      <c r="F395" s="249"/>
      <c r="G395" s="250">
        <f t="shared" si="55"/>
        <v>0</v>
      </c>
      <c r="H395" s="251"/>
      <c r="I395" s="250">
        <f t="shared" si="56"/>
        <v>0</v>
      </c>
      <c r="J395" s="251"/>
      <c r="K395" s="250">
        <f t="shared" si="52"/>
        <v>0</v>
      </c>
      <c r="L395" s="249"/>
      <c r="M395" s="250">
        <f t="shared" si="53"/>
        <v>0</v>
      </c>
      <c r="N395" s="249"/>
      <c r="O395" s="250">
        <f t="shared" si="54"/>
        <v>0</v>
      </c>
    </row>
    <row r="396" spans="1:15">
      <c r="A396" s="247"/>
      <c r="B396" s="248"/>
      <c r="C396" s="249"/>
      <c r="D396" s="249"/>
      <c r="E396" s="249"/>
      <c r="F396" s="249"/>
      <c r="G396" s="250">
        <f t="shared" si="55"/>
        <v>0</v>
      </c>
      <c r="H396" s="251"/>
      <c r="I396" s="250">
        <f t="shared" si="56"/>
        <v>0</v>
      </c>
      <c r="J396" s="251"/>
      <c r="K396" s="250">
        <f t="shared" si="52"/>
        <v>0</v>
      </c>
      <c r="L396" s="249"/>
      <c r="M396" s="250">
        <f t="shared" si="53"/>
        <v>0</v>
      </c>
      <c r="N396" s="249"/>
      <c r="O396" s="250">
        <f t="shared" si="54"/>
        <v>0</v>
      </c>
    </row>
    <row r="397" spans="1:15">
      <c r="A397" s="247"/>
      <c r="B397" s="248"/>
      <c r="C397" s="249"/>
      <c r="D397" s="249"/>
      <c r="E397" s="249"/>
      <c r="F397" s="249"/>
      <c r="G397" s="250">
        <f t="shared" si="55"/>
        <v>0</v>
      </c>
      <c r="H397" s="251"/>
      <c r="I397" s="250">
        <f t="shared" si="56"/>
        <v>0</v>
      </c>
      <c r="J397" s="251"/>
      <c r="K397" s="250">
        <f t="shared" si="52"/>
        <v>0</v>
      </c>
      <c r="L397" s="249"/>
      <c r="M397" s="250">
        <f t="shared" si="53"/>
        <v>0</v>
      </c>
      <c r="N397" s="249"/>
      <c r="O397" s="250">
        <f t="shared" si="54"/>
        <v>0</v>
      </c>
    </row>
    <row r="398" spans="1:15">
      <c r="A398" s="247"/>
      <c r="B398" s="248"/>
      <c r="C398" s="249"/>
      <c r="D398" s="249"/>
      <c r="E398" s="249"/>
      <c r="F398" s="249"/>
      <c r="G398" s="250">
        <f t="shared" si="55"/>
        <v>0</v>
      </c>
      <c r="H398" s="251"/>
      <c r="I398" s="250">
        <f t="shared" si="56"/>
        <v>0</v>
      </c>
      <c r="J398" s="251"/>
      <c r="K398" s="250">
        <f t="shared" si="52"/>
        <v>0</v>
      </c>
      <c r="L398" s="249"/>
      <c r="M398" s="250">
        <f t="shared" si="53"/>
        <v>0</v>
      </c>
      <c r="N398" s="249"/>
      <c r="O398" s="250">
        <f t="shared" si="54"/>
        <v>0</v>
      </c>
    </row>
    <row r="399" spans="1:15">
      <c r="A399" s="247"/>
      <c r="B399" s="248"/>
      <c r="C399" s="249"/>
      <c r="D399" s="249"/>
      <c r="E399" s="249"/>
      <c r="F399" s="249"/>
      <c r="G399" s="250">
        <f t="shared" si="55"/>
        <v>0</v>
      </c>
      <c r="H399" s="251"/>
      <c r="I399" s="250">
        <f t="shared" si="56"/>
        <v>0</v>
      </c>
      <c r="J399" s="251"/>
      <c r="K399" s="250">
        <f t="shared" si="52"/>
        <v>0</v>
      </c>
      <c r="L399" s="249"/>
      <c r="M399" s="250">
        <f t="shared" si="53"/>
        <v>0</v>
      </c>
      <c r="N399" s="249"/>
      <c r="O399" s="250">
        <f t="shared" si="54"/>
        <v>0</v>
      </c>
    </row>
    <row r="400" spans="1:15">
      <c r="A400" s="195"/>
      <c r="B400" s="177"/>
      <c r="C400" s="178"/>
      <c r="D400" s="178"/>
      <c r="E400" s="178"/>
      <c r="F400" s="252"/>
      <c r="G400" s="213"/>
      <c r="H400" s="253"/>
      <c r="I400" s="213"/>
      <c r="J400" s="253"/>
      <c r="K400" s="213"/>
      <c r="L400" s="252"/>
      <c r="M400" s="213"/>
      <c r="N400" s="252"/>
      <c r="O400" s="213"/>
    </row>
    <row r="401" spans="1:15">
      <c r="A401" s="195"/>
      <c r="B401" s="177"/>
      <c r="C401" s="178"/>
      <c r="D401" s="178"/>
      <c r="E401" s="178"/>
      <c r="F401" s="252"/>
      <c r="G401" s="213"/>
      <c r="H401" s="253"/>
      <c r="I401" s="213"/>
      <c r="J401" s="253"/>
      <c r="K401" s="213"/>
      <c r="L401" s="252"/>
      <c r="M401" s="213"/>
      <c r="N401" s="252"/>
      <c r="O401" s="213"/>
    </row>
    <row r="402" spans="1:15">
      <c r="A402" s="195"/>
      <c r="B402" s="177"/>
      <c r="C402" s="178"/>
      <c r="D402" s="178"/>
      <c r="E402" s="178"/>
      <c r="F402" s="252"/>
      <c r="G402" s="213"/>
      <c r="H402" s="253"/>
      <c r="I402" s="213"/>
      <c r="J402" s="253"/>
      <c r="K402" s="213"/>
      <c r="L402" s="252"/>
      <c r="M402" s="213"/>
      <c r="N402" s="252"/>
      <c r="O402" s="213"/>
    </row>
    <row r="403" spans="1:15">
      <c r="A403" s="195"/>
      <c r="B403" s="177"/>
      <c r="C403" s="178"/>
      <c r="D403" s="178"/>
      <c r="E403" s="178"/>
      <c r="F403" s="252"/>
      <c r="G403" s="213"/>
      <c r="H403" s="253"/>
      <c r="I403" s="213"/>
      <c r="J403" s="253"/>
      <c r="K403" s="213"/>
      <c r="L403" s="252"/>
      <c r="M403" s="213"/>
      <c r="N403" s="252"/>
      <c r="O403" s="213"/>
    </row>
    <row r="404" spans="1:15">
      <c r="A404" s="195"/>
      <c r="B404" s="177"/>
      <c r="C404" s="178"/>
      <c r="D404" s="178"/>
      <c r="E404" s="178"/>
      <c r="F404" s="252"/>
      <c r="G404" s="213"/>
      <c r="H404" s="253"/>
      <c r="I404" s="213"/>
      <c r="J404" s="253"/>
      <c r="K404" s="213"/>
      <c r="L404" s="252"/>
      <c r="M404" s="213"/>
      <c r="N404" s="252"/>
      <c r="O404" s="213"/>
    </row>
    <row r="405" spans="1:15">
      <c r="A405" s="195"/>
      <c r="B405" s="177"/>
      <c r="C405" s="178"/>
      <c r="D405" s="178"/>
      <c r="E405" s="178"/>
      <c r="F405" s="252"/>
      <c r="G405" s="213"/>
      <c r="H405" s="253"/>
      <c r="I405" s="213"/>
      <c r="J405" s="253"/>
      <c r="K405" s="213"/>
      <c r="L405" s="252"/>
      <c r="M405" s="213"/>
      <c r="N405" s="252"/>
      <c r="O405" s="213"/>
    </row>
    <row r="406" spans="1:15">
      <c r="A406" s="195"/>
      <c r="B406" s="177"/>
      <c r="C406" s="178"/>
      <c r="D406" s="178"/>
      <c r="E406" s="178"/>
      <c r="F406" s="252"/>
      <c r="G406" s="213"/>
      <c r="H406" s="253"/>
      <c r="I406" s="213"/>
      <c r="J406" s="253"/>
      <c r="K406" s="213"/>
      <c r="L406" s="252"/>
      <c r="M406" s="213"/>
      <c r="N406" s="252"/>
      <c r="O406" s="213"/>
    </row>
    <row r="407" spans="1:15">
      <c r="A407" s="195"/>
      <c r="B407" s="177"/>
      <c r="C407" s="178"/>
      <c r="D407" s="178"/>
      <c r="E407" s="178"/>
      <c r="F407" s="252"/>
      <c r="G407" s="213"/>
      <c r="H407" s="253"/>
      <c r="I407" s="213"/>
      <c r="J407" s="253"/>
      <c r="K407" s="213"/>
      <c r="L407" s="252"/>
      <c r="M407" s="213"/>
      <c r="N407" s="252"/>
      <c r="O407" s="213"/>
    </row>
    <row r="408" spans="1:15">
      <c r="A408" s="195"/>
      <c r="B408" s="177"/>
      <c r="C408" s="178"/>
      <c r="D408" s="178"/>
      <c r="E408" s="178"/>
      <c r="F408" s="252"/>
      <c r="G408" s="213"/>
      <c r="H408" s="253"/>
      <c r="I408" s="213"/>
      <c r="J408" s="253"/>
      <c r="K408" s="213"/>
      <c r="L408" s="252"/>
      <c r="M408" s="213"/>
      <c r="N408" s="252"/>
      <c r="O408" s="213"/>
    </row>
    <row r="409" spans="1:15">
      <c r="A409" s="195"/>
      <c r="B409" s="177"/>
      <c r="C409" s="178"/>
      <c r="D409" s="178"/>
      <c r="E409" s="178"/>
      <c r="F409" s="252"/>
      <c r="G409" s="213"/>
      <c r="H409" s="253"/>
      <c r="I409" s="213"/>
      <c r="J409" s="253"/>
      <c r="K409" s="213"/>
      <c r="L409" s="252"/>
      <c r="M409" s="213"/>
      <c r="N409" s="252"/>
      <c r="O409" s="213"/>
    </row>
    <row r="410" spans="1:15">
      <c r="A410" s="195"/>
      <c r="B410" s="177"/>
      <c r="C410" s="178"/>
      <c r="D410" s="178"/>
      <c r="E410" s="178"/>
      <c r="F410" s="252"/>
      <c r="G410" s="213"/>
      <c r="H410" s="253"/>
      <c r="I410" s="213"/>
      <c r="J410" s="253"/>
      <c r="K410" s="213"/>
      <c r="L410" s="252"/>
      <c r="M410" s="213"/>
      <c r="N410" s="252"/>
      <c r="O410" s="213"/>
    </row>
    <row r="411" spans="1:15">
      <c r="A411" s="195"/>
      <c r="B411" s="177"/>
      <c r="C411" s="178"/>
      <c r="D411" s="178"/>
      <c r="E411" s="178"/>
      <c r="F411" s="252"/>
      <c r="G411" s="213"/>
      <c r="H411" s="253"/>
      <c r="I411" s="213"/>
      <c r="J411" s="253"/>
      <c r="K411" s="213"/>
      <c r="L411" s="252"/>
      <c r="M411" s="213"/>
      <c r="N411" s="252"/>
      <c r="O411" s="213"/>
    </row>
    <row r="412" spans="1:15">
      <c r="A412" s="195"/>
      <c r="B412" s="177"/>
      <c r="C412" s="178"/>
      <c r="D412" s="178"/>
      <c r="E412" s="178"/>
      <c r="F412" s="252"/>
      <c r="G412" s="213"/>
      <c r="H412" s="253"/>
      <c r="I412" s="213"/>
      <c r="J412" s="253"/>
      <c r="K412" s="213"/>
      <c r="L412" s="252"/>
      <c r="M412" s="213"/>
      <c r="N412" s="252"/>
      <c r="O412" s="213"/>
    </row>
    <row r="413" spans="1:15">
      <c r="A413" s="195"/>
      <c r="B413" s="177"/>
      <c r="C413" s="178"/>
      <c r="D413" s="178"/>
      <c r="E413" s="178"/>
      <c r="F413" s="252"/>
      <c r="G413" s="213"/>
      <c r="H413" s="253"/>
      <c r="I413" s="213"/>
      <c r="J413" s="253"/>
      <c r="K413" s="213"/>
      <c r="L413" s="252"/>
      <c r="M413" s="213"/>
      <c r="N413" s="252"/>
      <c r="O413" s="213"/>
    </row>
    <row r="414" spans="1:15">
      <c r="A414" s="195"/>
      <c r="B414" s="177"/>
      <c r="C414" s="178"/>
      <c r="D414" s="178"/>
      <c r="E414" s="178"/>
      <c r="F414" s="252"/>
      <c r="G414" s="213"/>
      <c r="H414" s="253"/>
      <c r="I414" s="213"/>
      <c r="J414" s="253"/>
      <c r="K414" s="213"/>
      <c r="L414" s="252"/>
      <c r="M414" s="213"/>
      <c r="N414" s="252"/>
      <c r="O414" s="213"/>
    </row>
    <row r="415" spans="1:15">
      <c r="A415" s="195"/>
      <c r="B415" s="177"/>
      <c r="C415" s="178"/>
      <c r="D415" s="178"/>
      <c r="E415" s="178"/>
      <c r="F415" s="252"/>
      <c r="G415" s="213"/>
      <c r="H415" s="253"/>
      <c r="I415" s="213"/>
      <c r="J415" s="253"/>
      <c r="K415" s="213"/>
      <c r="L415" s="252"/>
      <c r="M415" s="213"/>
      <c r="N415" s="252"/>
      <c r="O415" s="213"/>
    </row>
    <row r="416" spans="1:15">
      <c r="A416" s="195"/>
      <c r="B416" s="177"/>
      <c r="C416" s="178"/>
      <c r="D416" s="178"/>
      <c r="E416" s="178"/>
      <c r="F416" s="252"/>
      <c r="G416" s="213"/>
      <c r="H416" s="253"/>
      <c r="I416" s="213"/>
      <c r="J416" s="253"/>
      <c r="K416" s="213"/>
      <c r="L416" s="252"/>
      <c r="M416" s="213"/>
      <c r="N416" s="252"/>
      <c r="O416" s="213"/>
    </row>
    <row r="417" spans="1:15">
      <c r="A417" s="195"/>
      <c r="B417" s="177"/>
      <c r="C417" s="178"/>
      <c r="D417" s="178"/>
      <c r="E417" s="178"/>
      <c r="F417" s="252"/>
      <c r="G417" s="213"/>
      <c r="H417" s="253"/>
      <c r="I417" s="213"/>
      <c r="J417" s="253"/>
      <c r="K417" s="213"/>
      <c r="L417" s="252"/>
      <c r="M417" s="213"/>
      <c r="N417" s="252"/>
      <c r="O417" s="213"/>
    </row>
    <row r="418" spans="1:15">
      <c r="A418" s="195"/>
      <c r="B418" s="177"/>
      <c r="C418" s="178"/>
      <c r="D418" s="178"/>
      <c r="E418" s="178"/>
      <c r="F418" s="252"/>
      <c r="G418" s="213"/>
      <c r="H418" s="253"/>
      <c r="I418" s="213"/>
      <c r="J418" s="253"/>
      <c r="K418" s="213"/>
      <c r="L418" s="252"/>
      <c r="M418" s="213"/>
      <c r="N418" s="252"/>
      <c r="O418" s="213"/>
    </row>
    <row r="419" spans="1:15">
      <c r="A419" s="195"/>
      <c r="B419" s="177"/>
      <c r="C419" s="178"/>
      <c r="D419" s="178"/>
      <c r="E419" s="178"/>
      <c r="F419" s="252"/>
      <c r="G419" s="213"/>
      <c r="H419" s="253"/>
      <c r="I419" s="213"/>
      <c r="J419" s="253"/>
      <c r="K419" s="213"/>
      <c r="L419" s="252"/>
      <c r="M419" s="213"/>
      <c r="N419" s="252"/>
      <c r="O419" s="213"/>
    </row>
    <row r="420" spans="1:15">
      <c r="A420" s="195"/>
      <c r="B420" s="177"/>
      <c r="C420" s="178"/>
      <c r="D420" s="178"/>
      <c r="E420" s="178"/>
      <c r="F420" s="252"/>
      <c r="G420" s="213"/>
      <c r="H420" s="253"/>
      <c r="I420" s="213"/>
      <c r="J420" s="253"/>
      <c r="K420" s="213"/>
      <c r="L420" s="252"/>
      <c r="M420" s="213"/>
      <c r="N420" s="252"/>
      <c r="O420" s="213"/>
    </row>
    <row r="421" spans="1:15">
      <c r="A421" s="195"/>
      <c r="B421" s="177"/>
      <c r="C421" s="178"/>
      <c r="D421" s="178"/>
      <c r="E421" s="178"/>
      <c r="F421" s="252"/>
      <c r="G421" s="213"/>
      <c r="H421" s="253"/>
      <c r="I421" s="213"/>
      <c r="J421" s="253"/>
      <c r="K421" s="213"/>
      <c r="L421" s="252"/>
      <c r="M421" s="213"/>
      <c r="N421" s="252"/>
      <c r="O421" s="213"/>
    </row>
    <row r="422" spans="1:15">
      <c r="A422" s="195"/>
      <c r="B422" s="177"/>
      <c r="C422" s="178"/>
      <c r="D422" s="178"/>
      <c r="E422" s="178"/>
      <c r="F422" s="252"/>
      <c r="G422" s="213"/>
      <c r="H422" s="253"/>
      <c r="I422" s="213"/>
      <c r="J422" s="253"/>
      <c r="K422" s="213"/>
      <c r="L422" s="252"/>
      <c r="M422" s="213"/>
      <c r="N422" s="252"/>
      <c r="O422" s="213"/>
    </row>
    <row r="423" spans="1:15">
      <c r="A423" s="195"/>
      <c r="B423" s="177"/>
      <c r="C423" s="178"/>
      <c r="D423" s="178"/>
      <c r="E423" s="178"/>
      <c r="F423" s="252"/>
      <c r="G423" s="213"/>
      <c r="H423" s="253"/>
      <c r="I423" s="213"/>
      <c r="J423" s="253"/>
      <c r="K423" s="213"/>
      <c r="L423" s="252"/>
      <c r="M423" s="213"/>
      <c r="N423" s="252"/>
      <c r="O423" s="213"/>
    </row>
    <row r="424" spans="1:15">
      <c r="A424" s="195"/>
      <c r="B424" s="177"/>
      <c r="C424" s="178"/>
      <c r="D424" s="178"/>
      <c r="E424" s="178"/>
      <c r="F424" s="252"/>
      <c r="G424" s="213"/>
      <c r="H424" s="253"/>
      <c r="I424" s="213"/>
      <c r="J424" s="253"/>
      <c r="K424" s="213"/>
      <c r="L424" s="252"/>
      <c r="M424" s="213"/>
      <c r="N424" s="252"/>
      <c r="O424" s="213"/>
    </row>
    <row r="425" spans="1:15">
      <c r="A425" s="195"/>
      <c r="B425" s="177"/>
      <c r="C425" s="178"/>
      <c r="D425" s="178"/>
      <c r="E425" s="178"/>
      <c r="F425" s="252"/>
      <c r="G425" s="213"/>
      <c r="H425" s="253"/>
      <c r="I425" s="213"/>
      <c r="J425" s="253"/>
      <c r="K425" s="213"/>
      <c r="L425" s="252"/>
      <c r="M425" s="213"/>
      <c r="N425" s="252"/>
      <c r="O425" s="213"/>
    </row>
    <row r="426" spans="1:15">
      <c r="A426" s="195"/>
      <c r="B426" s="177"/>
      <c r="C426" s="178"/>
      <c r="D426" s="178"/>
      <c r="E426" s="178"/>
      <c r="F426" s="252"/>
      <c r="G426" s="213"/>
      <c r="H426" s="253"/>
      <c r="I426" s="213"/>
      <c r="J426" s="253"/>
      <c r="K426" s="213"/>
      <c r="L426" s="252"/>
      <c r="M426" s="213"/>
      <c r="N426" s="252"/>
      <c r="O426" s="213"/>
    </row>
    <row r="427" spans="1:15">
      <c r="A427" s="195"/>
      <c r="B427" s="177"/>
      <c r="C427" s="178"/>
      <c r="D427" s="178"/>
      <c r="E427" s="178"/>
      <c r="F427" s="252"/>
      <c r="G427" s="213"/>
      <c r="H427" s="253"/>
      <c r="I427" s="213"/>
      <c r="J427" s="253"/>
      <c r="K427" s="213"/>
      <c r="L427" s="252"/>
      <c r="M427" s="213"/>
      <c r="N427" s="252"/>
      <c r="O427" s="213"/>
    </row>
    <row r="428" spans="1:15">
      <c r="A428" s="195"/>
      <c r="B428" s="177"/>
      <c r="C428" s="178"/>
      <c r="D428" s="178"/>
      <c r="E428" s="178"/>
      <c r="F428" s="252"/>
      <c r="G428" s="213"/>
      <c r="H428" s="253"/>
      <c r="I428" s="213"/>
      <c r="J428" s="253"/>
      <c r="K428" s="213"/>
      <c r="L428" s="252"/>
      <c r="M428" s="213"/>
      <c r="N428" s="252"/>
      <c r="O428" s="213"/>
    </row>
    <row r="429" spans="1:15">
      <c r="A429" s="195"/>
      <c r="B429" s="177"/>
      <c r="C429" s="178"/>
      <c r="D429" s="178"/>
      <c r="E429" s="178"/>
      <c r="F429" s="252"/>
      <c r="G429" s="213"/>
      <c r="H429" s="253"/>
      <c r="I429" s="213"/>
      <c r="J429" s="253"/>
      <c r="K429" s="213"/>
      <c r="L429" s="252"/>
      <c r="M429" s="213"/>
      <c r="N429" s="252"/>
      <c r="O429" s="213"/>
    </row>
    <row r="430" spans="1:15">
      <c r="A430" s="195"/>
      <c r="B430" s="177"/>
      <c r="C430" s="178"/>
      <c r="D430" s="178"/>
      <c r="E430" s="178"/>
      <c r="F430" s="252"/>
      <c r="G430" s="213"/>
      <c r="H430" s="253"/>
      <c r="I430" s="213"/>
      <c r="J430" s="253"/>
      <c r="K430" s="213"/>
      <c r="L430" s="252"/>
      <c r="M430" s="213"/>
      <c r="N430" s="252"/>
      <c r="O430" s="213"/>
    </row>
    <row r="431" spans="1:15">
      <c r="A431" s="195"/>
      <c r="B431" s="177"/>
      <c r="C431" s="178"/>
      <c r="D431" s="178"/>
      <c r="E431" s="178"/>
      <c r="F431" s="252"/>
      <c r="G431" s="213"/>
      <c r="H431" s="253"/>
      <c r="I431" s="213"/>
      <c r="J431" s="253"/>
      <c r="K431" s="213"/>
      <c r="L431" s="252"/>
      <c r="M431" s="213"/>
      <c r="N431" s="252"/>
      <c r="O431" s="213"/>
    </row>
    <row r="432" spans="1:15">
      <c r="A432" s="195"/>
      <c r="B432" s="177"/>
      <c r="C432" s="178"/>
      <c r="D432" s="178"/>
      <c r="E432" s="178"/>
      <c r="F432" s="252"/>
      <c r="G432" s="213"/>
      <c r="H432" s="253"/>
      <c r="I432" s="213"/>
      <c r="J432" s="253"/>
      <c r="K432" s="213"/>
      <c r="L432" s="252"/>
      <c r="M432" s="213"/>
      <c r="N432" s="252"/>
      <c r="O432" s="213"/>
    </row>
    <row r="433" spans="1:15">
      <c r="A433" s="195"/>
      <c r="B433" s="177"/>
      <c r="C433" s="178"/>
      <c r="D433" s="178"/>
      <c r="E433" s="178"/>
      <c r="F433" s="252"/>
      <c r="G433" s="213"/>
      <c r="H433" s="253"/>
      <c r="I433" s="213"/>
      <c r="J433" s="253"/>
      <c r="K433" s="213"/>
      <c r="L433" s="252"/>
      <c r="M433" s="213"/>
      <c r="N433" s="252"/>
      <c r="O433" s="213"/>
    </row>
    <row r="434" spans="1:15">
      <c r="A434" s="195"/>
      <c r="B434" s="177"/>
      <c r="C434" s="178"/>
      <c r="D434" s="178"/>
      <c r="E434" s="178"/>
      <c r="F434" s="252"/>
      <c r="G434" s="213"/>
      <c r="H434" s="253"/>
      <c r="I434" s="213"/>
      <c r="J434" s="253"/>
      <c r="K434" s="213"/>
      <c r="L434" s="252"/>
      <c r="M434" s="213"/>
      <c r="N434" s="252"/>
      <c r="O434" s="213"/>
    </row>
    <row r="435" spans="1:15">
      <c r="A435" s="195"/>
      <c r="B435" s="177"/>
      <c r="C435" s="178"/>
      <c r="D435" s="178"/>
      <c r="E435" s="178"/>
      <c r="F435" s="252"/>
      <c r="G435" s="213"/>
      <c r="H435" s="253"/>
      <c r="I435" s="213"/>
      <c r="J435" s="253"/>
      <c r="K435" s="213"/>
      <c r="L435" s="252"/>
      <c r="M435" s="213"/>
      <c r="N435" s="252"/>
      <c r="O435" s="213"/>
    </row>
    <row r="436" spans="1:15">
      <c r="A436" s="195"/>
      <c r="B436" s="177"/>
      <c r="C436" s="178"/>
      <c r="D436" s="178"/>
      <c r="E436" s="178"/>
      <c r="F436" s="252"/>
      <c r="G436" s="213"/>
      <c r="H436" s="253"/>
      <c r="I436" s="213"/>
      <c r="J436" s="253"/>
      <c r="K436" s="213"/>
      <c r="L436" s="252"/>
      <c r="M436" s="213"/>
      <c r="N436" s="252"/>
      <c r="O436" s="213"/>
    </row>
    <row r="437" spans="1:15">
      <c r="A437" s="195"/>
      <c r="B437" s="177"/>
      <c r="C437" s="178"/>
      <c r="D437" s="178"/>
      <c r="E437" s="178"/>
      <c r="F437" s="252"/>
      <c r="G437" s="213"/>
      <c r="H437" s="253"/>
      <c r="I437" s="213"/>
      <c r="J437" s="253"/>
      <c r="K437" s="213"/>
      <c r="L437" s="252"/>
      <c r="M437" s="213"/>
      <c r="N437" s="252"/>
      <c r="O437" s="213"/>
    </row>
    <row r="438" spans="1:15">
      <c r="A438" s="195"/>
      <c r="B438" s="177"/>
      <c r="C438" s="178"/>
      <c r="D438" s="178"/>
      <c r="E438" s="178"/>
      <c r="F438" s="252"/>
      <c r="G438" s="213"/>
      <c r="H438" s="253"/>
      <c r="I438" s="213"/>
      <c r="J438" s="253"/>
      <c r="K438" s="213"/>
      <c r="L438" s="252"/>
      <c r="M438" s="213"/>
      <c r="N438" s="252"/>
      <c r="O438" s="213"/>
    </row>
    <row r="439" spans="1:15">
      <c r="A439" s="195"/>
      <c r="B439" s="177"/>
      <c r="C439" s="178"/>
      <c r="D439" s="178"/>
      <c r="E439" s="178"/>
      <c r="F439" s="252"/>
      <c r="G439" s="213"/>
      <c r="H439" s="253"/>
      <c r="I439" s="213"/>
      <c r="J439" s="253"/>
      <c r="K439" s="213"/>
      <c r="L439" s="252"/>
      <c r="M439" s="213"/>
      <c r="N439" s="252"/>
      <c r="O439" s="213"/>
    </row>
    <row r="440" spans="1:15">
      <c r="A440" s="195"/>
      <c r="B440" s="177"/>
      <c r="C440" s="178"/>
      <c r="D440" s="178"/>
      <c r="E440" s="178"/>
      <c r="F440" s="252"/>
      <c r="G440" s="213"/>
      <c r="H440" s="253"/>
      <c r="I440" s="213"/>
      <c r="J440" s="253"/>
      <c r="K440" s="213"/>
      <c r="L440" s="252"/>
      <c r="M440" s="213"/>
      <c r="N440" s="252"/>
      <c r="O440" s="213"/>
    </row>
    <row r="441" spans="1:15">
      <c r="A441" s="195"/>
      <c r="B441" s="177"/>
      <c r="C441" s="178"/>
      <c r="D441" s="178"/>
      <c r="E441" s="178"/>
      <c r="F441" s="252"/>
      <c r="G441" s="213"/>
      <c r="H441" s="253"/>
      <c r="I441" s="213"/>
      <c r="J441" s="253"/>
      <c r="K441" s="213"/>
      <c r="L441" s="252"/>
      <c r="M441" s="213"/>
      <c r="N441" s="252"/>
      <c r="O441" s="213"/>
    </row>
    <row r="442" spans="1:15">
      <c r="A442" s="195"/>
      <c r="B442" s="177"/>
      <c r="C442" s="178"/>
      <c r="D442" s="178"/>
      <c r="E442" s="178"/>
      <c r="F442" s="252"/>
      <c r="G442" s="213"/>
      <c r="H442" s="253"/>
      <c r="I442" s="213"/>
      <c r="J442" s="253"/>
      <c r="K442" s="213"/>
      <c r="L442" s="252"/>
      <c r="M442" s="213"/>
      <c r="N442" s="252"/>
      <c r="O442" s="213"/>
    </row>
    <row r="443" spans="1:15">
      <c r="A443" s="195"/>
      <c r="B443" s="177"/>
      <c r="C443" s="178"/>
      <c r="D443" s="178"/>
      <c r="E443" s="178"/>
      <c r="F443" s="252"/>
      <c r="G443" s="213"/>
      <c r="H443" s="253"/>
      <c r="I443" s="213"/>
      <c r="J443" s="253"/>
      <c r="K443" s="213"/>
      <c r="L443" s="252"/>
      <c r="M443" s="213"/>
      <c r="N443" s="252"/>
      <c r="O443" s="213"/>
    </row>
    <row r="444" spans="1:15">
      <c r="A444" s="195"/>
      <c r="B444" s="177"/>
      <c r="C444" s="178"/>
      <c r="D444" s="178"/>
      <c r="E444" s="178"/>
      <c r="F444" s="252"/>
      <c r="G444" s="213"/>
      <c r="H444" s="253"/>
      <c r="I444" s="213"/>
      <c r="J444" s="253"/>
      <c r="K444" s="213"/>
      <c r="L444" s="252"/>
      <c r="M444" s="213"/>
      <c r="N444" s="252"/>
      <c r="O444" s="213"/>
    </row>
    <row r="445" spans="1:15">
      <c r="A445" s="195"/>
      <c r="B445" s="177"/>
      <c r="C445" s="178"/>
      <c r="D445" s="178"/>
      <c r="E445" s="178"/>
      <c r="F445" s="252"/>
      <c r="G445" s="213"/>
      <c r="H445" s="253"/>
      <c r="I445" s="213"/>
      <c r="J445" s="253"/>
      <c r="K445" s="213"/>
      <c r="L445" s="252"/>
      <c r="M445" s="213"/>
      <c r="N445" s="252"/>
      <c r="O445" s="213"/>
    </row>
    <row r="446" spans="1:15">
      <c r="A446" s="195"/>
      <c r="B446" s="177"/>
      <c r="C446" s="178"/>
      <c r="D446" s="178"/>
      <c r="E446" s="178"/>
      <c r="F446" s="252"/>
      <c r="G446" s="213"/>
      <c r="H446" s="253"/>
      <c r="I446" s="213"/>
      <c r="J446" s="253"/>
      <c r="K446" s="213"/>
      <c r="L446" s="252"/>
      <c r="M446" s="213"/>
      <c r="N446" s="252"/>
      <c r="O446" s="213"/>
    </row>
    <row r="447" spans="1:15">
      <c r="A447" s="195"/>
      <c r="B447" s="177"/>
      <c r="C447" s="178"/>
      <c r="D447" s="178"/>
      <c r="E447" s="178"/>
      <c r="F447" s="252"/>
      <c r="G447" s="213"/>
      <c r="H447" s="253"/>
      <c r="I447" s="213"/>
      <c r="J447" s="253"/>
      <c r="K447" s="213"/>
      <c r="L447" s="252"/>
      <c r="M447" s="213"/>
      <c r="N447" s="252"/>
      <c r="O447" s="213"/>
    </row>
    <row r="448" spans="1:15">
      <c r="A448" s="195"/>
      <c r="B448" s="177"/>
      <c r="C448" s="178"/>
      <c r="D448" s="178"/>
      <c r="E448" s="178"/>
      <c r="F448" s="252"/>
      <c r="G448" s="213"/>
      <c r="H448" s="253"/>
      <c r="I448" s="213"/>
      <c r="J448" s="253"/>
      <c r="K448" s="213"/>
      <c r="L448" s="252"/>
      <c r="M448" s="213"/>
      <c r="N448" s="252"/>
      <c r="O448" s="213"/>
    </row>
    <row r="449" spans="1:15">
      <c r="A449" s="195"/>
      <c r="B449" s="177"/>
      <c r="C449" s="178"/>
      <c r="D449" s="178"/>
      <c r="E449" s="178"/>
      <c r="F449" s="252"/>
      <c r="G449" s="213"/>
      <c r="H449" s="253"/>
      <c r="I449" s="213"/>
      <c r="J449" s="253"/>
      <c r="K449" s="213"/>
      <c r="L449" s="252"/>
      <c r="M449" s="213"/>
      <c r="N449" s="252"/>
      <c r="O449" s="213"/>
    </row>
    <row r="450" spans="1:15">
      <c r="A450" s="195"/>
      <c r="B450" s="177"/>
      <c r="C450" s="178"/>
      <c r="D450" s="178"/>
      <c r="E450" s="178"/>
      <c r="F450" s="252"/>
      <c r="G450" s="213"/>
      <c r="H450" s="253"/>
      <c r="I450" s="213"/>
      <c r="J450" s="253"/>
      <c r="K450" s="213"/>
      <c r="L450" s="252"/>
      <c r="M450" s="213"/>
      <c r="N450" s="252"/>
      <c r="O450" s="213"/>
    </row>
    <row r="451" spans="1:15">
      <c r="A451" s="195"/>
      <c r="B451" s="177"/>
      <c r="C451" s="178"/>
      <c r="D451" s="178"/>
      <c r="E451" s="178"/>
      <c r="F451" s="252"/>
      <c r="G451" s="213"/>
      <c r="H451" s="253"/>
      <c r="I451" s="213"/>
      <c r="J451" s="253"/>
      <c r="K451" s="213"/>
      <c r="L451" s="252"/>
      <c r="M451" s="213"/>
      <c r="N451" s="252"/>
      <c r="O451" s="213"/>
    </row>
    <row r="452" spans="1:15">
      <c r="A452" s="195"/>
      <c r="B452" s="177"/>
      <c r="C452" s="178"/>
      <c r="D452" s="178"/>
      <c r="E452" s="178"/>
      <c r="F452" s="252"/>
      <c r="G452" s="213"/>
      <c r="H452" s="253"/>
      <c r="I452" s="213"/>
      <c r="J452" s="253"/>
      <c r="K452" s="213"/>
      <c r="L452" s="252"/>
      <c r="M452" s="213"/>
      <c r="N452" s="252"/>
      <c r="O452" s="213"/>
    </row>
    <row r="453" spans="1:15">
      <c r="A453" s="195"/>
      <c r="B453" s="177"/>
      <c r="C453" s="178"/>
      <c r="D453" s="178"/>
      <c r="E453" s="178"/>
      <c r="F453" s="252"/>
      <c r="G453" s="213"/>
      <c r="H453" s="253"/>
      <c r="I453" s="213"/>
      <c r="J453" s="253"/>
      <c r="K453" s="213"/>
      <c r="L453" s="252"/>
      <c r="M453" s="213"/>
      <c r="N453" s="252"/>
      <c r="O453" s="213"/>
    </row>
    <row r="454" spans="1:15">
      <c r="A454" s="195"/>
      <c r="B454" s="177"/>
      <c r="C454" s="178"/>
      <c r="D454" s="178"/>
      <c r="E454" s="178"/>
      <c r="F454" s="252"/>
      <c r="G454" s="213"/>
      <c r="H454" s="253"/>
      <c r="I454" s="213"/>
      <c r="J454" s="253"/>
      <c r="K454" s="213"/>
      <c r="L454" s="252"/>
      <c r="M454" s="213"/>
      <c r="N454" s="252"/>
      <c r="O454" s="213"/>
    </row>
    <row r="455" spans="1:15">
      <c r="A455" s="195"/>
      <c r="B455" s="177"/>
      <c r="C455" s="178"/>
      <c r="D455" s="178"/>
      <c r="E455" s="178"/>
      <c r="F455" s="252"/>
      <c r="G455" s="213"/>
      <c r="H455" s="253"/>
      <c r="I455" s="213"/>
      <c r="J455" s="253"/>
      <c r="K455" s="213"/>
      <c r="L455" s="252"/>
      <c r="M455" s="213"/>
      <c r="N455" s="252"/>
      <c r="O455" s="213"/>
    </row>
    <row r="456" spans="1:15">
      <c r="A456" s="195"/>
      <c r="B456" s="177"/>
      <c r="C456" s="178"/>
      <c r="D456" s="178"/>
      <c r="E456" s="178"/>
      <c r="F456" s="252"/>
      <c r="G456" s="213"/>
      <c r="H456" s="253"/>
      <c r="I456" s="213"/>
      <c r="J456" s="253"/>
      <c r="K456" s="213"/>
      <c r="L456" s="252"/>
      <c r="M456" s="213"/>
      <c r="N456" s="252"/>
      <c r="O456" s="213"/>
    </row>
    <row r="457" spans="1:15">
      <c r="A457" s="195"/>
      <c r="B457" s="177"/>
      <c r="C457" s="178"/>
      <c r="D457" s="178"/>
      <c r="E457" s="178"/>
      <c r="F457" s="252"/>
      <c r="G457" s="213"/>
      <c r="H457" s="253"/>
      <c r="I457" s="213"/>
      <c r="J457" s="253"/>
      <c r="K457" s="213"/>
      <c r="L457" s="252"/>
      <c r="M457" s="213"/>
      <c r="N457" s="252"/>
      <c r="O457" s="213"/>
    </row>
    <row r="458" spans="1:15">
      <c r="A458" s="195"/>
      <c r="B458" s="177"/>
      <c r="C458" s="178"/>
      <c r="D458" s="178"/>
      <c r="E458" s="178"/>
      <c r="F458" s="252"/>
      <c r="G458" s="213"/>
      <c r="H458" s="253"/>
      <c r="I458" s="213"/>
      <c r="J458" s="253"/>
      <c r="K458" s="213"/>
      <c r="L458" s="252"/>
      <c r="M458" s="213"/>
      <c r="N458" s="252"/>
      <c r="O458" s="213"/>
    </row>
    <row r="459" spans="1:15">
      <c r="A459" s="195"/>
      <c r="B459" s="177"/>
      <c r="C459" s="178"/>
      <c r="D459" s="178"/>
      <c r="E459" s="178"/>
      <c r="F459" s="252"/>
      <c r="G459" s="213"/>
      <c r="H459" s="253"/>
      <c r="I459" s="213"/>
      <c r="J459" s="253"/>
      <c r="K459" s="213"/>
      <c r="L459" s="252"/>
      <c r="M459" s="213"/>
      <c r="N459" s="252"/>
      <c r="O459" s="213"/>
    </row>
    <row r="460" spans="1:15">
      <c r="A460" s="195"/>
      <c r="B460" s="177"/>
      <c r="C460" s="178"/>
      <c r="D460" s="178"/>
      <c r="E460" s="178"/>
      <c r="F460" s="252"/>
      <c r="G460" s="213"/>
      <c r="H460" s="253"/>
      <c r="I460" s="213"/>
      <c r="J460" s="253"/>
      <c r="K460" s="213"/>
      <c r="L460" s="252"/>
      <c r="M460" s="213"/>
      <c r="N460" s="252"/>
      <c r="O460" s="213"/>
    </row>
    <row r="461" spans="1:15">
      <c r="A461" s="195"/>
      <c r="B461" s="177"/>
      <c r="C461" s="178"/>
      <c r="D461" s="178"/>
      <c r="E461" s="178"/>
      <c r="F461" s="252"/>
      <c r="G461" s="213"/>
      <c r="H461" s="253"/>
      <c r="I461" s="213"/>
      <c r="J461" s="253"/>
      <c r="K461" s="213"/>
      <c r="L461" s="252"/>
      <c r="M461" s="213"/>
      <c r="N461" s="252"/>
      <c r="O461" s="213"/>
    </row>
    <row r="462" spans="1:15">
      <c r="A462" s="195"/>
      <c r="B462" s="177"/>
      <c r="C462" s="178"/>
      <c r="D462" s="178"/>
      <c r="E462" s="178"/>
      <c r="F462" s="252"/>
      <c r="G462" s="213"/>
      <c r="H462" s="253"/>
      <c r="I462" s="213"/>
      <c r="J462" s="253"/>
      <c r="K462" s="213"/>
      <c r="L462" s="252"/>
      <c r="M462" s="213"/>
      <c r="N462" s="252"/>
      <c r="O462" s="213"/>
    </row>
    <row r="463" spans="1:15">
      <c r="A463" s="195"/>
      <c r="B463" s="177"/>
      <c r="C463" s="178"/>
      <c r="D463" s="178"/>
      <c r="E463" s="178"/>
      <c r="F463" s="252"/>
      <c r="G463" s="213"/>
      <c r="H463" s="253"/>
      <c r="I463" s="213"/>
      <c r="J463" s="253"/>
      <c r="K463" s="213"/>
      <c r="L463" s="252"/>
      <c r="M463" s="213"/>
      <c r="N463" s="252"/>
      <c r="O463" s="213"/>
    </row>
    <row r="464" spans="1:15">
      <c r="A464" s="195"/>
      <c r="B464" s="177"/>
      <c r="C464" s="178"/>
      <c r="D464" s="178"/>
      <c r="E464" s="178"/>
      <c r="F464" s="252"/>
      <c r="G464" s="213"/>
      <c r="H464" s="253"/>
      <c r="I464" s="213"/>
      <c r="J464" s="253"/>
      <c r="K464" s="213"/>
      <c r="L464" s="252"/>
      <c r="M464" s="213"/>
      <c r="N464" s="252"/>
      <c r="O464" s="213"/>
    </row>
    <row r="465" spans="1:15">
      <c r="A465" s="195"/>
      <c r="B465" s="177"/>
      <c r="C465" s="178"/>
      <c r="D465" s="178"/>
      <c r="E465" s="178"/>
      <c r="F465" s="252"/>
      <c r="G465" s="213"/>
      <c r="H465" s="253"/>
      <c r="I465" s="213"/>
      <c r="J465" s="253"/>
      <c r="K465" s="213"/>
      <c r="L465" s="252"/>
      <c r="M465" s="213"/>
      <c r="N465" s="252"/>
      <c r="O465" s="213"/>
    </row>
    <row r="466" spans="1:15">
      <c r="A466" s="195"/>
      <c r="B466" s="177"/>
      <c r="C466" s="178"/>
      <c r="D466" s="178"/>
      <c r="E466" s="178"/>
      <c r="F466" s="252"/>
      <c r="G466" s="213"/>
      <c r="H466" s="253"/>
      <c r="I466" s="213"/>
      <c r="J466" s="253"/>
      <c r="K466" s="213"/>
      <c r="L466" s="252"/>
      <c r="M466" s="213"/>
      <c r="N466" s="252"/>
      <c r="O466" s="213"/>
    </row>
    <row r="467" spans="1:15">
      <c r="A467" s="195"/>
      <c r="B467" s="177"/>
      <c r="C467" s="178"/>
      <c r="D467" s="178"/>
      <c r="E467" s="178"/>
      <c r="F467" s="252"/>
      <c r="G467" s="213"/>
      <c r="H467" s="253"/>
      <c r="I467" s="213"/>
      <c r="J467" s="253"/>
      <c r="K467" s="213"/>
      <c r="L467" s="252"/>
      <c r="M467" s="213"/>
      <c r="N467" s="252"/>
      <c r="O467" s="213"/>
    </row>
    <row r="468" spans="1:15">
      <c r="A468" s="195"/>
      <c r="B468" s="177"/>
      <c r="C468" s="178"/>
      <c r="D468" s="178"/>
      <c r="E468" s="178"/>
      <c r="F468" s="252"/>
      <c r="G468" s="213"/>
      <c r="H468" s="253"/>
      <c r="I468" s="213"/>
      <c r="J468" s="253"/>
      <c r="K468" s="213"/>
      <c r="L468" s="252"/>
      <c r="M468" s="213"/>
      <c r="N468" s="252"/>
      <c r="O468" s="213"/>
    </row>
    <row r="469" spans="1:15">
      <c r="A469" s="195"/>
      <c r="B469" s="177"/>
      <c r="C469" s="178"/>
      <c r="D469" s="178"/>
      <c r="E469" s="178"/>
      <c r="F469" s="252"/>
      <c r="G469" s="213"/>
      <c r="H469" s="253"/>
      <c r="I469" s="213"/>
      <c r="J469" s="253"/>
      <c r="K469" s="213"/>
      <c r="L469" s="252"/>
      <c r="M469" s="213"/>
      <c r="N469" s="252"/>
      <c r="O469" s="213"/>
    </row>
    <row r="470" spans="1:15">
      <c r="A470" s="195"/>
      <c r="B470" s="177"/>
      <c r="C470" s="178"/>
      <c r="D470" s="178"/>
      <c r="E470" s="178"/>
      <c r="F470" s="252"/>
      <c r="G470" s="213"/>
      <c r="H470" s="253"/>
      <c r="I470" s="213"/>
      <c r="J470" s="253"/>
      <c r="K470" s="213"/>
      <c r="L470" s="252"/>
      <c r="M470" s="213"/>
      <c r="N470" s="252"/>
      <c r="O470" s="213"/>
    </row>
    <row r="471" spans="1:15">
      <c r="A471" s="195"/>
      <c r="B471" s="177"/>
      <c r="C471" s="178"/>
      <c r="D471" s="178"/>
      <c r="E471" s="178"/>
      <c r="F471" s="252"/>
      <c r="G471" s="213"/>
      <c r="H471" s="253"/>
      <c r="I471" s="213"/>
      <c r="J471" s="253"/>
      <c r="K471" s="213"/>
      <c r="L471" s="252"/>
      <c r="M471" s="213"/>
      <c r="N471" s="252"/>
      <c r="O471" s="213"/>
    </row>
    <row r="472" spans="1:15">
      <c r="A472" s="195"/>
      <c r="B472" s="177"/>
      <c r="C472" s="178"/>
      <c r="D472" s="178"/>
      <c r="E472" s="178"/>
      <c r="F472" s="252"/>
      <c r="G472" s="213"/>
      <c r="H472" s="253"/>
      <c r="I472" s="213"/>
      <c r="J472" s="253"/>
      <c r="K472" s="213"/>
      <c r="L472" s="252"/>
      <c r="M472" s="213"/>
      <c r="N472" s="252"/>
      <c r="O472" s="213"/>
    </row>
    <row r="473" spans="1:15">
      <c r="A473" s="195"/>
      <c r="B473" s="177"/>
      <c r="C473" s="178"/>
      <c r="D473" s="178"/>
      <c r="E473" s="178"/>
      <c r="F473" s="252"/>
      <c r="G473" s="213"/>
      <c r="H473" s="253"/>
      <c r="I473" s="213"/>
      <c r="J473" s="253"/>
      <c r="K473" s="213"/>
      <c r="L473" s="252"/>
      <c r="M473" s="213"/>
      <c r="N473" s="252"/>
      <c r="O473" s="213"/>
    </row>
    <row r="474" spans="1:15">
      <c r="A474" s="195"/>
      <c r="B474" s="177"/>
      <c r="C474" s="178"/>
      <c r="D474" s="178"/>
      <c r="E474" s="178"/>
      <c r="F474" s="252"/>
      <c r="G474" s="213"/>
      <c r="H474" s="253"/>
      <c r="I474" s="213"/>
      <c r="J474" s="253"/>
      <c r="K474" s="213"/>
      <c r="L474" s="252"/>
      <c r="M474" s="213"/>
      <c r="N474" s="252"/>
      <c r="O474" s="213"/>
    </row>
    <row r="475" spans="1:15">
      <c r="A475" s="195"/>
      <c r="B475" s="177"/>
      <c r="C475" s="178"/>
      <c r="D475" s="178"/>
      <c r="E475" s="178"/>
      <c r="F475" s="252"/>
      <c r="G475" s="213"/>
      <c r="H475" s="253"/>
      <c r="I475" s="213"/>
      <c r="J475" s="253"/>
      <c r="K475" s="213"/>
      <c r="L475" s="252"/>
      <c r="M475" s="213"/>
      <c r="N475" s="252"/>
      <c r="O475" s="213"/>
    </row>
    <row r="476" spans="1:15">
      <c r="A476" s="195"/>
      <c r="B476" s="177"/>
      <c r="C476" s="178"/>
      <c r="D476" s="178"/>
      <c r="E476" s="178"/>
      <c r="F476" s="252"/>
      <c r="G476" s="213"/>
      <c r="H476" s="253"/>
      <c r="I476" s="213"/>
      <c r="J476" s="253"/>
      <c r="K476" s="213"/>
      <c r="L476" s="252"/>
      <c r="M476" s="213"/>
      <c r="N476" s="252"/>
      <c r="O476" s="213"/>
    </row>
    <row r="477" spans="1:15">
      <c r="A477" s="195"/>
      <c r="B477" s="177"/>
      <c r="C477" s="178"/>
      <c r="D477" s="178"/>
      <c r="E477" s="178"/>
      <c r="F477" s="252"/>
      <c r="G477" s="213"/>
      <c r="H477" s="253"/>
      <c r="I477" s="213"/>
      <c r="J477" s="253"/>
      <c r="K477" s="213"/>
      <c r="L477" s="252"/>
      <c r="M477" s="213"/>
      <c r="N477" s="252"/>
      <c r="O477" s="213"/>
    </row>
    <row r="478" spans="1:15">
      <c r="A478" s="195"/>
      <c r="B478" s="177"/>
      <c r="C478" s="178"/>
      <c r="D478" s="178"/>
      <c r="E478" s="178"/>
      <c r="F478" s="252"/>
      <c r="G478" s="213"/>
      <c r="H478" s="253"/>
      <c r="I478" s="213"/>
      <c r="J478" s="253"/>
      <c r="K478" s="213"/>
      <c r="L478" s="252"/>
      <c r="M478" s="213"/>
      <c r="N478" s="252"/>
      <c r="O478" s="213"/>
    </row>
    <row r="479" spans="1:15">
      <c r="A479" s="195"/>
      <c r="B479" s="177"/>
      <c r="C479" s="178"/>
      <c r="D479" s="178"/>
      <c r="E479" s="178"/>
      <c r="F479" s="252"/>
      <c r="G479" s="213"/>
      <c r="H479" s="253"/>
      <c r="I479" s="213"/>
      <c r="J479" s="253"/>
      <c r="K479" s="213"/>
      <c r="L479" s="252"/>
      <c r="M479" s="213"/>
      <c r="N479" s="252"/>
      <c r="O479" s="213"/>
    </row>
    <row r="480" spans="1:15">
      <c r="A480" s="195"/>
      <c r="B480" s="177"/>
      <c r="C480" s="178"/>
      <c r="D480" s="178"/>
      <c r="E480" s="178"/>
      <c r="F480" s="252"/>
      <c r="G480" s="213"/>
      <c r="H480" s="253"/>
      <c r="I480" s="213"/>
      <c r="J480" s="253"/>
      <c r="K480" s="213"/>
      <c r="L480" s="252"/>
      <c r="M480" s="213"/>
      <c r="N480" s="252"/>
      <c r="O480" s="213"/>
    </row>
    <row r="481" spans="1:15">
      <c r="A481" s="195"/>
      <c r="B481" s="177"/>
      <c r="C481" s="178"/>
      <c r="D481" s="178"/>
      <c r="E481" s="178"/>
      <c r="F481" s="252"/>
      <c r="G481" s="213"/>
      <c r="H481" s="253"/>
      <c r="I481" s="213"/>
      <c r="J481" s="253"/>
      <c r="K481" s="213"/>
      <c r="L481" s="252"/>
      <c r="M481" s="213"/>
      <c r="N481" s="252"/>
      <c r="O481" s="213"/>
    </row>
    <row r="482" spans="1:15">
      <c r="A482" s="195"/>
      <c r="B482" s="177"/>
      <c r="C482" s="178"/>
      <c r="D482" s="178"/>
      <c r="E482" s="178"/>
      <c r="F482" s="252"/>
      <c r="G482" s="213"/>
      <c r="H482" s="253"/>
      <c r="I482" s="213"/>
      <c r="J482" s="253"/>
      <c r="K482" s="213"/>
      <c r="L482" s="252"/>
      <c r="M482" s="213"/>
      <c r="N482" s="252"/>
      <c r="O482" s="213"/>
    </row>
    <row r="483" spans="1:15">
      <c r="A483" s="195"/>
      <c r="B483" s="177"/>
      <c r="C483" s="178"/>
      <c r="D483" s="178"/>
      <c r="E483" s="178"/>
      <c r="F483" s="252"/>
      <c r="G483" s="213"/>
      <c r="H483" s="253"/>
      <c r="I483" s="213"/>
      <c r="J483" s="253"/>
      <c r="K483" s="213"/>
      <c r="L483" s="252"/>
      <c r="M483" s="213"/>
      <c r="N483" s="252"/>
      <c r="O483" s="213"/>
    </row>
    <row r="484" spans="1:15">
      <c r="A484" s="195"/>
      <c r="B484" s="177"/>
      <c r="C484" s="178"/>
      <c r="D484" s="178"/>
      <c r="E484" s="178"/>
      <c r="F484" s="252"/>
      <c r="G484" s="213"/>
      <c r="H484" s="253"/>
      <c r="I484" s="213"/>
      <c r="J484" s="253"/>
      <c r="K484" s="213"/>
      <c r="L484" s="252"/>
      <c r="M484" s="213"/>
      <c r="N484" s="252"/>
      <c r="O484" s="213"/>
    </row>
    <row r="485" spans="1:15">
      <c r="A485" s="195"/>
      <c r="B485" s="177"/>
      <c r="C485" s="178"/>
      <c r="D485" s="178"/>
      <c r="E485" s="178"/>
      <c r="F485" s="252"/>
      <c r="G485" s="213"/>
      <c r="H485" s="253"/>
      <c r="I485" s="213"/>
      <c r="J485" s="253"/>
      <c r="K485" s="213"/>
      <c r="L485" s="252"/>
      <c r="M485" s="213"/>
      <c r="N485" s="252"/>
      <c r="O485" s="213"/>
    </row>
    <row r="486" spans="1:15">
      <c r="A486" s="195"/>
      <c r="B486" s="177"/>
      <c r="C486" s="178"/>
      <c r="D486" s="178"/>
      <c r="E486" s="178"/>
      <c r="F486" s="252"/>
      <c r="G486" s="213"/>
      <c r="H486" s="253"/>
      <c r="I486" s="213"/>
      <c r="J486" s="253"/>
      <c r="K486" s="213"/>
      <c r="L486" s="252"/>
      <c r="M486" s="213"/>
      <c r="N486" s="252"/>
      <c r="O486" s="213"/>
    </row>
    <row r="487" spans="1:15">
      <c r="A487" s="195"/>
      <c r="B487" s="177"/>
      <c r="C487" s="178"/>
      <c r="D487" s="178"/>
      <c r="E487" s="178"/>
      <c r="F487" s="252"/>
      <c r="G487" s="213"/>
      <c r="H487" s="253"/>
      <c r="I487" s="213"/>
      <c r="J487" s="253"/>
      <c r="K487" s="213"/>
      <c r="L487" s="252"/>
      <c r="M487" s="213"/>
      <c r="N487" s="252"/>
      <c r="O487" s="213"/>
    </row>
    <row r="488" spans="1:15">
      <c r="A488" s="195"/>
      <c r="B488" s="177"/>
      <c r="C488" s="178"/>
      <c r="D488" s="178"/>
      <c r="E488" s="178"/>
      <c r="F488" s="252"/>
      <c r="G488" s="213"/>
      <c r="H488" s="253"/>
      <c r="I488" s="213"/>
      <c r="J488" s="253"/>
      <c r="K488" s="213"/>
      <c r="L488" s="252"/>
      <c r="M488" s="213"/>
      <c r="N488" s="252"/>
      <c r="O488" s="213"/>
    </row>
    <row r="489" spans="1:15">
      <c r="A489" s="195"/>
      <c r="B489" s="177"/>
      <c r="C489" s="178"/>
      <c r="D489" s="178"/>
      <c r="E489" s="178"/>
      <c r="F489" s="252"/>
      <c r="G489" s="213"/>
      <c r="H489" s="253"/>
      <c r="I489" s="213"/>
      <c r="J489" s="253"/>
      <c r="K489" s="213"/>
      <c r="L489" s="252"/>
      <c r="M489" s="213"/>
      <c r="N489" s="252"/>
      <c r="O489" s="213"/>
    </row>
    <row r="490" spans="1:15">
      <c r="A490" s="195"/>
      <c r="B490" s="177"/>
      <c r="C490" s="178"/>
      <c r="D490" s="178"/>
      <c r="E490" s="178"/>
      <c r="F490" s="252"/>
      <c r="G490" s="213"/>
      <c r="H490" s="253"/>
      <c r="I490" s="213"/>
      <c r="J490" s="253"/>
      <c r="K490" s="213"/>
      <c r="L490" s="252"/>
      <c r="M490" s="213"/>
      <c r="N490" s="252"/>
      <c r="O490" s="213"/>
    </row>
    <row r="491" spans="1:15">
      <c r="A491" s="195"/>
      <c r="B491" s="177"/>
      <c r="C491" s="178"/>
      <c r="D491" s="178"/>
      <c r="E491" s="178"/>
      <c r="F491" s="252"/>
      <c r="G491" s="213"/>
      <c r="H491" s="253"/>
      <c r="I491" s="213"/>
      <c r="J491" s="253"/>
      <c r="K491" s="213"/>
      <c r="L491" s="252"/>
      <c r="M491" s="213"/>
      <c r="N491" s="252"/>
      <c r="O491" s="213"/>
    </row>
    <row r="492" spans="1:15">
      <c r="A492" s="195"/>
      <c r="B492" s="177"/>
      <c r="C492" s="178"/>
      <c r="D492" s="178"/>
      <c r="E492" s="178"/>
      <c r="F492" s="252"/>
      <c r="G492" s="213"/>
      <c r="H492" s="253"/>
      <c r="I492" s="213"/>
      <c r="J492" s="253"/>
      <c r="K492" s="213"/>
      <c r="L492" s="252"/>
      <c r="M492" s="213"/>
      <c r="N492" s="252"/>
      <c r="O492" s="213"/>
    </row>
    <row r="493" spans="1:15">
      <c r="A493" s="195"/>
      <c r="B493" s="177"/>
      <c r="C493" s="178"/>
      <c r="D493" s="178"/>
      <c r="E493" s="178"/>
      <c r="F493" s="252"/>
      <c r="G493" s="213"/>
      <c r="H493" s="253"/>
      <c r="I493" s="213"/>
      <c r="J493" s="253"/>
      <c r="K493" s="213"/>
      <c r="L493" s="252"/>
      <c r="M493" s="213"/>
      <c r="N493" s="252"/>
      <c r="O493" s="213"/>
    </row>
    <row r="494" spans="1:15">
      <c r="A494" s="195"/>
      <c r="B494" s="177"/>
      <c r="C494" s="178"/>
      <c r="D494" s="178"/>
      <c r="E494" s="178"/>
      <c r="F494" s="252"/>
      <c r="G494" s="213"/>
      <c r="H494" s="253"/>
      <c r="I494" s="213"/>
      <c r="J494" s="253"/>
      <c r="K494" s="213"/>
      <c r="L494" s="252"/>
      <c r="M494" s="213"/>
      <c r="N494" s="252"/>
      <c r="O494" s="213"/>
    </row>
    <row r="495" spans="1:15">
      <c r="A495" s="195"/>
      <c r="B495" s="177"/>
      <c r="C495" s="178"/>
      <c r="D495" s="178"/>
      <c r="E495" s="178"/>
      <c r="F495" s="252"/>
      <c r="G495" s="213"/>
      <c r="H495" s="253"/>
      <c r="I495" s="213"/>
      <c r="J495" s="253"/>
      <c r="K495" s="213"/>
      <c r="L495" s="252"/>
      <c r="M495" s="213"/>
      <c r="N495" s="252"/>
      <c r="O495" s="213"/>
    </row>
    <row r="496" spans="1:15">
      <c r="A496" s="195"/>
      <c r="B496" s="177"/>
      <c r="C496" s="178"/>
      <c r="D496" s="178"/>
      <c r="E496" s="178"/>
      <c r="F496" s="252"/>
      <c r="G496" s="213"/>
      <c r="H496" s="253"/>
      <c r="I496" s="213"/>
      <c r="J496" s="253"/>
      <c r="K496" s="213"/>
      <c r="L496" s="252"/>
      <c r="M496" s="213"/>
      <c r="N496" s="252"/>
      <c r="O496" s="213"/>
    </row>
    <row r="497" spans="1:15">
      <c r="A497" s="195"/>
      <c r="B497" s="177"/>
      <c r="C497" s="178"/>
      <c r="D497" s="178"/>
      <c r="E497" s="178"/>
      <c r="F497" s="252"/>
      <c r="G497" s="213"/>
      <c r="H497" s="253"/>
      <c r="I497" s="213"/>
      <c r="J497" s="253"/>
      <c r="K497" s="213"/>
      <c r="L497" s="252"/>
      <c r="M497" s="213"/>
      <c r="N497" s="252"/>
      <c r="O497" s="213"/>
    </row>
    <row r="498" spans="1:15">
      <c r="A498" s="195"/>
      <c r="B498" s="177"/>
      <c r="C498" s="178"/>
      <c r="D498" s="178"/>
      <c r="E498" s="178"/>
      <c r="F498" s="252"/>
      <c r="G498" s="213"/>
      <c r="H498" s="253"/>
      <c r="I498" s="213"/>
      <c r="J498" s="253"/>
      <c r="K498" s="213"/>
      <c r="L498" s="252"/>
      <c r="M498" s="213"/>
      <c r="N498" s="252"/>
      <c r="O498" s="213"/>
    </row>
    <row r="499" spans="1:15">
      <c r="A499" s="195"/>
      <c r="B499" s="177"/>
      <c r="C499" s="178"/>
      <c r="D499" s="178"/>
      <c r="E499" s="178"/>
      <c r="F499" s="252"/>
      <c r="G499" s="213"/>
      <c r="H499" s="253"/>
      <c r="I499" s="213"/>
      <c r="J499" s="253"/>
      <c r="K499" s="213"/>
      <c r="L499" s="252"/>
      <c r="M499" s="213"/>
      <c r="N499" s="252"/>
      <c r="O499" s="213"/>
    </row>
    <row r="500" spans="1:15">
      <c r="A500" s="195"/>
      <c r="B500" s="177"/>
      <c r="C500" s="178"/>
      <c r="D500" s="178"/>
      <c r="E500" s="178"/>
      <c r="F500" s="252"/>
      <c r="G500" s="213"/>
      <c r="H500" s="253"/>
      <c r="I500" s="213"/>
      <c r="J500" s="253"/>
      <c r="K500" s="213"/>
      <c r="L500" s="252"/>
      <c r="M500" s="213"/>
      <c r="N500" s="252"/>
      <c r="O500" s="213"/>
    </row>
    <row r="501" spans="1:15">
      <c r="A501" s="195"/>
      <c r="B501" s="177"/>
      <c r="C501" s="178"/>
      <c r="D501" s="178"/>
      <c r="E501" s="178"/>
      <c r="F501" s="252"/>
      <c r="G501" s="213"/>
      <c r="H501" s="253"/>
      <c r="I501" s="213"/>
      <c r="J501" s="253"/>
      <c r="K501" s="213"/>
      <c r="L501" s="252"/>
      <c r="M501" s="213"/>
      <c r="N501" s="252"/>
      <c r="O501" s="213"/>
    </row>
    <row r="502" spans="1:15">
      <c r="A502" s="195"/>
      <c r="B502" s="177"/>
      <c r="C502" s="178"/>
      <c r="D502" s="178"/>
      <c r="E502" s="178"/>
      <c r="F502" s="252"/>
      <c r="G502" s="213"/>
      <c r="H502" s="253"/>
      <c r="I502" s="213"/>
      <c r="J502" s="253"/>
      <c r="K502" s="213"/>
      <c r="L502" s="252"/>
      <c r="M502" s="213"/>
      <c r="N502" s="252"/>
      <c r="O502" s="213"/>
    </row>
    <row r="503" spans="1:15">
      <c r="A503" s="195"/>
      <c r="B503" s="177"/>
      <c r="C503" s="178"/>
      <c r="D503" s="178"/>
      <c r="E503" s="178"/>
      <c r="F503" s="252"/>
      <c r="G503" s="213"/>
      <c r="H503" s="253"/>
      <c r="I503" s="213"/>
      <c r="J503" s="253"/>
      <c r="K503" s="213"/>
      <c r="L503" s="252"/>
      <c r="M503" s="213"/>
      <c r="N503" s="252"/>
      <c r="O503" s="213"/>
    </row>
    <row r="504" spans="1:15">
      <c r="A504" s="195"/>
      <c r="B504" s="177"/>
      <c r="C504" s="178"/>
      <c r="D504" s="178"/>
      <c r="E504" s="178"/>
      <c r="F504" s="252"/>
      <c r="G504" s="213"/>
      <c r="H504" s="253"/>
      <c r="I504" s="213"/>
      <c r="J504" s="253"/>
      <c r="K504" s="213"/>
      <c r="L504" s="252"/>
      <c r="M504" s="213"/>
      <c r="N504" s="252"/>
      <c r="O504" s="213"/>
    </row>
    <row r="505" spans="1:15">
      <c r="A505" s="195"/>
      <c r="B505" s="177"/>
      <c r="C505" s="178"/>
      <c r="D505" s="178"/>
      <c r="E505" s="178"/>
      <c r="F505" s="252"/>
      <c r="G505" s="213"/>
      <c r="H505" s="253"/>
      <c r="I505" s="213"/>
      <c r="J505" s="253"/>
      <c r="K505" s="213"/>
      <c r="L505" s="252"/>
      <c r="M505" s="213"/>
      <c r="N505" s="252"/>
      <c r="O505" s="213"/>
    </row>
    <row r="506" spans="1:15">
      <c r="A506" s="195"/>
      <c r="B506" s="177"/>
      <c r="C506" s="178"/>
      <c r="D506" s="178"/>
      <c r="E506" s="178"/>
      <c r="F506" s="252"/>
      <c r="G506" s="213"/>
      <c r="H506" s="253"/>
      <c r="I506" s="213"/>
      <c r="J506" s="253"/>
      <c r="K506" s="213"/>
      <c r="L506" s="252"/>
      <c r="M506" s="213"/>
      <c r="N506" s="252"/>
      <c r="O506" s="213"/>
    </row>
    <row r="507" spans="1:15">
      <c r="A507" s="195"/>
      <c r="B507" s="177"/>
      <c r="C507" s="178"/>
      <c r="D507" s="178"/>
      <c r="E507" s="178"/>
      <c r="F507" s="252"/>
      <c r="G507" s="213"/>
      <c r="H507" s="253"/>
      <c r="I507" s="213"/>
      <c r="J507" s="253"/>
      <c r="K507" s="213"/>
      <c r="L507" s="252"/>
      <c r="M507" s="213"/>
      <c r="N507" s="252"/>
      <c r="O507" s="213"/>
    </row>
    <row r="508" spans="1:15">
      <c r="A508" s="195"/>
      <c r="B508" s="177"/>
      <c r="C508" s="178"/>
      <c r="D508" s="178"/>
      <c r="E508" s="178"/>
      <c r="F508" s="252"/>
      <c r="G508" s="213"/>
      <c r="H508" s="253"/>
      <c r="I508" s="213"/>
      <c r="J508" s="253"/>
      <c r="K508" s="213"/>
      <c r="L508" s="252"/>
      <c r="M508" s="213"/>
      <c r="N508" s="252"/>
      <c r="O508" s="213"/>
    </row>
    <row r="509" spans="1:15">
      <c r="A509" s="195"/>
      <c r="B509" s="177"/>
      <c r="C509" s="178"/>
      <c r="D509" s="178"/>
      <c r="E509" s="178"/>
      <c r="F509" s="252"/>
      <c r="G509" s="213"/>
      <c r="H509" s="253"/>
      <c r="I509" s="213"/>
      <c r="J509" s="253"/>
      <c r="K509" s="213"/>
      <c r="L509" s="252"/>
      <c r="M509" s="213"/>
      <c r="N509" s="252"/>
      <c r="O509" s="213"/>
    </row>
    <row r="510" spans="1:15">
      <c r="A510" s="195"/>
      <c r="B510" s="177"/>
      <c r="C510" s="178"/>
      <c r="D510" s="178"/>
      <c r="E510" s="178"/>
      <c r="F510" s="252"/>
      <c r="G510" s="213"/>
      <c r="H510" s="253"/>
      <c r="I510" s="213"/>
      <c r="J510" s="253"/>
      <c r="K510" s="213"/>
      <c r="L510" s="252"/>
      <c r="M510" s="213"/>
      <c r="N510" s="252"/>
      <c r="O510" s="213"/>
    </row>
    <row r="511" spans="1:15">
      <c r="A511" s="195"/>
      <c r="B511" s="177"/>
      <c r="C511" s="178"/>
      <c r="D511" s="178"/>
      <c r="E511" s="178"/>
      <c r="F511" s="252"/>
      <c r="G511" s="213"/>
      <c r="H511" s="253"/>
      <c r="I511" s="213"/>
      <c r="J511" s="253"/>
      <c r="K511" s="213"/>
      <c r="L511" s="252"/>
      <c r="M511" s="213"/>
      <c r="N511" s="252"/>
      <c r="O511" s="213"/>
    </row>
    <row r="512" spans="1:15">
      <c r="A512" s="195"/>
      <c r="B512" s="177"/>
      <c r="C512" s="178"/>
      <c r="D512" s="178"/>
      <c r="E512" s="178"/>
      <c r="F512" s="252"/>
      <c r="G512" s="213"/>
      <c r="H512" s="253"/>
      <c r="I512" s="213"/>
      <c r="J512" s="253"/>
      <c r="K512" s="213"/>
      <c r="L512" s="252"/>
      <c r="M512" s="213"/>
      <c r="N512" s="252"/>
      <c r="O512" s="213"/>
    </row>
    <row r="513" spans="1:15">
      <c r="A513" s="195"/>
      <c r="B513" s="177"/>
      <c r="C513" s="178"/>
      <c r="D513" s="178"/>
      <c r="E513" s="178"/>
      <c r="F513" s="252"/>
      <c r="G513" s="213"/>
      <c r="H513" s="253"/>
      <c r="I513" s="213"/>
      <c r="J513" s="253"/>
      <c r="K513" s="213"/>
      <c r="L513" s="252"/>
      <c r="M513" s="213"/>
      <c r="N513" s="252"/>
      <c r="O513" s="213"/>
    </row>
    <row r="514" spans="1:15">
      <c r="A514" s="195"/>
      <c r="B514" s="177"/>
      <c r="C514" s="178"/>
      <c r="D514" s="178"/>
      <c r="E514" s="178"/>
      <c r="F514" s="252"/>
      <c r="G514" s="213"/>
      <c r="H514" s="253"/>
      <c r="I514" s="213"/>
      <c r="J514" s="253"/>
      <c r="K514" s="213"/>
      <c r="L514" s="252"/>
      <c r="M514" s="213"/>
      <c r="N514" s="252"/>
      <c r="O514" s="213"/>
    </row>
    <row r="515" spans="1:15">
      <c r="A515" s="195"/>
      <c r="B515" s="177"/>
      <c r="C515" s="178"/>
      <c r="D515" s="178"/>
      <c r="E515" s="178"/>
      <c r="F515" s="252"/>
      <c r="G515" s="213"/>
      <c r="H515" s="253"/>
      <c r="I515" s="213"/>
      <c r="J515" s="253"/>
      <c r="K515" s="213"/>
      <c r="L515" s="252"/>
      <c r="M515" s="213"/>
      <c r="N515" s="252"/>
      <c r="O515" s="213"/>
    </row>
    <row r="516" spans="1:15">
      <c r="A516" s="195"/>
      <c r="B516" s="177"/>
      <c r="C516" s="178"/>
      <c r="D516" s="178"/>
      <c r="E516" s="178"/>
      <c r="F516" s="252"/>
      <c r="G516" s="213"/>
      <c r="H516" s="253"/>
      <c r="I516" s="213"/>
      <c r="J516" s="253"/>
      <c r="K516" s="213"/>
      <c r="L516" s="252"/>
      <c r="M516" s="213"/>
      <c r="N516" s="252"/>
      <c r="O516" s="213"/>
    </row>
    <row r="517" spans="1:15">
      <c r="A517" s="195"/>
      <c r="B517" s="177"/>
      <c r="C517" s="178"/>
      <c r="D517" s="178"/>
      <c r="E517" s="178"/>
      <c r="F517" s="252"/>
      <c r="G517" s="213"/>
      <c r="H517" s="253"/>
      <c r="I517" s="213"/>
      <c r="J517" s="253"/>
      <c r="K517" s="213"/>
      <c r="L517" s="252"/>
      <c r="M517" s="213"/>
      <c r="N517" s="252"/>
      <c r="O517" s="213"/>
    </row>
    <row r="518" spans="1:15">
      <c r="A518" s="195"/>
      <c r="B518" s="177"/>
      <c r="C518" s="178"/>
      <c r="D518" s="178"/>
      <c r="E518" s="178"/>
      <c r="F518" s="252"/>
      <c r="G518" s="213"/>
      <c r="H518" s="253"/>
      <c r="I518" s="213"/>
      <c r="J518" s="253"/>
      <c r="K518" s="213"/>
      <c r="L518" s="252"/>
      <c r="M518" s="213"/>
      <c r="N518" s="252"/>
      <c r="O518" s="213"/>
    </row>
    <row r="519" spans="1:15">
      <c r="A519" s="195"/>
      <c r="B519" s="177"/>
      <c r="C519" s="178"/>
      <c r="D519" s="178"/>
      <c r="E519" s="178"/>
      <c r="F519" s="252"/>
      <c r="G519" s="213"/>
      <c r="H519" s="253"/>
      <c r="I519" s="213"/>
      <c r="J519" s="253"/>
      <c r="K519" s="213"/>
      <c r="L519" s="252"/>
      <c r="M519" s="213"/>
      <c r="N519" s="252"/>
      <c r="O519" s="213"/>
    </row>
    <row r="520" spans="1:15">
      <c r="A520" s="195"/>
      <c r="B520" s="177"/>
      <c r="C520" s="178"/>
      <c r="D520" s="178"/>
      <c r="E520" s="178"/>
      <c r="F520" s="252"/>
      <c r="G520" s="213"/>
      <c r="H520" s="253"/>
      <c r="I520" s="213"/>
      <c r="J520" s="253"/>
      <c r="K520" s="213"/>
      <c r="L520" s="252"/>
      <c r="M520" s="213"/>
      <c r="N520" s="252"/>
      <c r="O520" s="213"/>
    </row>
    <row r="521" spans="1:15">
      <c r="A521" s="195"/>
      <c r="B521" s="177"/>
      <c r="C521" s="178"/>
      <c r="D521" s="178"/>
      <c r="E521" s="178"/>
      <c r="F521" s="252"/>
      <c r="G521" s="213"/>
      <c r="H521" s="253"/>
      <c r="I521" s="213"/>
      <c r="J521" s="253"/>
      <c r="K521" s="213"/>
      <c r="L521" s="252"/>
      <c r="M521" s="213"/>
      <c r="N521" s="252"/>
      <c r="O521" s="213"/>
    </row>
    <row r="522" spans="1:15">
      <c r="A522" s="195"/>
      <c r="B522" s="177"/>
      <c r="C522" s="178"/>
      <c r="D522" s="178"/>
      <c r="E522" s="178"/>
      <c r="F522" s="252"/>
      <c r="G522" s="213"/>
      <c r="H522" s="253"/>
      <c r="I522" s="213"/>
      <c r="J522" s="253"/>
      <c r="K522" s="213"/>
      <c r="L522" s="252"/>
      <c r="M522" s="213"/>
      <c r="N522" s="252"/>
      <c r="O522" s="213"/>
    </row>
    <row r="523" spans="1:15">
      <c r="A523" s="195"/>
      <c r="B523" s="177"/>
      <c r="C523" s="178"/>
      <c r="D523" s="178"/>
      <c r="E523" s="178"/>
      <c r="F523" s="252"/>
      <c r="G523" s="213"/>
      <c r="H523" s="253"/>
      <c r="I523" s="213"/>
      <c r="J523" s="253"/>
      <c r="K523" s="213"/>
      <c r="L523" s="252"/>
      <c r="M523" s="213"/>
      <c r="N523" s="252"/>
      <c r="O523" s="213"/>
    </row>
    <row r="524" spans="1:15">
      <c r="A524" s="195"/>
      <c r="B524" s="177"/>
      <c r="C524" s="178"/>
      <c r="D524" s="178"/>
      <c r="E524" s="178"/>
      <c r="F524" s="252"/>
      <c r="G524" s="213"/>
      <c r="H524" s="253"/>
      <c r="I524" s="213"/>
      <c r="J524" s="253"/>
      <c r="K524" s="213"/>
      <c r="L524" s="252"/>
      <c r="M524" s="213"/>
      <c r="N524" s="252"/>
      <c r="O524" s="213"/>
    </row>
    <row r="525" spans="1:15">
      <c r="A525" s="195"/>
      <c r="B525" s="177"/>
      <c r="C525" s="178"/>
      <c r="D525" s="178"/>
      <c r="E525" s="178"/>
      <c r="F525" s="252"/>
      <c r="G525" s="213"/>
      <c r="H525" s="253"/>
      <c r="I525" s="213"/>
      <c r="J525" s="253"/>
      <c r="K525" s="213"/>
      <c r="L525" s="252"/>
      <c r="M525" s="213"/>
      <c r="N525" s="252"/>
      <c r="O525" s="213"/>
    </row>
    <row r="526" spans="1:15">
      <c r="A526" s="195"/>
      <c r="B526" s="177"/>
      <c r="C526" s="178"/>
      <c r="D526" s="178"/>
      <c r="E526" s="178"/>
      <c r="F526" s="252"/>
      <c r="G526" s="213"/>
      <c r="H526" s="253"/>
      <c r="I526" s="213"/>
      <c r="J526" s="253"/>
      <c r="K526" s="213"/>
      <c r="L526" s="252"/>
      <c r="M526" s="213"/>
      <c r="N526" s="252"/>
      <c r="O526" s="213"/>
    </row>
    <row r="527" spans="1:15">
      <c r="A527" s="195"/>
      <c r="B527" s="177"/>
      <c r="C527" s="178"/>
      <c r="D527" s="178"/>
      <c r="E527" s="178"/>
      <c r="F527" s="252"/>
      <c r="G527" s="213"/>
      <c r="H527" s="253"/>
      <c r="I527" s="213"/>
      <c r="J527" s="253"/>
      <c r="K527" s="213"/>
      <c r="L527" s="252"/>
      <c r="M527" s="213"/>
      <c r="N527" s="252"/>
      <c r="O527" s="213"/>
    </row>
    <row r="528" spans="1:15">
      <c r="A528" s="195"/>
      <c r="B528" s="177"/>
      <c r="C528" s="178"/>
      <c r="D528" s="178"/>
      <c r="E528" s="178"/>
      <c r="F528" s="252"/>
      <c r="G528" s="213"/>
      <c r="H528" s="253"/>
      <c r="I528" s="213"/>
      <c r="J528" s="253"/>
      <c r="K528" s="213"/>
      <c r="L528" s="252"/>
      <c r="M528" s="213"/>
      <c r="N528" s="252"/>
      <c r="O528" s="213"/>
    </row>
    <row r="529" spans="1:15">
      <c r="A529" s="195"/>
      <c r="B529" s="177"/>
      <c r="C529" s="178"/>
      <c r="D529" s="178"/>
      <c r="E529" s="178"/>
      <c r="F529" s="252"/>
      <c r="G529" s="213"/>
      <c r="H529" s="253"/>
      <c r="I529" s="213"/>
      <c r="J529" s="253"/>
      <c r="K529" s="213"/>
      <c r="L529" s="252"/>
      <c r="M529" s="213"/>
      <c r="N529" s="252"/>
      <c r="O529" s="213"/>
    </row>
    <row r="530" spans="1:15">
      <c r="A530" s="195"/>
      <c r="B530" s="177"/>
      <c r="C530" s="178"/>
      <c r="D530" s="178"/>
      <c r="E530" s="178"/>
      <c r="F530" s="252"/>
      <c r="G530" s="213"/>
      <c r="H530" s="253"/>
      <c r="I530" s="213"/>
      <c r="J530" s="253"/>
      <c r="K530" s="213"/>
      <c r="L530" s="252"/>
      <c r="M530" s="213"/>
      <c r="N530" s="252"/>
      <c r="O530" s="213"/>
    </row>
    <row r="531" spans="1:15">
      <c r="A531" s="195"/>
      <c r="B531" s="177"/>
      <c r="C531" s="178"/>
      <c r="D531" s="178"/>
      <c r="E531" s="178"/>
      <c r="F531" s="176"/>
      <c r="G531" s="176"/>
      <c r="H531" s="187"/>
      <c r="I531" s="176"/>
      <c r="J531" s="187"/>
      <c r="K531" s="176"/>
      <c r="L531" s="176"/>
      <c r="M531" s="176"/>
      <c r="N531" s="176"/>
      <c r="O531" s="176"/>
    </row>
    <row r="532" spans="1:15">
      <c r="A532" s="195"/>
      <c r="B532" s="177"/>
      <c r="C532" s="178"/>
      <c r="D532" s="178"/>
      <c r="E532" s="178"/>
      <c r="F532" s="176"/>
      <c r="G532" s="176"/>
      <c r="H532" s="187"/>
      <c r="I532" s="176"/>
      <c r="J532" s="187"/>
      <c r="K532" s="176"/>
      <c r="L532" s="176"/>
      <c r="M532" s="176"/>
      <c r="N532" s="176"/>
      <c r="O532" s="176"/>
    </row>
    <row r="533" spans="1:15">
      <c r="A533" s="195"/>
      <c r="B533" s="177"/>
      <c r="C533" s="178"/>
      <c r="D533" s="178"/>
      <c r="E533" s="178"/>
      <c r="F533" s="176"/>
      <c r="G533" s="176"/>
      <c r="H533" s="187"/>
      <c r="I533" s="176"/>
      <c r="J533" s="187"/>
      <c r="K533" s="176"/>
      <c r="L533" s="176"/>
      <c r="M533" s="176"/>
      <c r="N533" s="176"/>
      <c r="O533" s="176"/>
    </row>
    <row r="534" spans="1:15">
      <c r="A534" s="195"/>
      <c r="B534" s="177"/>
      <c r="C534" s="178"/>
      <c r="D534" s="178"/>
      <c r="E534" s="178"/>
      <c r="F534" s="176"/>
      <c r="G534" s="176"/>
      <c r="H534" s="187"/>
      <c r="I534" s="176"/>
      <c r="J534" s="187"/>
      <c r="K534" s="176"/>
      <c r="L534" s="176"/>
      <c r="M534" s="176"/>
      <c r="N534" s="176"/>
      <c r="O534" s="176"/>
    </row>
    <row r="535" spans="1:15">
      <c r="A535" s="195"/>
      <c r="B535" s="177"/>
      <c r="C535" s="178"/>
      <c r="D535" s="178"/>
      <c r="E535" s="178"/>
      <c r="F535" s="176"/>
      <c r="G535" s="176"/>
      <c r="H535" s="187"/>
      <c r="I535" s="176"/>
      <c r="J535" s="187"/>
      <c r="K535" s="176"/>
      <c r="L535" s="176"/>
      <c r="M535" s="176"/>
      <c r="N535" s="176"/>
      <c r="O535" s="176"/>
    </row>
    <row r="536" spans="1:15">
      <c r="A536" s="195"/>
      <c r="B536" s="177"/>
      <c r="C536" s="178"/>
      <c r="D536" s="178"/>
      <c r="E536" s="178"/>
      <c r="F536" s="176"/>
      <c r="G536" s="176"/>
      <c r="H536" s="187"/>
      <c r="I536" s="176"/>
      <c r="J536" s="187"/>
      <c r="K536" s="176"/>
      <c r="L536" s="176"/>
      <c r="M536" s="176"/>
      <c r="N536" s="176"/>
      <c r="O536" s="176"/>
    </row>
    <row r="537" spans="1:15">
      <c r="A537" s="195"/>
      <c r="B537" s="177"/>
      <c r="C537" s="178"/>
      <c r="D537" s="178"/>
      <c r="E537" s="178"/>
      <c r="F537" s="176"/>
      <c r="G537" s="176"/>
      <c r="H537" s="187"/>
      <c r="I537" s="176"/>
      <c r="J537" s="187"/>
      <c r="K537" s="176"/>
      <c r="L537" s="176"/>
      <c r="M537" s="176"/>
      <c r="N537" s="176"/>
      <c r="O537" s="176"/>
    </row>
    <row r="538" spans="1:15">
      <c r="A538" s="195"/>
      <c r="B538" s="177"/>
      <c r="C538" s="178"/>
      <c r="D538" s="178"/>
      <c r="E538" s="178"/>
      <c r="F538" s="176"/>
      <c r="G538" s="176"/>
      <c r="H538" s="187"/>
      <c r="I538" s="176"/>
      <c r="J538" s="187"/>
      <c r="K538" s="176"/>
      <c r="L538" s="176"/>
      <c r="M538" s="176"/>
      <c r="N538" s="176"/>
      <c r="O538" s="176"/>
    </row>
    <row r="539" spans="1:15">
      <c r="A539" s="195"/>
      <c r="B539" s="177"/>
      <c r="C539" s="178"/>
      <c r="D539" s="178"/>
      <c r="E539" s="178"/>
      <c r="F539" s="176"/>
      <c r="G539" s="176"/>
      <c r="H539" s="187"/>
      <c r="I539" s="176"/>
      <c r="J539" s="187"/>
      <c r="K539" s="176"/>
      <c r="L539" s="176"/>
      <c r="M539" s="176"/>
      <c r="N539" s="176"/>
      <c r="O539" s="176"/>
    </row>
    <row r="540" spans="1:15">
      <c r="A540" s="195"/>
      <c r="B540" s="177"/>
      <c r="C540" s="178"/>
      <c r="D540" s="178"/>
      <c r="E540" s="178"/>
      <c r="F540" s="176"/>
      <c r="G540" s="176"/>
      <c r="H540" s="187"/>
      <c r="I540" s="176"/>
      <c r="J540" s="187"/>
      <c r="K540" s="176"/>
      <c r="L540" s="176"/>
      <c r="M540" s="176"/>
      <c r="N540" s="176"/>
      <c r="O540" s="176"/>
    </row>
    <row r="541" spans="1:15">
      <c r="A541" s="195"/>
      <c r="B541" s="177"/>
      <c r="C541" s="178"/>
      <c r="D541" s="178"/>
      <c r="E541" s="178"/>
      <c r="F541" s="176"/>
      <c r="G541" s="176"/>
      <c r="H541" s="187"/>
      <c r="I541" s="176"/>
      <c r="J541" s="187"/>
      <c r="K541" s="176"/>
      <c r="L541" s="176"/>
      <c r="M541" s="176"/>
      <c r="N541" s="176"/>
      <c r="O541" s="176"/>
    </row>
    <row r="542" spans="1:15">
      <c r="A542" s="195"/>
      <c r="B542" s="177"/>
      <c r="C542" s="178"/>
      <c r="D542" s="178"/>
      <c r="E542" s="178"/>
      <c r="F542" s="176"/>
      <c r="G542" s="176"/>
      <c r="H542" s="187"/>
      <c r="I542" s="176"/>
      <c r="J542" s="187"/>
      <c r="K542" s="176"/>
      <c r="L542" s="176"/>
      <c r="M542" s="176"/>
      <c r="N542" s="176"/>
      <c r="O542" s="176"/>
    </row>
    <row r="543" spans="1:15">
      <c r="A543" s="195"/>
      <c r="B543" s="177"/>
      <c r="C543" s="178"/>
      <c r="D543" s="178"/>
      <c r="E543" s="178"/>
      <c r="F543" s="176"/>
      <c r="G543" s="176"/>
      <c r="H543" s="187"/>
      <c r="I543" s="176"/>
      <c r="J543" s="187"/>
      <c r="K543" s="176"/>
      <c r="L543" s="176"/>
      <c r="M543" s="176"/>
      <c r="N543" s="176"/>
      <c r="O543" s="176"/>
    </row>
    <row r="544" spans="1:15">
      <c r="A544" s="195"/>
      <c r="B544" s="177"/>
      <c r="C544" s="178"/>
      <c r="D544" s="178"/>
      <c r="E544" s="178"/>
      <c r="F544" s="176"/>
      <c r="G544" s="176"/>
      <c r="H544" s="187"/>
      <c r="I544" s="176"/>
      <c r="J544" s="187"/>
      <c r="K544" s="176"/>
      <c r="L544" s="176"/>
      <c r="M544" s="176"/>
      <c r="N544" s="176"/>
      <c r="O544" s="176"/>
    </row>
    <row r="545" spans="1:15">
      <c r="A545" s="195"/>
      <c r="B545" s="177"/>
      <c r="C545" s="178"/>
      <c r="D545" s="178"/>
      <c r="E545" s="178"/>
      <c r="F545" s="176"/>
      <c r="G545" s="176"/>
      <c r="H545" s="187"/>
      <c r="I545" s="176"/>
      <c r="J545" s="187"/>
      <c r="K545" s="176"/>
      <c r="L545" s="176"/>
      <c r="M545" s="176"/>
      <c r="N545" s="176"/>
      <c r="O545" s="176"/>
    </row>
    <row r="546" spans="1:15">
      <c r="A546" s="195"/>
      <c r="B546" s="177"/>
      <c r="C546" s="178"/>
      <c r="D546" s="178"/>
      <c r="E546" s="178"/>
      <c r="F546" s="176"/>
      <c r="G546" s="176"/>
      <c r="H546" s="187"/>
      <c r="I546" s="176"/>
      <c r="J546" s="187"/>
      <c r="K546" s="176"/>
      <c r="L546" s="176"/>
      <c r="M546" s="176"/>
      <c r="N546" s="176"/>
      <c r="O546" s="176"/>
    </row>
    <row r="547" spans="1:15">
      <c r="A547" s="195"/>
      <c r="B547" s="177"/>
      <c r="C547" s="178"/>
      <c r="D547" s="178"/>
      <c r="E547" s="178"/>
      <c r="F547" s="176"/>
      <c r="G547" s="176"/>
      <c r="H547" s="187"/>
      <c r="I547" s="176"/>
      <c r="J547" s="187"/>
      <c r="K547" s="176"/>
      <c r="L547" s="176"/>
      <c r="M547" s="176"/>
      <c r="N547" s="176"/>
      <c r="O547" s="176"/>
    </row>
    <row r="548" spans="1:15">
      <c r="A548" s="195"/>
      <c r="B548" s="177"/>
      <c r="C548" s="178"/>
      <c r="D548" s="178"/>
      <c r="E548" s="178"/>
      <c r="F548" s="176"/>
      <c r="G548" s="176"/>
      <c r="H548" s="187"/>
      <c r="I548" s="176"/>
      <c r="J548" s="187"/>
      <c r="K548" s="176"/>
      <c r="L548" s="176"/>
      <c r="M548" s="176"/>
      <c r="N548" s="176"/>
      <c r="O548" s="176"/>
    </row>
    <row r="549" spans="1:15">
      <c r="A549" s="195"/>
      <c r="B549" s="177"/>
      <c r="C549" s="178"/>
      <c r="D549" s="178"/>
      <c r="E549" s="178"/>
      <c r="F549" s="176"/>
      <c r="G549" s="176"/>
      <c r="H549" s="187"/>
      <c r="I549" s="176"/>
      <c r="J549" s="187"/>
      <c r="K549" s="176"/>
      <c r="L549" s="176"/>
      <c r="M549" s="176"/>
      <c r="N549" s="176"/>
      <c r="O549" s="176"/>
    </row>
    <row r="550" spans="1:15">
      <c r="A550" s="195"/>
      <c r="B550" s="177"/>
      <c r="C550" s="178"/>
      <c r="D550" s="178"/>
      <c r="E550" s="178"/>
      <c r="F550" s="176"/>
      <c r="G550" s="176"/>
      <c r="H550" s="187"/>
      <c r="I550" s="176"/>
      <c r="J550" s="187"/>
      <c r="K550" s="176"/>
      <c r="L550" s="176"/>
      <c r="M550" s="176"/>
      <c r="N550" s="176"/>
      <c r="O550" s="176"/>
    </row>
    <row r="551" spans="1:15">
      <c r="A551" s="195"/>
      <c r="B551" s="177"/>
      <c r="C551" s="178"/>
      <c r="D551" s="178"/>
      <c r="E551" s="178"/>
      <c r="F551" s="176"/>
      <c r="G551" s="176"/>
      <c r="H551" s="187"/>
      <c r="I551" s="176"/>
      <c r="J551" s="187"/>
      <c r="K551" s="176"/>
      <c r="L551" s="176"/>
      <c r="M551" s="176"/>
      <c r="N551" s="176"/>
      <c r="O551" s="176"/>
    </row>
    <row r="552" spans="1:15">
      <c r="A552" s="195"/>
      <c r="B552" s="177"/>
      <c r="C552" s="178"/>
      <c r="D552" s="178"/>
      <c r="E552" s="178"/>
      <c r="F552" s="176"/>
      <c r="G552" s="176"/>
      <c r="H552" s="187"/>
      <c r="I552" s="176"/>
      <c r="J552" s="187"/>
      <c r="K552" s="176"/>
      <c r="L552" s="176"/>
      <c r="M552" s="176"/>
      <c r="N552" s="176"/>
      <c r="O552" s="176"/>
    </row>
    <row r="553" spans="1:15">
      <c r="A553" s="195"/>
      <c r="B553" s="177"/>
      <c r="C553" s="178"/>
      <c r="D553" s="178"/>
      <c r="E553" s="178"/>
      <c r="F553" s="176"/>
      <c r="G553" s="176"/>
      <c r="H553" s="187"/>
      <c r="I553" s="176"/>
      <c r="J553" s="187"/>
      <c r="K553" s="176"/>
      <c r="L553" s="176"/>
      <c r="M553" s="176"/>
      <c r="N553" s="176"/>
      <c r="O553" s="176"/>
    </row>
    <row r="554" spans="1:15">
      <c r="A554" s="195"/>
      <c r="B554" s="177"/>
      <c r="C554" s="178"/>
      <c r="D554" s="178"/>
      <c r="E554" s="178"/>
      <c r="F554" s="176"/>
      <c r="G554" s="176"/>
      <c r="H554" s="187"/>
      <c r="I554" s="176"/>
      <c r="J554" s="187"/>
      <c r="K554" s="176"/>
      <c r="L554" s="176"/>
      <c r="M554" s="176"/>
      <c r="N554" s="176"/>
      <c r="O554" s="176"/>
    </row>
    <row r="555" spans="1:15">
      <c r="A555" s="195"/>
      <c r="B555" s="177"/>
      <c r="C555" s="178"/>
      <c r="D555" s="178"/>
      <c r="E555" s="178"/>
      <c r="F555" s="176"/>
      <c r="G555" s="176"/>
      <c r="H555" s="187"/>
      <c r="I555" s="176"/>
      <c r="J555" s="187"/>
      <c r="K555" s="176"/>
      <c r="L555" s="176"/>
      <c r="M555" s="176"/>
      <c r="N555" s="176"/>
      <c r="O555" s="176"/>
    </row>
    <row r="556" spans="1:15">
      <c r="A556" s="195"/>
      <c r="B556" s="177"/>
      <c r="C556" s="178"/>
      <c r="D556" s="178"/>
      <c r="E556" s="178"/>
      <c r="F556" s="176"/>
      <c r="G556" s="176"/>
      <c r="H556" s="187"/>
      <c r="I556" s="176"/>
      <c r="J556" s="187"/>
      <c r="K556" s="176"/>
      <c r="L556" s="176"/>
      <c r="M556" s="176"/>
      <c r="N556" s="176"/>
      <c r="O556" s="176"/>
    </row>
    <row r="557" spans="1:15">
      <c r="A557" s="195"/>
      <c r="B557" s="177"/>
      <c r="C557" s="178"/>
      <c r="D557" s="178"/>
      <c r="E557" s="178"/>
      <c r="F557" s="176"/>
      <c r="G557" s="176"/>
      <c r="H557" s="187"/>
      <c r="I557" s="176"/>
      <c r="J557" s="187"/>
      <c r="K557" s="176"/>
      <c r="L557" s="176"/>
      <c r="M557" s="176"/>
      <c r="N557" s="176"/>
      <c r="O557" s="176"/>
    </row>
    <row r="558" spans="1:15">
      <c r="A558" s="195"/>
      <c r="B558" s="177"/>
      <c r="C558" s="178"/>
      <c r="D558" s="178"/>
      <c r="E558" s="178"/>
      <c r="F558" s="176"/>
      <c r="G558" s="176"/>
      <c r="H558" s="187"/>
      <c r="I558" s="176"/>
      <c r="J558" s="187"/>
      <c r="K558" s="176"/>
      <c r="L558" s="176"/>
      <c r="M558" s="176"/>
      <c r="N558" s="176"/>
      <c r="O558" s="176"/>
    </row>
    <row r="559" spans="1:15">
      <c r="A559" s="195"/>
      <c r="B559" s="177"/>
      <c r="C559" s="178"/>
      <c r="D559" s="178"/>
      <c r="E559" s="178"/>
      <c r="F559" s="176"/>
      <c r="G559" s="176"/>
      <c r="H559" s="187"/>
      <c r="I559" s="176"/>
      <c r="J559" s="187"/>
      <c r="K559" s="176"/>
      <c r="L559" s="176"/>
      <c r="M559" s="176"/>
      <c r="N559" s="176"/>
      <c r="O559" s="176"/>
    </row>
    <row r="560" spans="1:15">
      <c r="A560" s="195"/>
      <c r="B560" s="177"/>
      <c r="C560" s="178"/>
      <c r="D560" s="178"/>
      <c r="E560" s="178"/>
      <c r="F560" s="176"/>
      <c r="G560" s="176"/>
      <c r="H560" s="187"/>
      <c r="I560" s="176"/>
      <c r="J560" s="187"/>
      <c r="K560" s="176"/>
      <c r="L560" s="176"/>
      <c r="M560" s="176"/>
      <c r="N560" s="176"/>
      <c r="O560" s="176"/>
    </row>
    <row r="561" spans="1:15">
      <c r="A561" s="195"/>
      <c r="B561" s="177"/>
      <c r="C561" s="178"/>
      <c r="D561" s="178"/>
      <c r="E561" s="178"/>
      <c r="F561" s="176"/>
      <c r="G561" s="176"/>
      <c r="H561" s="187"/>
      <c r="I561" s="176"/>
      <c r="J561" s="187"/>
      <c r="K561" s="176"/>
      <c r="L561" s="176"/>
      <c r="M561" s="176"/>
      <c r="N561" s="176"/>
      <c r="O561" s="176"/>
    </row>
    <row r="562" spans="1:15">
      <c r="A562" s="195"/>
      <c r="B562" s="177"/>
      <c r="C562" s="178"/>
      <c r="D562" s="178"/>
      <c r="E562" s="178"/>
      <c r="F562" s="176"/>
      <c r="G562" s="176"/>
      <c r="H562" s="187"/>
      <c r="I562" s="176"/>
      <c r="J562" s="187"/>
      <c r="K562" s="176"/>
      <c r="L562" s="176"/>
      <c r="M562" s="176"/>
      <c r="N562" s="176"/>
      <c r="O562" s="176"/>
    </row>
    <row r="563" spans="1:15">
      <c r="A563" s="195"/>
      <c r="B563" s="177"/>
      <c r="C563" s="178"/>
      <c r="D563" s="178"/>
      <c r="E563" s="178"/>
      <c r="F563" s="176"/>
      <c r="G563" s="176"/>
      <c r="H563" s="187"/>
      <c r="I563" s="176"/>
      <c r="J563" s="187"/>
      <c r="K563" s="176"/>
      <c r="L563" s="176"/>
      <c r="M563" s="176"/>
      <c r="N563" s="176"/>
      <c r="O563" s="176"/>
    </row>
    <row r="564" spans="1:15">
      <c r="A564" s="195"/>
      <c r="B564" s="177"/>
      <c r="C564" s="178"/>
      <c r="D564" s="178"/>
      <c r="E564" s="178"/>
      <c r="F564" s="176"/>
      <c r="G564" s="176"/>
      <c r="H564" s="187"/>
      <c r="I564" s="176"/>
      <c r="J564" s="187"/>
      <c r="K564" s="176"/>
      <c r="L564" s="176"/>
      <c r="M564" s="176"/>
      <c r="N564" s="176"/>
      <c r="O564" s="176"/>
    </row>
    <row r="565" spans="1:15">
      <c r="A565" s="195"/>
      <c r="B565" s="177"/>
      <c r="C565" s="178"/>
      <c r="D565" s="178"/>
      <c r="E565" s="178"/>
      <c r="F565" s="176"/>
      <c r="G565" s="176"/>
      <c r="H565" s="187"/>
      <c r="I565" s="176"/>
      <c r="J565" s="187"/>
      <c r="K565" s="176"/>
      <c r="L565" s="176"/>
      <c r="M565" s="176"/>
      <c r="N565" s="176"/>
      <c r="O565" s="176"/>
    </row>
    <row r="566" spans="1:15">
      <c r="A566" s="195"/>
      <c r="B566" s="177"/>
      <c r="C566" s="178"/>
      <c r="D566" s="178"/>
      <c r="E566" s="178"/>
      <c r="F566" s="176"/>
      <c r="G566" s="176"/>
      <c r="H566" s="187"/>
      <c r="I566" s="176"/>
      <c r="J566" s="187"/>
      <c r="K566" s="176"/>
      <c r="L566" s="176"/>
      <c r="M566" s="176"/>
      <c r="N566" s="176"/>
      <c r="O566" s="176"/>
    </row>
    <row r="567" spans="1:15">
      <c r="A567" s="195"/>
      <c r="B567" s="177"/>
      <c r="C567" s="178"/>
      <c r="D567" s="178"/>
      <c r="E567" s="178"/>
      <c r="F567" s="176"/>
      <c r="G567" s="176"/>
      <c r="H567" s="187"/>
      <c r="I567" s="176"/>
      <c r="J567" s="187"/>
      <c r="K567" s="176"/>
      <c r="L567" s="176"/>
      <c r="M567" s="176"/>
      <c r="N567" s="176"/>
      <c r="O567" s="176"/>
    </row>
    <row r="568" spans="1:15">
      <c r="A568" s="195"/>
      <c r="B568" s="177"/>
      <c r="C568" s="178"/>
      <c r="D568" s="178"/>
      <c r="E568" s="178"/>
      <c r="F568" s="176"/>
      <c r="G568" s="176"/>
      <c r="H568" s="187"/>
      <c r="I568" s="176"/>
      <c r="J568" s="187"/>
      <c r="K568" s="176"/>
      <c r="L568" s="176"/>
      <c r="M568" s="176"/>
      <c r="N568" s="176"/>
      <c r="O568" s="176"/>
    </row>
    <row r="569" spans="1:15">
      <c r="A569" s="195"/>
      <c r="B569" s="177"/>
      <c r="C569" s="178"/>
      <c r="D569" s="178"/>
      <c r="E569" s="178"/>
      <c r="F569" s="176"/>
      <c r="G569" s="176"/>
      <c r="H569" s="187"/>
      <c r="I569" s="176"/>
      <c r="J569" s="187"/>
      <c r="K569" s="176"/>
      <c r="L569" s="176"/>
      <c r="M569" s="176"/>
      <c r="N569" s="176"/>
      <c r="O569" s="176"/>
    </row>
    <row r="570" spans="1:15">
      <c r="A570" s="195"/>
      <c r="B570" s="177"/>
      <c r="C570" s="178"/>
      <c r="D570" s="178"/>
      <c r="E570" s="178"/>
      <c r="F570" s="176"/>
      <c r="G570" s="176"/>
      <c r="H570" s="187"/>
      <c r="I570" s="176"/>
      <c r="J570" s="187"/>
      <c r="K570" s="176"/>
      <c r="L570" s="176"/>
      <c r="M570" s="176"/>
      <c r="N570" s="176"/>
      <c r="O570" s="176"/>
    </row>
    <row r="571" spans="1:15">
      <c r="A571" s="195"/>
      <c r="B571" s="177"/>
      <c r="C571" s="178"/>
      <c r="D571" s="178"/>
      <c r="E571" s="178"/>
      <c r="F571" s="176"/>
      <c r="G571" s="176"/>
      <c r="H571" s="187"/>
      <c r="I571" s="176"/>
      <c r="J571" s="187"/>
      <c r="K571" s="176"/>
      <c r="L571" s="176"/>
      <c r="M571" s="176"/>
      <c r="N571" s="176"/>
      <c r="O571" s="176"/>
    </row>
    <row r="572" spans="1:15">
      <c r="A572" s="195"/>
      <c r="B572" s="177"/>
      <c r="C572" s="178"/>
      <c r="D572" s="178"/>
      <c r="E572" s="178"/>
      <c r="F572" s="176"/>
      <c r="G572" s="176"/>
      <c r="H572" s="187"/>
      <c r="I572" s="176"/>
      <c r="J572" s="187"/>
      <c r="K572" s="176"/>
      <c r="L572" s="176"/>
      <c r="M572" s="176"/>
      <c r="N572" s="176"/>
      <c r="O572" s="176"/>
    </row>
    <row r="573" spans="1:15">
      <c r="A573" s="195"/>
      <c r="B573" s="177"/>
      <c r="C573" s="178"/>
      <c r="D573" s="178"/>
      <c r="E573" s="178"/>
      <c r="F573" s="176"/>
      <c r="G573" s="176"/>
      <c r="H573" s="187"/>
      <c r="I573" s="176"/>
      <c r="J573" s="187"/>
      <c r="K573" s="176"/>
      <c r="L573" s="176"/>
      <c r="M573" s="176"/>
      <c r="N573" s="176"/>
      <c r="O573" s="176"/>
    </row>
    <row r="574" spans="1:15">
      <c r="A574" s="195"/>
      <c r="B574" s="177"/>
      <c r="C574" s="178"/>
      <c r="D574" s="178"/>
      <c r="E574" s="178"/>
      <c r="F574" s="176"/>
      <c r="G574" s="176"/>
      <c r="H574" s="187"/>
      <c r="I574" s="176"/>
      <c r="J574" s="187"/>
      <c r="K574" s="176"/>
      <c r="L574" s="176"/>
      <c r="M574" s="176"/>
      <c r="N574" s="176"/>
      <c r="O574" s="176"/>
    </row>
    <row r="575" spans="1:15">
      <c r="A575" s="195"/>
      <c r="B575" s="177"/>
      <c r="C575" s="178"/>
      <c r="D575" s="178"/>
      <c r="E575" s="178"/>
      <c r="F575" s="176"/>
      <c r="G575" s="176"/>
      <c r="H575" s="187"/>
      <c r="I575" s="176"/>
      <c r="J575" s="187"/>
      <c r="K575" s="176"/>
      <c r="L575" s="176"/>
      <c r="M575" s="176"/>
      <c r="N575" s="176"/>
      <c r="O575" s="176"/>
    </row>
    <row r="576" spans="1:15">
      <c r="A576" s="195"/>
      <c r="B576" s="177"/>
      <c r="C576" s="178"/>
      <c r="D576" s="178"/>
      <c r="E576" s="178"/>
      <c r="F576" s="176"/>
      <c r="G576" s="176"/>
      <c r="H576" s="187"/>
      <c r="I576" s="176"/>
      <c r="J576" s="187"/>
      <c r="K576" s="176"/>
      <c r="L576" s="176"/>
      <c r="M576" s="176"/>
      <c r="N576" s="176"/>
      <c r="O576" s="176"/>
    </row>
    <row r="577" spans="1:15">
      <c r="A577" s="195"/>
      <c r="B577" s="177"/>
      <c r="C577" s="178"/>
      <c r="D577" s="178"/>
      <c r="E577" s="178"/>
      <c r="F577" s="176"/>
      <c r="G577" s="176"/>
      <c r="H577" s="187"/>
      <c r="I577" s="176"/>
      <c r="J577" s="187"/>
      <c r="K577" s="176"/>
      <c r="L577" s="176"/>
      <c r="M577" s="176"/>
      <c r="N577" s="176"/>
      <c r="O577" s="176"/>
    </row>
    <row r="578" spans="1:15">
      <c r="A578" s="195"/>
      <c r="B578" s="177"/>
      <c r="C578" s="178"/>
      <c r="D578" s="178"/>
      <c r="E578" s="178"/>
      <c r="F578" s="176"/>
      <c r="G578" s="176"/>
      <c r="H578" s="187"/>
      <c r="I578" s="176"/>
      <c r="J578" s="187"/>
      <c r="K578" s="176"/>
      <c r="L578" s="176"/>
      <c r="M578" s="176"/>
      <c r="N578" s="176"/>
      <c r="O578" s="176"/>
    </row>
    <row r="579" spans="1:15">
      <c r="A579" s="195"/>
      <c r="B579" s="177"/>
      <c r="C579" s="178"/>
      <c r="D579" s="178"/>
      <c r="E579" s="178"/>
      <c r="F579" s="176"/>
      <c r="G579" s="176"/>
      <c r="H579" s="187"/>
      <c r="I579" s="176"/>
      <c r="J579" s="187"/>
      <c r="K579" s="176"/>
      <c r="L579" s="176"/>
      <c r="M579" s="176"/>
      <c r="N579" s="176"/>
      <c r="O579" s="176"/>
    </row>
    <row r="580" spans="1:15">
      <c r="A580" s="195"/>
      <c r="B580" s="177"/>
      <c r="C580" s="178"/>
      <c r="D580" s="178"/>
      <c r="E580" s="178"/>
      <c r="F580" s="176"/>
      <c r="G580" s="176"/>
      <c r="H580" s="187"/>
      <c r="I580" s="176"/>
      <c r="J580" s="187"/>
      <c r="K580" s="176"/>
      <c r="L580" s="176"/>
      <c r="M580" s="176"/>
      <c r="N580" s="176"/>
      <c r="O580" s="176"/>
    </row>
    <row r="581" spans="1:15">
      <c r="A581" s="195"/>
      <c r="B581" s="177"/>
      <c r="C581" s="178"/>
      <c r="D581" s="178"/>
      <c r="E581" s="178"/>
      <c r="F581" s="176"/>
      <c r="G581" s="176"/>
      <c r="H581" s="187"/>
      <c r="I581" s="176"/>
      <c r="J581" s="187"/>
      <c r="K581" s="176"/>
      <c r="L581" s="176"/>
      <c r="M581" s="176"/>
      <c r="N581" s="176"/>
      <c r="O581" s="176"/>
    </row>
    <row r="582" spans="1:15">
      <c r="A582" s="195"/>
      <c r="B582" s="177"/>
      <c r="C582" s="178"/>
      <c r="D582" s="178"/>
      <c r="E582" s="178"/>
      <c r="F582" s="176"/>
      <c r="G582" s="176"/>
      <c r="H582" s="187"/>
      <c r="I582" s="176"/>
      <c r="J582" s="187"/>
      <c r="K582" s="176"/>
      <c r="L582" s="176"/>
      <c r="M582" s="176"/>
      <c r="N582" s="176"/>
      <c r="O582" s="176"/>
    </row>
    <row r="583" spans="1:15">
      <c r="A583" s="195"/>
      <c r="B583" s="177"/>
      <c r="C583" s="178"/>
      <c r="D583" s="178"/>
      <c r="E583" s="178"/>
      <c r="F583" s="176"/>
      <c r="G583" s="176"/>
      <c r="H583" s="187"/>
      <c r="I583" s="176"/>
      <c r="J583" s="187"/>
      <c r="K583" s="176"/>
      <c r="L583" s="176"/>
      <c r="M583" s="176"/>
      <c r="N583" s="176"/>
      <c r="O583" s="176"/>
    </row>
    <row r="584" spans="1:15">
      <c r="A584" s="195"/>
      <c r="B584" s="177"/>
      <c r="C584" s="178"/>
      <c r="D584" s="178"/>
      <c r="E584" s="178"/>
      <c r="F584" s="176"/>
      <c r="G584" s="176"/>
      <c r="H584" s="187"/>
      <c r="I584" s="176"/>
      <c r="J584" s="187"/>
      <c r="K584" s="176"/>
      <c r="L584" s="176"/>
      <c r="M584" s="176"/>
      <c r="N584" s="176"/>
      <c r="O584" s="176"/>
    </row>
    <row r="585" spans="1:15">
      <c r="A585" s="195"/>
      <c r="B585" s="177"/>
      <c r="C585" s="178"/>
      <c r="D585" s="178"/>
      <c r="E585" s="178"/>
      <c r="F585" s="176"/>
      <c r="G585" s="176"/>
      <c r="H585" s="187"/>
      <c r="I585" s="176"/>
      <c r="J585" s="187"/>
      <c r="K585" s="176"/>
      <c r="L585" s="176"/>
      <c r="M585" s="176"/>
      <c r="N585" s="176"/>
      <c r="O585" s="176"/>
    </row>
    <row r="586" spans="1:15">
      <c r="A586" s="195"/>
      <c r="B586" s="177"/>
      <c r="C586" s="178"/>
      <c r="D586" s="178"/>
      <c r="E586" s="178"/>
      <c r="F586" s="176"/>
      <c r="G586" s="176"/>
      <c r="H586" s="187"/>
      <c r="I586" s="176"/>
      <c r="J586" s="187"/>
      <c r="K586" s="176"/>
      <c r="L586" s="176"/>
      <c r="M586" s="176"/>
      <c r="N586" s="176"/>
      <c r="O586" s="176"/>
    </row>
    <row r="587" spans="1:15">
      <c r="A587" s="195"/>
      <c r="B587" s="177"/>
      <c r="C587" s="178"/>
      <c r="D587" s="178"/>
      <c r="E587" s="178"/>
      <c r="F587" s="176"/>
      <c r="G587" s="176"/>
      <c r="H587" s="187"/>
      <c r="I587" s="176"/>
      <c r="J587" s="187"/>
      <c r="K587" s="176"/>
      <c r="L587" s="176"/>
      <c r="M587" s="176"/>
      <c r="N587" s="176"/>
      <c r="O587" s="176"/>
    </row>
    <row r="588" spans="1:15">
      <c r="A588" s="195"/>
      <c r="B588" s="177"/>
      <c r="C588" s="178"/>
      <c r="D588" s="178"/>
      <c r="E588" s="178"/>
      <c r="F588" s="176"/>
      <c r="G588" s="176"/>
      <c r="H588" s="187"/>
      <c r="I588" s="176"/>
      <c r="J588" s="187"/>
      <c r="K588" s="176"/>
      <c r="L588" s="176"/>
      <c r="M588" s="176"/>
      <c r="N588" s="176"/>
      <c r="O588" s="176"/>
    </row>
    <row r="589" spans="1:15">
      <c r="A589" s="195"/>
      <c r="B589" s="177"/>
      <c r="C589" s="178"/>
      <c r="D589" s="178"/>
      <c r="E589" s="178"/>
      <c r="F589" s="176"/>
      <c r="G589" s="176"/>
      <c r="H589" s="187"/>
      <c r="I589" s="176"/>
      <c r="J589" s="187"/>
      <c r="K589" s="176"/>
      <c r="L589" s="176"/>
      <c r="M589" s="176"/>
      <c r="N589" s="176"/>
      <c r="O589" s="176"/>
    </row>
    <row r="590" spans="1:15">
      <c r="A590" s="195"/>
      <c r="B590" s="177"/>
      <c r="C590" s="178"/>
      <c r="D590" s="178"/>
      <c r="E590" s="178"/>
      <c r="F590" s="176"/>
      <c r="G590" s="176"/>
      <c r="H590" s="187"/>
      <c r="I590" s="176"/>
      <c r="J590" s="187"/>
      <c r="K590" s="176"/>
      <c r="L590" s="176"/>
      <c r="M590" s="176"/>
      <c r="N590" s="176"/>
      <c r="O590" s="176"/>
    </row>
    <row r="591" spans="1:15">
      <c r="A591" s="195"/>
      <c r="B591" s="177"/>
      <c r="C591" s="178"/>
      <c r="D591" s="178"/>
      <c r="E591" s="178"/>
      <c r="F591" s="176"/>
      <c r="G591" s="176"/>
      <c r="H591" s="187"/>
      <c r="I591" s="176"/>
      <c r="J591" s="187"/>
      <c r="K591" s="176"/>
      <c r="L591" s="176"/>
      <c r="M591" s="176"/>
      <c r="N591" s="176"/>
      <c r="O591" s="176"/>
    </row>
    <row r="592" spans="1:15">
      <c r="A592" s="195"/>
      <c r="B592" s="177"/>
      <c r="C592" s="178"/>
      <c r="D592" s="178"/>
      <c r="E592" s="178"/>
      <c r="F592" s="176"/>
      <c r="G592" s="176"/>
      <c r="H592" s="187"/>
      <c r="I592" s="176"/>
      <c r="J592" s="187"/>
      <c r="K592" s="176"/>
      <c r="L592" s="176"/>
      <c r="M592" s="176"/>
      <c r="N592" s="176"/>
      <c r="O592" s="176"/>
    </row>
    <row r="593" spans="1:15">
      <c r="A593" s="195"/>
      <c r="B593" s="177"/>
      <c r="C593" s="178"/>
      <c r="D593" s="178"/>
      <c r="E593" s="178"/>
      <c r="F593" s="176"/>
      <c r="G593" s="176"/>
      <c r="H593" s="187"/>
      <c r="I593" s="176"/>
      <c r="J593" s="187"/>
      <c r="K593" s="176"/>
      <c r="L593" s="176"/>
      <c r="M593" s="176"/>
      <c r="N593" s="176"/>
      <c r="O593" s="176"/>
    </row>
    <row r="594" spans="1:15">
      <c r="A594" s="195"/>
      <c r="B594" s="177"/>
      <c r="C594" s="178"/>
      <c r="D594" s="178"/>
      <c r="E594" s="178"/>
      <c r="F594" s="176"/>
      <c r="G594" s="176"/>
      <c r="H594" s="187"/>
      <c r="I594" s="176"/>
      <c r="J594" s="187"/>
      <c r="K594" s="176"/>
      <c r="L594" s="176"/>
      <c r="M594" s="176"/>
      <c r="N594" s="176"/>
      <c r="O594" s="176"/>
    </row>
    <row r="595" spans="1:15">
      <c r="A595" s="195"/>
      <c r="B595" s="177"/>
      <c r="C595" s="178"/>
      <c r="D595" s="178"/>
      <c r="E595" s="178"/>
      <c r="F595" s="176"/>
      <c r="G595" s="176"/>
      <c r="H595" s="187"/>
      <c r="I595" s="176"/>
      <c r="J595" s="187"/>
      <c r="K595" s="176"/>
      <c r="L595" s="176"/>
      <c r="M595" s="176"/>
      <c r="N595" s="176"/>
      <c r="O595" s="176"/>
    </row>
    <row r="596" spans="1:15">
      <c r="A596" s="195"/>
      <c r="B596" s="177"/>
      <c r="C596" s="178"/>
      <c r="D596" s="178"/>
      <c r="E596" s="178"/>
      <c r="F596" s="176"/>
      <c r="G596" s="176"/>
      <c r="H596" s="187"/>
      <c r="I596" s="176"/>
      <c r="J596" s="187"/>
      <c r="K596" s="176"/>
      <c r="L596" s="176"/>
      <c r="M596" s="176"/>
      <c r="N596" s="176"/>
      <c r="O596" s="176"/>
    </row>
    <row r="597" spans="1:15">
      <c r="A597" s="195"/>
      <c r="B597" s="177"/>
      <c r="C597" s="178"/>
      <c r="D597" s="178"/>
      <c r="E597" s="178"/>
      <c r="F597" s="176"/>
      <c r="G597" s="176"/>
      <c r="H597" s="187"/>
      <c r="I597" s="176"/>
      <c r="J597" s="187"/>
      <c r="K597" s="176"/>
      <c r="L597" s="176"/>
      <c r="M597" s="176"/>
      <c r="N597" s="176"/>
      <c r="O597" s="176"/>
    </row>
    <row r="598" spans="1:15">
      <c r="A598" s="195"/>
      <c r="B598" s="177"/>
      <c r="C598" s="178"/>
      <c r="D598" s="178"/>
      <c r="E598" s="178"/>
      <c r="F598" s="176"/>
      <c r="G598" s="176"/>
      <c r="H598" s="187"/>
      <c r="I598" s="176"/>
      <c r="J598" s="187"/>
      <c r="K598" s="176"/>
      <c r="L598" s="176"/>
      <c r="M598" s="176"/>
      <c r="N598" s="176"/>
      <c r="O598" s="176"/>
    </row>
    <row r="599" spans="1:15">
      <c r="A599" s="195"/>
      <c r="B599" s="177"/>
      <c r="C599" s="178"/>
      <c r="D599" s="178"/>
      <c r="E599" s="178"/>
      <c r="F599" s="176"/>
      <c r="G599" s="176"/>
      <c r="H599" s="187"/>
      <c r="I599" s="176"/>
      <c r="J599" s="187"/>
      <c r="K599" s="176"/>
      <c r="L599" s="176"/>
      <c r="M599" s="176"/>
      <c r="N599" s="176"/>
      <c r="O599" s="176"/>
    </row>
    <row r="600" spans="1:15">
      <c r="A600" s="195"/>
      <c r="B600" s="177"/>
      <c r="C600" s="178"/>
      <c r="D600" s="178"/>
      <c r="E600" s="178"/>
      <c r="F600" s="176"/>
      <c r="G600" s="176"/>
      <c r="H600" s="187"/>
      <c r="I600" s="176"/>
      <c r="J600" s="187"/>
      <c r="K600" s="176"/>
      <c r="L600" s="176"/>
      <c r="M600" s="176"/>
      <c r="N600" s="176"/>
      <c r="O600" s="176"/>
    </row>
    <row r="601" spans="1:15">
      <c r="A601" s="195"/>
      <c r="B601" s="177"/>
      <c r="C601" s="178"/>
      <c r="D601" s="178"/>
      <c r="E601" s="178"/>
      <c r="F601" s="176"/>
      <c r="G601" s="176"/>
      <c r="H601" s="187"/>
      <c r="I601" s="176"/>
      <c r="J601" s="187"/>
      <c r="K601" s="176"/>
      <c r="L601" s="176"/>
      <c r="M601" s="176"/>
      <c r="N601" s="176"/>
      <c r="O601" s="176"/>
    </row>
    <row r="602" spans="1:15">
      <c r="A602" s="195"/>
      <c r="B602" s="177"/>
      <c r="C602" s="178"/>
      <c r="D602" s="178"/>
      <c r="E602" s="178"/>
      <c r="F602" s="176"/>
      <c r="G602" s="176"/>
      <c r="H602" s="187"/>
      <c r="I602" s="176"/>
      <c r="J602" s="187"/>
      <c r="K602" s="176"/>
      <c r="L602" s="176"/>
      <c r="M602" s="176"/>
      <c r="N602" s="176"/>
      <c r="O602" s="176"/>
    </row>
    <row r="603" spans="1:15">
      <c r="A603" s="195"/>
      <c r="B603" s="177"/>
      <c r="C603" s="178"/>
      <c r="D603" s="178"/>
      <c r="E603" s="178"/>
      <c r="F603" s="176"/>
      <c r="G603" s="176"/>
      <c r="H603" s="187"/>
      <c r="I603" s="176"/>
      <c r="J603" s="187"/>
      <c r="K603" s="176"/>
      <c r="L603" s="176"/>
      <c r="M603" s="176"/>
      <c r="N603" s="176"/>
      <c r="O603" s="176"/>
    </row>
    <row r="604" spans="1:15">
      <c r="A604" s="195"/>
      <c r="B604" s="177"/>
      <c r="C604" s="178"/>
      <c r="D604" s="178"/>
      <c r="E604" s="178"/>
      <c r="F604" s="176"/>
      <c r="G604" s="176"/>
      <c r="H604" s="187"/>
      <c r="I604" s="176"/>
      <c r="J604" s="187"/>
      <c r="K604" s="176"/>
      <c r="L604" s="176"/>
      <c r="M604" s="176"/>
      <c r="N604" s="176"/>
      <c r="O604" s="176"/>
    </row>
    <row r="605" spans="1:15">
      <c r="A605" s="195"/>
      <c r="B605" s="177"/>
      <c r="C605" s="178"/>
      <c r="D605" s="178"/>
      <c r="E605" s="178"/>
      <c r="F605" s="176"/>
      <c r="G605" s="176"/>
      <c r="H605" s="187"/>
      <c r="I605" s="176"/>
      <c r="J605" s="187"/>
      <c r="K605" s="176"/>
      <c r="L605" s="176"/>
      <c r="M605" s="176"/>
      <c r="N605" s="176"/>
      <c r="O605" s="176"/>
    </row>
    <row r="606" spans="1:15">
      <c r="A606" s="195"/>
      <c r="B606" s="177"/>
      <c r="C606" s="178"/>
      <c r="D606" s="178"/>
      <c r="E606" s="178"/>
      <c r="F606" s="176"/>
      <c r="G606" s="176"/>
      <c r="H606" s="187"/>
      <c r="I606" s="176"/>
      <c r="J606" s="187"/>
      <c r="K606" s="176"/>
      <c r="L606" s="176"/>
      <c r="M606" s="176"/>
      <c r="N606" s="176"/>
      <c r="O606" s="176"/>
    </row>
    <row r="607" spans="1:15">
      <c r="A607" s="195"/>
      <c r="B607" s="177"/>
      <c r="C607" s="178"/>
      <c r="D607" s="178"/>
      <c r="E607" s="178"/>
      <c r="F607" s="176"/>
      <c r="G607" s="176"/>
      <c r="H607" s="187"/>
      <c r="I607" s="176"/>
      <c r="J607" s="187"/>
      <c r="K607" s="176"/>
      <c r="L607" s="176"/>
      <c r="M607" s="176"/>
      <c r="N607" s="176"/>
      <c r="O607" s="176"/>
    </row>
    <row r="608" spans="1:15">
      <c r="A608" s="195"/>
      <c r="B608" s="177"/>
      <c r="C608" s="178"/>
      <c r="D608" s="178"/>
      <c r="E608" s="178"/>
      <c r="F608" s="176"/>
      <c r="G608" s="176"/>
      <c r="H608" s="187"/>
      <c r="I608" s="176"/>
      <c r="J608" s="187"/>
      <c r="K608" s="176"/>
      <c r="L608" s="176"/>
      <c r="M608" s="176"/>
      <c r="N608" s="176"/>
      <c r="O608" s="176"/>
    </row>
    <row r="609" spans="1:15">
      <c r="A609" s="195"/>
      <c r="B609" s="177"/>
      <c r="C609" s="178"/>
      <c r="D609" s="178"/>
      <c r="E609" s="178"/>
      <c r="F609" s="176"/>
      <c r="G609" s="176"/>
      <c r="H609" s="187"/>
      <c r="I609" s="176"/>
      <c r="J609" s="187"/>
      <c r="K609" s="176"/>
      <c r="L609" s="176"/>
      <c r="M609" s="176"/>
      <c r="N609" s="176"/>
      <c r="O609" s="176"/>
    </row>
    <row r="610" spans="1:15">
      <c r="A610" s="195"/>
      <c r="B610" s="177"/>
      <c r="C610" s="178"/>
      <c r="D610" s="178"/>
      <c r="E610" s="178"/>
      <c r="F610" s="176"/>
      <c r="G610" s="176"/>
      <c r="H610" s="187"/>
      <c r="I610" s="176"/>
      <c r="J610" s="187"/>
      <c r="K610" s="176"/>
      <c r="L610" s="176"/>
      <c r="M610" s="176"/>
      <c r="N610" s="176"/>
      <c r="O610" s="176"/>
    </row>
    <row r="611" spans="1:15">
      <c r="A611" s="195"/>
      <c r="B611" s="177"/>
      <c r="C611" s="178"/>
      <c r="D611" s="178"/>
      <c r="E611" s="178"/>
      <c r="F611" s="176"/>
      <c r="G611" s="176"/>
      <c r="H611" s="187"/>
      <c r="I611" s="176"/>
      <c r="J611" s="187"/>
      <c r="K611" s="176"/>
      <c r="L611" s="176"/>
      <c r="M611" s="176"/>
      <c r="N611" s="176"/>
      <c r="O611" s="176"/>
    </row>
    <row r="612" spans="1:15">
      <c r="A612" s="195"/>
      <c r="B612" s="177"/>
      <c r="C612" s="178"/>
      <c r="D612" s="178"/>
      <c r="E612" s="178"/>
      <c r="F612" s="176"/>
      <c r="G612" s="176"/>
      <c r="H612" s="187"/>
      <c r="I612" s="176"/>
      <c r="J612" s="187"/>
      <c r="K612" s="176"/>
      <c r="L612" s="176"/>
      <c r="M612" s="176"/>
      <c r="N612" s="176"/>
      <c r="O612" s="176"/>
    </row>
    <row r="613" spans="1:15">
      <c r="A613" s="195"/>
      <c r="B613" s="177"/>
      <c r="C613" s="178"/>
      <c r="D613" s="178"/>
      <c r="E613" s="178"/>
      <c r="F613" s="176"/>
      <c r="G613" s="176"/>
      <c r="H613" s="187"/>
      <c r="I613" s="176"/>
      <c r="J613" s="187"/>
      <c r="K613" s="176"/>
      <c r="L613" s="176"/>
      <c r="M613" s="176"/>
      <c r="N613" s="176"/>
      <c r="O613" s="176"/>
    </row>
    <row r="614" spans="1:15">
      <c r="A614" s="195"/>
      <c r="B614" s="177"/>
      <c r="C614" s="178"/>
      <c r="D614" s="178"/>
      <c r="E614" s="178"/>
      <c r="F614" s="176"/>
      <c r="G614" s="176"/>
      <c r="H614" s="187"/>
      <c r="I614" s="176"/>
      <c r="J614" s="187"/>
      <c r="K614" s="176"/>
      <c r="L614" s="176"/>
      <c r="M614" s="176"/>
      <c r="N614" s="176"/>
      <c r="O614" s="176"/>
    </row>
    <row r="615" spans="1:15">
      <c r="A615" s="195"/>
      <c r="B615" s="177"/>
      <c r="C615" s="178"/>
      <c r="D615" s="178"/>
      <c r="E615" s="178"/>
      <c r="F615" s="176"/>
      <c r="G615" s="176"/>
      <c r="H615" s="187"/>
      <c r="I615" s="176"/>
      <c r="J615" s="187"/>
      <c r="K615" s="176"/>
      <c r="L615" s="176"/>
      <c r="M615" s="176"/>
      <c r="N615" s="176"/>
      <c r="O615" s="176"/>
    </row>
    <row r="616" spans="1:15">
      <c r="A616" s="195"/>
      <c r="B616" s="177"/>
      <c r="C616" s="178"/>
      <c r="D616" s="178"/>
      <c r="E616" s="178"/>
      <c r="F616" s="176"/>
      <c r="G616" s="176"/>
      <c r="H616" s="187"/>
      <c r="I616" s="176"/>
      <c r="J616" s="187"/>
      <c r="K616" s="176"/>
      <c r="L616" s="176"/>
      <c r="M616" s="176"/>
      <c r="N616" s="176"/>
      <c r="O616" s="176"/>
    </row>
    <row r="617" spans="1:15">
      <c r="A617" s="195"/>
      <c r="B617" s="177"/>
      <c r="C617" s="178"/>
      <c r="D617" s="178"/>
      <c r="E617" s="178"/>
      <c r="F617" s="176"/>
      <c r="G617" s="176"/>
      <c r="H617" s="187"/>
      <c r="I617" s="176"/>
      <c r="J617" s="187"/>
      <c r="K617" s="176"/>
      <c r="L617" s="176"/>
      <c r="M617" s="176"/>
      <c r="N617" s="176"/>
      <c r="O617" s="176"/>
    </row>
    <row r="618" spans="1:15">
      <c r="A618" s="195"/>
      <c r="B618" s="177"/>
      <c r="C618" s="178"/>
      <c r="D618" s="178"/>
      <c r="E618" s="178"/>
      <c r="F618" s="176"/>
      <c r="G618" s="176"/>
      <c r="H618" s="187"/>
      <c r="I618" s="176"/>
      <c r="J618" s="187"/>
      <c r="K618" s="176"/>
      <c r="L618" s="176"/>
      <c r="M618" s="176"/>
      <c r="N618" s="176"/>
      <c r="O618" s="176"/>
    </row>
    <row r="619" spans="1:15">
      <c r="A619" s="195"/>
      <c r="B619" s="177"/>
      <c r="C619" s="178"/>
      <c r="D619" s="178"/>
      <c r="E619" s="178"/>
      <c r="F619" s="176"/>
      <c r="G619" s="176"/>
      <c r="H619" s="187"/>
      <c r="I619" s="176"/>
      <c r="J619" s="187"/>
      <c r="K619" s="176"/>
      <c r="L619" s="176"/>
      <c r="M619" s="176"/>
      <c r="N619" s="176"/>
      <c r="O619" s="176"/>
    </row>
    <row r="620" spans="1:15">
      <c r="A620" s="195"/>
      <c r="B620" s="177"/>
      <c r="C620" s="178"/>
      <c r="D620" s="178"/>
      <c r="E620" s="178"/>
      <c r="F620" s="176"/>
      <c r="G620" s="176"/>
      <c r="H620" s="187"/>
      <c r="I620" s="176"/>
      <c r="J620" s="187"/>
      <c r="K620" s="176"/>
      <c r="L620" s="176"/>
      <c r="M620" s="176"/>
      <c r="N620" s="176"/>
      <c r="O620" s="176"/>
    </row>
    <row r="621" spans="1:15">
      <c r="A621" s="195"/>
      <c r="B621" s="177"/>
      <c r="C621" s="178"/>
      <c r="D621" s="178"/>
      <c r="E621" s="178"/>
      <c r="F621" s="176"/>
      <c r="G621" s="176"/>
      <c r="H621" s="187"/>
      <c r="I621" s="176"/>
      <c r="J621" s="187"/>
      <c r="K621" s="176"/>
      <c r="L621" s="176"/>
      <c r="M621" s="176"/>
      <c r="N621" s="176"/>
      <c r="O621" s="176"/>
    </row>
    <row r="622" spans="1:15">
      <c r="A622" s="195"/>
      <c r="B622" s="177"/>
      <c r="C622" s="178"/>
      <c r="D622" s="178"/>
      <c r="E622" s="178"/>
      <c r="F622" s="176"/>
      <c r="G622" s="176"/>
      <c r="H622" s="187"/>
      <c r="I622" s="176"/>
      <c r="J622" s="187"/>
      <c r="K622" s="176"/>
      <c r="L622" s="176"/>
      <c r="M622" s="176"/>
      <c r="N622" s="176"/>
      <c r="O622" s="176"/>
    </row>
    <row r="623" spans="1:15">
      <c r="A623" s="195"/>
      <c r="B623" s="177"/>
      <c r="C623" s="178"/>
      <c r="D623" s="178"/>
      <c r="E623" s="178"/>
      <c r="F623" s="176"/>
      <c r="G623" s="176"/>
      <c r="H623" s="187"/>
      <c r="I623" s="176"/>
      <c r="J623" s="187"/>
      <c r="K623" s="176"/>
      <c r="L623" s="176"/>
      <c r="M623" s="176"/>
      <c r="N623" s="176"/>
      <c r="O623" s="176"/>
    </row>
    <row r="624" spans="1:15">
      <c r="A624" s="195"/>
      <c r="B624" s="177"/>
      <c r="C624" s="178"/>
      <c r="D624" s="178"/>
      <c r="E624" s="178"/>
      <c r="F624" s="176"/>
      <c r="G624" s="176"/>
      <c r="H624" s="187"/>
      <c r="I624" s="176"/>
      <c r="J624" s="187"/>
      <c r="K624" s="176"/>
      <c r="L624" s="176"/>
      <c r="M624" s="176"/>
      <c r="N624" s="176"/>
      <c r="O624" s="176"/>
    </row>
    <row r="625" spans="1:15">
      <c r="A625" s="195"/>
      <c r="B625" s="177"/>
      <c r="C625" s="178"/>
      <c r="D625" s="178"/>
      <c r="E625" s="178"/>
      <c r="F625" s="176"/>
      <c r="G625" s="176"/>
      <c r="H625" s="187"/>
      <c r="I625" s="176"/>
      <c r="J625" s="187"/>
      <c r="K625" s="176"/>
      <c r="L625" s="176"/>
      <c r="M625" s="176"/>
      <c r="N625" s="176"/>
      <c r="O625" s="176"/>
    </row>
    <row r="626" spans="1:15">
      <c r="A626" s="195"/>
      <c r="B626" s="177"/>
      <c r="C626" s="178"/>
      <c r="D626" s="178"/>
      <c r="E626" s="178"/>
      <c r="F626" s="176"/>
      <c r="G626" s="176"/>
      <c r="H626" s="187"/>
      <c r="I626" s="176"/>
      <c r="J626" s="187"/>
      <c r="K626" s="176"/>
      <c r="L626" s="176"/>
      <c r="M626" s="176"/>
      <c r="N626" s="176"/>
      <c r="O626" s="176"/>
    </row>
    <row r="627" spans="1:15">
      <c r="A627" s="195"/>
      <c r="B627" s="177"/>
      <c r="C627" s="178"/>
      <c r="D627" s="178"/>
      <c r="E627" s="178"/>
      <c r="F627" s="176"/>
      <c r="G627" s="176"/>
      <c r="H627" s="187"/>
      <c r="I627" s="176"/>
      <c r="J627" s="187"/>
      <c r="K627" s="176"/>
      <c r="L627" s="176"/>
      <c r="M627" s="176"/>
      <c r="N627" s="176"/>
      <c r="O627" s="176"/>
    </row>
    <row r="628" spans="1:15">
      <c r="A628" s="195"/>
      <c r="B628" s="177"/>
      <c r="C628" s="178"/>
      <c r="D628" s="178"/>
      <c r="E628" s="178"/>
      <c r="F628" s="176"/>
      <c r="G628" s="176"/>
      <c r="H628" s="187"/>
      <c r="I628" s="176"/>
      <c r="J628" s="187"/>
      <c r="K628" s="176"/>
      <c r="L628" s="176"/>
      <c r="M628" s="176"/>
      <c r="N628" s="176"/>
      <c r="O628" s="176"/>
    </row>
    <row r="629" spans="1:15">
      <c r="A629" s="195"/>
      <c r="B629" s="177"/>
      <c r="C629" s="178"/>
      <c r="D629" s="178"/>
      <c r="E629" s="178"/>
      <c r="F629" s="176"/>
      <c r="G629" s="176"/>
      <c r="H629" s="187"/>
      <c r="I629" s="176"/>
      <c r="J629" s="187"/>
      <c r="K629" s="176"/>
      <c r="L629" s="176"/>
      <c r="M629" s="176"/>
      <c r="N629" s="176"/>
      <c r="O629" s="176"/>
    </row>
    <row r="630" spans="1:15">
      <c r="A630" s="195"/>
      <c r="B630" s="177"/>
      <c r="C630" s="178"/>
      <c r="D630" s="178"/>
      <c r="E630" s="178"/>
      <c r="F630" s="176"/>
      <c r="G630" s="176"/>
      <c r="H630" s="187"/>
      <c r="I630" s="176"/>
      <c r="J630" s="187"/>
      <c r="K630" s="176"/>
      <c r="L630" s="176"/>
      <c r="M630" s="176"/>
      <c r="N630" s="176"/>
      <c r="O630" s="176"/>
    </row>
    <row r="631" spans="1:15">
      <c r="A631" s="195"/>
      <c r="B631" s="177"/>
      <c r="C631" s="178"/>
      <c r="D631" s="178"/>
      <c r="E631" s="178"/>
      <c r="F631" s="176"/>
      <c r="G631" s="176"/>
      <c r="H631" s="187"/>
      <c r="I631" s="176"/>
      <c r="J631" s="187"/>
      <c r="K631" s="176"/>
      <c r="L631" s="176"/>
      <c r="M631" s="176"/>
      <c r="N631" s="176"/>
      <c r="O631" s="176"/>
    </row>
    <row r="632" spans="1:15">
      <c r="A632" s="195"/>
      <c r="B632" s="177"/>
      <c r="C632" s="178"/>
      <c r="D632" s="178"/>
      <c r="E632" s="178"/>
      <c r="F632" s="176"/>
      <c r="G632" s="176"/>
      <c r="H632" s="187"/>
      <c r="I632" s="176"/>
      <c r="J632" s="187"/>
      <c r="K632" s="176"/>
      <c r="L632" s="176"/>
      <c r="M632" s="176"/>
      <c r="N632" s="176"/>
      <c r="O632" s="176"/>
    </row>
    <row r="633" spans="1:15">
      <c r="A633" s="195"/>
      <c r="B633" s="177"/>
      <c r="C633" s="178"/>
      <c r="D633" s="178"/>
      <c r="E633" s="178"/>
      <c r="F633" s="176"/>
      <c r="G633" s="176"/>
      <c r="H633" s="187"/>
      <c r="I633" s="176"/>
      <c r="J633" s="187"/>
      <c r="K633" s="176"/>
      <c r="L633" s="176"/>
      <c r="M633" s="176"/>
      <c r="N633" s="176"/>
      <c r="O633" s="176"/>
    </row>
    <row r="634" spans="1:15">
      <c r="A634" s="195"/>
      <c r="B634" s="177"/>
      <c r="C634" s="178"/>
      <c r="D634" s="178"/>
      <c r="E634" s="178"/>
      <c r="F634" s="176"/>
      <c r="G634" s="176"/>
      <c r="H634" s="187"/>
      <c r="I634" s="176"/>
      <c r="J634" s="187"/>
      <c r="K634" s="176"/>
      <c r="L634" s="176"/>
      <c r="M634" s="176"/>
      <c r="N634" s="176"/>
      <c r="O634" s="176"/>
    </row>
    <row r="635" spans="1:15">
      <c r="A635" s="195"/>
      <c r="B635" s="177"/>
      <c r="C635" s="178"/>
      <c r="D635" s="178"/>
      <c r="E635" s="178"/>
      <c r="F635" s="176"/>
      <c r="G635" s="176"/>
      <c r="H635" s="187"/>
      <c r="I635" s="176"/>
      <c r="J635" s="187"/>
      <c r="K635" s="176"/>
      <c r="L635" s="176"/>
      <c r="M635" s="176"/>
      <c r="N635" s="176"/>
      <c r="O635" s="176"/>
    </row>
    <row r="636" spans="1:15">
      <c r="A636" s="195"/>
      <c r="B636" s="177"/>
      <c r="C636" s="178"/>
      <c r="D636" s="178"/>
      <c r="E636" s="178"/>
      <c r="F636" s="176"/>
      <c r="G636" s="176"/>
      <c r="H636" s="187"/>
      <c r="I636" s="176"/>
      <c r="J636" s="187"/>
      <c r="K636" s="176"/>
      <c r="L636" s="176"/>
      <c r="M636" s="176"/>
      <c r="N636" s="176"/>
      <c r="O636" s="176"/>
    </row>
    <row r="637" spans="1:15">
      <c r="A637" s="195"/>
      <c r="B637" s="177"/>
      <c r="C637" s="178"/>
      <c r="D637" s="178"/>
      <c r="E637" s="178"/>
      <c r="F637" s="176"/>
      <c r="G637" s="176"/>
      <c r="H637" s="187"/>
      <c r="I637" s="176"/>
      <c r="J637" s="187"/>
      <c r="K637" s="176"/>
      <c r="L637" s="176"/>
      <c r="M637" s="176"/>
      <c r="N637" s="176"/>
      <c r="O637" s="176"/>
    </row>
    <row r="638" spans="1:15">
      <c r="A638" s="195"/>
      <c r="B638" s="177"/>
      <c r="C638" s="178"/>
      <c r="D638" s="178"/>
      <c r="E638" s="178"/>
      <c r="F638" s="176"/>
      <c r="G638" s="176"/>
      <c r="H638" s="187"/>
      <c r="I638" s="176"/>
      <c r="J638" s="187"/>
      <c r="K638" s="176"/>
      <c r="L638" s="176"/>
      <c r="M638" s="176"/>
      <c r="N638" s="176"/>
      <c r="O638" s="176"/>
    </row>
    <row r="639" spans="1:15">
      <c r="A639" s="195"/>
      <c r="B639" s="177"/>
      <c r="C639" s="178"/>
      <c r="D639" s="178"/>
      <c r="E639" s="178"/>
      <c r="F639" s="176"/>
      <c r="G639" s="176"/>
      <c r="H639" s="187"/>
      <c r="I639" s="176"/>
      <c r="J639" s="187"/>
      <c r="K639" s="176"/>
      <c r="L639" s="176"/>
      <c r="M639" s="176"/>
      <c r="N639" s="176"/>
      <c r="O639" s="176"/>
    </row>
    <row r="640" spans="1:15">
      <c r="A640" s="195"/>
      <c r="B640" s="177"/>
      <c r="C640" s="178"/>
      <c r="D640" s="178"/>
      <c r="E640" s="178"/>
      <c r="F640" s="176"/>
      <c r="G640" s="176"/>
      <c r="H640" s="187"/>
      <c r="I640" s="176"/>
      <c r="J640" s="187"/>
      <c r="K640" s="176"/>
      <c r="L640" s="176"/>
      <c r="M640" s="176"/>
      <c r="N640" s="176"/>
      <c r="O640" s="176"/>
    </row>
    <row r="641" spans="1:15">
      <c r="A641" s="195"/>
      <c r="B641" s="177"/>
      <c r="C641" s="178"/>
      <c r="D641" s="178"/>
      <c r="E641" s="178"/>
      <c r="F641" s="176"/>
      <c r="G641" s="176"/>
      <c r="H641" s="187"/>
      <c r="I641" s="176"/>
      <c r="J641" s="187"/>
      <c r="K641" s="176"/>
      <c r="L641" s="176"/>
      <c r="M641" s="176"/>
      <c r="N641" s="176"/>
      <c r="O641" s="176"/>
    </row>
    <row r="642" spans="1:15">
      <c r="A642" s="195"/>
      <c r="B642" s="177"/>
      <c r="C642" s="178"/>
      <c r="D642" s="178"/>
      <c r="E642" s="178"/>
      <c r="F642" s="176"/>
      <c r="G642" s="176"/>
      <c r="H642" s="187"/>
      <c r="I642" s="176"/>
      <c r="J642" s="187"/>
      <c r="K642" s="176"/>
      <c r="L642" s="176"/>
      <c r="M642" s="176"/>
      <c r="N642" s="176"/>
      <c r="O642" s="176"/>
    </row>
    <row r="643" spans="1:15">
      <c r="A643" s="195"/>
      <c r="B643" s="177"/>
      <c r="C643" s="178"/>
      <c r="D643" s="178"/>
      <c r="E643" s="178"/>
      <c r="F643" s="176"/>
      <c r="G643" s="176"/>
      <c r="H643" s="187"/>
      <c r="I643" s="176"/>
      <c r="J643" s="187"/>
      <c r="K643" s="176"/>
      <c r="L643" s="176"/>
      <c r="M643" s="176"/>
      <c r="N643" s="176"/>
      <c r="O643" s="176"/>
    </row>
    <row r="644" spans="1:15">
      <c r="A644" s="195"/>
      <c r="B644" s="177"/>
      <c r="C644" s="178"/>
      <c r="D644" s="178"/>
      <c r="E644" s="178"/>
      <c r="F644" s="176"/>
      <c r="G644" s="176"/>
      <c r="H644" s="187"/>
      <c r="I644" s="176"/>
      <c r="J644" s="187"/>
      <c r="K644" s="176"/>
      <c r="L644" s="176"/>
      <c r="M644" s="176"/>
      <c r="N644" s="176"/>
      <c r="O644" s="176"/>
    </row>
    <row r="645" spans="1:15">
      <c r="A645" s="195"/>
      <c r="B645" s="177"/>
      <c r="C645" s="178"/>
      <c r="D645" s="178"/>
      <c r="E645" s="178"/>
      <c r="F645" s="176"/>
      <c r="G645" s="176"/>
      <c r="H645" s="187"/>
      <c r="I645" s="176"/>
      <c r="J645" s="187"/>
      <c r="K645" s="176"/>
      <c r="L645" s="176"/>
      <c r="M645" s="176"/>
      <c r="N645" s="176"/>
      <c r="O645" s="176"/>
    </row>
    <row r="646" spans="1:15">
      <c r="A646" s="195"/>
      <c r="B646" s="177"/>
      <c r="C646" s="178"/>
      <c r="D646" s="178"/>
      <c r="E646" s="178"/>
      <c r="F646" s="176"/>
      <c r="G646" s="176"/>
      <c r="H646" s="187"/>
      <c r="I646" s="176"/>
      <c r="J646" s="187"/>
      <c r="K646" s="176"/>
      <c r="L646" s="176"/>
      <c r="M646" s="176"/>
      <c r="N646" s="176"/>
      <c r="O646" s="176"/>
    </row>
    <row r="647" spans="1:15">
      <c r="A647" s="195"/>
      <c r="B647" s="177"/>
      <c r="C647" s="178"/>
      <c r="D647" s="178"/>
      <c r="E647" s="178"/>
      <c r="F647" s="176"/>
      <c r="G647" s="176"/>
      <c r="H647" s="187"/>
      <c r="I647" s="176"/>
      <c r="J647" s="187"/>
      <c r="K647" s="176"/>
      <c r="L647" s="176"/>
      <c r="M647" s="176"/>
      <c r="N647" s="176"/>
      <c r="O647" s="176"/>
    </row>
    <row r="648" spans="1:15">
      <c r="A648" s="195"/>
      <c r="B648" s="177"/>
      <c r="C648" s="178"/>
      <c r="D648" s="178"/>
      <c r="E648" s="178"/>
      <c r="F648" s="176"/>
      <c r="G648" s="176"/>
      <c r="H648" s="187"/>
      <c r="I648" s="176"/>
      <c r="J648" s="187"/>
      <c r="K648" s="176"/>
      <c r="L648" s="176"/>
      <c r="M648" s="176"/>
      <c r="N648" s="176"/>
      <c r="O648" s="176"/>
    </row>
    <row r="649" spans="1:15">
      <c r="A649" s="195"/>
      <c r="B649" s="177"/>
      <c r="C649" s="178"/>
      <c r="D649" s="178"/>
      <c r="E649" s="178"/>
      <c r="F649" s="176"/>
      <c r="G649" s="176"/>
      <c r="H649" s="187"/>
      <c r="I649" s="176"/>
      <c r="J649" s="187"/>
      <c r="K649" s="176"/>
      <c r="L649" s="176"/>
      <c r="M649" s="176"/>
      <c r="N649" s="176"/>
      <c r="O649" s="176"/>
    </row>
    <row r="650" spans="1:15">
      <c r="A650" s="195"/>
      <c r="B650" s="177"/>
      <c r="C650" s="178"/>
      <c r="D650" s="178"/>
      <c r="E650" s="178"/>
      <c r="F650" s="176"/>
      <c r="G650" s="176"/>
      <c r="H650" s="187"/>
      <c r="I650" s="176"/>
      <c r="J650" s="187"/>
      <c r="K650" s="176"/>
      <c r="L650" s="176"/>
      <c r="M650" s="176"/>
      <c r="N650" s="176"/>
      <c r="O650" s="176"/>
    </row>
    <row r="651" spans="1:15">
      <c r="A651" s="195"/>
      <c r="B651" s="177"/>
      <c r="C651" s="178"/>
      <c r="D651" s="178"/>
      <c r="E651" s="178"/>
      <c r="F651" s="176"/>
      <c r="G651" s="176"/>
      <c r="H651" s="187"/>
      <c r="I651" s="176"/>
      <c r="J651" s="187"/>
      <c r="K651" s="176"/>
      <c r="L651" s="176"/>
      <c r="M651" s="176"/>
      <c r="N651" s="176"/>
      <c r="O651" s="176"/>
    </row>
    <row r="652" spans="1:15">
      <c r="A652" s="195"/>
      <c r="B652" s="177"/>
      <c r="C652" s="178"/>
      <c r="D652" s="178"/>
      <c r="E652" s="178"/>
      <c r="F652" s="176"/>
      <c r="G652" s="176"/>
      <c r="H652" s="187"/>
      <c r="I652" s="176"/>
      <c r="J652" s="187"/>
      <c r="K652" s="176"/>
      <c r="L652" s="176"/>
      <c r="M652" s="176"/>
      <c r="N652" s="176"/>
      <c r="O652" s="176"/>
    </row>
    <row r="653" spans="1:15">
      <c r="A653" s="195"/>
      <c r="B653" s="177"/>
      <c r="C653" s="178"/>
      <c r="D653" s="178"/>
      <c r="E653" s="178"/>
      <c r="F653" s="176"/>
      <c r="G653" s="176"/>
      <c r="H653" s="187"/>
      <c r="I653" s="176"/>
      <c r="J653" s="187"/>
      <c r="K653" s="176"/>
      <c r="L653" s="176"/>
      <c r="M653" s="176"/>
      <c r="N653" s="176"/>
      <c r="O653" s="176"/>
    </row>
    <row r="654" spans="1:15">
      <c r="A654" s="195"/>
      <c r="B654" s="177"/>
      <c r="C654" s="178"/>
      <c r="D654" s="178"/>
      <c r="E654" s="178"/>
      <c r="F654" s="176"/>
      <c r="G654" s="176"/>
      <c r="H654" s="187"/>
      <c r="I654" s="176"/>
      <c r="J654" s="187"/>
      <c r="K654" s="176"/>
      <c r="L654" s="176"/>
      <c r="M654" s="176"/>
      <c r="N654" s="176"/>
      <c r="O654" s="176"/>
    </row>
    <row r="655" spans="1:15">
      <c r="A655" s="195"/>
      <c r="B655" s="177"/>
      <c r="C655" s="178"/>
      <c r="D655" s="178"/>
      <c r="E655" s="178"/>
      <c r="F655" s="176"/>
      <c r="G655" s="176"/>
      <c r="H655" s="187"/>
      <c r="I655" s="176"/>
      <c r="J655" s="187"/>
      <c r="K655" s="176"/>
      <c r="L655" s="176"/>
      <c r="M655" s="176"/>
      <c r="N655" s="176"/>
      <c r="O655" s="176"/>
    </row>
    <row r="656" spans="1:15">
      <c r="A656" s="195"/>
      <c r="B656" s="177"/>
      <c r="C656" s="178"/>
      <c r="D656" s="178"/>
      <c r="E656" s="178"/>
      <c r="F656" s="176"/>
      <c r="G656" s="176"/>
      <c r="H656" s="187"/>
      <c r="I656" s="176"/>
      <c r="J656" s="187"/>
      <c r="K656" s="176"/>
      <c r="L656" s="176"/>
      <c r="M656" s="176"/>
      <c r="N656" s="176"/>
      <c r="O656" s="176"/>
    </row>
    <row r="657" spans="1:15">
      <c r="A657" s="195"/>
      <c r="B657" s="177"/>
      <c r="C657" s="178"/>
      <c r="D657" s="178"/>
      <c r="E657" s="178"/>
      <c r="F657" s="176"/>
      <c r="G657" s="176"/>
      <c r="H657" s="187"/>
      <c r="I657" s="176"/>
      <c r="J657" s="187"/>
      <c r="K657" s="176"/>
      <c r="L657" s="176"/>
      <c r="M657" s="176"/>
      <c r="N657" s="176"/>
      <c r="O657" s="176"/>
    </row>
    <row r="658" spans="1:15">
      <c r="A658" s="195"/>
      <c r="B658" s="177"/>
      <c r="C658" s="178"/>
      <c r="D658" s="178"/>
      <c r="E658" s="178"/>
      <c r="F658" s="176"/>
      <c r="G658" s="176"/>
      <c r="H658" s="187"/>
      <c r="I658" s="176"/>
      <c r="J658" s="187"/>
      <c r="K658" s="176"/>
      <c r="L658" s="176"/>
      <c r="M658" s="176"/>
      <c r="N658" s="176"/>
      <c r="O658" s="176"/>
    </row>
    <row r="659" spans="1:15">
      <c r="A659" s="195"/>
      <c r="B659" s="177"/>
      <c r="C659" s="178"/>
      <c r="D659" s="178"/>
      <c r="E659" s="178"/>
      <c r="F659" s="176"/>
      <c r="G659" s="176"/>
      <c r="H659" s="187"/>
      <c r="I659" s="176"/>
      <c r="J659" s="187"/>
      <c r="K659" s="176"/>
      <c r="L659" s="176"/>
      <c r="M659" s="176"/>
      <c r="N659" s="176"/>
      <c r="O659" s="176"/>
    </row>
    <row r="660" spans="1:15">
      <c r="A660" s="195"/>
      <c r="B660" s="177"/>
      <c r="C660" s="178"/>
      <c r="D660" s="178"/>
      <c r="E660" s="178"/>
      <c r="F660" s="176"/>
      <c r="G660" s="176"/>
      <c r="H660" s="187"/>
      <c r="I660" s="176"/>
      <c r="J660" s="187"/>
      <c r="K660" s="176"/>
      <c r="L660" s="176"/>
      <c r="M660" s="176"/>
      <c r="N660" s="176"/>
      <c r="O660" s="176"/>
    </row>
    <row r="661" spans="1:15">
      <c r="A661" s="195"/>
      <c r="B661" s="177"/>
      <c r="C661" s="178"/>
      <c r="D661" s="178"/>
      <c r="E661" s="178"/>
      <c r="F661" s="176"/>
      <c r="G661" s="176"/>
      <c r="H661" s="187"/>
      <c r="I661" s="176"/>
      <c r="J661" s="187"/>
      <c r="K661" s="176"/>
      <c r="L661" s="176"/>
      <c r="M661" s="176"/>
      <c r="N661" s="176"/>
      <c r="O661" s="176"/>
    </row>
    <row r="662" spans="1:15">
      <c r="A662" s="195"/>
      <c r="B662" s="177"/>
      <c r="C662" s="178"/>
      <c r="D662" s="178"/>
      <c r="E662" s="178"/>
      <c r="F662" s="176"/>
      <c r="G662" s="176"/>
      <c r="H662" s="187"/>
      <c r="I662" s="176"/>
      <c r="J662" s="187"/>
      <c r="K662" s="176"/>
      <c r="L662" s="176"/>
      <c r="M662" s="176"/>
      <c r="N662" s="176"/>
      <c r="O662" s="176"/>
    </row>
    <row r="663" spans="1:15">
      <c r="A663" s="195"/>
      <c r="B663" s="177"/>
      <c r="C663" s="178"/>
      <c r="D663" s="178"/>
      <c r="E663" s="178"/>
      <c r="F663" s="176"/>
      <c r="G663" s="176"/>
      <c r="H663" s="187"/>
      <c r="I663" s="176"/>
      <c r="J663" s="187"/>
      <c r="K663" s="176"/>
      <c r="L663" s="176"/>
      <c r="M663" s="176"/>
      <c r="N663" s="176"/>
      <c r="O663" s="176"/>
    </row>
    <row r="664" spans="1:15">
      <c r="A664" s="195"/>
      <c r="B664" s="177"/>
      <c r="C664" s="178"/>
      <c r="D664" s="178"/>
      <c r="E664" s="178"/>
      <c r="F664" s="176"/>
      <c r="G664" s="176"/>
      <c r="H664" s="187"/>
      <c r="I664" s="176"/>
      <c r="J664" s="187"/>
      <c r="K664" s="176"/>
      <c r="L664" s="176"/>
      <c r="M664" s="176"/>
      <c r="N664" s="176"/>
      <c r="O664" s="176"/>
    </row>
    <row r="665" spans="1:15">
      <c r="A665" s="195"/>
      <c r="B665" s="177"/>
      <c r="C665" s="178"/>
      <c r="D665" s="178"/>
      <c r="E665" s="178"/>
      <c r="F665" s="176"/>
      <c r="G665" s="176"/>
      <c r="H665" s="187"/>
      <c r="I665" s="176"/>
      <c r="J665" s="187"/>
      <c r="K665" s="176"/>
      <c r="L665" s="176"/>
      <c r="M665" s="176"/>
      <c r="N665" s="176"/>
      <c r="O665" s="176"/>
    </row>
    <row r="666" spans="1:15">
      <c r="A666" s="195"/>
      <c r="B666" s="177"/>
      <c r="C666" s="178"/>
      <c r="D666" s="178"/>
      <c r="E666" s="178"/>
      <c r="F666" s="176"/>
      <c r="G666" s="176"/>
      <c r="H666" s="187"/>
      <c r="I666" s="176"/>
      <c r="J666" s="187"/>
      <c r="K666" s="176"/>
      <c r="L666" s="176"/>
      <c r="M666" s="176"/>
      <c r="N666" s="176"/>
      <c r="O666" s="176"/>
    </row>
    <row r="667" spans="1:15">
      <c r="A667" s="195"/>
      <c r="B667" s="177"/>
      <c r="C667" s="178"/>
      <c r="D667" s="178"/>
      <c r="E667" s="178"/>
      <c r="F667" s="176"/>
      <c r="G667" s="176"/>
      <c r="H667" s="187"/>
      <c r="I667" s="176"/>
      <c r="J667" s="187"/>
      <c r="K667" s="176"/>
      <c r="L667" s="176"/>
      <c r="M667" s="176"/>
      <c r="N667" s="176"/>
      <c r="O667" s="176"/>
    </row>
    <row r="668" spans="1:15">
      <c r="A668" s="195"/>
      <c r="B668" s="177"/>
      <c r="C668" s="178"/>
      <c r="D668" s="178"/>
      <c r="E668" s="178"/>
      <c r="F668" s="176"/>
      <c r="G668" s="176"/>
      <c r="H668" s="187"/>
      <c r="I668" s="176"/>
      <c r="J668" s="187"/>
      <c r="K668" s="176"/>
      <c r="L668" s="176"/>
      <c r="M668" s="176"/>
      <c r="N668" s="176"/>
      <c r="O668" s="176"/>
    </row>
    <row r="669" spans="1:15">
      <c r="A669" s="195"/>
      <c r="B669" s="177"/>
      <c r="C669" s="178"/>
      <c r="D669" s="178"/>
      <c r="E669" s="178"/>
      <c r="F669" s="176"/>
      <c r="G669" s="176"/>
      <c r="H669" s="187"/>
      <c r="I669" s="176"/>
      <c r="J669" s="187"/>
      <c r="K669" s="176"/>
      <c r="L669" s="176"/>
      <c r="M669" s="176"/>
      <c r="N669" s="176"/>
      <c r="O669" s="176"/>
    </row>
    <row r="670" spans="1:15">
      <c r="A670" s="195"/>
      <c r="B670" s="177"/>
      <c r="C670" s="178"/>
      <c r="D670" s="178"/>
      <c r="E670" s="178"/>
      <c r="F670" s="176"/>
      <c r="G670" s="176"/>
      <c r="H670" s="187"/>
      <c r="I670" s="176"/>
      <c r="J670" s="187"/>
      <c r="K670" s="176"/>
      <c r="L670" s="176"/>
      <c r="M670" s="176"/>
      <c r="N670" s="176"/>
      <c r="O670" s="176"/>
    </row>
    <row r="671" spans="1:15">
      <c r="A671" s="195"/>
      <c r="B671" s="177"/>
      <c r="C671" s="178"/>
      <c r="D671" s="178"/>
      <c r="E671" s="178"/>
      <c r="F671" s="176"/>
      <c r="G671" s="176"/>
      <c r="H671" s="187"/>
      <c r="I671" s="176"/>
      <c r="J671" s="187"/>
      <c r="K671" s="176"/>
      <c r="L671" s="176"/>
      <c r="M671" s="176"/>
      <c r="N671" s="176"/>
      <c r="O671" s="176"/>
    </row>
    <row r="672" spans="1:15">
      <c r="A672" s="195"/>
      <c r="B672" s="177"/>
      <c r="C672" s="178"/>
      <c r="D672" s="178"/>
      <c r="E672" s="178"/>
      <c r="F672" s="176"/>
      <c r="G672" s="176"/>
      <c r="H672" s="187"/>
      <c r="I672" s="176"/>
      <c r="J672" s="187"/>
      <c r="K672" s="176"/>
      <c r="L672" s="176"/>
      <c r="M672" s="176"/>
      <c r="N672" s="176"/>
      <c r="O672" s="176"/>
    </row>
    <row r="673" spans="1:15">
      <c r="A673" s="195"/>
      <c r="B673" s="177"/>
      <c r="C673" s="178"/>
      <c r="D673" s="178"/>
      <c r="E673" s="178"/>
      <c r="F673" s="176"/>
      <c r="G673" s="176"/>
      <c r="H673" s="187"/>
      <c r="I673" s="176"/>
      <c r="J673" s="187"/>
      <c r="K673" s="176"/>
      <c r="L673" s="176"/>
      <c r="M673" s="176"/>
      <c r="N673" s="176"/>
      <c r="O673" s="176"/>
    </row>
    <row r="674" spans="1:15">
      <c r="A674" s="195"/>
      <c r="B674" s="177"/>
      <c r="C674" s="178"/>
      <c r="D674" s="178"/>
      <c r="E674" s="178"/>
      <c r="F674" s="176"/>
      <c r="G674" s="176"/>
      <c r="H674" s="187"/>
      <c r="I674" s="176"/>
      <c r="J674" s="187"/>
      <c r="K674" s="176"/>
      <c r="L674" s="176"/>
      <c r="M674" s="176"/>
      <c r="N674" s="176"/>
      <c r="O674" s="176"/>
    </row>
    <row r="675" spans="1:15">
      <c r="A675" s="195"/>
      <c r="B675" s="177"/>
      <c r="C675" s="178"/>
      <c r="D675" s="178"/>
      <c r="E675" s="178"/>
      <c r="F675" s="176"/>
      <c r="G675" s="176"/>
      <c r="H675" s="187"/>
      <c r="I675" s="176"/>
      <c r="J675" s="187"/>
      <c r="K675" s="176"/>
      <c r="L675" s="176"/>
      <c r="M675" s="176"/>
      <c r="N675" s="176"/>
      <c r="O675" s="176"/>
    </row>
    <row r="676" spans="1:15">
      <c r="A676" s="195"/>
      <c r="B676" s="177"/>
      <c r="C676" s="178"/>
      <c r="D676" s="178"/>
      <c r="E676" s="178"/>
      <c r="F676" s="176"/>
      <c r="G676" s="176"/>
      <c r="H676" s="187"/>
      <c r="I676" s="176"/>
      <c r="J676" s="187"/>
      <c r="K676" s="176"/>
      <c r="L676" s="176"/>
      <c r="M676" s="176"/>
      <c r="N676" s="176"/>
      <c r="O676" s="176"/>
    </row>
    <row r="677" spans="1:15">
      <c r="A677" s="195"/>
      <c r="B677" s="177"/>
      <c r="C677" s="178"/>
      <c r="D677" s="178"/>
      <c r="E677" s="178"/>
      <c r="F677" s="176"/>
      <c r="G677" s="176"/>
      <c r="H677" s="187"/>
      <c r="I677" s="176"/>
      <c r="J677" s="187"/>
      <c r="K677" s="176"/>
      <c r="L677" s="176"/>
      <c r="M677" s="176"/>
      <c r="N677" s="176"/>
      <c r="O677" s="176"/>
    </row>
    <row r="678" spans="1:15">
      <c r="A678" s="195"/>
      <c r="B678" s="177"/>
      <c r="C678" s="178"/>
      <c r="D678" s="178"/>
      <c r="E678" s="178"/>
      <c r="F678" s="176"/>
      <c r="G678" s="176"/>
      <c r="H678" s="187"/>
      <c r="I678" s="176"/>
      <c r="J678" s="187"/>
      <c r="K678" s="176"/>
      <c r="L678" s="176"/>
      <c r="M678" s="176"/>
      <c r="N678" s="176"/>
      <c r="O678" s="176"/>
    </row>
  </sheetData>
  <sheetProtection sheet="1" objects="1" scenarios="1" formatCells="0" formatColumns="0" formatRows="0" sort="0" autoFilter="0" pivotTables="0"/>
  <autoFilter ref="A1:BJ399" xr:uid="{00000000-0009-0000-0000-000007000000}">
    <sortState xmlns:xlrd2="http://schemas.microsoft.com/office/spreadsheetml/2017/richdata2"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00000000-0002-0000-0700-000000000000}"/>
  </dataValidations>
  <pageMargins left="0.70866141732283472" right="0.26" top="0.74803149606299213" bottom="0.74803149606299213" header="0.31496062992125984" footer="0.31496062992125984"/>
  <pageSetup paperSize="9"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rgb="FF00B0F0"/>
  </sheetPr>
  <dimension ref="A1:M3"/>
  <sheetViews>
    <sheetView workbookViewId="0">
      <selection sqref="A1:M3"/>
    </sheetView>
  </sheetViews>
  <sheetFormatPr defaultRowHeight="16.5"/>
  <cols>
    <col min="1" max="1" width="18" style="11" customWidth="1"/>
    <col min="2" max="2" width="34.28515625" style="11" customWidth="1"/>
    <col min="3" max="3" width="23.140625" style="11" bestFit="1" customWidth="1"/>
    <col min="4" max="5" width="14.42578125" style="11" customWidth="1"/>
    <col min="6" max="6" width="19.5703125" style="11" customWidth="1"/>
    <col min="7" max="7" width="15" style="11" customWidth="1"/>
    <col min="8" max="8" width="12.42578125" style="11" customWidth="1"/>
    <col min="9" max="9" width="20.28515625" style="11" customWidth="1"/>
    <col min="10" max="10" width="19.7109375" style="11" customWidth="1"/>
    <col min="11" max="11" width="17.7109375" style="11" bestFit="1" customWidth="1"/>
    <col min="12" max="12" width="19.85546875" style="14" customWidth="1"/>
    <col min="13" max="13" width="42.140625" style="14" bestFit="1" customWidth="1"/>
    <col min="14" max="16384" width="9.140625" style="11"/>
  </cols>
  <sheetData>
    <row r="1" spans="1:13" s="112" customFormat="1">
      <c r="A1" s="290" t="s">
        <v>281</v>
      </c>
      <c r="B1" s="291" t="s">
        <v>195</v>
      </c>
      <c r="C1" s="290" t="s">
        <v>282</v>
      </c>
      <c r="D1" s="290" t="s">
        <v>283</v>
      </c>
      <c r="E1" s="290" t="s">
        <v>284</v>
      </c>
      <c r="F1" s="290" t="s">
        <v>285</v>
      </c>
      <c r="G1" s="290" t="s">
        <v>286</v>
      </c>
      <c r="H1" s="291" t="s">
        <v>287</v>
      </c>
      <c r="I1" s="290" t="s">
        <v>288</v>
      </c>
      <c r="J1" s="290" t="s">
        <v>289</v>
      </c>
      <c r="K1" s="290" t="s">
        <v>290</v>
      </c>
      <c r="L1" s="291" t="s">
        <v>279</v>
      </c>
      <c r="M1" s="291" t="s">
        <v>193</v>
      </c>
    </row>
    <row r="2" spans="1:13" ht="49.5">
      <c r="A2" s="9" t="s">
        <v>6192</v>
      </c>
      <c r="B2" s="271" t="str">
        <f>INDEX(ApplicantNameList,MATCH(A2,ApplicantIDList,0))</f>
        <v>CHI NHÁNH CÔNG TY CỔ PHẦN VIỄN THÔNG DI ĐỘNG VIETNAMOBILE TẠI THÀNH PHỐ HỒ CHÍ MINH</v>
      </c>
      <c r="C2" s="11" t="s">
        <v>6413</v>
      </c>
      <c r="D2" s="12">
        <v>43055</v>
      </c>
      <c r="E2" s="11">
        <v>97</v>
      </c>
      <c r="F2" s="11">
        <v>97</v>
      </c>
      <c r="G2" s="12">
        <v>43201</v>
      </c>
      <c r="H2" s="272">
        <f>F2*2500000</f>
        <v>242500000</v>
      </c>
      <c r="I2" s="13" t="s">
        <v>6340</v>
      </c>
      <c r="J2" s="12">
        <v>43245</v>
      </c>
      <c r="K2" s="12">
        <v>43445</v>
      </c>
      <c r="L2" s="273" t="str">
        <f>INDEX(Applicant!$H:$H,MATCH(A2,ApplicantIDList,0))</f>
        <v>VNMOBILE</v>
      </c>
      <c r="M2" s="274" t="str">
        <f>INDEX(OperatorNameList,MATCH(L2,OperatorIDList,0))</f>
        <v>CÔNG TY CỔ PHẦN VIỄN THÔNG DI ĐỘNG VIETNAMOBILE</v>
      </c>
    </row>
    <row r="3" spans="1:13">
      <c r="A3" s="9"/>
    </row>
  </sheetData>
  <sheetProtection sheet="1" objects="1" scenarios="1" formatCells="0" formatColumns="0" formatRows="0" sort="0" autoFilter="0" pivotTables="0"/>
  <conditionalFormatting sqref="D2">
    <cfRule type="expression" dxfId="8341" priority="6">
      <formula>NOT(isdate($D$2))</formula>
    </cfRule>
  </conditionalFormatting>
  <conditionalFormatting sqref="G2">
    <cfRule type="expression" dxfId="8340" priority="5">
      <formula>NOT(isdate($G$2))</formula>
    </cfRule>
  </conditionalFormatting>
  <conditionalFormatting sqref="J2">
    <cfRule type="expression" dxfId="8339" priority="4">
      <formula>NOT(isdate($J$2))</formula>
    </cfRule>
  </conditionalFormatting>
  <conditionalFormatting sqref="K2">
    <cfRule type="expression" dxfId="8338" priority="3">
      <formula>NOT(isdate($K$2))</formula>
    </cfRule>
  </conditionalFormatting>
  <conditionalFormatting sqref="E2">
    <cfRule type="expression" dxfId="8337" priority="2">
      <formula>NOT(ISNUMBER($E$2))</formula>
    </cfRule>
  </conditionalFormatting>
  <conditionalFormatting sqref="F2">
    <cfRule type="expression" dxfId="8336" priority="1">
      <formula>NOT(ISNUMBER($F$2))</formula>
    </cfRule>
  </conditionalFormatting>
  <dataValidations count="1">
    <dataValidation type="list" allowBlank="1" showInputMessage="1" showErrorMessage="1" sqref="A2" xr:uid="{00000000-0002-0000-0800-000000000000}">
      <formula1>ApplicantIDList</formula1>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406"/>
  <sheetViews>
    <sheetView workbookViewId="0">
      <selection activeCell="C1" sqref="C1"/>
    </sheetView>
  </sheetViews>
  <sheetFormatPr defaultColWidth="9" defaultRowHeight="12.75"/>
  <cols>
    <col min="1" max="1" width="6.140625" style="19" customWidth="1"/>
    <col min="2" max="2" width="11.140625" style="18" customWidth="1"/>
    <col min="3" max="3" width="81.5703125" style="18" bestFit="1" customWidth="1"/>
    <col min="4" max="8" width="14" style="18" customWidth="1"/>
    <col min="9" max="10" width="12.140625" style="18" customWidth="1"/>
    <col min="11" max="11" width="12.42578125" style="18" customWidth="1"/>
    <col min="12" max="12" width="14.5703125" style="18" customWidth="1"/>
    <col min="13" max="13" width="12" style="18" customWidth="1"/>
    <col min="14" max="16384" width="9" style="18"/>
  </cols>
  <sheetData>
    <row r="1" spans="1:10" s="114" customFormat="1">
      <c r="A1" s="292" t="s">
        <v>154</v>
      </c>
      <c r="B1" s="293" t="s">
        <v>202</v>
      </c>
      <c r="C1" s="293" t="s">
        <v>194</v>
      </c>
      <c r="D1" s="293" t="s">
        <v>196</v>
      </c>
      <c r="E1" s="293" t="s">
        <v>197</v>
      </c>
      <c r="F1" s="293" t="s">
        <v>198</v>
      </c>
      <c r="G1" s="293" t="s">
        <v>204</v>
      </c>
      <c r="H1" s="294" t="s">
        <v>203</v>
      </c>
      <c r="I1" s="15"/>
      <c r="J1" s="15"/>
    </row>
    <row r="2" spans="1:10" ht="16.5">
      <c r="A2" s="16">
        <v>1</v>
      </c>
      <c r="B2" s="16">
        <v>359018</v>
      </c>
      <c r="C2" s="16" t="s">
        <v>205</v>
      </c>
      <c r="D2" s="9" t="s">
        <v>153</v>
      </c>
      <c r="E2" s="17">
        <v>106.69888899999999</v>
      </c>
      <c r="F2" s="16">
        <v>10.759444</v>
      </c>
      <c r="G2" s="16">
        <v>1</v>
      </c>
      <c r="H2" s="275" t="str">
        <f>INDEX(CityIDList,MATCH(D2,CityNameList,0))</f>
        <v>HCM</v>
      </c>
    </row>
    <row r="3" spans="1:10" ht="16.5">
      <c r="A3" s="16">
        <v>2</v>
      </c>
      <c r="B3" s="16">
        <v>359184</v>
      </c>
      <c r="C3" s="16" t="s">
        <v>207</v>
      </c>
      <c r="D3" s="9" t="s">
        <v>153</v>
      </c>
      <c r="E3" s="17">
        <v>106.6932</v>
      </c>
      <c r="F3" s="16">
        <v>10.772119999999999</v>
      </c>
      <c r="G3" s="16">
        <v>1</v>
      </c>
      <c r="H3" s="7" t="str">
        <f>INDEX(CityIDList,MATCH(D3,CityNameList,0))</f>
        <v>HCM</v>
      </c>
    </row>
    <row r="4" spans="1:10" ht="16.5">
      <c r="A4" s="16">
        <v>3</v>
      </c>
      <c r="B4" s="16">
        <v>359356</v>
      </c>
      <c r="C4" s="16" t="s">
        <v>208</v>
      </c>
      <c r="D4" s="9" t="s">
        <v>153</v>
      </c>
      <c r="E4" s="17">
        <v>106.68680999999999</v>
      </c>
      <c r="F4" s="16">
        <v>10.76398</v>
      </c>
      <c r="G4" s="16">
        <v>1</v>
      </c>
      <c r="H4" s="7" t="str">
        <f>INDEX(CityIDList,MATCH(D4,CityNameList,0))</f>
        <v>HCM</v>
      </c>
    </row>
    <row r="5" spans="1:10" ht="16.5">
      <c r="A5" s="16">
        <v>4</v>
      </c>
      <c r="B5" s="16">
        <v>359389</v>
      </c>
      <c r="C5" s="16" t="s">
        <v>209</v>
      </c>
      <c r="D5" s="9" t="s">
        <v>153</v>
      </c>
      <c r="E5" s="17">
        <v>106.702</v>
      </c>
      <c r="F5" s="16">
        <v>10.777200000000001</v>
      </c>
      <c r="G5" s="16">
        <v>1</v>
      </c>
      <c r="H5" s="7" t="str">
        <f>INDEX(CityIDList,MATCH(D5,CityNameList,0))</f>
        <v>HCM</v>
      </c>
    </row>
    <row r="6" spans="1:10" ht="16.5">
      <c r="B6" s="16"/>
      <c r="C6" s="16"/>
      <c r="D6" s="9"/>
      <c r="E6" s="17"/>
      <c r="F6" s="16"/>
      <c r="G6" s="16"/>
      <c r="H6" s="7"/>
    </row>
    <row r="7" spans="1:10">
      <c r="D7" s="20"/>
      <c r="G7" s="19"/>
      <c r="H7" s="20"/>
    </row>
    <row r="8" spans="1:10">
      <c r="D8" s="20"/>
      <c r="G8" s="19"/>
      <c r="H8" s="20"/>
    </row>
    <row r="9" spans="1:10">
      <c r="D9" s="20"/>
      <c r="G9" s="19"/>
      <c r="H9" s="20"/>
    </row>
    <row r="10" spans="1:10">
      <c r="D10" s="20"/>
      <c r="G10" s="19"/>
      <c r="H10" s="20"/>
    </row>
    <row r="11" spans="1:10" ht="16.5">
      <c r="C11" s="16"/>
      <c r="D11" s="20"/>
      <c r="G11" s="19"/>
      <c r="H11" s="20"/>
    </row>
    <row r="12" spans="1:10">
      <c r="D12" s="20"/>
      <c r="G12" s="19"/>
      <c r="H12" s="20"/>
    </row>
    <row r="13" spans="1:10">
      <c r="D13" s="20"/>
      <c r="G13" s="19"/>
      <c r="H13" s="20"/>
    </row>
    <row r="14" spans="1:10">
      <c r="D14" s="20"/>
      <c r="G14" s="19"/>
      <c r="H14" s="20"/>
    </row>
    <row r="15" spans="1:10">
      <c r="D15" s="20"/>
      <c r="G15" s="19"/>
      <c r="H15" s="20"/>
    </row>
    <row r="16" spans="1:10">
      <c r="D16" s="20"/>
      <c r="G16" s="19"/>
      <c r="H16" s="20"/>
    </row>
    <row r="17" spans="4:8">
      <c r="D17" s="20"/>
      <c r="G17" s="19"/>
      <c r="H17" s="20"/>
    </row>
    <row r="18" spans="4:8">
      <c r="D18" s="20"/>
      <c r="G18" s="19"/>
      <c r="H18" s="20"/>
    </row>
    <row r="19" spans="4:8">
      <c r="D19" s="20"/>
      <c r="G19" s="19"/>
      <c r="H19" s="20"/>
    </row>
    <row r="20" spans="4:8">
      <c r="D20" s="20"/>
      <c r="G20" s="19"/>
      <c r="H20" s="20"/>
    </row>
    <row r="21" spans="4:8">
      <c r="D21" s="20"/>
      <c r="G21" s="19"/>
      <c r="H21" s="20"/>
    </row>
    <row r="22" spans="4:8">
      <c r="D22" s="20"/>
      <c r="G22" s="19"/>
      <c r="H22" s="20"/>
    </row>
    <row r="23" spans="4:8">
      <c r="D23" s="20"/>
      <c r="G23" s="19"/>
      <c r="H23" s="20"/>
    </row>
    <row r="24" spans="4:8">
      <c r="D24" s="20"/>
      <c r="G24" s="19"/>
      <c r="H24" s="20"/>
    </row>
    <row r="25" spans="4:8">
      <c r="D25" s="20"/>
      <c r="G25" s="19"/>
      <c r="H25" s="20"/>
    </row>
    <row r="26" spans="4:8">
      <c r="D26" s="20"/>
      <c r="G26" s="19"/>
      <c r="H26" s="20"/>
    </row>
    <row r="27" spans="4:8">
      <c r="D27" s="20"/>
      <c r="G27" s="19"/>
      <c r="H27" s="20"/>
    </row>
    <row r="28" spans="4:8">
      <c r="D28" s="20"/>
      <c r="G28" s="19"/>
      <c r="H28" s="20"/>
    </row>
    <row r="29" spans="4:8">
      <c r="D29" s="20"/>
      <c r="G29" s="19"/>
      <c r="H29" s="20"/>
    </row>
    <row r="30" spans="4:8">
      <c r="D30" s="20"/>
      <c r="G30" s="19"/>
      <c r="H30" s="20"/>
    </row>
    <row r="31" spans="4:8">
      <c r="D31" s="20"/>
      <c r="G31" s="19"/>
      <c r="H31" s="20"/>
    </row>
    <row r="32" spans="4:8">
      <c r="D32" s="20"/>
      <c r="G32" s="19"/>
      <c r="H32" s="20"/>
    </row>
    <row r="33" spans="4:8">
      <c r="D33" s="20"/>
      <c r="G33" s="19"/>
      <c r="H33" s="20"/>
    </row>
    <row r="34" spans="4:8">
      <c r="D34" s="20"/>
      <c r="G34" s="19"/>
      <c r="H34" s="20"/>
    </row>
    <row r="35" spans="4:8">
      <c r="D35" s="20"/>
      <c r="G35" s="19"/>
      <c r="H35" s="20"/>
    </row>
    <row r="36" spans="4:8">
      <c r="D36" s="20"/>
      <c r="G36" s="19"/>
      <c r="H36" s="20"/>
    </row>
    <row r="37" spans="4:8">
      <c r="D37" s="20"/>
      <c r="G37" s="19"/>
      <c r="H37" s="20"/>
    </row>
    <row r="38" spans="4:8">
      <c r="D38" s="20"/>
      <c r="G38" s="19"/>
      <c r="H38" s="20"/>
    </row>
    <row r="39" spans="4:8">
      <c r="D39" s="20"/>
      <c r="G39" s="19"/>
      <c r="H39" s="20"/>
    </row>
    <row r="40" spans="4:8">
      <c r="D40" s="20"/>
      <c r="G40" s="19"/>
      <c r="H40" s="20"/>
    </row>
    <row r="41" spans="4:8">
      <c r="D41" s="20"/>
      <c r="G41" s="19"/>
      <c r="H41" s="20"/>
    </row>
    <row r="42" spans="4:8">
      <c r="D42" s="20"/>
      <c r="G42" s="19"/>
      <c r="H42" s="20"/>
    </row>
    <row r="43" spans="4:8">
      <c r="D43" s="20"/>
      <c r="G43" s="19"/>
      <c r="H43" s="20"/>
    </row>
    <row r="44" spans="4:8">
      <c r="D44" s="20"/>
      <c r="G44" s="19"/>
      <c r="H44" s="20"/>
    </row>
    <row r="45" spans="4:8">
      <c r="D45" s="20"/>
      <c r="G45" s="19"/>
      <c r="H45" s="20"/>
    </row>
    <row r="46" spans="4:8">
      <c r="D46" s="20"/>
      <c r="G46" s="19"/>
      <c r="H46" s="20"/>
    </row>
    <row r="47" spans="4:8">
      <c r="D47" s="20"/>
      <c r="G47" s="19"/>
      <c r="H47" s="20"/>
    </row>
    <row r="48" spans="4:8">
      <c r="D48" s="20"/>
      <c r="G48" s="19"/>
      <c r="H48" s="20"/>
    </row>
    <row r="49" spans="4:8">
      <c r="D49" s="20"/>
      <c r="G49" s="19"/>
      <c r="H49" s="20"/>
    </row>
    <row r="50" spans="4:8">
      <c r="D50" s="20"/>
      <c r="G50" s="19"/>
      <c r="H50" s="20"/>
    </row>
    <row r="51" spans="4:8">
      <c r="D51" s="20"/>
      <c r="G51" s="19"/>
      <c r="H51" s="20"/>
    </row>
    <row r="52" spans="4:8">
      <c r="D52" s="20"/>
      <c r="G52" s="19"/>
      <c r="H52" s="20"/>
    </row>
    <row r="53" spans="4:8">
      <c r="D53" s="20"/>
      <c r="G53" s="19"/>
      <c r="H53" s="20"/>
    </row>
    <row r="54" spans="4:8">
      <c r="D54" s="20"/>
      <c r="G54" s="19"/>
      <c r="H54" s="20"/>
    </row>
    <row r="55" spans="4:8">
      <c r="D55" s="20"/>
      <c r="G55" s="19"/>
      <c r="H55" s="20"/>
    </row>
    <row r="56" spans="4:8">
      <c r="D56" s="20"/>
      <c r="G56" s="19"/>
      <c r="H56" s="20"/>
    </row>
    <row r="57" spans="4:8">
      <c r="D57" s="20"/>
      <c r="G57" s="19"/>
      <c r="H57" s="20"/>
    </row>
    <row r="58" spans="4:8">
      <c r="D58" s="20"/>
      <c r="G58" s="19"/>
      <c r="H58" s="20"/>
    </row>
    <row r="59" spans="4:8">
      <c r="D59" s="20"/>
      <c r="G59" s="19"/>
      <c r="H59" s="20"/>
    </row>
    <row r="60" spans="4:8">
      <c r="D60" s="20"/>
      <c r="G60" s="19"/>
      <c r="H60" s="20"/>
    </row>
    <row r="61" spans="4:8">
      <c r="D61" s="20"/>
      <c r="G61" s="19"/>
      <c r="H61" s="20"/>
    </row>
    <row r="62" spans="4:8">
      <c r="D62" s="20"/>
      <c r="G62" s="19"/>
      <c r="H62" s="20"/>
    </row>
    <row r="63" spans="4:8">
      <c r="D63" s="20"/>
      <c r="G63" s="19"/>
      <c r="H63" s="20"/>
    </row>
    <row r="64" spans="4:8">
      <c r="D64" s="20"/>
      <c r="G64" s="19"/>
      <c r="H64" s="20"/>
    </row>
    <row r="65" spans="4:8">
      <c r="D65" s="20"/>
      <c r="G65" s="19"/>
      <c r="H65" s="20"/>
    </row>
    <row r="66" spans="4:8">
      <c r="D66" s="20"/>
      <c r="G66" s="19"/>
      <c r="H66" s="20"/>
    </row>
    <row r="67" spans="4:8">
      <c r="D67" s="20"/>
      <c r="G67" s="19"/>
      <c r="H67" s="20"/>
    </row>
    <row r="68" spans="4:8">
      <c r="D68" s="20"/>
      <c r="G68" s="19"/>
      <c r="H68" s="20"/>
    </row>
    <row r="69" spans="4:8">
      <c r="D69" s="20"/>
      <c r="G69" s="19"/>
      <c r="H69" s="20"/>
    </row>
    <row r="70" spans="4:8">
      <c r="D70" s="20"/>
      <c r="G70" s="19"/>
      <c r="H70" s="20"/>
    </row>
    <row r="71" spans="4:8">
      <c r="D71" s="20"/>
      <c r="G71" s="19"/>
      <c r="H71" s="20"/>
    </row>
    <row r="72" spans="4:8">
      <c r="D72" s="20"/>
      <c r="G72" s="19"/>
      <c r="H72" s="20"/>
    </row>
    <row r="73" spans="4:8">
      <c r="D73" s="20"/>
      <c r="G73" s="19"/>
      <c r="H73" s="20"/>
    </row>
    <row r="74" spans="4:8">
      <c r="D74" s="20"/>
      <c r="G74" s="19"/>
      <c r="H74" s="20"/>
    </row>
    <row r="75" spans="4:8">
      <c r="D75" s="20"/>
      <c r="G75" s="19"/>
      <c r="H75" s="20"/>
    </row>
    <row r="76" spans="4:8">
      <c r="D76" s="20"/>
      <c r="G76" s="19"/>
      <c r="H76" s="20"/>
    </row>
    <row r="77" spans="4:8">
      <c r="D77" s="20"/>
      <c r="G77" s="19"/>
      <c r="H77" s="20"/>
    </row>
    <row r="78" spans="4:8">
      <c r="D78" s="20"/>
      <c r="G78" s="19"/>
      <c r="H78" s="20"/>
    </row>
    <row r="79" spans="4:8">
      <c r="D79" s="20"/>
      <c r="G79" s="19"/>
      <c r="H79" s="20"/>
    </row>
    <row r="80" spans="4:8">
      <c r="D80" s="20"/>
      <c r="G80" s="19"/>
      <c r="H80" s="20"/>
    </row>
    <row r="81" spans="4:8">
      <c r="D81" s="20"/>
      <c r="G81" s="19"/>
      <c r="H81" s="20"/>
    </row>
    <row r="82" spans="4:8">
      <c r="D82" s="20"/>
      <c r="G82" s="19"/>
      <c r="H82" s="20"/>
    </row>
    <row r="83" spans="4:8">
      <c r="D83" s="20"/>
      <c r="G83" s="19"/>
      <c r="H83" s="20"/>
    </row>
    <row r="84" spans="4:8">
      <c r="D84" s="20"/>
      <c r="G84" s="19"/>
      <c r="H84" s="20"/>
    </row>
    <row r="85" spans="4:8">
      <c r="D85" s="20"/>
      <c r="G85" s="19"/>
      <c r="H85" s="20"/>
    </row>
    <row r="86" spans="4:8">
      <c r="D86" s="20"/>
      <c r="G86" s="19"/>
      <c r="H86" s="20"/>
    </row>
    <row r="87" spans="4:8">
      <c r="D87" s="20"/>
      <c r="G87" s="19"/>
      <c r="H87" s="20"/>
    </row>
    <row r="88" spans="4:8">
      <c r="D88" s="20"/>
      <c r="G88" s="19"/>
      <c r="H88" s="20"/>
    </row>
    <row r="89" spans="4:8">
      <c r="D89" s="20"/>
      <c r="G89" s="19"/>
      <c r="H89" s="20"/>
    </row>
    <row r="90" spans="4:8">
      <c r="D90" s="20"/>
      <c r="G90" s="19"/>
      <c r="H90" s="20"/>
    </row>
    <row r="91" spans="4:8">
      <c r="D91" s="20"/>
      <c r="G91" s="19"/>
      <c r="H91" s="20"/>
    </row>
    <row r="92" spans="4:8">
      <c r="D92" s="20"/>
      <c r="G92" s="19"/>
      <c r="H92" s="20"/>
    </row>
    <row r="93" spans="4:8">
      <c r="D93" s="20"/>
      <c r="G93" s="19"/>
      <c r="H93" s="20"/>
    </row>
    <row r="94" spans="4:8">
      <c r="D94" s="20"/>
      <c r="G94" s="19"/>
      <c r="H94" s="20"/>
    </row>
    <row r="95" spans="4:8">
      <c r="D95" s="20"/>
      <c r="G95" s="19"/>
      <c r="H95" s="20"/>
    </row>
    <row r="96" spans="4:8">
      <c r="D96" s="20"/>
      <c r="G96" s="19"/>
      <c r="H96" s="20"/>
    </row>
    <row r="97" spans="4:8">
      <c r="D97" s="20"/>
      <c r="G97" s="19"/>
      <c r="H97" s="20"/>
    </row>
    <row r="98" spans="4:8">
      <c r="D98" s="20"/>
      <c r="G98" s="19"/>
      <c r="H98" s="20"/>
    </row>
    <row r="99" spans="4:8">
      <c r="D99" s="20"/>
      <c r="G99" s="19"/>
      <c r="H99" s="20"/>
    </row>
    <row r="100" spans="4:8">
      <c r="D100" s="20"/>
      <c r="G100" s="19"/>
      <c r="H100" s="20"/>
    </row>
    <row r="101" spans="4:8">
      <c r="D101" s="20"/>
      <c r="G101" s="19"/>
      <c r="H101" s="20"/>
    </row>
    <row r="102" spans="4:8">
      <c r="D102" s="20"/>
      <c r="G102" s="19"/>
      <c r="H102" s="20"/>
    </row>
    <row r="103" spans="4:8">
      <c r="D103" s="20"/>
      <c r="G103" s="19"/>
      <c r="H103" s="20"/>
    </row>
    <row r="104" spans="4:8">
      <c r="D104" s="20"/>
      <c r="G104" s="19"/>
      <c r="H104" s="20"/>
    </row>
    <row r="105" spans="4:8">
      <c r="D105" s="20"/>
      <c r="G105" s="19"/>
      <c r="H105" s="20"/>
    </row>
    <row r="106" spans="4:8">
      <c r="D106" s="20"/>
      <c r="G106" s="19"/>
      <c r="H106" s="20"/>
    </row>
    <row r="107" spans="4:8">
      <c r="D107" s="20"/>
      <c r="G107" s="19"/>
      <c r="H107" s="20"/>
    </row>
    <row r="108" spans="4:8">
      <c r="D108" s="20"/>
      <c r="G108" s="19"/>
      <c r="H108" s="20"/>
    </row>
    <row r="109" spans="4:8">
      <c r="D109" s="20"/>
      <c r="G109" s="19"/>
      <c r="H109" s="20"/>
    </row>
    <row r="110" spans="4:8">
      <c r="D110" s="20"/>
      <c r="G110" s="19"/>
      <c r="H110" s="20"/>
    </row>
    <row r="111" spans="4:8">
      <c r="D111" s="20"/>
      <c r="G111" s="19"/>
      <c r="H111" s="20"/>
    </row>
    <row r="112" spans="4:8">
      <c r="D112" s="20"/>
      <c r="G112" s="19"/>
      <c r="H112" s="20"/>
    </row>
    <row r="113" spans="4:8">
      <c r="D113" s="20"/>
      <c r="G113" s="19"/>
      <c r="H113" s="20"/>
    </row>
    <row r="114" spans="4:8">
      <c r="D114" s="20"/>
      <c r="G114" s="19"/>
      <c r="H114" s="20"/>
    </row>
    <row r="115" spans="4:8">
      <c r="D115" s="20"/>
      <c r="G115" s="19"/>
      <c r="H115" s="20"/>
    </row>
    <row r="116" spans="4:8">
      <c r="D116" s="20"/>
      <c r="G116" s="19"/>
      <c r="H116" s="20"/>
    </row>
    <row r="117" spans="4:8">
      <c r="D117" s="20"/>
      <c r="G117" s="19"/>
      <c r="H117" s="20"/>
    </row>
    <row r="118" spans="4:8">
      <c r="D118" s="20"/>
      <c r="G118" s="19"/>
      <c r="H118" s="20"/>
    </row>
    <row r="119" spans="4:8">
      <c r="D119" s="20"/>
      <c r="G119" s="19"/>
      <c r="H119" s="20"/>
    </row>
    <row r="120" spans="4:8">
      <c r="D120" s="20"/>
      <c r="G120" s="19"/>
      <c r="H120" s="20"/>
    </row>
    <row r="121" spans="4:8">
      <c r="D121" s="20"/>
      <c r="G121" s="19"/>
      <c r="H121" s="20"/>
    </row>
    <row r="122" spans="4:8">
      <c r="D122" s="20"/>
      <c r="G122" s="19"/>
      <c r="H122" s="20"/>
    </row>
    <row r="123" spans="4:8">
      <c r="D123" s="20"/>
      <c r="G123" s="19"/>
      <c r="H123" s="20"/>
    </row>
    <row r="124" spans="4:8">
      <c r="D124" s="20"/>
      <c r="G124" s="19"/>
      <c r="H124" s="20"/>
    </row>
    <row r="125" spans="4:8">
      <c r="D125" s="20"/>
      <c r="G125" s="19"/>
      <c r="H125" s="20"/>
    </row>
    <row r="126" spans="4:8">
      <c r="D126" s="20"/>
      <c r="G126" s="19"/>
      <c r="H126" s="20"/>
    </row>
    <row r="127" spans="4:8">
      <c r="D127" s="20"/>
      <c r="G127" s="19"/>
      <c r="H127" s="20"/>
    </row>
    <row r="128" spans="4:8">
      <c r="D128" s="20"/>
      <c r="G128" s="19"/>
      <c r="H128" s="20"/>
    </row>
    <row r="129" spans="4:8">
      <c r="D129" s="20"/>
      <c r="G129" s="19"/>
      <c r="H129" s="20"/>
    </row>
    <row r="130" spans="4:8">
      <c r="D130" s="20"/>
      <c r="G130" s="19"/>
      <c r="H130" s="20"/>
    </row>
    <row r="131" spans="4:8">
      <c r="D131" s="20"/>
      <c r="G131" s="19"/>
      <c r="H131" s="20"/>
    </row>
    <row r="132" spans="4:8">
      <c r="D132" s="20"/>
      <c r="G132" s="19"/>
      <c r="H132" s="20"/>
    </row>
    <row r="133" spans="4:8">
      <c r="D133" s="20"/>
      <c r="G133" s="19"/>
      <c r="H133" s="20"/>
    </row>
    <row r="134" spans="4:8">
      <c r="D134" s="20"/>
      <c r="G134" s="19"/>
      <c r="H134" s="20"/>
    </row>
    <row r="135" spans="4:8">
      <c r="D135" s="20"/>
      <c r="G135" s="19"/>
      <c r="H135" s="20"/>
    </row>
    <row r="136" spans="4:8">
      <c r="D136" s="20"/>
      <c r="G136" s="19"/>
      <c r="H136" s="20"/>
    </row>
    <row r="137" spans="4:8">
      <c r="D137" s="20"/>
      <c r="G137" s="19"/>
      <c r="H137" s="20"/>
    </row>
    <row r="138" spans="4:8">
      <c r="D138" s="20"/>
      <c r="G138" s="19"/>
      <c r="H138" s="20"/>
    </row>
    <row r="139" spans="4:8">
      <c r="D139" s="20"/>
      <c r="G139" s="19"/>
      <c r="H139" s="20"/>
    </row>
    <row r="140" spans="4:8">
      <c r="D140" s="20"/>
      <c r="G140" s="19"/>
      <c r="H140" s="20"/>
    </row>
    <row r="141" spans="4:8">
      <c r="D141" s="20"/>
      <c r="G141" s="19"/>
      <c r="H141" s="20"/>
    </row>
    <row r="142" spans="4:8">
      <c r="D142" s="20"/>
      <c r="G142" s="19"/>
      <c r="H142" s="20"/>
    </row>
    <row r="143" spans="4:8">
      <c r="D143" s="20"/>
      <c r="G143" s="19"/>
      <c r="H143" s="20"/>
    </row>
    <row r="144" spans="4:8">
      <c r="D144" s="20"/>
      <c r="G144" s="19"/>
      <c r="H144" s="20"/>
    </row>
    <row r="145" spans="4:8">
      <c r="D145" s="20"/>
      <c r="G145" s="19"/>
      <c r="H145" s="20"/>
    </row>
    <row r="146" spans="4:8">
      <c r="D146" s="20"/>
      <c r="G146" s="19"/>
      <c r="H146" s="20"/>
    </row>
    <row r="147" spans="4:8">
      <c r="D147" s="20"/>
      <c r="G147" s="19"/>
      <c r="H147" s="20"/>
    </row>
    <row r="148" spans="4:8">
      <c r="D148" s="20"/>
      <c r="G148" s="19"/>
      <c r="H148" s="20"/>
    </row>
    <row r="149" spans="4:8">
      <c r="D149" s="20"/>
      <c r="G149" s="19"/>
      <c r="H149" s="20"/>
    </row>
    <row r="150" spans="4:8">
      <c r="D150" s="20"/>
      <c r="G150" s="19"/>
      <c r="H150" s="20"/>
    </row>
    <row r="151" spans="4:8">
      <c r="D151" s="20"/>
      <c r="G151" s="19"/>
      <c r="H151" s="20"/>
    </row>
    <row r="152" spans="4:8">
      <c r="D152" s="20"/>
      <c r="G152" s="19"/>
      <c r="H152" s="20"/>
    </row>
    <row r="153" spans="4:8">
      <c r="D153" s="20"/>
      <c r="G153" s="19"/>
      <c r="H153" s="20"/>
    </row>
    <row r="154" spans="4:8">
      <c r="D154" s="20"/>
      <c r="G154" s="19"/>
      <c r="H154" s="20"/>
    </row>
    <row r="155" spans="4:8">
      <c r="D155" s="20"/>
      <c r="G155" s="19"/>
      <c r="H155" s="20"/>
    </row>
    <row r="156" spans="4:8">
      <c r="D156" s="20"/>
      <c r="G156" s="19"/>
      <c r="H156" s="20"/>
    </row>
    <row r="157" spans="4:8">
      <c r="D157" s="20"/>
      <c r="G157" s="19"/>
      <c r="H157" s="20"/>
    </row>
    <row r="158" spans="4:8">
      <c r="D158" s="20"/>
      <c r="G158" s="19"/>
      <c r="H158" s="20"/>
    </row>
    <row r="159" spans="4:8">
      <c r="D159" s="20"/>
      <c r="G159" s="19"/>
      <c r="H159" s="20"/>
    </row>
    <row r="160" spans="4:8">
      <c r="D160" s="20"/>
      <c r="G160" s="19"/>
      <c r="H160" s="20"/>
    </row>
    <row r="161" spans="4:8">
      <c r="D161" s="20"/>
      <c r="G161" s="19"/>
      <c r="H161" s="20"/>
    </row>
    <row r="162" spans="4:8">
      <c r="D162" s="20"/>
      <c r="G162" s="19"/>
      <c r="H162" s="20"/>
    </row>
    <row r="163" spans="4:8">
      <c r="D163" s="20"/>
      <c r="G163" s="19"/>
      <c r="H163" s="20"/>
    </row>
    <row r="164" spans="4:8">
      <c r="D164" s="20"/>
      <c r="G164" s="19"/>
      <c r="H164" s="20"/>
    </row>
    <row r="165" spans="4:8">
      <c r="D165" s="20"/>
      <c r="G165" s="19"/>
      <c r="H165" s="20"/>
    </row>
    <row r="166" spans="4:8">
      <c r="D166" s="20"/>
      <c r="G166" s="19"/>
      <c r="H166" s="20"/>
    </row>
    <row r="167" spans="4:8">
      <c r="D167" s="20"/>
      <c r="G167" s="19"/>
      <c r="H167" s="20"/>
    </row>
    <row r="168" spans="4:8">
      <c r="D168" s="20"/>
      <c r="G168" s="19"/>
      <c r="H168" s="20"/>
    </row>
    <row r="169" spans="4:8">
      <c r="D169" s="20"/>
      <c r="G169" s="19"/>
      <c r="H169" s="20"/>
    </row>
    <row r="170" spans="4:8">
      <c r="D170" s="20"/>
      <c r="G170" s="19"/>
      <c r="H170" s="20"/>
    </row>
    <row r="171" spans="4:8">
      <c r="D171" s="20"/>
      <c r="G171" s="19"/>
      <c r="H171" s="20"/>
    </row>
    <row r="172" spans="4:8">
      <c r="D172" s="20"/>
      <c r="G172" s="19"/>
      <c r="H172" s="20"/>
    </row>
    <row r="173" spans="4:8">
      <c r="D173" s="20"/>
      <c r="G173" s="19"/>
      <c r="H173" s="20"/>
    </row>
    <row r="174" spans="4:8">
      <c r="D174" s="20"/>
      <c r="G174" s="19"/>
      <c r="H174" s="20"/>
    </row>
    <row r="175" spans="4:8">
      <c r="D175" s="20"/>
      <c r="G175" s="19"/>
      <c r="H175" s="20"/>
    </row>
    <row r="176" spans="4:8">
      <c r="D176" s="20"/>
      <c r="G176" s="19"/>
      <c r="H176" s="20"/>
    </row>
    <row r="177" spans="4:8">
      <c r="D177" s="20"/>
      <c r="G177" s="19"/>
      <c r="H177" s="20"/>
    </row>
    <row r="178" spans="4:8">
      <c r="D178" s="20"/>
      <c r="G178" s="19"/>
      <c r="H178" s="20"/>
    </row>
    <row r="179" spans="4:8">
      <c r="D179" s="20"/>
      <c r="G179" s="19"/>
      <c r="H179" s="20"/>
    </row>
    <row r="180" spans="4:8">
      <c r="D180" s="20"/>
      <c r="G180" s="19"/>
      <c r="H180" s="20"/>
    </row>
    <row r="181" spans="4:8">
      <c r="D181" s="20"/>
      <c r="G181" s="19"/>
      <c r="H181" s="20"/>
    </row>
    <row r="182" spans="4:8">
      <c r="D182" s="20"/>
      <c r="G182" s="19"/>
      <c r="H182" s="20"/>
    </row>
    <row r="183" spans="4:8">
      <c r="D183" s="20"/>
      <c r="G183" s="19"/>
      <c r="H183" s="20"/>
    </row>
    <row r="184" spans="4:8">
      <c r="D184" s="20"/>
      <c r="G184" s="19"/>
      <c r="H184" s="20"/>
    </row>
    <row r="185" spans="4:8">
      <c r="D185" s="20"/>
      <c r="G185" s="19"/>
      <c r="H185" s="20"/>
    </row>
    <row r="186" spans="4:8">
      <c r="D186" s="20"/>
      <c r="G186" s="19"/>
      <c r="H186" s="20"/>
    </row>
    <row r="187" spans="4:8">
      <c r="D187" s="20"/>
      <c r="G187" s="19"/>
      <c r="H187" s="20"/>
    </row>
    <row r="188" spans="4:8">
      <c r="D188" s="20"/>
      <c r="G188" s="19"/>
      <c r="H188" s="20"/>
    </row>
    <row r="189" spans="4:8">
      <c r="D189" s="20"/>
      <c r="G189" s="19"/>
      <c r="H189" s="20"/>
    </row>
    <row r="190" spans="4:8">
      <c r="D190" s="20"/>
      <c r="G190" s="19"/>
      <c r="H190" s="20"/>
    </row>
    <row r="191" spans="4:8">
      <c r="D191" s="20"/>
      <c r="G191" s="19"/>
      <c r="H191" s="20"/>
    </row>
    <row r="192" spans="4:8">
      <c r="D192" s="20"/>
      <c r="G192" s="19"/>
      <c r="H192" s="20"/>
    </row>
    <row r="193" spans="4:8">
      <c r="D193" s="20"/>
      <c r="G193" s="19"/>
      <c r="H193" s="20"/>
    </row>
    <row r="194" spans="4:8">
      <c r="D194" s="20"/>
      <c r="G194" s="19"/>
      <c r="H194" s="20"/>
    </row>
    <row r="195" spans="4:8">
      <c r="D195" s="20"/>
      <c r="G195" s="19"/>
      <c r="H195" s="20"/>
    </row>
    <row r="196" spans="4:8">
      <c r="D196" s="20"/>
      <c r="G196" s="19"/>
      <c r="H196" s="20"/>
    </row>
    <row r="197" spans="4:8">
      <c r="D197" s="20"/>
      <c r="G197" s="19"/>
      <c r="H197" s="20"/>
    </row>
    <row r="198" spans="4:8">
      <c r="D198" s="20"/>
      <c r="G198" s="19"/>
      <c r="H198" s="20"/>
    </row>
    <row r="199" spans="4:8">
      <c r="D199" s="20"/>
      <c r="G199" s="19"/>
      <c r="H199" s="20"/>
    </row>
    <row r="200" spans="4:8">
      <c r="D200" s="20"/>
      <c r="G200" s="19"/>
      <c r="H200" s="20"/>
    </row>
    <row r="201" spans="4:8">
      <c r="D201" s="20"/>
      <c r="G201" s="19"/>
      <c r="H201" s="20"/>
    </row>
    <row r="202" spans="4:8">
      <c r="D202" s="20"/>
      <c r="G202" s="19"/>
      <c r="H202" s="20"/>
    </row>
    <row r="203" spans="4:8">
      <c r="D203" s="20"/>
      <c r="G203" s="19"/>
      <c r="H203" s="20"/>
    </row>
    <row r="204" spans="4:8">
      <c r="D204" s="20"/>
      <c r="G204" s="19"/>
      <c r="H204" s="20"/>
    </row>
    <row r="205" spans="4:8">
      <c r="D205" s="20"/>
      <c r="G205" s="19"/>
      <c r="H205" s="20"/>
    </row>
    <row r="206" spans="4:8">
      <c r="D206" s="20"/>
      <c r="G206" s="19"/>
      <c r="H206" s="20"/>
    </row>
    <row r="207" spans="4:8">
      <c r="D207" s="20"/>
      <c r="G207" s="19"/>
      <c r="H207" s="20"/>
    </row>
    <row r="208" spans="4:8">
      <c r="D208" s="20"/>
      <c r="G208" s="19"/>
      <c r="H208" s="20"/>
    </row>
    <row r="209" spans="4:8">
      <c r="D209" s="20"/>
      <c r="G209" s="19"/>
      <c r="H209" s="20"/>
    </row>
    <row r="210" spans="4:8">
      <c r="D210" s="20"/>
      <c r="G210" s="19"/>
      <c r="H210" s="20"/>
    </row>
    <row r="211" spans="4:8">
      <c r="D211" s="20"/>
      <c r="G211" s="19"/>
      <c r="H211" s="20"/>
    </row>
    <row r="212" spans="4:8">
      <c r="D212" s="20"/>
      <c r="G212" s="19"/>
      <c r="H212" s="20"/>
    </row>
    <row r="213" spans="4:8">
      <c r="D213" s="20"/>
      <c r="G213" s="19"/>
      <c r="H213" s="20"/>
    </row>
    <row r="214" spans="4:8">
      <c r="D214" s="20"/>
      <c r="G214" s="19"/>
      <c r="H214" s="20"/>
    </row>
    <row r="215" spans="4:8">
      <c r="D215" s="20"/>
      <c r="G215" s="19"/>
      <c r="H215" s="20"/>
    </row>
    <row r="216" spans="4:8">
      <c r="D216" s="20"/>
      <c r="G216" s="19"/>
      <c r="H216" s="20"/>
    </row>
    <row r="217" spans="4:8">
      <c r="D217" s="20"/>
      <c r="G217" s="19"/>
      <c r="H217" s="20"/>
    </row>
    <row r="218" spans="4:8">
      <c r="D218" s="20"/>
      <c r="G218" s="19"/>
      <c r="H218" s="20"/>
    </row>
    <row r="219" spans="4:8">
      <c r="D219" s="20"/>
      <c r="G219" s="19"/>
      <c r="H219" s="20"/>
    </row>
    <row r="220" spans="4:8">
      <c r="D220" s="20"/>
      <c r="G220" s="19"/>
      <c r="H220" s="20"/>
    </row>
    <row r="221" spans="4:8">
      <c r="D221" s="20"/>
      <c r="G221" s="19"/>
      <c r="H221" s="20"/>
    </row>
    <row r="222" spans="4:8">
      <c r="D222" s="20"/>
      <c r="G222" s="19"/>
      <c r="H222" s="20"/>
    </row>
    <row r="223" spans="4:8">
      <c r="D223" s="20"/>
      <c r="G223" s="19"/>
      <c r="H223" s="20"/>
    </row>
    <row r="224" spans="4:8">
      <c r="D224" s="20"/>
      <c r="G224" s="19"/>
      <c r="H224" s="20"/>
    </row>
    <row r="225" spans="4:8">
      <c r="D225" s="20"/>
      <c r="G225" s="19"/>
      <c r="H225" s="20"/>
    </row>
    <row r="226" spans="4:8">
      <c r="D226" s="20"/>
      <c r="G226" s="19"/>
      <c r="H226" s="20"/>
    </row>
    <row r="227" spans="4:8">
      <c r="D227" s="20"/>
      <c r="G227" s="19"/>
      <c r="H227" s="20"/>
    </row>
    <row r="228" spans="4:8">
      <c r="D228" s="20"/>
      <c r="G228" s="19"/>
      <c r="H228" s="20"/>
    </row>
    <row r="229" spans="4:8">
      <c r="D229" s="20"/>
      <c r="G229" s="19"/>
      <c r="H229" s="20"/>
    </row>
    <row r="230" spans="4:8">
      <c r="D230" s="20"/>
      <c r="G230" s="19"/>
      <c r="H230" s="20"/>
    </row>
    <row r="231" spans="4:8">
      <c r="D231" s="20"/>
      <c r="G231" s="19"/>
      <c r="H231" s="20"/>
    </row>
    <row r="232" spans="4:8">
      <c r="D232" s="20"/>
      <c r="G232" s="19"/>
      <c r="H232" s="20"/>
    </row>
    <row r="233" spans="4:8">
      <c r="D233" s="20"/>
      <c r="G233" s="19"/>
      <c r="H233" s="20"/>
    </row>
    <row r="234" spans="4:8">
      <c r="D234" s="20"/>
      <c r="G234" s="19"/>
      <c r="H234" s="20"/>
    </row>
    <row r="235" spans="4:8">
      <c r="D235" s="20"/>
      <c r="G235" s="19"/>
      <c r="H235" s="20"/>
    </row>
    <row r="236" spans="4:8">
      <c r="D236" s="20"/>
      <c r="G236" s="19"/>
      <c r="H236" s="20"/>
    </row>
    <row r="237" spans="4:8">
      <c r="D237" s="20"/>
      <c r="G237" s="19"/>
      <c r="H237" s="20"/>
    </row>
    <row r="238" spans="4:8">
      <c r="D238" s="20"/>
      <c r="G238" s="19"/>
      <c r="H238" s="20"/>
    </row>
    <row r="239" spans="4:8">
      <c r="D239" s="20"/>
      <c r="G239" s="19"/>
      <c r="H239" s="20"/>
    </row>
    <row r="240" spans="4:8">
      <c r="D240" s="20"/>
      <c r="G240" s="19"/>
      <c r="H240" s="20"/>
    </row>
    <row r="241" spans="4:8">
      <c r="D241" s="20"/>
      <c r="G241" s="19"/>
      <c r="H241" s="20"/>
    </row>
    <row r="242" spans="4:8">
      <c r="D242" s="20"/>
      <c r="G242" s="19"/>
      <c r="H242" s="20"/>
    </row>
    <row r="243" spans="4:8">
      <c r="D243" s="20"/>
      <c r="G243" s="19"/>
      <c r="H243" s="20"/>
    </row>
    <row r="244" spans="4:8">
      <c r="D244" s="20"/>
      <c r="G244" s="19"/>
      <c r="H244" s="20"/>
    </row>
    <row r="245" spans="4:8">
      <c r="D245" s="20"/>
      <c r="G245" s="19"/>
      <c r="H245" s="20"/>
    </row>
    <row r="246" spans="4:8">
      <c r="D246" s="20"/>
      <c r="G246" s="19"/>
      <c r="H246" s="20"/>
    </row>
    <row r="247" spans="4:8">
      <c r="D247" s="20"/>
      <c r="G247" s="19"/>
      <c r="H247" s="20"/>
    </row>
    <row r="248" spans="4:8">
      <c r="D248" s="20"/>
      <c r="G248" s="19"/>
      <c r="H248" s="20"/>
    </row>
    <row r="249" spans="4:8">
      <c r="D249" s="20"/>
      <c r="G249" s="19"/>
      <c r="H249" s="20"/>
    </row>
    <row r="250" spans="4:8">
      <c r="D250" s="20"/>
      <c r="G250" s="19"/>
      <c r="H250" s="20"/>
    </row>
    <row r="251" spans="4:8">
      <c r="D251" s="20"/>
      <c r="G251" s="19"/>
      <c r="H251" s="20"/>
    </row>
    <row r="252" spans="4:8">
      <c r="D252" s="20"/>
      <c r="G252" s="19"/>
      <c r="H252" s="20"/>
    </row>
    <row r="253" spans="4:8">
      <c r="D253" s="20"/>
      <c r="G253" s="19"/>
      <c r="H253" s="20"/>
    </row>
    <row r="254" spans="4:8">
      <c r="D254" s="20"/>
      <c r="G254" s="19"/>
      <c r="H254" s="20"/>
    </row>
    <row r="255" spans="4:8">
      <c r="D255" s="20"/>
      <c r="G255" s="19"/>
      <c r="H255" s="20"/>
    </row>
    <row r="256" spans="4:8">
      <c r="D256" s="20"/>
      <c r="G256" s="19"/>
      <c r="H256" s="20"/>
    </row>
    <row r="257" spans="4:8">
      <c r="D257" s="20"/>
      <c r="G257" s="19"/>
      <c r="H257" s="20"/>
    </row>
    <row r="258" spans="4:8">
      <c r="D258" s="20"/>
      <c r="G258" s="19"/>
      <c r="H258" s="20"/>
    </row>
    <row r="259" spans="4:8">
      <c r="D259" s="20"/>
      <c r="G259" s="19"/>
      <c r="H259" s="20"/>
    </row>
    <row r="260" spans="4:8">
      <c r="D260" s="20"/>
      <c r="G260" s="19"/>
      <c r="H260" s="20"/>
    </row>
    <row r="261" spans="4:8">
      <c r="D261" s="20"/>
      <c r="G261" s="19"/>
      <c r="H261" s="20"/>
    </row>
    <row r="262" spans="4:8">
      <c r="D262" s="20"/>
      <c r="G262" s="19"/>
      <c r="H262" s="20"/>
    </row>
    <row r="263" spans="4:8">
      <c r="D263" s="20"/>
      <c r="G263" s="19"/>
      <c r="H263" s="20"/>
    </row>
    <row r="264" spans="4:8">
      <c r="D264" s="20"/>
      <c r="G264" s="19"/>
      <c r="H264" s="20"/>
    </row>
    <row r="265" spans="4:8">
      <c r="D265" s="20"/>
      <c r="G265" s="19"/>
      <c r="H265" s="20"/>
    </row>
    <row r="266" spans="4:8">
      <c r="D266" s="20"/>
      <c r="G266" s="19"/>
      <c r="H266" s="20"/>
    </row>
    <row r="267" spans="4:8">
      <c r="D267" s="20"/>
      <c r="G267" s="19"/>
      <c r="H267" s="20"/>
    </row>
    <row r="268" spans="4:8">
      <c r="D268" s="20"/>
      <c r="G268" s="19"/>
      <c r="H268" s="20"/>
    </row>
    <row r="269" spans="4:8">
      <c r="D269" s="20"/>
      <c r="G269" s="19"/>
      <c r="H269" s="20"/>
    </row>
    <row r="270" spans="4:8">
      <c r="D270" s="20"/>
      <c r="G270" s="19"/>
      <c r="H270" s="20"/>
    </row>
    <row r="271" spans="4:8">
      <c r="D271" s="20"/>
      <c r="G271" s="19"/>
      <c r="H271" s="20"/>
    </row>
    <row r="272" spans="4:8">
      <c r="D272" s="20"/>
      <c r="G272" s="19"/>
      <c r="H272" s="20"/>
    </row>
    <row r="273" spans="4:8">
      <c r="D273" s="20"/>
      <c r="G273" s="19"/>
      <c r="H273" s="20"/>
    </row>
    <row r="274" spans="4:8">
      <c r="D274" s="20"/>
      <c r="G274" s="19"/>
      <c r="H274" s="20"/>
    </row>
    <row r="275" spans="4:8">
      <c r="D275" s="20"/>
      <c r="G275" s="19"/>
      <c r="H275" s="20"/>
    </row>
    <row r="276" spans="4:8">
      <c r="D276" s="20"/>
      <c r="G276" s="19"/>
      <c r="H276" s="20"/>
    </row>
    <row r="277" spans="4:8">
      <c r="D277" s="20"/>
      <c r="G277" s="19"/>
      <c r="H277" s="20"/>
    </row>
    <row r="278" spans="4:8">
      <c r="D278" s="20"/>
      <c r="G278" s="19"/>
      <c r="H278" s="20"/>
    </row>
    <row r="279" spans="4:8">
      <c r="D279" s="20"/>
      <c r="G279" s="19"/>
      <c r="H279" s="20"/>
    </row>
    <row r="280" spans="4:8">
      <c r="D280" s="20"/>
      <c r="G280" s="19"/>
      <c r="H280" s="20"/>
    </row>
    <row r="281" spans="4:8">
      <c r="D281" s="20"/>
      <c r="G281" s="21"/>
      <c r="H281" s="20"/>
    </row>
    <row r="282" spans="4:8">
      <c r="D282" s="20"/>
      <c r="G282" s="21"/>
      <c r="H282" s="20"/>
    </row>
    <row r="283" spans="4:8">
      <c r="D283" s="20"/>
      <c r="G283" s="21"/>
      <c r="H283" s="20"/>
    </row>
    <row r="284" spans="4:8">
      <c r="D284" s="20"/>
      <c r="G284" s="21"/>
      <c r="H284" s="20"/>
    </row>
    <row r="285" spans="4:8">
      <c r="D285" s="20"/>
      <c r="G285" s="21"/>
      <c r="H285" s="20"/>
    </row>
    <row r="286" spans="4:8">
      <c r="D286" s="20"/>
      <c r="G286" s="21"/>
      <c r="H286" s="20"/>
    </row>
    <row r="287" spans="4:8">
      <c r="D287" s="20"/>
      <c r="G287" s="21"/>
      <c r="H287" s="20"/>
    </row>
    <row r="288" spans="4:8">
      <c r="D288" s="20"/>
      <c r="G288" s="21"/>
      <c r="H288" s="20"/>
    </row>
    <row r="289" spans="4:8">
      <c r="D289" s="20"/>
      <c r="G289" s="21"/>
      <c r="H289" s="20"/>
    </row>
    <row r="290" spans="4:8">
      <c r="D290" s="20"/>
      <c r="G290" s="21"/>
      <c r="H290" s="20"/>
    </row>
    <row r="291" spans="4:8">
      <c r="D291" s="20"/>
      <c r="G291" s="21"/>
      <c r="H291" s="20"/>
    </row>
    <row r="292" spans="4:8">
      <c r="D292" s="20"/>
      <c r="G292" s="21"/>
      <c r="H292" s="20"/>
    </row>
    <row r="293" spans="4:8">
      <c r="D293" s="20"/>
      <c r="G293" s="21"/>
      <c r="H293" s="20"/>
    </row>
    <row r="294" spans="4:8">
      <c r="D294" s="20"/>
      <c r="G294" s="21"/>
      <c r="H294" s="20"/>
    </row>
    <row r="295" spans="4:8">
      <c r="D295" s="20"/>
      <c r="G295" s="21"/>
      <c r="H295" s="20"/>
    </row>
    <row r="296" spans="4:8">
      <c r="D296" s="20"/>
      <c r="G296" s="21"/>
      <c r="H296" s="20"/>
    </row>
    <row r="297" spans="4:8">
      <c r="D297" s="20"/>
      <c r="G297" s="21"/>
      <c r="H297" s="20"/>
    </row>
    <row r="298" spans="4:8">
      <c r="D298" s="20"/>
      <c r="G298" s="21"/>
      <c r="H298" s="20"/>
    </row>
    <row r="299" spans="4:8">
      <c r="D299" s="20"/>
      <c r="G299" s="21"/>
      <c r="H299" s="20"/>
    </row>
    <row r="300" spans="4:8">
      <c r="D300" s="20"/>
      <c r="G300" s="21"/>
      <c r="H300" s="20"/>
    </row>
    <row r="301" spans="4:8">
      <c r="D301" s="20"/>
      <c r="G301" s="21"/>
      <c r="H301" s="20"/>
    </row>
    <row r="302" spans="4:8">
      <c r="D302" s="20"/>
      <c r="G302" s="21"/>
      <c r="H302" s="20"/>
    </row>
    <row r="303" spans="4:8">
      <c r="D303" s="20"/>
      <c r="G303" s="21"/>
      <c r="H303" s="20"/>
    </row>
    <row r="304" spans="4:8">
      <c r="D304" s="20"/>
      <c r="G304" s="21"/>
      <c r="H304" s="20"/>
    </row>
    <row r="305" spans="4:8">
      <c r="D305" s="20"/>
      <c r="G305" s="21"/>
      <c r="H305" s="20"/>
    </row>
    <row r="306" spans="4:8">
      <c r="D306" s="20"/>
      <c r="G306" s="21"/>
      <c r="H306" s="20"/>
    </row>
    <row r="307" spans="4:8">
      <c r="D307" s="20"/>
      <c r="G307" s="21"/>
      <c r="H307" s="20"/>
    </row>
    <row r="308" spans="4:8">
      <c r="D308" s="20"/>
      <c r="G308" s="21"/>
      <c r="H308" s="20"/>
    </row>
    <row r="309" spans="4:8">
      <c r="D309" s="20"/>
      <c r="G309" s="21"/>
      <c r="H309" s="20"/>
    </row>
    <row r="310" spans="4:8">
      <c r="D310" s="20"/>
      <c r="G310" s="21"/>
      <c r="H310" s="20"/>
    </row>
    <row r="311" spans="4:8">
      <c r="D311" s="20"/>
      <c r="G311" s="21"/>
      <c r="H311" s="20"/>
    </row>
    <row r="312" spans="4:8">
      <c r="D312" s="20"/>
      <c r="G312" s="21"/>
      <c r="H312" s="20"/>
    </row>
    <row r="313" spans="4:8">
      <c r="D313" s="20"/>
      <c r="G313" s="21"/>
      <c r="H313" s="20"/>
    </row>
    <row r="314" spans="4:8">
      <c r="D314" s="20"/>
      <c r="G314" s="21"/>
      <c r="H314" s="20"/>
    </row>
    <row r="315" spans="4:8">
      <c r="D315" s="20"/>
      <c r="G315" s="21"/>
      <c r="H315" s="20"/>
    </row>
    <row r="316" spans="4:8">
      <c r="D316" s="20"/>
      <c r="G316" s="21"/>
      <c r="H316" s="20"/>
    </row>
    <row r="317" spans="4:8">
      <c r="D317" s="20"/>
      <c r="G317" s="21"/>
      <c r="H317" s="20"/>
    </row>
    <row r="318" spans="4:8">
      <c r="D318" s="20"/>
      <c r="G318" s="21"/>
      <c r="H318" s="20"/>
    </row>
    <row r="319" spans="4:8">
      <c r="D319" s="20"/>
      <c r="G319" s="21"/>
      <c r="H319" s="20"/>
    </row>
    <row r="320" spans="4:8">
      <c r="D320" s="20"/>
      <c r="G320" s="21"/>
      <c r="H320" s="20"/>
    </row>
    <row r="321" spans="4:8">
      <c r="D321" s="20"/>
      <c r="G321" s="21"/>
      <c r="H321" s="20"/>
    </row>
    <row r="322" spans="4:8">
      <c r="D322" s="20"/>
      <c r="G322" s="21"/>
      <c r="H322" s="20"/>
    </row>
    <row r="323" spans="4:8">
      <c r="D323" s="20"/>
      <c r="G323" s="21"/>
      <c r="H323" s="20"/>
    </row>
    <row r="324" spans="4:8">
      <c r="D324" s="20"/>
      <c r="G324" s="21"/>
      <c r="H324" s="20"/>
    </row>
    <row r="325" spans="4:8">
      <c r="D325" s="20"/>
      <c r="G325" s="21"/>
      <c r="H325" s="20"/>
    </row>
    <row r="326" spans="4:8">
      <c r="D326" s="20"/>
      <c r="G326" s="21"/>
      <c r="H326" s="20"/>
    </row>
    <row r="327" spans="4:8">
      <c r="D327" s="20"/>
      <c r="G327" s="21"/>
      <c r="H327" s="20"/>
    </row>
    <row r="328" spans="4:8">
      <c r="D328" s="20"/>
      <c r="G328" s="21"/>
      <c r="H328" s="20"/>
    </row>
    <row r="329" spans="4:8">
      <c r="D329" s="20"/>
      <c r="G329" s="21"/>
      <c r="H329" s="20"/>
    </row>
    <row r="330" spans="4:8">
      <c r="D330" s="20"/>
      <c r="G330" s="21"/>
      <c r="H330" s="20"/>
    </row>
    <row r="331" spans="4:8">
      <c r="D331" s="20"/>
      <c r="G331" s="21"/>
      <c r="H331" s="20"/>
    </row>
    <row r="332" spans="4:8">
      <c r="D332" s="20"/>
      <c r="G332" s="21"/>
      <c r="H332" s="20"/>
    </row>
    <row r="333" spans="4:8">
      <c r="D333" s="20"/>
      <c r="G333" s="21"/>
      <c r="H333" s="20"/>
    </row>
    <row r="334" spans="4:8">
      <c r="D334" s="20"/>
      <c r="G334" s="21"/>
      <c r="H334" s="20"/>
    </row>
    <row r="335" spans="4:8">
      <c r="D335" s="20"/>
      <c r="G335" s="21"/>
      <c r="H335" s="20"/>
    </row>
    <row r="336" spans="4:8">
      <c r="D336" s="20"/>
      <c r="G336" s="21"/>
      <c r="H336" s="20"/>
    </row>
    <row r="337" spans="4:8">
      <c r="D337" s="20"/>
      <c r="G337" s="21"/>
      <c r="H337" s="20"/>
    </row>
    <row r="338" spans="4:8">
      <c r="D338" s="20"/>
      <c r="G338" s="21"/>
      <c r="H338" s="20"/>
    </row>
    <row r="339" spans="4:8">
      <c r="D339" s="20"/>
      <c r="G339" s="21"/>
      <c r="H339" s="20"/>
    </row>
    <row r="340" spans="4:8">
      <c r="D340" s="20"/>
      <c r="G340" s="21"/>
      <c r="H340" s="20"/>
    </row>
    <row r="341" spans="4:8">
      <c r="D341" s="20"/>
      <c r="G341" s="21"/>
      <c r="H341" s="20"/>
    </row>
    <row r="342" spans="4:8">
      <c r="D342" s="20"/>
      <c r="G342" s="21"/>
      <c r="H342" s="20"/>
    </row>
    <row r="343" spans="4:8">
      <c r="D343" s="20"/>
      <c r="G343" s="21"/>
      <c r="H343" s="20"/>
    </row>
    <row r="344" spans="4:8">
      <c r="D344" s="20"/>
      <c r="G344" s="21"/>
      <c r="H344" s="20"/>
    </row>
    <row r="345" spans="4:8">
      <c r="D345" s="20"/>
      <c r="G345" s="21"/>
      <c r="H345" s="20"/>
    </row>
    <row r="346" spans="4:8">
      <c r="D346" s="20"/>
      <c r="G346" s="21"/>
      <c r="H346" s="20"/>
    </row>
    <row r="347" spans="4:8">
      <c r="D347" s="20"/>
      <c r="G347" s="21"/>
      <c r="H347" s="20"/>
    </row>
    <row r="348" spans="4:8">
      <c r="D348" s="20"/>
      <c r="G348" s="21"/>
      <c r="H348" s="20"/>
    </row>
    <row r="349" spans="4:8">
      <c r="D349" s="20"/>
      <c r="G349" s="21"/>
      <c r="H349" s="20"/>
    </row>
    <row r="350" spans="4:8">
      <c r="D350" s="20"/>
      <c r="G350" s="21"/>
      <c r="H350" s="20"/>
    </row>
    <row r="351" spans="4:8">
      <c r="D351" s="20"/>
      <c r="G351" s="21"/>
      <c r="H351" s="20"/>
    </row>
    <row r="352" spans="4:8">
      <c r="D352" s="20"/>
      <c r="G352" s="21"/>
      <c r="H352" s="20"/>
    </row>
    <row r="353" spans="4:8">
      <c r="D353" s="20"/>
      <c r="G353" s="21"/>
      <c r="H353" s="20"/>
    </row>
    <row r="354" spans="4:8">
      <c r="D354" s="20"/>
      <c r="G354" s="21"/>
      <c r="H354" s="20"/>
    </row>
    <row r="355" spans="4:8">
      <c r="D355" s="20"/>
      <c r="G355" s="21"/>
      <c r="H355" s="20"/>
    </row>
    <row r="356" spans="4:8">
      <c r="D356" s="20"/>
      <c r="G356" s="21"/>
      <c r="H356" s="20"/>
    </row>
    <row r="357" spans="4:8">
      <c r="D357" s="20"/>
      <c r="G357" s="21"/>
      <c r="H357" s="20"/>
    </row>
    <row r="358" spans="4:8">
      <c r="D358" s="20"/>
      <c r="G358" s="21"/>
      <c r="H358" s="20"/>
    </row>
    <row r="359" spans="4:8">
      <c r="D359" s="20"/>
      <c r="G359" s="21"/>
      <c r="H359" s="20"/>
    </row>
    <row r="360" spans="4:8">
      <c r="D360" s="20"/>
      <c r="G360" s="21"/>
      <c r="H360" s="20"/>
    </row>
    <row r="361" spans="4:8">
      <c r="D361" s="20"/>
      <c r="G361" s="21"/>
      <c r="H361" s="20"/>
    </row>
    <row r="362" spans="4:8">
      <c r="D362" s="20"/>
      <c r="G362" s="21"/>
      <c r="H362" s="20"/>
    </row>
    <row r="363" spans="4:8">
      <c r="D363" s="20"/>
      <c r="G363" s="21"/>
      <c r="H363" s="20"/>
    </row>
    <row r="364" spans="4:8">
      <c r="D364" s="20"/>
      <c r="G364" s="21"/>
      <c r="H364" s="20"/>
    </row>
    <row r="365" spans="4:8">
      <c r="D365" s="20"/>
      <c r="G365" s="21"/>
      <c r="H365" s="20"/>
    </row>
    <row r="366" spans="4:8">
      <c r="D366" s="20"/>
      <c r="G366" s="21"/>
      <c r="H366" s="20"/>
    </row>
    <row r="367" spans="4:8">
      <c r="D367" s="20"/>
      <c r="G367" s="21"/>
      <c r="H367" s="20"/>
    </row>
    <row r="368" spans="4:8">
      <c r="D368" s="20"/>
      <c r="G368" s="21"/>
      <c r="H368" s="20"/>
    </row>
    <row r="369" spans="4:8">
      <c r="D369" s="20"/>
      <c r="G369" s="21"/>
      <c r="H369" s="20"/>
    </row>
    <row r="370" spans="4:8">
      <c r="D370" s="20"/>
      <c r="G370" s="21"/>
      <c r="H370" s="20"/>
    </row>
    <row r="371" spans="4:8">
      <c r="D371" s="20"/>
      <c r="G371" s="21"/>
      <c r="H371" s="20"/>
    </row>
    <row r="372" spans="4:8">
      <c r="D372" s="20"/>
      <c r="G372" s="21"/>
      <c r="H372" s="20"/>
    </row>
    <row r="373" spans="4:8">
      <c r="D373" s="20"/>
      <c r="G373" s="21"/>
      <c r="H373" s="20"/>
    </row>
    <row r="374" spans="4:8">
      <c r="D374" s="20"/>
      <c r="G374" s="21"/>
      <c r="H374" s="20"/>
    </row>
    <row r="375" spans="4:8">
      <c r="D375" s="20"/>
      <c r="G375" s="21"/>
      <c r="H375" s="20"/>
    </row>
    <row r="376" spans="4:8">
      <c r="D376" s="20"/>
      <c r="G376" s="21"/>
      <c r="H376" s="20"/>
    </row>
    <row r="377" spans="4:8">
      <c r="D377" s="20"/>
      <c r="G377" s="21"/>
      <c r="H377" s="20"/>
    </row>
    <row r="378" spans="4:8">
      <c r="D378" s="20"/>
      <c r="G378" s="21"/>
      <c r="H378" s="20"/>
    </row>
    <row r="379" spans="4:8">
      <c r="D379" s="20"/>
      <c r="G379" s="21"/>
      <c r="H379" s="20"/>
    </row>
    <row r="380" spans="4:8">
      <c r="D380" s="20"/>
      <c r="G380" s="21"/>
      <c r="H380" s="20"/>
    </row>
    <row r="381" spans="4:8">
      <c r="D381" s="20"/>
      <c r="G381" s="21"/>
      <c r="H381" s="20"/>
    </row>
    <row r="382" spans="4:8">
      <c r="D382" s="20"/>
      <c r="G382" s="21"/>
      <c r="H382" s="20"/>
    </row>
    <row r="383" spans="4:8">
      <c r="D383" s="20"/>
      <c r="G383" s="21"/>
      <c r="H383" s="20"/>
    </row>
    <row r="384" spans="4:8">
      <c r="D384" s="20"/>
      <c r="G384" s="21"/>
      <c r="H384" s="20"/>
    </row>
    <row r="385" spans="4:8">
      <c r="D385" s="20"/>
      <c r="G385" s="21"/>
      <c r="H385" s="20"/>
    </row>
    <row r="386" spans="4:8">
      <c r="D386" s="20"/>
      <c r="G386" s="21"/>
      <c r="H386" s="20"/>
    </row>
    <row r="387" spans="4:8">
      <c r="D387" s="20"/>
      <c r="G387" s="21"/>
      <c r="H387" s="20"/>
    </row>
    <row r="388" spans="4:8">
      <c r="D388" s="20"/>
      <c r="G388" s="21"/>
      <c r="H388" s="20"/>
    </row>
    <row r="389" spans="4:8">
      <c r="D389" s="20"/>
      <c r="G389" s="21"/>
      <c r="H389" s="20"/>
    </row>
    <row r="390" spans="4:8">
      <c r="D390" s="20"/>
      <c r="G390" s="21"/>
      <c r="H390" s="20"/>
    </row>
    <row r="391" spans="4:8">
      <c r="D391" s="20"/>
      <c r="G391" s="21"/>
      <c r="H391" s="20"/>
    </row>
    <row r="392" spans="4:8">
      <c r="D392" s="20"/>
      <c r="G392" s="21"/>
      <c r="H392" s="20"/>
    </row>
    <row r="393" spans="4:8">
      <c r="D393" s="20"/>
      <c r="G393" s="21"/>
      <c r="H393" s="20"/>
    </row>
    <row r="394" spans="4:8">
      <c r="D394" s="20"/>
      <c r="G394" s="21"/>
      <c r="H394" s="20"/>
    </row>
    <row r="395" spans="4:8">
      <c r="D395" s="20"/>
      <c r="G395" s="21"/>
      <c r="H395" s="20"/>
    </row>
    <row r="396" spans="4:8">
      <c r="D396" s="20"/>
      <c r="G396" s="21"/>
      <c r="H396" s="20"/>
    </row>
    <row r="397" spans="4:8">
      <c r="D397" s="20"/>
      <c r="G397" s="21"/>
      <c r="H397" s="20"/>
    </row>
    <row r="398" spans="4:8">
      <c r="D398" s="20"/>
      <c r="G398" s="21"/>
      <c r="H398" s="20"/>
    </row>
    <row r="399" spans="4:8">
      <c r="D399" s="20"/>
      <c r="G399" s="21"/>
      <c r="H399" s="20"/>
    </row>
    <row r="400" spans="4:8">
      <c r="D400" s="20"/>
      <c r="G400" s="21"/>
      <c r="H400" s="20"/>
    </row>
    <row r="401" spans="4:8">
      <c r="D401" s="20"/>
      <c r="G401" s="21"/>
      <c r="H401" s="20"/>
    </row>
    <row r="402" spans="4:8">
      <c r="D402" s="20"/>
      <c r="G402" s="21"/>
      <c r="H402" s="20"/>
    </row>
    <row r="403" spans="4:8">
      <c r="D403" s="20"/>
      <c r="G403" s="21"/>
      <c r="H403" s="20"/>
    </row>
    <row r="404" spans="4:8">
      <c r="D404" s="20"/>
      <c r="G404" s="21"/>
      <c r="H404" s="20"/>
    </row>
    <row r="405" spans="4:8">
      <c r="D405" s="20"/>
      <c r="G405" s="21"/>
      <c r="H405" s="20"/>
    </row>
    <row r="406" spans="4:8">
      <c r="D406" s="20"/>
      <c r="G406" s="21"/>
      <c r="H406" s="20"/>
    </row>
  </sheetData>
  <sheetProtection sheet="1" objects="1" scenarios="1" formatCells="0" formatColumns="0" formatRows="0" sort="0" autoFilter="0" pivotTables="0"/>
  <autoFilter ref="A1:H5" xr:uid="{00000000-0009-0000-0000-000009000000}"/>
  <conditionalFormatting sqref="H1:H1048576">
    <cfRule type="expression" dxfId="8335" priority="1">
      <formula>ISNA(H1)</formula>
    </cfRule>
  </conditionalFormatting>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00"/>
  </sheetPr>
  <dimension ref="A1:F6"/>
  <sheetViews>
    <sheetView workbookViewId="0">
      <selection activeCell="F1" sqref="F1"/>
    </sheetView>
  </sheetViews>
  <sheetFormatPr defaultRowHeight="15"/>
  <cols>
    <col min="1" max="1" width="7.5703125" style="122" customWidth="1"/>
    <col min="2" max="3" width="13.5703125" style="122" customWidth="1"/>
    <col min="4" max="4" width="13.7109375" style="122" customWidth="1"/>
    <col min="5" max="5" width="41.140625" style="6" customWidth="1"/>
    <col min="6" max="6" width="9.140625" style="6"/>
    <col min="7" max="7" width="13.28515625" style="6" customWidth="1"/>
    <col min="8" max="8" width="39.7109375" style="6" customWidth="1"/>
    <col min="9" max="16384" width="9.140625" style="6"/>
  </cols>
  <sheetData>
    <row r="1" spans="1:6">
      <c r="A1" s="403" t="s">
        <v>434</v>
      </c>
      <c r="B1" s="403" t="s">
        <v>6409</v>
      </c>
      <c r="C1" s="403" t="s">
        <v>6410</v>
      </c>
      <c r="D1" s="403" t="s">
        <v>6411</v>
      </c>
      <c r="F1" s="6" t="b">
        <f>CheckErrorsWorksheet("Check")</f>
        <v>1</v>
      </c>
    </row>
    <row r="2" spans="1:6">
      <c r="A2" s="28">
        <v>1</v>
      </c>
      <c r="B2" s="28" t="b">
        <v>1</v>
      </c>
      <c r="C2" s="28" t="s">
        <v>6407</v>
      </c>
      <c r="D2" s="28" t="s">
        <v>6406</v>
      </c>
    </row>
    <row r="3" spans="1:6">
      <c r="A3" s="28">
        <v>2</v>
      </c>
      <c r="B3" s="28" t="b">
        <v>0</v>
      </c>
      <c r="C3" s="28" t="s">
        <v>6408</v>
      </c>
      <c r="D3" s="28" t="s">
        <v>154</v>
      </c>
    </row>
    <row r="5" spans="1:6">
      <c r="C5" s="353"/>
      <c r="D5" s="352" t="s">
        <v>210</v>
      </c>
      <c r="E5" s="352" t="s">
        <v>228</v>
      </c>
    </row>
    <row r="6" spans="1:6">
      <c r="C6" s="354" t="s">
        <v>6412</v>
      </c>
      <c r="D6" s="28" t="s">
        <v>237</v>
      </c>
      <c r="E6" s="28"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00000000-0002-0000-0A00-000000000000}">
      <formula1>LabIDList</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EJ98"/>
  <sheetViews>
    <sheetView tabSelected="1" zoomScaleNormal="100" workbookViewId="0">
      <selection activeCell="E2" sqref="E2"/>
    </sheetView>
  </sheetViews>
  <sheetFormatPr defaultColWidth="9.140625" defaultRowHeight="15.75"/>
  <cols>
    <col min="1" max="1" width="5.7109375" style="385" customWidth="1"/>
    <col min="2" max="3" width="7.85546875" style="385" customWidth="1"/>
    <col min="4" max="4" width="12" style="122" bestFit="1" customWidth="1"/>
    <col min="5" max="5" width="19.5703125" style="386" customWidth="1"/>
    <col min="6" max="6" width="21.28515625" style="385" customWidth="1"/>
    <col min="7" max="7" width="52.5703125" style="387" customWidth="1"/>
    <col min="8" max="8" width="15.42578125" style="344" customWidth="1"/>
    <col min="9" max="9" width="11.42578125" style="344" customWidth="1"/>
    <col min="10" max="10" width="11.5703125" style="344" customWidth="1"/>
    <col min="11" max="11" width="10.85546875" style="344" customWidth="1"/>
    <col min="12" max="13" width="13.5703125" style="344" customWidth="1"/>
    <col min="14" max="14" width="22" style="344" customWidth="1"/>
    <col min="15" max="15" width="13.5703125" style="344" customWidth="1"/>
    <col min="16" max="16" width="16.42578125" style="344" customWidth="1"/>
    <col min="17" max="17" width="11" style="344" customWidth="1"/>
    <col min="18" max="21" width="13.5703125" style="344" customWidth="1"/>
    <col min="22" max="22" width="7.5703125" style="344" customWidth="1"/>
    <col min="23" max="23" width="8.140625" style="344" customWidth="1"/>
    <col min="24" max="24" width="21.85546875" style="388" customWidth="1"/>
    <col min="25" max="25" width="12.7109375" style="388" bestFit="1" customWidth="1"/>
    <col min="26" max="26" width="18.28515625" style="388" customWidth="1"/>
    <col min="27" max="31" width="6.5703125" style="388" customWidth="1"/>
    <col min="32" max="36" width="7.5703125" style="388" customWidth="1"/>
    <col min="37" max="37" width="24" style="388" customWidth="1"/>
    <col min="38" max="38" width="13.42578125" style="388" customWidth="1"/>
    <col min="39" max="39" width="15.42578125" style="389" customWidth="1"/>
    <col min="40" max="40" width="23.140625" style="390" customWidth="1"/>
    <col min="41" max="41" width="17.28515625" style="390" bestFit="1" customWidth="1"/>
    <col min="42" max="42" width="15.28515625" style="390" customWidth="1"/>
    <col min="43" max="47" width="6.42578125" style="390" customWidth="1"/>
    <col min="48" max="48" width="5.5703125" style="390" customWidth="1"/>
    <col min="49" max="50" width="6.85546875" style="390" customWidth="1"/>
    <col min="51" max="51" width="8.28515625" style="390" customWidth="1"/>
    <col min="52" max="52" width="6.85546875" style="390" customWidth="1"/>
    <col min="53" max="53" width="22.140625" style="390" customWidth="1"/>
    <col min="54" max="54" width="11.85546875" style="390" customWidth="1"/>
    <col min="55" max="55" width="16.140625" style="390" customWidth="1"/>
    <col min="56" max="56" width="22.42578125" style="391" customWidth="1"/>
    <col min="57" max="57" width="17.140625" style="391" bestFit="1" customWidth="1"/>
    <col min="58" max="58" width="19.5703125" style="392" customWidth="1"/>
    <col min="59" max="63" width="6.7109375" style="391" customWidth="1"/>
    <col min="64" max="64" width="5.5703125" style="391" customWidth="1"/>
    <col min="65" max="68" width="7.140625" style="391" customWidth="1"/>
    <col min="69" max="69" width="15.85546875" style="391" customWidth="1"/>
    <col min="70" max="70" width="17" style="392" customWidth="1"/>
    <col min="71" max="71" width="15.7109375" style="392" customWidth="1"/>
    <col min="72" max="73" width="19.85546875" style="393" customWidth="1"/>
    <col min="74" max="74" width="15.7109375" style="393" customWidth="1"/>
    <col min="75" max="75" width="6.7109375" style="394" customWidth="1"/>
    <col min="76" max="78" width="6.7109375" style="393" customWidth="1"/>
    <col min="79" max="79" width="6.85546875" style="393" customWidth="1"/>
    <col min="80" max="82" width="6.7109375" style="395" customWidth="1"/>
    <col min="83" max="83" width="16" style="393" customWidth="1"/>
    <col min="84" max="84" width="14" style="393" customWidth="1"/>
    <col min="85" max="85" width="16.5703125" style="393" customWidth="1"/>
    <col min="86" max="87" width="20.28515625" style="396" customWidth="1"/>
    <col min="88" max="88" width="13.5703125" style="397" customWidth="1"/>
    <col min="89" max="89" width="6.85546875" style="398" customWidth="1"/>
    <col min="90" max="92" width="6.85546875" style="396" customWidth="1"/>
    <col min="93" max="93" width="7" style="396" customWidth="1"/>
    <col min="94" max="96" width="7.85546875" style="396" customWidth="1"/>
    <col min="97" max="97" width="15.5703125" style="396" customWidth="1"/>
    <col min="98" max="98" width="13.140625" style="397" customWidth="1"/>
    <col min="99" max="99" width="15.7109375" style="396" customWidth="1"/>
    <col min="100" max="101" width="21.140625" style="399" customWidth="1"/>
    <col min="102" max="102" width="13.85546875" style="399" customWidth="1"/>
    <col min="103" max="106" width="6.42578125" style="399" customWidth="1"/>
    <col min="107" max="107" width="6.140625" style="399" customWidth="1"/>
    <col min="108" max="110" width="7.28515625" style="399" customWidth="1"/>
    <col min="111" max="113" width="17.42578125" style="399" customWidth="1"/>
    <col min="114" max="121" width="8.5703125" style="385" customWidth="1"/>
    <col min="122" max="122" width="17.28515625" style="400" customWidth="1"/>
    <col min="123" max="125" width="9.85546875" style="385" customWidth="1"/>
    <col min="126" max="126" width="9.85546875" style="344" customWidth="1"/>
    <col min="127" max="127" width="9.140625" style="384"/>
    <col min="128" max="130" width="9.140625" style="356"/>
    <col min="131" max="131" width="9.140625" style="401" customWidth="1"/>
    <col min="132" max="133" width="9.140625" style="402" customWidth="1"/>
    <col min="134" max="135" width="9.140625" style="356" hidden="1" customWidth="1"/>
    <col min="136" max="136" width="9.140625" style="356"/>
    <col min="137" max="137" width="9.140625" style="402"/>
    <col min="138" max="138" width="9.140625" style="402" hidden="1" customWidth="1"/>
    <col min="139" max="139" width="9.85546875" style="402" bestFit="1" customWidth="1"/>
    <col min="140" max="16384" width="9.140625" style="356"/>
  </cols>
  <sheetData>
    <row r="1" spans="1:140" ht="93.75" customHeight="1">
      <c r="A1" s="404" t="s">
        <v>0</v>
      </c>
      <c r="B1" s="404" t="s">
        <v>6350</v>
      </c>
      <c r="C1" s="404" t="s">
        <v>6351</v>
      </c>
      <c r="D1" s="404" t="s">
        <v>6352</v>
      </c>
      <c r="E1" s="405" t="s">
        <v>6353</v>
      </c>
      <c r="F1" s="404" t="s">
        <v>6354</v>
      </c>
      <c r="G1" s="404" t="s">
        <v>9</v>
      </c>
      <c r="H1" s="404" t="s">
        <v>6355</v>
      </c>
      <c r="I1" s="404" t="s">
        <v>6356</v>
      </c>
      <c r="J1" s="404" t="s">
        <v>6357</v>
      </c>
      <c r="K1" s="404" t="s">
        <v>6358</v>
      </c>
      <c r="L1" s="406" t="s">
        <v>6359</v>
      </c>
      <c r="M1" s="406" t="s">
        <v>6360</v>
      </c>
      <c r="N1" s="404" t="s">
        <v>6361</v>
      </c>
      <c r="O1" s="404" t="s">
        <v>6362</v>
      </c>
      <c r="P1" s="407" t="s">
        <v>10</v>
      </c>
      <c r="Q1" s="404" t="s">
        <v>11</v>
      </c>
      <c r="R1" s="406" t="s">
        <v>12</v>
      </c>
      <c r="S1" s="406" t="s">
        <v>6363</v>
      </c>
      <c r="T1" s="408" t="s">
        <v>6364</v>
      </c>
      <c r="U1" s="408" t="s">
        <v>6365</v>
      </c>
      <c r="V1" s="404" t="s">
        <v>6366</v>
      </c>
      <c r="W1" s="404" t="s">
        <v>13</v>
      </c>
      <c r="X1" s="409" t="s">
        <v>6367</v>
      </c>
      <c r="Y1" s="409" t="s">
        <v>8</v>
      </c>
      <c r="Z1" s="409" t="s">
        <v>6368</v>
      </c>
      <c r="AA1" s="409" t="s">
        <v>6369</v>
      </c>
      <c r="AB1" s="410" t="s">
        <v>6370</v>
      </c>
      <c r="AC1" s="410" t="s">
        <v>6371</v>
      </c>
      <c r="AD1" s="410" t="s">
        <v>6372</v>
      </c>
      <c r="AE1" s="410" t="s">
        <v>6373</v>
      </c>
      <c r="AF1" s="410" t="s">
        <v>6374</v>
      </c>
      <c r="AG1" s="409" t="s">
        <v>6375</v>
      </c>
      <c r="AH1" s="409" t="s">
        <v>6376</v>
      </c>
      <c r="AI1" s="409" t="s">
        <v>6377</v>
      </c>
      <c r="AJ1" s="409" t="s">
        <v>6378</v>
      </c>
      <c r="AK1" s="409" t="s">
        <v>6379</v>
      </c>
      <c r="AL1" s="409" t="s">
        <v>6380</v>
      </c>
      <c r="AM1" s="409" t="s">
        <v>6381</v>
      </c>
      <c r="AN1" s="411" t="s">
        <v>6382</v>
      </c>
      <c r="AO1" s="411" t="s">
        <v>6383</v>
      </c>
      <c r="AP1" s="411" t="s">
        <v>6368</v>
      </c>
      <c r="AQ1" s="411" t="s">
        <v>6369</v>
      </c>
      <c r="AR1" s="412" t="s">
        <v>6370</v>
      </c>
      <c r="AS1" s="412" t="s">
        <v>6371</v>
      </c>
      <c r="AT1" s="412" t="s">
        <v>6372</v>
      </c>
      <c r="AU1" s="412" t="s">
        <v>6373</v>
      </c>
      <c r="AV1" s="412" t="s">
        <v>6374</v>
      </c>
      <c r="AW1" s="411" t="s">
        <v>6375</v>
      </c>
      <c r="AX1" s="411" t="s">
        <v>6376</v>
      </c>
      <c r="AY1" s="411" t="s">
        <v>6377</v>
      </c>
      <c r="AZ1" s="411" t="s">
        <v>6378</v>
      </c>
      <c r="BA1" s="411" t="s">
        <v>6379</v>
      </c>
      <c r="BB1" s="411" t="s">
        <v>6380</v>
      </c>
      <c r="BC1" s="411" t="s">
        <v>6381</v>
      </c>
      <c r="BD1" s="413" t="s">
        <v>6384</v>
      </c>
      <c r="BE1" s="413" t="s">
        <v>6385</v>
      </c>
      <c r="BF1" s="413" t="s">
        <v>6368</v>
      </c>
      <c r="BG1" s="413" t="s">
        <v>6369</v>
      </c>
      <c r="BH1" s="414" t="s">
        <v>6370</v>
      </c>
      <c r="BI1" s="414" t="s">
        <v>6371</v>
      </c>
      <c r="BJ1" s="414" t="s">
        <v>6372</v>
      </c>
      <c r="BK1" s="414" t="s">
        <v>6373</v>
      </c>
      <c r="BL1" s="414" t="s">
        <v>6374</v>
      </c>
      <c r="BM1" s="413" t="s">
        <v>6375</v>
      </c>
      <c r="BN1" s="413" t="s">
        <v>6376</v>
      </c>
      <c r="BO1" s="413" t="s">
        <v>6377</v>
      </c>
      <c r="BP1" s="413" t="s">
        <v>6378</v>
      </c>
      <c r="BQ1" s="413" t="s">
        <v>6379</v>
      </c>
      <c r="BR1" s="413" t="s">
        <v>6380</v>
      </c>
      <c r="BS1" s="413" t="s">
        <v>6381</v>
      </c>
      <c r="BT1" s="415" t="s">
        <v>6386</v>
      </c>
      <c r="BU1" s="415" t="s">
        <v>6387</v>
      </c>
      <c r="BV1" s="415" t="s">
        <v>6368</v>
      </c>
      <c r="BW1" s="416" t="s">
        <v>6369</v>
      </c>
      <c r="BX1" s="415" t="s">
        <v>6370</v>
      </c>
      <c r="BY1" s="415" t="s">
        <v>6371</v>
      </c>
      <c r="BZ1" s="415" t="s">
        <v>6372</v>
      </c>
      <c r="CA1" s="415" t="s">
        <v>6374</v>
      </c>
      <c r="CB1" s="415" t="s">
        <v>6375</v>
      </c>
      <c r="CC1" s="415" t="s">
        <v>6376</v>
      </c>
      <c r="CD1" s="415" t="s">
        <v>6377</v>
      </c>
      <c r="CE1" s="415" t="s">
        <v>6379</v>
      </c>
      <c r="CF1" s="415" t="s">
        <v>6380</v>
      </c>
      <c r="CG1" s="415" t="s">
        <v>6381</v>
      </c>
      <c r="CH1" s="310" t="s">
        <v>6388</v>
      </c>
      <c r="CI1" s="310" t="s">
        <v>6389</v>
      </c>
      <c r="CJ1" s="310" t="s">
        <v>6368</v>
      </c>
      <c r="CK1" s="417" t="s">
        <v>6369</v>
      </c>
      <c r="CL1" s="311" t="s">
        <v>6370</v>
      </c>
      <c r="CM1" s="311" t="s">
        <v>6371</v>
      </c>
      <c r="CN1" s="311" t="s">
        <v>6372</v>
      </c>
      <c r="CO1" s="311" t="s">
        <v>6374</v>
      </c>
      <c r="CP1" s="310" t="s">
        <v>6375</v>
      </c>
      <c r="CQ1" s="310" t="s">
        <v>6376</v>
      </c>
      <c r="CR1" s="310" t="s">
        <v>6377</v>
      </c>
      <c r="CS1" s="310" t="s">
        <v>6379</v>
      </c>
      <c r="CT1" s="310" t="s">
        <v>6380</v>
      </c>
      <c r="CU1" s="310" t="s">
        <v>6381</v>
      </c>
      <c r="CV1" s="418" t="s">
        <v>6390</v>
      </c>
      <c r="CW1" s="418" t="s">
        <v>6391</v>
      </c>
      <c r="CX1" s="418" t="s">
        <v>6368</v>
      </c>
      <c r="CY1" s="418" t="s">
        <v>6369</v>
      </c>
      <c r="CZ1" s="419" t="s">
        <v>6370</v>
      </c>
      <c r="DA1" s="419" t="s">
        <v>6371</v>
      </c>
      <c r="DB1" s="419" t="s">
        <v>6372</v>
      </c>
      <c r="DC1" s="419" t="s">
        <v>6374</v>
      </c>
      <c r="DD1" s="418" t="s">
        <v>6375</v>
      </c>
      <c r="DE1" s="418" t="s">
        <v>6376</v>
      </c>
      <c r="DF1" s="418" t="s">
        <v>6377</v>
      </c>
      <c r="DG1" s="418" t="s">
        <v>6379</v>
      </c>
      <c r="DH1" s="418" t="s">
        <v>6380</v>
      </c>
      <c r="DI1" s="418" t="s">
        <v>6381</v>
      </c>
      <c r="DJ1" s="420" t="s">
        <v>14</v>
      </c>
      <c r="DK1" s="421" t="s">
        <v>15</v>
      </c>
      <c r="DL1" s="420" t="s">
        <v>16</v>
      </c>
      <c r="DM1" s="420" t="s">
        <v>17</v>
      </c>
      <c r="DN1" s="420" t="s">
        <v>18</v>
      </c>
      <c r="DO1" s="420" t="s">
        <v>19</v>
      </c>
      <c r="DP1" s="420" t="s">
        <v>20</v>
      </c>
      <c r="DQ1" s="420" t="s">
        <v>6392</v>
      </c>
      <c r="DR1" s="422" t="s">
        <v>511</v>
      </c>
      <c r="DS1" s="423" t="s">
        <v>6393</v>
      </c>
      <c r="DT1" s="423" t="s">
        <v>6394</v>
      </c>
      <c r="DU1" s="423" t="s">
        <v>6395</v>
      </c>
      <c r="DV1" s="423" t="s">
        <v>6396</v>
      </c>
      <c r="DW1" s="420" t="s">
        <v>6397</v>
      </c>
      <c r="DX1" s="424" t="s">
        <v>6398</v>
      </c>
      <c r="DY1" s="424" t="s">
        <v>6399</v>
      </c>
      <c r="DZ1" s="424" t="s">
        <v>6400</v>
      </c>
      <c r="EA1" s="425" t="s">
        <v>6401</v>
      </c>
      <c r="EB1" s="425" t="s">
        <v>6402</v>
      </c>
      <c r="EC1" s="426" t="s">
        <v>6403</v>
      </c>
      <c r="EF1" s="427" t="s">
        <v>114</v>
      </c>
      <c r="EG1" s="427" t="s">
        <v>6404</v>
      </c>
      <c r="EH1" s="427" t="s">
        <v>6405</v>
      </c>
      <c r="EI1" s="427" t="s">
        <v>126</v>
      </c>
      <c r="EJ1" s="355"/>
    </row>
    <row r="2" spans="1:140" s="384" customFormat="1" ht="67.5">
      <c r="A2" s="357">
        <v>1</v>
      </c>
      <c r="B2" s="358">
        <v>1</v>
      </c>
      <c r="C2" s="262">
        <v>0</v>
      </c>
      <c r="D2" s="359">
        <v>1703079</v>
      </c>
      <c r="E2" s="360" t="s">
        <v>6292</v>
      </c>
      <c r="F2" s="361" t="s">
        <v>6291</v>
      </c>
      <c r="G2" s="362" t="s">
        <v>6414</v>
      </c>
      <c r="H2" s="363" t="s">
        <v>6415</v>
      </c>
      <c r="I2" s="363" t="s">
        <v>6416</v>
      </c>
      <c r="J2" s="363" t="s">
        <v>6417</v>
      </c>
      <c r="K2" s="262" t="s">
        <v>6418</v>
      </c>
      <c r="L2" s="364">
        <v>43099</v>
      </c>
      <c r="M2" s="364">
        <v>43091</v>
      </c>
      <c r="N2" s="25" t="s">
        <v>6419</v>
      </c>
      <c r="O2" s="365">
        <v>1</v>
      </c>
      <c r="P2" s="260" t="s">
        <v>6420</v>
      </c>
      <c r="Q2" s="25" t="s">
        <v>128</v>
      </c>
      <c r="R2" s="260" t="s">
        <v>6421</v>
      </c>
      <c r="S2" s="260" t="s">
        <v>6422</v>
      </c>
      <c r="T2" s="27" t="s">
        <v>6421</v>
      </c>
      <c r="U2" s="27" t="s">
        <v>6422</v>
      </c>
      <c r="V2" s="363">
        <v>2</v>
      </c>
      <c r="W2" s="363" t="s">
        <v>6406</v>
      </c>
      <c r="X2" s="366" t="s">
        <v>6291</v>
      </c>
      <c r="Y2" s="366" t="s">
        <v>6423</v>
      </c>
      <c r="Z2" s="366" t="s">
        <v>569</v>
      </c>
      <c r="AA2" s="366">
        <v>3</v>
      </c>
      <c r="AB2" s="367" t="s">
        <v>6337</v>
      </c>
      <c r="AC2" s="367" t="s">
        <v>6337</v>
      </c>
      <c r="AD2" s="367" t="s">
        <v>6337</v>
      </c>
      <c r="AE2" s="367"/>
      <c r="AF2" s="368" t="s">
        <v>38</v>
      </c>
      <c r="AG2" s="367" t="s">
        <v>3005</v>
      </c>
      <c r="AH2" s="367" t="s">
        <v>3005</v>
      </c>
      <c r="AI2" s="367" t="s">
        <v>3005</v>
      </c>
      <c r="AJ2" s="367"/>
      <c r="AK2" s="363" t="s">
        <v>6331</v>
      </c>
      <c r="AL2" s="366" t="s">
        <v>152</v>
      </c>
      <c r="AM2" s="366" t="s">
        <v>6424</v>
      </c>
      <c r="AN2" s="369" t="s">
        <v>6291</v>
      </c>
      <c r="AO2" s="369" t="s">
        <v>6423</v>
      </c>
      <c r="AP2" s="369" t="s">
        <v>639</v>
      </c>
      <c r="AQ2" s="369">
        <v>3</v>
      </c>
      <c r="AR2" s="370" t="s">
        <v>6125</v>
      </c>
      <c r="AS2" s="370" t="s">
        <v>6125</v>
      </c>
      <c r="AT2" s="370" t="s">
        <v>6125</v>
      </c>
      <c r="AU2" s="370"/>
      <c r="AV2" s="368" t="s">
        <v>39</v>
      </c>
      <c r="AW2" s="370" t="s">
        <v>3005</v>
      </c>
      <c r="AX2" s="370" t="s">
        <v>3005</v>
      </c>
      <c r="AY2" s="370" t="s">
        <v>3005</v>
      </c>
      <c r="AZ2" s="370"/>
      <c r="BA2" s="363" t="s">
        <v>6331</v>
      </c>
      <c r="BB2" s="369" t="s">
        <v>444</v>
      </c>
      <c r="BC2" s="369" t="s">
        <v>6425</v>
      </c>
      <c r="BD2" s="371"/>
      <c r="BE2" s="371"/>
      <c r="BF2" s="371"/>
      <c r="BG2" s="371"/>
      <c r="BH2" s="371"/>
      <c r="BI2" s="371"/>
      <c r="BJ2" s="371"/>
      <c r="BK2" s="371"/>
      <c r="BL2" s="368" t="s">
        <v>72</v>
      </c>
      <c r="BM2" s="371"/>
      <c r="BN2" s="371"/>
      <c r="BO2" s="371"/>
      <c r="BP2" s="371"/>
      <c r="BQ2" s="363" t="s">
        <v>72</v>
      </c>
      <c r="BR2" s="371"/>
      <c r="BS2" s="371"/>
      <c r="BT2" s="372" t="s">
        <v>72</v>
      </c>
      <c r="BU2" s="372" t="s">
        <v>72</v>
      </c>
      <c r="BV2" s="372" t="s">
        <v>72</v>
      </c>
      <c r="BW2" s="373" t="s">
        <v>72</v>
      </c>
      <c r="BX2" s="374" t="s">
        <v>72</v>
      </c>
      <c r="BY2" s="374" t="s">
        <v>72</v>
      </c>
      <c r="BZ2" s="374" t="s">
        <v>72</v>
      </c>
      <c r="CA2" s="368" t="s">
        <v>72</v>
      </c>
      <c r="CB2" s="374" t="s">
        <v>72</v>
      </c>
      <c r="CC2" s="374" t="s">
        <v>72</v>
      </c>
      <c r="CD2" s="374" t="s">
        <v>72</v>
      </c>
      <c r="CE2" s="363" t="s">
        <v>72</v>
      </c>
      <c r="CF2" s="372" t="s">
        <v>72</v>
      </c>
      <c r="CG2" s="372" t="s">
        <v>72</v>
      </c>
      <c r="CH2" s="375" t="s">
        <v>72</v>
      </c>
      <c r="CI2" s="375" t="s">
        <v>72</v>
      </c>
      <c r="CJ2" s="375" t="s">
        <v>72</v>
      </c>
      <c r="CK2" s="376" t="s">
        <v>72</v>
      </c>
      <c r="CL2" s="377" t="s">
        <v>72</v>
      </c>
      <c r="CM2" s="377" t="s">
        <v>72</v>
      </c>
      <c r="CN2" s="377" t="s">
        <v>72</v>
      </c>
      <c r="CO2" s="368" t="s">
        <v>72</v>
      </c>
      <c r="CP2" s="377" t="s">
        <v>72</v>
      </c>
      <c r="CQ2" s="377" t="s">
        <v>72</v>
      </c>
      <c r="CR2" s="377" t="s">
        <v>72</v>
      </c>
      <c r="CS2" s="363" t="s">
        <v>72</v>
      </c>
      <c r="CT2" s="375" t="s">
        <v>72</v>
      </c>
      <c r="CU2" s="375" t="s">
        <v>72</v>
      </c>
      <c r="CV2" s="378" t="s">
        <v>72</v>
      </c>
      <c r="CW2" s="378" t="s">
        <v>72</v>
      </c>
      <c r="CX2" s="378" t="s">
        <v>72</v>
      </c>
      <c r="CY2" s="378" t="s">
        <v>72</v>
      </c>
      <c r="CZ2" s="379" t="s">
        <v>72</v>
      </c>
      <c r="DA2" s="379" t="s">
        <v>72</v>
      </c>
      <c r="DB2" s="379" t="s">
        <v>72</v>
      </c>
      <c r="DC2" s="368" t="s">
        <v>72</v>
      </c>
      <c r="DD2" s="379" t="s">
        <v>72</v>
      </c>
      <c r="DE2" s="379" t="s">
        <v>72</v>
      </c>
      <c r="DF2" s="379" t="s">
        <v>72</v>
      </c>
      <c r="DG2" s="363" t="s">
        <v>72</v>
      </c>
      <c r="DH2" s="378" t="s">
        <v>72</v>
      </c>
      <c r="DI2" s="378" t="s">
        <v>72</v>
      </c>
      <c r="DJ2" s="262">
        <v>2</v>
      </c>
      <c r="DK2" s="262" t="s">
        <v>6426</v>
      </c>
      <c r="DL2" s="262" t="s">
        <v>6427</v>
      </c>
      <c r="DM2" s="262" t="s">
        <v>72</v>
      </c>
      <c r="DN2" s="262" t="s">
        <v>6428</v>
      </c>
      <c r="DO2" s="262" t="s">
        <v>6428</v>
      </c>
      <c r="DP2" s="262" t="s">
        <v>6428</v>
      </c>
      <c r="DQ2" s="262">
        <v>2</v>
      </c>
      <c r="DR2" s="380">
        <v>0</v>
      </c>
      <c r="DS2" s="381" t="b">
        <v>1</v>
      </c>
      <c r="DT2" s="381" t="b">
        <v>1</v>
      </c>
      <c r="DU2" s="381" t="b">
        <v>1</v>
      </c>
      <c r="DV2" s="262" t="b">
        <v>1</v>
      </c>
      <c r="DW2" s="262" t="b">
        <v>1</v>
      </c>
      <c r="DX2" s="262" t="s">
        <v>6406</v>
      </c>
      <c r="DY2" s="262" t="s">
        <v>6406</v>
      </c>
      <c r="DZ2" s="262">
        <v>40.5</v>
      </c>
      <c r="EA2" s="382" t="s">
        <v>6406</v>
      </c>
      <c r="EB2" s="382">
        <v>20.5</v>
      </c>
      <c r="EC2" s="262" t="s">
        <v>6407</v>
      </c>
      <c r="ED2" s="383"/>
      <c r="EE2" s="383"/>
      <c r="EF2" s="262" t="s">
        <v>154</v>
      </c>
      <c r="EG2" s="262">
        <v>2</v>
      </c>
      <c r="EH2" s="262">
        <v>0</v>
      </c>
      <c r="EI2" s="262" t="s">
        <v>154</v>
      </c>
      <c r="EJ2" s="383"/>
    </row>
    <row r="3" spans="1:140" ht="67.5">
      <c r="A3" s="357">
        <v>2</v>
      </c>
      <c r="B3" s="358">
        <v>1</v>
      </c>
      <c r="C3" s="262">
        <v>0</v>
      </c>
      <c r="D3" s="359">
        <v>1703080</v>
      </c>
      <c r="E3" s="360" t="s">
        <v>6292</v>
      </c>
      <c r="F3" s="361" t="s">
        <v>6291</v>
      </c>
      <c r="G3" s="362" t="s">
        <v>6429</v>
      </c>
      <c r="H3" s="363" t="s">
        <v>6415</v>
      </c>
      <c r="I3" s="363" t="s">
        <v>6430</v>
      </c>
      <c r="J3" s="363" t="s">
        <v>6431</v>
      </c>
      <c r="K3" s="262" t="s">
        <v>6432</v>
      </c>
      <c r="L3" s="364">
        <v>43099</v>
      </c>
      <c r="M3" s="364">
        <v>43091</v>
      </c>
      <c r="N3" s="25" t="s">
        <v>6433</v>
      </c>
      <c r="O3" s="365">
        <v>2</v>
      </c>
      <c r="P3" s="260" t="s">
        <v>6420</v>
      </c>
      <c r="Q3" s="25" t="s">
        <v>128</v>
      </c>
      <c r="R3" s="260" t="s">
        <v>6421</v>
      </c>
      <c r="S3" s="260" t="s">
        <v>6422</v>
      </c>
      <c r="T3" s="27" t="s">
        <v>6421</v>
      </c>
      <c r="U3" s="27" t="s">
        <v>6422</v>
      </c>
      <c r="V3" s="363">
        <v>2</v>
      </c>
      <c r="W3" s="363" t="s">
        <v>154</v>
      </c>
      <c r="X3" s="366" t="s">
        <v>6291</v>
      </c>
      <c r="Y3" s="366" t="s">
        <v>6434</v>
      </c>
      <c r="Z3" s="366" t="s">
        <v>6435</v>
      </c>
      <c r="AA3" s="366">
        <v>3</v>
      </c>
      <c r="AB3" s="367" t="s">
        <v>6337</v>
      </c>
      <c r="AC3" s="367" t="s">
        <v>6337</v>
      </c>
      <c r="AD3" s="367" t="s">
        <v>6436</v>
      </c>
      <c r="AE3" s="367"/>
      <c r="AF3" s="368" t="s">
        <v>6437</v>
      </c>
      <c r="AG3" s="367" t="s">
        <v>3005</v>
      </c>
      <c r="AH3" s="367" t="s">
        <v>3005</v>
      </c>
      <c r="AI3" s="367" t="s">
        <v>6438</v>
      </c>
      <c r="AJ3" s="367"/>
      <c r="AK3" s="363" t="s">
        <v>6439</v>
      </c>
      <c r="AL3" s="366" t="s">
        <v>152</v>
      </c>
      <c r="AM3" s="366" t="s">
        <v>6347</v>
      </c>
      <c r="AN3" s="369" t="s">
        <v>6291</v>
      </c>
      <c r="AO3" s="369" t="s">
        <v>6434</v>
      </c>
      <c r="AP3" s="369" t="s">
        <v>639</v>
      </c>
      <c r="AQ3" s="369">
        <v>3</v>
      </c>
      <c r="AR3" s="370" t="s">
        <v>6125</v>
      </c>
      <c r="AS3" s="370" t="s">
        <v>6125</v>
      </c>
      <c r="AT3" s="370" t="s">
        <v>6125</v>
      </c>
      <c r="AU3" s="370"/>
      <c r="AV3" s="368" t="s">
        <v>39</v>
      </c>
      <c r="AW3" s="370" t="s">
        <v>3005</v>
      </c>
      <c r="AX3" s="370" t="s">
        <v>3005</v>
      </c>
      <c r="AY3" s="370" t="s">
        <v>3005</v>
      </c>
      <c r="AZ3" s="370"/>
      <c r="BA3" s="363" t="s">
        <v>6331</v>
      </c>
      <c r="BB3" s="369" t="s">
        <v>444</v>
      </c>
      <c r="BC3" s="369" t="s">
        <v>6347</v>
      </c>
      <c r="BD3" s="371"/>
      <c r="BE3" s="371"/>
      <c r="BF3" s="371"/>
      <c r="BG3" s="371"/>
      <c r="BH3" s="371"/>
      <c r="BI3" s="371"/>
      <c r="BJ3" s="371"/>
      <c r="BK3" s="371"/>
      <c r="BL3" s="368" t="s">
        <v>72</v>
      </c>
      <c r="BM3" s="371"/>
      <c r="BN3" s="371"/>
      <c r="BO3" s="371"/>
      <c r="BP3" s="371"/>
      <c r="BQ3" s="363" t="s">
        <v>72</v>
      </c>
      <c r="BR3" s="371"/>
      <c r="BS3" s="371"/>
      <c r="BT3" s="372" t="s">
        <v>72</v>
      </c>
      <c r="BU3" s="372" t="s">
        <v>72</v>
      </c>
      <c r="BV3" s="372" t="s">
        <v>72</v>
      </c>
      <c r="BW3" s="373" t="s">
        <v>72</v>
      </c>
      <c r="BX3" s="374" t="s">
        <v>72</v>
      </c>
      <c r="BY3" s="374" t="s">
        <v>72</v>
      </c>
      <c r="BZ3" s="374" t="s">
        <v>72</v>
      </c>
      <c r="CA3" s="368" t="s">
        <v>72</v>
      </c>
      <c r="CB3" s="374" t="s">
        <v>72</v>
      </c>
      <c r="CC3" s="374" t="s">
        <v>72</v>
      </c>
      <c r="CD3" s="374" t="s">
        <v>72</v>
      </c>
      <c r="CE3" s="363" t="s">
        <v>72</v>
      </c>
      <c r="CF3" s="372" t="s">
        <v>72</v>
      </c>
      <c r="CG3" s="372" t="s">
        <v>72</v>
      </c>
      <c r="CH3" s="375" t="s">
        <v>72</v>
      </c>
      <c r="CI3" s="375" t="s">
        <v>72</v>
      </c>
      <c r="CJ3" s="375" t="s">
        <v>72</v>
      </c>
      <c r="CK3" s="376" t="s">
        <v>72</v>
      </c>
      <c r="CL3" s="377" t="s">
        <v>72</v>
      </c>
      <c r="CM3" s="377" t="s">
        <v>72</v>
      </c>
      <c r="CN3" s="377" t="s">
        <v>72</v>
      </c>
      <c r="CO3" s="368" t="s">
        <v>72</v>
      </c>
      <c r="CP3" s="377" t="s">
        <v>72</v>
      </c>
      <c r="CQ3" s="377" t="s">
        <v>72</v>
      </c>
      <c r="CR3" s="377" t="s">
        <v>72</v>
      </c>
      <c r="CS3" s="363" t="s">
        <v>72</v>
      </c>
      <c r="CT3" s="375" t="s">
        <v>72</v>
      </c>
      <c r="CU3" s="375" t="s">
        <v>72</v>
      </c>
      <c r="CV3" s="378" t="s">
        <v>72</v>
      </c>
      <c r="CW3" s="378" t="s">
        <v>72</v>
      </c>
      <c r="CX3" s="378" t="s">
        <v>72</v>
      </c>
      <c r="CY3" s="378" t="s">
        <v>72</v>
      </c>
      <c r="CZ3" s="379" t="s">
        <v>72</v>
      </c>
      <c r="DA3" s="379" t="s">
        <v>72</v>
      </c>
      <c r="DB3" s="379" t="s">
        <v>72</v>
      </c>
      <c r="DC3" s="368" t="s">
        <v>72</v>
      </c>
      <c r="DD3" s="379" t="s">
        <v>72</v>
      </c>
      <c r="DE3" s="379" t="s">
        <v>72</v>
      </c>
      <c r="DF3" s="379" t="s">
        <v>72</v>
      </c>
      <c r="DG3" s="363" t="s">
        <v>72</v>
      </c>
      <c r="DH3" s="378" t="s">
        <v>72</v>
      </c>
      <c r="DI3" s="378" t="s">
        <v>72</v>
      </c>
      <c r="DJ3" s="262">
        <v>2</v>
      </c>
      <c r="DK3" s="262" t="s">
        <v>6426</v>
      </c>
      <c r="DL3" s="262" t="s">
        <v>6427</v>
      </c>
      <c r="DM3" s="262" t="s">
        <v>72</v>
      </c>
      <c r="DN3" s="262" t="s">
        <v>6428</v>
      </c>
      <c r="DO3" s="262" t="s">
        <v>6428</v>
      </c>
      <c r="DP3" s="262" t="s">
        <v>6428</v>
      </c>
      <c r="DQ3" s="262">
        <v>2</v>
      </c>
      <c r="DR3" s="380">
        <v>0</v>
      </c>
      <c r="DS3" s="381" t="b">
        <v>1</v>
      </c>
      <c r="DT3" s="381" t="b">
        <v>1</v>
      </c>
      <c r="DU3" s="381" t="b">
        <v>1</v>
      </c>
      <c r="DV3" s="262" t="b">
        <v>1</v>
      </c>
      <c r="DW3" s="262" t="b">
        <v>1</v>
      </c>
      <c r="DX3" s="262" t="s">
        <v>6406</v>
      </c>
      <c r="DY3" s="262" t="s">
        <v>154</v>
      </c>
      <c r="DZ3" s="262" t="s">
        <v>72</v>
      </c>
      <c r="EA3" s="382" t="s">
        <v>6406</v>
      </c>
      <c r="EB3" s="382">
        <v>9</v>
      </c>
      <c r="EC3" s="262" t="s">
        <v>6408</v>
      </c>
      <c r="ED3" s="383"/>
      <c r="EE3" s="383"/>
      <c r="EF3" s="262" t="s">
        <v>154</v>
      </c>
      <c r="EG3" s="262">
        <v>2</v>
      </c>
      <c r="EH3" s="262">
        <v>0</v>
      </c>
      <c r="EI3" s="262" t="s">
        <v>154</v>
      </c>
    </row>
    <row r="4" spans="1:140" ht="67.5">
      <c r="A4" s="357">
        <v>3</v>
      </c>
      <c r="B4" s="358">
        <v>1</v>
      </c>
      <c r="C4" s="262">
        <v>0</v>
      </c>
      <c r="D4" s="359">
        <v>1703081</v>
      </c>
      <c r="E4" s="360" t="s">
        <v>6292</v>
      </c>
      <c r="F4" s="361" t="s">
        <v>6291</v>
      </c>
      <c r="G4" s="362" t="s">
        <v>6440</v>
      </c>
      <c r="H4" s="363" t="s">
        <v>6415</v>
      </c>
      <c r="I4" s="363" t="s">
        <v>6441</v>
      </c>
      <c r="J4" s="363" t="s">
        <v>6442</v>
      </c>
      <c r="K4" s="262" t="s">
        <v>6443</v>
      </c>
      <c r="L4" s="364">
        <v>43099</v>
      </c>
      <c r="M4" s="364">
        <v>43091</v>
      </c>
      <c r="N4" s="25" t="s">
        <v>6444</v>
      </c>
      <c r="O4" s="365">
        <v>3</v>
      </c>
      <c r="P4" s="260" t="s">
        <v>6420</v>
      </c>
      <c r="Q4" s="25" t="s">
        <v>128</v>
      </c>
      <c r="R4" s="260" t="s">
        <v>6421</v>
      </c>
      <c r="S4" s="260" t="s">
        <v>6422</v>
      </c>
      <c r="T4" s="27" t="s">
        <v>6421</v>
      </c>
      <c r="U4" s="27" t="s">
        <v>6422</v>
      </c>
      <c r="V4" s="363">
        <v>2</v>
      </c>
      <c r="W4" s="363" t="s">
        <v>154</v>
      </c>
      <c r="X4" s="366" t="s">
        <v>6291</v>
      </c>
      <c r="Y4" s="366" t="s">
        <v>6445</v>
      </c>
      <c r="Z4" s="366" t="s">
        <v>569</v>
      </c>
      <c r="AA4" s="366">
        <v>3</v>
      </c>
      <c r="AB4" s="367" t="s">
        <v>6337</v>
      </c>
      <c r="AC4" s="367" t="s">
        <v>6337</v>
      </c>
      <c r="AD4" s="367" t="s">
        <v>6337</v>
      </c>
      <c r="AE4" s="367"/>
      <c r="AF4" s="368" t="s">
        <v>38</v>
      </c>
      <c r="AG4" s="367" t="s">
        <v>3005</v>
      </c>
      <c r="AH4" s="367" t="s">
        <v>3005</v>
      </c>
      <c r="AI4" s="367" t="s">
        <v>3005</v>
      </c>
      <c r="AJ4" s="367"/>
      <c r="AK4" s="363" t="s">
        <v>6331</v>
      </c>
      <c r="AL4" s="366" t="s">
        <v>152</v>
      </c>
      <c r="AM4" s="366" t="s">
        <v>6346</v>
      </c>
      <c r="AN4" s="369" t="s">
        <v>6291</v>
      </c>
      <c r="AO4" s="369" t="s">
        <v>6445</v>
      </c>
      <c r="AP4" s="369" t="s">
        <v>639</v>
      </c>
      <c r="AQ4" s="369">
        <v>3</v>
      </c>
      <c r="AR4" s="370" t="s">
        <v>6125</v>
      </c>
      <c r="AS4" s="370" t="s">
        <v>6125</v>
      </c>
      <c r="AT4" s="370" t="s">
        <v>6125</v>
      </c>
      <c r="AU4" s="370"/>
      <c r="AV4" s="368" t="s">
        <v>39</v>
      </c>
      <c r="AW4" s="370" t="s">
        <v>3005</v>
      </c>
      <c r="AX4" s="370" t="s">
        <v>3005</v>
      </c>
      <c r="AY4" s="370" t="s">
        <v>3005</v>
      </c>
      <c r="AZ4" s="370"/>
      <c r="BA4" s="363" t="s">
        <v>6331</v>
      </c>
      <c r="BB4" s="369" t="s">
        <v>444</v>
      </c>
      <c r="BC4" s="369" t="s">
        <v>6446</v>
      </c>
      <c r="BD4" s="371"/>
      <c r="BE4" s="371"/>
      <c r="BF4" s="371"/>
      <c r="BG4" s="371"/>
      <c r="BH4" s="371"/>
      <c r="BI4" s="371"/>
      <c r="BJ4" s="371"/>
      <c r="BK4" s="371"/>
      <c r="BL4" s="368" t="s">
        <v>72</v>
      </c>
      <c r="BM4" s="371"/>
      <c r="BN4" s="371"/>
      <c r="BO4" s="371"/>
      <c r="BP4" s="371"/>
      <c r="BQ4" s="363" t="s">
        <v>72</v>
      </c>
      <c r="BR4" s="371"/>
      <c r="BS4" s="371"/>
      <c r="BT4" s="372" t="s">
        <v>72</v>
      </c>
      <c r="BU4" s="372" t="s">
        <v>72</v>
      </c>
      <c r="BV4" s="372" t="s">
        <v>72</v>
      </c>
      <c r="BW4" s="373" t="s">
        <v>72</v>
      </c>
      <c r="BX4" s="374" t="s">
        <v>72</v>
      </c>
      <c r="BY4" s="374" t="s">
        <v>72</v>
      </c>
      <c r="BZ4" s="374" t="s">
        <v>72</v>
      </c>
      <c r="CA4" s="368" t="s">
        <v>72</v>
      </c>
      <c r="CB4" s="374" t="s">
        <v>72</v>
      </c>
      <c r="CC4" s="374" t="s">
        <v>72</v>
      </c>
      <c r="CD4" s="374" t="s">
        <v>72</v>
      </c>
      <c r="CE4" s="363" t="s">
        <v>72</v>
      </c>
      <c r="CF4" s="372" t="s">
        <v>72</v>
      </c>
      <c r="CG4" s="372" t="s">
        <v>72</v>
      </c>
      <c r="CH4" s="375" t="s">
        <v>72</v>
      </c>
      <c r="CI4" s="375" t="s">
        <v>72</v>
      </c>
      <c r="CJ4" s="375" t="s">
        <v>72</v>
      </c>
      <c r="CK4" s="376" t="s">
        <v>72</v>
      </c>
      <c r="CL4" s="377" t="s">
        <v>72</v>
      </c>
      <c r="CM4" s="377" t="s">
        <v>72</v>
      </c>
      <c r="CN4" s="377" t="s">
        <v>72</v>
      </c>
      <c r="CO4" s="368" t="s">
        <v>72</v>
      </c>
      <c r="CP4" s="377" t="s">
        <v>72</v>
      </c>
      <c r="CQ4" s="377" t="s">
        <v>72</v>
      </c>
      <c r="CR4" s="377" t="s">
        <v>72</v>
      </c>
      <c r="CS4" s="363" t="s">
        <v>72</v>
      </c>
      <c r="CT4" s="375" t="s">
        <v>72</v>
      </c>
      <c r="CU4" s="375" t="s">
        <v>72</v>
      </c>
      <c r="CV4" s="378" t="s">
        <v>72</v>
      </c>
      <c r="CW4" s="378" t="s">
        <v>72</v>
      </c>
      <c r="CX4" s="378" t="s">
        <v>72</v>
      </c>
      <c r="CY4" s="378" t="s">
        <v>72</v>
      </c>
      <c r="CZ4" s="379" t="s">
        <v>72</v>
      </c>
      <c r="DA4" s="379" t="s">
        <v>72</v>
      </c>
      <c r="DB4" s="379" t="s">
        <v>72</v>
      </c>
      <c r="DC4" s="368" t="s">
        <v>72</v>
      </c>
      <c r="DD4" s="379" t="s">
        <v>72</v>
      </c>
      <c r="DE4" s="379" t="s">
        <v>72</v>
      </c>
      <c r="DF4" s="379" t="s">
        <v>72</v>
      </c>
      <c r="DG4" s="363" t="s">
        <v>72</v>
      </c>
      <c r="DH4" s="378" t="s">
        <v>72</v>
      </c>
      <c r="DI4" s="378" t="s">
        <v>72</v>
      </c>
      <c r="DJ4" s="262">
        <v>2</v>
      </c>
      <c r="DK4" s="262" t="s">
        <v>6426</v>
      </c>
      <c r="DL4" s="262" t="s">
        <v>6427</v>
      </c>
      <c r="DM4" s="262" t="s">
        <v>72</v>
      </c>
      <c r="DN4" s="262" t="s">
        <v>6428</v>
      </c>
      <c r="DO4" s="262" t="s">
        <v>6428</v>
      </c>
      <c r="DP4" s="262" t="s">
        <v>6428</v>
      </c>
      <c r="DQ4" s="262">
        <v>2</v>
      </c>
      <c r="DR4" s="380">
        <v>0</v>
      </c>
      <c r="DS4" s="381" t="b">
        <v>1</v>
      </c>
      <c r="DT4" s="381" t="b">
        <v>1</v>
      </c>
      <c r="DU4" s="381" t="b">
        <v>1</v>
      </c>
      <c r="DV4" s="262" t="b">
        <v>1</v>
      </c>
      <c r="DW4" s="262" t="b">
        <v>1</v>
      </c>
      <c r="DX4" s="262" t="s">
        <v>6406</v>
      </c>
      <c r="DY4" s="262" t="s">
        <v>154</v>
      </c>
      <c r="DZ4" s="262" t="s">
        <v>72</v>
      </c>
      <c r="EA4" s="382" t="s">
        <v>6406</v>
      </c>
      <c r="EB4" s="382">
        <v>6</v>
      </c>
      <c r="EC4" s="262" t="s">
        <v>6408</v>
      </c>
      <c r="ED4" s="383"/>
      <c r="EE4" s="383"/>
      <c r="EF4" s="262" t="s">
        <v>154</v>
      </c>
      <c r="EG4" s="262">
        <v>2</v>
      </c>
      <c r="EH4" s="262">
        <v>0</v>
      </c>
      <c r="EI4" s="262" t="s">
        <v>154</v>
      </c>
    </row>
    <row r="5" spans="1:140" ht="67.5">
      <c r="A5" s="357">
        <v>4</v>
      </c>
      <c r="B5" s="358">
        <v>1</v>
      </c>
      <c r="C5" s="262">
        <v>0</v>
      </c>
      <c r="D5" s="359">
        <v>1703082</v>
      </c>
      <c r="E5" s="360" t="s">
        <v>6292</v>
      </c>
      <c r="F5" s="361" t="s">
        <v>6291</v>
      </c>
      <c r="G5" s="362" t="s">
        <v>6447</v>
      </c>
      <c r="H5" s="363" t="s">
        <v>6415</v>
      </c>
      <c r="I5" s="363" t="s">
        <v>6448</v>
      </c>
      <c r="J5" s="363" t="s">
        <v>6449</v>
      </c>
      <c r="K5" s="262" t="s">
        <v>6450</v>
      </c>
      <c r="L5" s="364">
        <v>43099</v>
      </c>
      <c r="M5" s="364">
        <v>43092</v>
      </c>
      <c r="N5" s="25" t="s">
        <v>6451</v>
      </c>
      <c r="O5" s="365">
        <v>4</v>
      </c>
      <c r="P5" s="260" t="s">
        <v>6420</v>
      </c>
      <c r="Q5" s="25" t="s">
        <v>128</v>
      </c>
      <c r="R5" s="260" t="s">
        <v>6421</v>
      </c>
      <c r="S5" s="260" t="s">
        <v>6422</v>
      </c>
      <c r="T5" s="27" t="s">
        <v>6421</v>
      </c>
      <c r="U5" s="27" t="s">
        <v>6422</v>
      </c>
      <c r="V5" s="363">
        <v>2</v>
      </c>
      <c r="W5" s="363" t="s">
        <v>6406</v>
      </c>
      <c r="X5" s="366" t="s">
        <v>6291</v>
      </c>
      <c r="Y5" s="366" t="s">
        <v>6452</v>
      </c>
      <c r="Z5" s="366" t="s">
        <v>6435</v>
      </c>
      <c r="AA5" s="366">
        <v>3</v>
      </c>
      <c r="AB5" s="367" t="s">
        <v>6436</v>
      </c>
      <c r="AC5" s="367" t="s">
        <v>6436</v>
      </c>
      <c r="AD5" s="367" t="s">
        <v>6337</v>
      </c>
      <c r="AE5" s="367"/>
      <c r="AF5" s="368" t="s">
        <v>6453</v>
      </c>
      <c r="AG5" s="367" t="s">
        <v>6438</v>
      </c>
      <c r="AH5" s="367" t="s">
        <v>6438</v>
      </c>
      <c r="AI5" s="367" t="s">
        <v>3005</v>
      </c>
      <c r="AJ5" s="367"/>
      <c r="AK5" s="363" t="s">
        <v>6454</v>
      </c>
      <c r="AL5" s="366" t="s">
        <v>152</v>
      </c>
      <c r="AM5" s="366" t="s">
        <v>6455</v>
      </c>
      <c r="AN5" s="369" t="s">
        <v>6291</v>
      </c>
      <c r="AO5" s="369" t="s">
        <v>6452</v>
      </c>
      <c r="AP5" s="369" t="s">
        <v>639</v>
      </c>
      <c r="AQ5" s="369">
        <v>3</v>
      </c>
      <c r="AR5" s="370" t="s">
        <v>6125</v>
      </c>
      <c r="AS5" s="370" t="s">
        <v>6125</v>
      </c>
      <c r="AT5" s="370" t="s">
        <v>6125</v>
      </c>
      <c r="AU5" s="370"/>
      <c r="AV5" s="368" t="s">
        <v>39</v>
      </c>
      <c r="AW5" s="370" t="s">
        <v>3005</v>
      </c>
      <c r="AX5" s="370" t="s">
        <v>3005</v>
      </c>
      <c r="AY5" s="370" t="s">
        <v>3005</v>
      </c>
      <c r="AZ5" s="370"/>
      <c r="BA5" s="363" t="s">
        <v>6331</v>
      </c>
      <c r="BB5" s="369" t="s">
        <v>444</v>
      </c>
      <c r="BC5" s="369" t="s">
        <v>6456</v>
      </c>
      <c r="BD5" s="371"/>
      <c r="BE5" s="371"/>
      <c r="BF5" s="371"/>
      <c r="BG5" s="371"/>
      <c r="BH5" s="371"/>
      <c r="BI5" s="371"/>
      <c r="BJ5" s="371"/>
      <c r="BK5" s="371"/>
      <c r="BL5" s="368" t="s">
        <v>72</v>
      </c>
      <c r="BM5" s="371"/>
      <c r="BN5" s="371"/>
      <c r="BO5" s="371"/>
      <c r="BP5" s="371"/>
      <c r="BQ5" s="363" t="s">
        <v>72</v>
      </c>
      <c r="BR5" s="371"/>
      <c r="BS5" s="371"/>
      <c r="BT5" s="372" t="s">
        <v>72</v>
      </c>
      <c r="BU5" s="372" t="s">
        <v>72</v>
      </c>
      <c r="BV5" s="372" t="s">
        <v>72</v>
      </c>
      <c r="BW5" s="373" t="s">
        <v>72</v>
      </c>
      <c r="BX5" s="374" t="s">
        <v>72</v>
      </c>
      <c r="BY5" s="374" t="s">
        <v>72</v>
      </c>
      <c r="BZ5" s="374" t="s">
        <v>72</v>
      </c>
      <c r="CA5" s="368" t="s">
        <v>72</v>
      </c>
      <c r="CB5" s="374" t="s">
        <v>72</v>
      </c>
      <c r="CC5" s="374" t="s">
        <v>72</v>
      </c>
      <c r="CD5" s="374" t="s">
        <v>72</v>
      </c>
      <c r="CE5" s="363" t="s">
        <v>72</v>
      </c>
      <c r="CF5" s="372" t="s">
        <v>72</v>
      </c>
      <c r="CG5" s="372" t="s">
        <v>72</v>
      </c>
      <c r="CH5" s="375" t="s">
        <v>72</v>
      </c>
      <c r="CI5" s="375" t="s">
        <v>72</v>
      </c>
      <c r="CJ5" s="375" t="s">
        <v>72</v>
      </c>
      <c r="CK5" s="376" t="s">
        <v>72</v>
      </c>
      <c r="CL5" s="377" t="s">
        <v>72</v>
      </c>
      <c r="CM5" s="377" t="s">
        <v>72</v>
      </c>
      <c r="CN5" s="377" t="s">
        <v>72</v>
      </c>
      <c r="CO5" s="368" t="s">
        <v>72</v>
      </c>
      <c r="CP5" s="377" t="s">
        <v>72</v>
      </c>
      <c r="CQ5" s="377" t="s">
        <v>72</v>
      </c>
      <c r="CR5" s="377" t="s">
        <v>72</v>
      </c>
      <c r="CS5" s="363" t="s">
        <v>72</v>
      </c>
      <c r="CT5" s="375" t="s">
        <v>72</v>
      </c>
      <c r="CU5" s="375" t="s">
        <v>72</v>
      </c>
      <c r="CV5" s="378" t="s">
        <v>72</v>
      </c>
      <c r="CW5" s="378" t="s">
        <v>72</v>
      </c>
      <c r="CX5" s="378" t="s">
        <v>72</v>
      </c>
      <c r="CY5" s="378" t="s">
        <v>72</v>
      </c>
      <c r="CZ5" s="379" t="s">
        <v>72</v>
      </c>
      <c r="DA5" s="379" t="s">
        <v>72</v>
      </c>
      <c r="DB5" s="379" t="s">
        <v>72</v>
      </c>
      <c r="DC5" s="368" t="s">
        <v>72</v>
      </c>
      <c r="DD5" s="379" t="s">
        <v>72</v>
      </c>
      <c r="DE5" s="379" t="s">
        <v>72</v>
      </c>
      <c r="DF5" s="379" t="s">
        <v>72</v>
      </c>
      <c r="DG5" s="363" t="s">
        <v>72</v>
      </c>
      <c r="DH5" s="378" t="s">
        <v>72</v>
      </c>
      <c r="DI5" s="378" t="s">
        <v>72</v>
      </c>
      <c r="DJ5" s="262">
        <v>2</v>
      </c>
      <c r="DK5" s="262" t="s">
        <v>6426</v>
      </c>
      <c r="DL5" s="262" t="s">
        <v>6427</v>
      </c>
      <c r="DM5" s="262" t="s">
        <v>72</v>
      </c>
      <c r="DN5" s="262" t="s">
        <v>6428</v>
      </c>
      <c r="DO5" s="262" t="s">
        <v>6428</v>
      </c>
      <c r="DP5" s="262" t="s">
        <v>6428</v>
      </c>
      <c r="DQ5" s="262">
        <v>2</v>
      </c>
      <c r="DR5" s="380">
        <v>0</v>
      </c>
      <c r="DS5" s="381" t="b">
        <v>1</v>
      </c>
      <c r="DT5" s="381" t="b">
        <v>1</v>
      </c>
      <c r="DU5" s="381" t="b">
        <v>1</v>
      </c>
      <c r="DV5" s="262" t="b">
        <v>1</v>
      </c>
      <c r="DW5" s="262" t="b">
        <v>1</v>
      </c>
      <c r="DX5" s="262" t="s">
        <v>6406</v>
      </c>
      <c r="DY5" s="262" t="s">
        <v>6406</v>
      </c>
      <c r="DZ5" s="262">
        <v>44.5</v>
      </c>
      <c r="EA5" s="382" t="s">
        <v>6406</v>
      </c>
      <c r="EB5" s="382">
        <v>27.5</v>
      </c>
      <c r="EC5" s="262" t="s">
        <v>6407</v>
      </c>
      <c r="ED5" s="383"/>
      <c r="EE5" s="383"/>
      <c r="EF5" s="262" t="s">
        <v>154</v>
      </c>
      <c r="EG5" s="262">
        <v>2</v>
      </c>
      <c r="EH5" s="262">
        <v>0</v>
      </c>
      <c r="EI5" s="262" t="s">
        <v>154</v>
      </c>
    </row>
    <row r="6" spans="1:140" ht="67.5">
      <c r="A6" s="357">
        <v>5</v>
      </c>
      <c r="B6" s="358">
        <v>1</v>
      </c>
      <c r="C6" s="262">
        <v>0</v>
      </c>
      <c r="D6" s="359">
        <v>1703083</v>
      </c>
      <c r="E6" s="360" t="s">
        <v>6292</v>
      </c>
      <c r="F6" s="361" t="s">
        <v>6291</v>
      </c>
      <c r="G6" s="362" t="s">
        <v>6457</v>
      </c>
      <c r="H6" s="363" t="s">
        <v>6415</v>
      </c>
      <c r="I6" s="363" t="s">
        <v>6458</v>
      </c>
      <c r="J6" s="363" t="s">
        <v>6459</v>
      </c>
      <c r="K6" s="262" t="s">
        <v>6460</v>
      </c>
      <c r="L6" s="364">
        <v>43099</v>
      </c>
      <c r="M6" s="364">
        <v>43092</v>
      </c>
      <c r="N6" s="25" t="s">
        <v>6461</v>
      </c>
      <c r="O6" s="365">
        <v>5</v>
      </c>
      <c r="P6" s="260" t="s">
        <v>6420</v>
      </c>
      <c r="Q6" s="25" t="s">
        <v>128</v>
      </c>
      <c r="R6" s="260" t="s">
        <v>6421</v>
      </c>
      <c r="S6" s="260" t="s">
        <v>6422</v>
      </c>
      <c r="T6" s="27" t="s">
        <v>6421</v>
      </c>
      <c r="U6" s="27" t="s">
        <v>6422</v>
      </c>
      <c r="V6" s="363">
        <v>2</v>
      </c>
      <c r="W6" s="363" t="s">
        <v>6406</v>
      </c>
      <c r="X6" s="366" t="s">
        <v>6291</v>
      </c>
      <c r="Y6" s="366" t="s">
        <v>6462</v>
      </c>
      <c r="Z6" s="366" t="s">
        <v>569</v>
      </c>
      <c r="AA6" s="366">
        <v>3</v>
      </c>
      <c r="AB6" s="367" t="s">
        <v>6337</v>
      </c>
      <c r="AC6" s="367" t="s">
        <v>6337</v>
      </c>
      <c r="AD6" s="367" t="s">
        <v>6337</v>
      </c>
      <c r="AE6" s="367"/>
      <c r="AF6" s="368" t="s">
        <v>38</v>
      </c>
      <c r="AG6" s="367" t="s">
        <v>3005</v>
      </c>
      <c r="AH6" s="367" t="s">
        <v>3005</v>
      </c>
      <c r="AI6" s="367" t="s">
        <v>3005</v>
      </c>
      <c r="AJ6" s="367"/>
      <c r="AK6" s="363" t="s">
        <v>6331</v>
      </c>
      <c r="AL6" s="366" t="s">
        <v>152</v>
      </c>
      <c r="AM6" s="366" t="s">
        <v>6456</v>
      </c>
      <c r="AN6" s="369" t="s">
        <v>6291</v>
      </c>
      <c r="AO6" s="369" t="s">
        <v>6462</v>
      </c>
      <c r="AP6" s="369" t="s">
        <v>639</v>
      </c>
      <c r="AQ6" s="369">
        <v>3</v>
      </c>
      <c r="AR6" s="370" t="s">
        <v>6125</v>
      </c>
      <c r="AS6" s="370" t="s">
        <v>6125</v>
      </c>
      <c r="AT6" s="370" t="s">
        <v>6125</v>
      </c>
      <c r="AU6" s="370"/>
      <c r="AV6" s="368" t="s">
        <v>39</v>
      </c>
      <c r="AW6" s="370" t="s">
        <v>3005</v>
      </c>
      <c r="AX6" s="370" t="s">
        <v>3005</v>
      </c>
      <c r="AY6" s="370" t="s">
        <v>3005</v>
      </c>
      <c r="AZ6" s="370"/>
      <c r="BA6" s="363" t="s">
        <v>6331</v>
      </c>
      <c r="BB6" s="369" t="s">
        <v>444</v>
      </c>
      <c r="BC6" s="369" t="s">
        <v>6463</v>
      </c>
      <c r="BD6" s="371"/>
      <c r="BE6" s="371"/>
      <c r="BF6" s="371"/>
      <c r="BG6" s="371"/>
      <c r="BH6" s="371"/>
      <c r="BI6" s="371"/>
      <c r="BJ6" s="371"/>
      <c r="BK6" s="371"/>
      <c r="BL6" s="368" t="s">
        <v>72</v>
      </c>
      <c r="BM6" s="371"/>
      <c r="BN6" s="371"/>
      <c r="BO6" s="371"/>
      <c r="BP6" s="371"/>
      <c r="BQ6" s="363" t="s">
        <v>72</v>
      </c>
      <c r="BR6" s="371"/>
      <c r="BS6" s="371"/>
      <c r="BT6" s="372" t="s">
        <v>72</v>
      </c>
      <c r="BU6" s="372" t="s">
        <v>72</v>
      </c>
      <c r="BV6" s="372" t="s">
        <v>72</v>
      </c>
      <c r="BW6" s="373" t="s">
        <v>72</v>
      </c>
      <c r="BX6" s="374" t="s">
        <v>72</v>
      </c>
      <c r="BY6" s="374" t="s">
        <v>72</v>
      </c>
      <c r="BZ6" s="374" t="s">
        <v>72</v>
      </c>
      <c r="CA6" s="368" t="s">
        <v>72</v>
      </c>
      <c r="CB6" s="374" t="s">
        <v>72</v>
      </c>
      <c r="CC6" s="374" t="s">
        <v>72</v>
      </c>
      <c r="CD6" s="374" t="s">
        <v>72</v>
      </c>
      <c r="CE6" s="363" t="s">
        <v>72</v>
      </c>
      <c r="CF6" s="372" t="s">
        <v>72</v>
      </c>
      <c r="CG6" s="372" t="s">
        <v>72</v>
      </c>
      <c r="CH6" s="375" t="s">
        <v>72</v>
      </c>
      <c r="CI6" s="375" t="s">
        <v>72</v>
      </c>
      <c r="CJ6" s="375" t="s">
        <v>72</v>
      </c>
      <c r="CK6" s="376" t="s">
        <v>72</v>
      </c>
      <c r="CL6" s="377" t="s">
        <v>72</v>
      </c>
      <c r="CM6" s="377" t="s">
        <v>72</v>
      </c>
      <c r="CN6" s="377" t="s">
        <v>72</v>
      </c>
      <c r="CO6" s="368" t="s">
        <v>72</v>
      </c>
      <c r="CP6" s="377" t="s">
        <v>72</v>
      </c>
      <c r="CQ6" s="377" t="s">
        <v>72</v>
      </c>
      <c r="CR6" s="377" t="s">
        <v>72</v>
      </c>
      <c r="CS6" s="363" t="s">
        <v>72</v>
      </c>
      <c r="CT6" s="375" t="s">
        <v>72</v>
      </c>
      <c r="CU6" s="375" t="s">
        <v>72</v>
      </c>
      <c r="CV6" s="378" t="s">
        <v>72</v>
      </c>
      <c r="CW6" s="378" t="s">
        <v>72</v>
      </c>
      <c r="CX6" s="378" t="s">
        <v>72</v>
      </c>
      <c r="CY6" s="378" t="s">
        <v>72</v>
      </c>
      <c r="CZ6" s="379" t="s">
        <v>72</v>
      </c>
      <c r="DA6" s="379" t="s">
        <v>72</v>
      </c>
      <c r="DB6" s="379" t="s">
        <v>72</v>
      </c>
      <c r="DC6" s="368" t="s">
        <v>72</v>
      </c>
      <c r="DD6" s="379" t="s">
        <v>72</v>
      </c>
      <c r="DE6" s="379" t="s">
        <v>72</v>
      </c>
      <c r="DF6" s="379" t="s">
        <v>72</v>
      </c>
      <c r="DG6" s="363" t="s">
        <v>72</v>
      </c>
      <c r="DH6" s="378" t="s">
        <v>72</v>
      </c>
      <c r="DI6" s="378" t="s">
        <v>72</v>
      </c>
      <c r="DJ6" s="262">
        <v>2</v>
      </c>
      <c r="DK6" s="262" t="s">
        <v>6426</v>
      </c>
      <c r="DL6" s="262" t="s">
        <v>6427</v>
      </c>
      <c r="DM6" s="262" t="s">
        <v>72</v>
      </c>
      <c r="DN6" s="262" t="s">
        <v>6428</v>
      </c>
      <c r="DO6" s="262" t="s">
        <v>6428</v>
      </c>
      <c r="DP6" s="262" t="s">
        <v>6428</v>
      </c>
      <c r="DQ6" s="262">
        <v>2</v>
      </c>
      <c r="DR6" s="380">
        <v>0</v>
      </c>
      <c r="DS6" s="381" t="b">
        <v>1</v>
      </c>
      <c r="DT6" s="381" t="b">
        <v>1</v>
      </c>
      <c r="DU6" s="381" t="b">
        <v>1</v>
      </c>
      <c r="DV6" s="262" t="b">
        <v>1</v>
      </c>
      <c r="DW6" s="262" t="b">
        <v>1</v>
      </c>
      <c r="DX6" s="262" t="s">
        <v>6406</v>
      </c>
      <c r="DY6" s="262" t="s">
        <v>6406</v>
      </c>
      <c r="DZ6" s="262">
        <v>44</v>
      </c>
      <c r="EA6" s="382" t="s">
        <v>6406</v>
      </c>
      <c r="EB6" s="382">
        <v>28</v>
      </c>
      <c r="EC6" s="262" t="s">
        <v>6407</v>
      </c>
      <c r="ED6" s="383"/>
      <c r="EE6" s="383"/>
      <c r="EF6" s="262" t="s">
        <v>154</v>
      </c>
      <c r="EG6" s="262">
        <v>2</v>
      </c>
      <c r="EH6" s="262">
        <v>0</v>
      </c>
      <c r="EI6" s="262" t="s">
        <v>154</v>
      </c>
    </row>
    <row r="7" spans="1:140" ht="67.5">
      <c r="A7" s="357">
        <v>6</v>
      </c>
      <c r="B7" s="358">
        <v>1</v>
      </c>
      <c r="C7" s="262">
        <v>0</v>
      </c>
      <c r="D7" s="359">
        <v>1703084</v>
      </c>
      <c r="E7" s="360" t="s">
        <v>6292</v>
      </c>
      <c r="F7" s="361" t="s">
        <v>6291</v>
      </c>
      <c r="G7" s="362" t="s">
        <v>6464</v>
      </c>
      <c r="H7" s="363" t="s">
        <v>6415</v>
      </c>
      <c r="I7" s="363" t="s">
        <v>6465</v>
      </c>
      <c r="J7" s="363" t="s">
        <v>6466</v>
      </c>
      <c r="K7" s="262" t="s">
        <v>6467</v>
      </c>
      <c r="L7" s="364">
        <v>43099</v>
      </c>
      <c r="M7" s="364">
        <v>43092</v>
      </c>
      <c r="N7" s="25" t="s">
        <v>6468</v>
      </c>
      <c r="O7" s="365">
        <v>6</v>
      </c>
      <c r="P7" s="260" t="s">
        <v>6420</v>
      </c>
      <c r="Q7" s="25" t="s">
        <v>128</v>
      </c>
      <c r="R7" s="260" t="s">
        <v>6421</v>
      </c>
      <c r="S7" s="260" t="s">
        <v>6422</v>
      </c>
      <c r="T7" s="27" t="s">
        <v>6421</v>
      </c>
      <c r="U7" s="27" t="s">
        <v>6422</v>
      </c>
      <c r="V7" s="363">
        <v>2</v>
      </c>
      <c r="W7" s="363" t="s">
        <v>154</v>
      </c>
      <c r="X7" s="366" t="s">
        <v>6291</v>
      </c>
      <c r="Y7" s="366" t="s">
        <v>6469</v>
      </c>
      <c r="Z7" s="366" t="s">
        <v>6435</v>
      </c>
      <c r="AA7" s="366">
        <v>3</v>
      </c>
      <c r="AB7" s="367" t="s">
        <v>6436</v>
      </c>
      <c r="AC7" s="367" t="s">
        <v>6125</v>
      </c>
      <c r="AD7" s="367" t="s">
        <v>6337</v>
      </c>
      <c r="AE7" s="367"/>
      <c r="AF7" s="368" t="s">
        <v>6470</v>
      </c>
      <c r="AG7" s="367" t="s">
        <v>6438</v>
      </c>
      <c r="AH7" s="367" t="s">
        <v>6471</v>
      </c>
      <c r="AI7" s="367" t="s">
        <v>3005</v>
      </c>
      <c r="AJ7" s="367"/>
      <c r="AK7" s="363" t="s">
        <v>6472</v>
      </c>
      <c r="AL7" s="366" t="s">
        <v>152</v>
      </c>
      <c r="AM7" s="366" t="s">
        <v>6473</v>
      </c>
      <c r="AN7" s="369" t="s">
        <v>6291</v>
      </c>
      <c r="AO7" s="369" t="s">
        <v>6469</v>
      </c>
      <c r="AP7" s="369" t="s">
        <v>639</v>
      </c>
      <c r="AQ7" s="369">
        <v>3</v>
      </c>
      <c r="AR7" s="370" t="s">
        <v>6125</v>
      </c>
      <c r="AS7" s="370" t="s">
        <v>6125</v>
      </c>
      <c r="AT7" s="370" t="s">
        <v>6125</v>
      </c>
      <c r="AU7" s="370"/>
      <c r="AV7" s="368" t="s">
        <v>39</v>
      </c>
      <c r="AW7" s="370" t="s">
        <v>3005</v>
      </c>
      <c r="AX7" s="370" t="s">
        <v>3005</v>
      </c>
      <c r="AY7" s="370" t="s">
        <v>3005</v>
      </c>
      <c r="AZ7" s="370"/>
      <c r="BA7" s="363" t="s">
        <v>6331</v>
      </c>
      <c r="BB7" s="369" t="s">
        <v>444</v>
      </c>
      <c r="BC7" s="369" t="s">
        <v>6336</v>
      </c>
      <c r="BD7" s="371"/>
      <c r="BE7" s="371"/>
      <c r="BF7" s="371"/>
      <c r="BG7" s="371"/>
      <c r="BH7" s="371"/>
      <c r="BI7" s="371"/>
      <c r="BJ7" s="371"/>
      <c r="BK7" s="371"/>
      <c r="BL7" s="368" t="s">
        <v>72</v>
      </c>
      <c r="BM7" s="371"/>
      <c r="BN7" s="371"/>
      <c r="BO7" s="371"/>
      <c r="BP7" s="371"/>
      <c r="BQ7" s="363" t="s">
        <v>72</v>
      </c>
      <c r="BR7" s="371"/>
      <c r="BS7" s="371"/>
      <c r="BT7" s="372" t="s">
        <v>72</v>
      </c>
      <c r="BU7" s="372" t="s">
        <v>72</v>
      </c>
      <c r="BV7" s="372" t="s">
        <v>72</v>
      </c>
      <c r="BW7" s="373" t="s">
        <v>72</v>
      </c>
      <c r="BX7" s="374" t="s">
        <v>72</v>
      </c>
      <c r="BY7" s="374" t="s">
        <v>72</v>
      </c>
      <c r="BZ7" s="374" t="s">
        <v>72</v>
      </c>
      <c r="CA7" s="368" t="s">
        <v>72</v>
      </c>
      <c r="CB7" s="374" t="s">
        <v>72</v>
      </c>
      <c r="CC7" s="374" t="s">
        <v>72</v>
      </c>
      <c r="CD7" s="374" t="s">
        <v>72</v>
      </c>
      <c r="CE7" s="363" t="s">
        <v>72</v>
      </c>
      <c r="CF7" s="372" t="s">
        <v>72</v>
      </c>
      <c r="CG7" s="372" t="s">
        <v>72</v>
      </c>
      <c r="CH7" s="375" t="s">
        <v>72</v>
      </c>
      <c r="CI7" s="375" t="s">
        <v>72</v>
      </c>
      <c r="CJ7" s="375" t="s">
        <v>72</v>
      </c>
      <c r="CK7" s="376" t="s">
        <v>72</v>
      </c>
      <c r="CL7" s="377" t="s">
        <v>72</v>
      </c>
      <c r="CM7" s="377" t="s">
        <v>72</v>
      </c>
      <c r="CN7" s="377" t="s">
        <v>72</v>
      </c>
      <c r="CO7" s="368" t="s">
        <v>72</v>
      </c>
      <c r="CP7" s="377" t="s">
        <v>72</v>
      </c>
      <c r="CQ7" s="377" t="s">
        <v>72</v>
      </c>
      <c r="CR7" s="377" t="s">
        <v>72</v>
      </c>
      <c r="CS7" s="363" t="s">
        <v>72</v>
      </c>
      <c r="CT7" s="375" t="s">
        <v>72</v>
      </c>
      <c r="CU7" s="375" t="s">
        <v>72</v>
      </c>
      <c r="CV7" s="378" t="s">
        <v>72</v>
      </c>
      <c r="CW7" s="378" t="s">
        <v>72</v>
      </c>
      <c r="CX7" s="378" t="s">
        <v>72</v>
      </c>
      <c r="CY7" s="378" t="s">
        <v>72</v>
      </c>
      <c r="CZ7" s="379" t="s">
        <v>72</v>
      </c>
      <c r="DA7" s="379" t="s">
        <v>72</v>
      </c>
      <c r="DB7" s="379" t="s">
        <v>72</v>
      </c>
      <c r="DC7" s="368" t="s">
        <v>72</v>
      </c>
      <c r="DD7" s="379" t="s">
        <v>72</v>
      </c>
      <c r="DE7" s="379" t="s">
        <v>72</v>
      </c>
      <c r="DF7" s="379" t="s">
        <v>72</v>
      </c>
      <c r="DG7" s="363" t="s">
        <v>72</v>
      </c>
      <c r="DH7" s="378" t="s">
        <v>72</v>
      </c>
      <c r="DI7" s="378" t="s">
        <v>72</v>
      </c>
      <c r="DJ7" s="262">
        <v>2</v>
      </c>
      <c r="DK7" s="262" t="s">
        <v>6426</v>
      </c>
      <c r="DL7" s="262" t="s">
        <v>6427</v>
      </c>
      <c r="DM7" s="262" t="s">
        <v>72</v>
      </c>
      <c r="DN7" s="262" t="s">
        <v>6428</v>
      </c>
      <c r="DO7" s="262" t="s">
        <v>6428</v>
      </c>
      <c r="DP7" s="262" t="s">
        <v>6428</v>
      </c>
      <c r="DQ7" s="262">
        <v>2</v>
      </c>
      <c r="DR7" s="380">
        <v>0</v>
      </c>
      <c r="DS7" s="381" t="b">
        <v>1</v>
      </c>
      <c r="DT7" s="381" t="b">
        <v>1</v>
      </c>
      <c r="DU7" s="381" t="b">
        <v>1</v>
      </c>
      <c r="DV7" s="262" t="b">
        <v>1</v>
      </c>
      <c r="DW7" s="262" t="b">
        <v>1</v>
      </c>
      <c r="DX7" s="262" t="s">
        <v>6406</v>
      </c>
      <c r="DY7" s="262" t="s">
        <v>154</v>
      </c>
      <c r="DZ7" s="262" t="s">
        <v>72</v>
      </c>
      <c r="EA7" s="382" t="s">
        <v>6406</v>
      </c>
      <c r="EB7" s="382">
        <v>18</v>
      </c>
      <c r="EC7" s="262" t="s">
        <v>6407</v>
      </c>
      <c r="ED7" s="383"/>
      <c r="EE7" s="383"/>
      <c r="EF7" s="262" t="s">
        <v>154</v>
      </c>
      <c r="EG7" s="262">
        <v>2</v>
      </c>
      <c r="EH7" s="262">
        <v>0</v>
      </c>
      <c r="EI7" s="262" t="s">
        <v>154</v>
      </c>
    </row>
    <row r="8" spans="1:140" ht="67.5">
      <c r="A8" s="357">
        <v>7</v>
      </c>
      <c r="B8" s="358">
        <v>1</v>
      </c>
      <c r="C8" s="262">
        <v>0</v>
      </c>
      <c r="D8" s="359">
        <v>1703085</v>
      </c>
      <c r="E8" s="360" t="s">
        <v>6292</v>
      </c>
      <c r="F8" s="361" t="s">
        <v>6291</v>
      </c>
      <c r="G8" s="362" t="s">
        <v>6474</v>
      </c>
      <c r="H8" s="363" t="s">
        <v>6415</v>
      </c>
      <c r="I8" s="363" t="s">
        <v>6475</v>
      </c>
      <c r="J8" s="363" t="s">
        <v>6476</v>
      </c>
      <c r="K8" s="262" t="s">
        <v>6477</v>
      </c>
      <c r="L8" s="364">
        <v>43099</v>
      </c>
      <c r="M8" s="364">
        <v>43092</v>
      </c>
      <c r="N8" s="25" t="s">
        <v>6478</v>
      </c>
      <c r="O8" s="365">
        <v>7</v>
      </c>
      <c r="P8" s="260" t="s">
        <v>6420</v>
      </c>
      <c r="Q8" s="25" t="s">
        <v>128</v>
      </c>
      <c r="R8" s="260" t="s">
        <v>6421</v>
      </c>
      <c r="S8" s="260" t="s">
        <v>6422</v>
      </c>
      <c r="T8" s="27" t="s">
        <v>6421</v>
      </c>
      <c r="U8" s="27" t="s">
        <v>6422</v>
      </c>
      <c r="V8" s="363">
        <v>2</v>
      </c>
      <c r="W8" s="363" t="s">
        <v>154</v>
      </c>
      <c r="X8" s="366" t="s">
        <v>6291</v>
      </c>
      <c r="Y8" s="366" t="s">
        <v>6479</v>
      </c>
      <c r="Z8" s="366" t="s">
        <v>6435</v>
      </c>
      <c r="AA8" s="366">
        <v>3</v>
      </c>
      <c r="AB8" s="367" t="s">
        <v>6337</v>
      </c>
      <c r="AC8" s="367" t="s">
        <v>6337</v>
      </c>
      <c r="AD8" s="367" t="s">
        <v>6436</v>
      </c>
      <c r="AE8" s="367"/>
      <c r="AF8" s="368" t="s">
        <v>6437</v>
      </c>
      <c r="AG8" s="367" t="s">
        <v>3005</v>
      </c>
      <c r="AH8" s="367" t="s">
        <v>3005</v>
      </c>
      <c r="AI8" s="367" t="s">
        <v>6438</v>
      </c>
      <c r="AJ8" s="367"/>
      <c r="AK8" s="363" t="s">
        <v>6439</v>
      </c>
      <c r="AL8" s="366" t="s">
        <v>152</v>
      </c>
      <c r="AM8" s="366" t="s">
        <v>6336</v>
      </c>
      <c r="AN8" s="369" t="s">
        <v>6291</v>
      </c>
      <c r="AO8" s="369" t="s">
        <v>6479</v>
      </c>
      <c r="AP8" s="369" t="s">
        <v>639</v>
      </c>
      <c r="AQ8" s="369">
        <v>3</v>
      </c>
      <c r="AR8" s="370" t="s">
        <v>6125</v>
      </c>
      <c r="AS8" s="370" t="s">
        <v>6125</v>
      </c>
      <c r="AT8" s="370" t="s">
        <v>6125</v>
      </c>
      <c r="AU8" s="370"/>
      <c r="AV8" s="368" t="s">
        <v>39</v>
      </c>
      <c r="AW8" s="370" t="s">
        <v>3005</v>
      </c>
      <c r="AX8" s="370" t="s">
        <v>3005</v>
      </c>
      <c r="AY8" s="370" t="s">
        <v>3005</v>
      </c>
      <c r="AZ8" s="370"/>
      <c r="BA8" s="363" t="s">
        <v>6331</v>
      </c>
      <c r="BB8" s="369" t="s">
        <v>444</v>
      </c>
      <c r="BC8" s="369" t="s">
        <v>6480</v>
      </c>
      <c r="BD8" s="371"/>
      <c r="BE8" s="371"/>
      <c r="BF8" s="371"/>
      <c r="BG8" s="371"/>
      <c r="BH8" s="371"/>
      <c r="BI8" s="371"/>
      <c r="BJ8" s="371"/>
      <c r="BK8" s="371"/>
      <c r="BL8" s="368" t="s">
        <v>72</v>
      </c>
      <c r="BM8" s="371"/>
      <c r="BN8" s="371"/>
      <c r="BO8" s="371"/>
      <c r="BP8" s="371"/>
      <c r="BQ8" s="363" t="s">
        <v>72</v>
      </c>
      <c r="BR8" s="371"/>
      <c r="BS8" s="371"/>
      <c r="BT8" s="372" t="s">
        <v>72</v>
      </c>
      <c r="BU8" s="372" t="s">
        <v>72</v>
      </c>
      <c r="BV8" s="372" t="s">
        <v>72</v>
      </c>
      <c r="BW8" s="373" t="s">
        <v>72</v>
      </c>
      <c r="BX8" s="374" t="s">
        <v>72</v>
      </c>
      <c r="BY8" s="374" t="s">
        <v>72</v>
      </c>
      <c r="BZ8" s="374" t="s">
        <v>72</v>
      </c>
      <c r="CA8" s="368" t="s">
        <v>72</v>
      </c>
      <c r="CB8" s="374" t="s">
        <v>72</v>
      </c>
      <c r="CC8" s="374" t="s">
        <v>72</v>
      </c>
      <c r="CD8" s="374" t="s">
        <v>72</v>
      </c>
      <c r="CE8" s="363" t="s">
        <v>72</v>
      </c>
      <c r="CF8" s="372" t="s">
        <v>72</v>
      </c>
      <c r="CG8" s="372" t="s">
        <v>72</v>
      </c>
      <c r="CH8" s="375" t="s">
        <v>72</v>
      </c>
      <c r="CI8" s="375" t="s">
        <v>72</v>
      </c>
      <c r="CJ8" s="375" t="s">
        <v>72</v>
      </c>
      <c r="CK8" s="376" t="s">
        <v>72</v>
      </c>
      <c r="CL8" s="377" t="s">
        <v>72</v>
      </c>
      <c r="CM8" s="377" t="s">
        <v>72</v>
      </c>
      <c r="CN8" s="377" t="s">
        <v>72</v>
      </c>
      <c r="CO8" s="368" t="s">
        <v>72</v>
      </c>
      <c r="CP8" s="377" t="s">
        <v>72</v>
      </c>
      <c r="CQ8" s="377" t="s">
        <v>72</v>
      </c>
      <c r="CR8" s="377" t="s">
        <v>72</v>
      </c>
      <c r="CS8" s="363" t="s">
        <v>72</v>
      </c>
      <c r="CT8" s="375" t="s">
        <v>72</v>
      </c>
      <c r="CU8" s="375" t="s">
        <v>72</v>
      </c>
      <c r="CV8" s="378" t="s">
        <v>72</v>
      </c>
      <c r="CW8" s="378" t="s">
        <v>72</v>
      </c>
      <c r="CX8" s="378" t="s">
        <v>72</v>
      </c>
      <c r="CY8" s="378" t="s">
        <v>72</v>
      </c>
      <c r="CZ8" s="379" t="s">
        <v>72</v>
      </c>
      <c r="DA8" s="379" t="s">
        <v>72</v>
      </c>
      <c r="DB8" s="379" t="s">
        <v>72</v>
      </c>
      <c r="DC8" s="368" t="s">
        <v>72</v>
      </c>
      <c r="DD8" s="379" t="s">
        <v>72</v>
      </c>
      <c r="DE8" s="379" t="s">
        <v>72</v>
      </c>
      <c r="DF8" s="379" t="s">
        <v>72</v>
      </c>
      <c r="DG8" s="363" t="s">
        <v>72</v>
      </c>
      <c r="DH8" s="378" t="s">
        <v>72</v>
      </c>
      <c r="DI8" s="378" t="s">
        <v>72</v>
      </c>
      <c r="DJ8" s="262">
        <v>2</v>
      </c>
      <c r="DK8" s="262" t="s">
        <v>6426</v>
      </c>
      <c r="DL8" s="262" t="s">
        <v>6427</v>
      </c>
      <c r="DM8" s="262" t="s">
        <v>72</v>
      </c>
      <c r="DN8" s="262" t="s">
        <v>6428</v>
      </c>
      <c r="DO8" s="262" t="s">
        <v>6428</v>
      </c>
      <c r="DP8" s="262" t="s">
        <v>6428</v>
      </c>
      <c r="DQ8" s="262">
        <v>2</v>
      </c>
      <c r="DR8" s="380">
        <v>0</v>
      </c>
      <c r="DS8" s="381" t="b">
        <v>1</v>
      </c>
      <c r="DT8" s="381" t="b">
        <v>1</v>
      </c>
      <c r="DU8" s="381" t="b">
        <v>1</v>
      </c>
      <c r="DV8" s="262" t="b">
        <v>1</v>
      </c>
      <c r="DW8" s="262" t="b">
        <v>1</v>
      </c>
      <c r="DX8" s="262" t="s">
        <v>6406</v>
      </c>
      <c r="DY8" s="262" t="s">
        <v>154</v>
      </c>
      <c r="DZ8" s="262" t="s">
        <v>72</v>
      </c>
      <c r="EA8" s="382" t="s">
        <v>6406</v>
      </c>
      <c r="EB8" s="382">
        <v>16</v>
      </c>
      <c r="EC8" s="262" t="s">
        <v>6407</v>
      </c>
      <c r="ED8" s="383"/>
      <c r="EE8" s="383"/>
      <c r="EF8" s="262" t="s">
        <v>154</v>
      </c>
      <c r="EG8" s="262">
        <v>2</v>
      </c>
      <c r="EH8" s="262">
        <v>0</v>
      </c>
      <c r="EI8" s="262" t="s">
        <v>154</v>
      </c>
    </row>
    <row r="9" spans="1:140" ht="67.5">
      <c r="A9" s="357">
        <v>8</v>
      </c>
      <c r="B9" s="358">
        <v>1</v>
      </c>
      <c r="C9" s="262">
        <v>0</v>
      </c>
      <c r="D9" s="359">
        <v>1703086</v>
      </c>
      <c r="E9" s="360" t="s">
        <v>6292</v>
      </c>
      <c r="F9" s="361" t="s">
        <v>6291</v>
      </c>
      <c r="G9" s="362" t="s">
        <v>6481</v>
      </c>
      <c r="H9" s="363" t="s">
        <v>6415</v>
      </c>
      <c r="I9" s="363" t="s">
        <v>6482</v>
      </c>
      <c r="J9" s="363" t="s">
        <v>6483</v>
      </c>
      <c r="K9" s="262" t="s">
        <v>6484</v>
      </c>
      <c r="L9" s="364">
        <v>43099</v>
      </c>
      <c r="M9" s="364">
        <v>43093</v>
      </c>
      <c r="N9" s="25" t="s">
        <v>6485</v>
      </c>
      <c r="O9" s="365">
        <v>8</v>
      </c>
      <c r="P9" s="260" t="s">
        <v>6420</v>
      </c>
      <c r="Q9" s="25" t="s">
        <v>128</v>
      </c>
      <c r="R9" s="260" t="s">
        <v>6421</v>
      </c>
      <c r="S9" s="260" t="s">
        <v>6422</v>
      </c>
      <c r="T9" s="27" t="s">
        <v>6421</v>
      </c>
      <c r="U9" s="27" t="s">
        <v>6422</v>
      </c>
      <c r="V9" s="363">
        <v>2</v>
      </c>
      <c r="W9" s="363" t="s">
        <v>154</v>
      </c>
      <c r="X9" s="366" t="s">
        <v>6291</v>
      </c>
      <c r="Y9" s="366" t="s">
        <v>6486</v>
      </c>
      <c r="Z9" s="366" t="s">
        <v>569</v>
      </c>
      <c r="AA9" s="366">
        <v>3</v>
      </c>
      <c r="AB9" s="367" t="s">
        <v>6487</v>
      </c>
      <c r="AC9" s="367" t="s">
        <v>6487</v>
      </c>
      <c r="AD9" s="367" t="s">
        <v>6125</v>
      </c>
      <c r="AE9" s="367"/>
      <c r="AF9" s="368" t="s">
        <v>6488</v>
      </c>
      <c r="AG9" s="367" t="s">
        <v>6489</v>
      </c>
      <c r="AH9" s="367" t="s">
        <v>6489</v>
      </c>
      <c r="AI9" s="367" t="s">
        <v>6471</v>
      </c>
      <c r="AJ9" s="367"/>
      <c r="AK9" s="363" t="s">
        <v>6490</v>
      </c>
      <c r="AL9" s="366" t="s">
        <v>152</v>
      </c>
      <c r="AM9" s="366" t="s">
        <v>6348</v>
      </c>
      <c r="AN9" s="369" t="s">
        <v>6291</v>
      </c>
      <c r="AO9" s="369" t="s">
        <v>6486</v>
      </c>
      <c r="AP9" s="369" t="s">
        <v>639</v>
      </c>
      <c r="AQ9" s="369">
        <v>3</v>
      </c>
      <c r="AR9" s="370" t="s">
        <v>6125</v>
      </c>
      <c r="AS9" s="370" t="s">
        <v>6125</v>
      </c>
      <c r="AT9" s="370" t="s">
        <v>6125</v>
      </c>
      <c r="AU9" s="370"/>
      <c r="AV9" s="368" t="s">
        <v>39</v>
      </c>
      <c r="AW9" s="370" t="s">
        <v>3005</v>
      </c>
      <c r="AX9" s="370" t="s">
        <v>3005</v>
      </c>
      <c r="AY9" s="370" t="s">
        <v>3005</v>
      </c>
      <c r="AZ9" s="370"/>
      <c r="BA9" s="363" t="s">
        <v>6331</v>
      </c>
      <c r="BB9" s="369" t="s">
        <v>444</v>
      </c>
      <c r="BC9" s="369" t="s">
        <v>6491</v>
      </c>
      <c r="BD9" s="371"/>
      <c r="BE9" s="371"/>
      <c r="BF9" s="371"/>
      <c r="BG9" s="371"/>
      <c r="BH9" s="371"/>
      <c r="BI9" s="371"/>
      <c r="BJ9" s="371"/>
      <c r="BK9" s="371"/>
      <c r="BL9" s="368" t="s">
        <v>72</v>
      </c>
      <c r="BM9" s="371"/>
      <c r="BN9" s="371"/>
      <c r="BO9" s="371"/>
      <c r="BP9" s="371"/>
      <c r="BQ9" s="363" t="s">
        <v>72</v>
      </c>
      <c r="BR9" s="371"/>
      <c r="BS9" s="371"/>
      <c r="BT9" s="372" t="s">
        <v>72</v>
      </c>
      <c r="BU9" s="372" t="s">
        <v>72</v>
      </c>
      <c r="BV9" s="372" t="s">
        <v>72</v>
      </c>
      <c r="BW9" s="373" t="s">
        <v>72</v>
      </c>
      <c r="BX9" s="374" t="s">
        <v>72</v>
      </c>
      <c r="BY9" s="374" t="s">
        <v>72</v>
      </c>
      <c r="BZ9" s="374" t="s">
        <v>72</v>
      </c>
      <c r="CA9" s="368" t="s">
        <v>72</v>
      </c>
      <c r="CB9" s="374" t="s">
        <v>72</v>
      </c>
      <c r="CC9" s="374" t="s">
        <v>72</v>
      </c>
      <c r="CD9" s="374" t="s">
        <v>72</v>
      </c>
      <c r="CE9" s="363" t="s">
        <v>72</v>
      </c>
      <c r="CF9" s="372" t="s">
        <v>72</v>
      </c>
      <c r="CG9" s="372" t="s">
        <v>72</v>
      </c>
      <c r="CH9" s="375" t="s">
        <v>72</v>
      </c>
      <c r="CI9" s="375" t="s">
        <v>72</v>
      </c>
      <c r="CJ9" s="375" t="s">
        <v>72</v>
      </c>
      <c r="CK9" s="376" t="s">
        <v>72</v>
      </c>
      <c r="CL9" s="377" t="s">
        <v>72</v>
      </c>
      <c r="CM9" s="377" t="s">
        <v>72</v>
      </c>
      <c r="CN9" s="377" t="s">
        <v>72</v>
      </c>
      <c r="CO9" s="368" t="s">
        <v>72</v>
      </c>
      <c r="CP9" s="377" t="s">
        <v>72</v>
      </c>
      <c r="CQ9" s="377" t="s">
        <v>72</v>
      </c>
      <c r="CR9" s="377" t="s">
        <v>72</v>
      </c>
      <c r="CS9" s="363" t="s">
        <v>72</v>
      </c>
      <c r="CT9" s="375" t="s">
        <v>72</v>
      </c>
      <c r="CU9" s="375" t="s">
        <v>72</v>
      </c>
      <c r="CV9" s="378" t="s">
        <v>72</v>
      </c>
      <c r="CW9" s="378" t="s">
        <v>72</v>
      </c>
      <c r="CX9" s="378" t="s">
        <v>72</v>
      </c>
      <c r="CY9" s="378" t="s">
        <v>72</v>
      </c>
      <c r="CZ9" s="379" t="s">
        <v>72</v>
      </c>
      <c r="DA9" s="379" t="s">
        <v>72</v>
      </c>
      <c r="DB9" s="379" t="s">
        <v>72</v>
      </c>
      <c r="DC9" s="368" t="s">
        <v>72</v>
      </c>
      <c r="DD9" s="379" t="s">
        <v>72</v>
      </c>
      <c r="DE9" s="379" t="s">
        <v>72</v>
      </c>
      <c r="DF9" s="379" t="s">
        <v>72</v>
      </c>
      <c r="DG9" s="363" t="s">
        <v>72</v>
      </c>
      <c r="DH9" s="378" t="s">
        <v>72</v>
      </c>
      <c r="DI9" s="378" t="s">
        <v>72</v>
      </c>
      <c r="DJ9" s="262">
        <v>2</v>
      </c>
      <c r="DK9" s="262" t="s">
        <v>6426</v>
      </c>
      <c r="DL9" s="262" t="s">
        <v>6427</v>
      </c>
      <c r="DM9" s="262" t="s">
        <v>72</v>
      </c>
      <c r="DN9" s="262" t="s">
        <v>6428</v>
      </c>
      <c r="DO9" s="262" t="s">
        <v>6428</v>
      </c>
      <c r="DP9" s="262" t="s">
        <v>6428</v>
      </c>
      <c r="DQ9" s="262">
        <v>2</v>
      </c>
      <c r="DR9" s="380">
        <v>0</v>
      </c>
      <c r="DS9" s="381" t="b">
        <v>1</v>
      </c>
      <c r="DT9" s="381" t="b">
        <v>1</v>
      </c>
      <c r="DU9" s="381" t="b">
        <v>1</v>
      </c>
      <c r="DV9" s="262" t="b">
        <v>1</v>
      </c>
      <c r="DW9" s="262" t="b">
        <v>1</v>
      </c>
      <c r="DX9" s="262" t="s">
        <v>6406</v>
      </c>
      <c r="DY9" s="262" t="s">
        <v>154</v>
      </c>
      <c r="DZ9" s="262" t="s">
        <v>72</v>
      </c>
      <c r="EA9" s="382" t="s">
        <v>6406</v>
      </c>
      <c r="EB9" s="382">
        <v>-1.5</v>
      </c>
      <c r="EC9" s="262" t="s">
        <v>6408</v>
      </c>
      <c r="ED9" s="383"/>
      <c r="EE9" s="383"/>
      <c r="EF9" s="262" t="s">
        <v>154</v>
      </c>
      <c r="EG9" s="262">
        <v>2</v>
      </c>
      <c r="EH9" s="262">
        <v>0</v>
      </c>
      <c r="EI9" s="262" t="s">
        <v>154</v>
      </c>
    </row>
    <row r="10" spans="1:140" ht="67.5">
      <c r="A10" s="357">
        <v>9</v>
      </c>
      <c r="B10" s="358">
        <v>1</v>
      </c>
      <c r="C10" s="262">
        <v>0</v>
      </c>
      <c r="D10" s="359">
        <v>1703087</v>
      </c>
      <c r="E10" s="360" t="s">
        <v>6292</v>
      </c>
      <c r="F10" s="361" t="s">
        <v>6291</v>
      </c>
      <c r="G10" s="362" t="s">
        <v>6492</v>
      </c>
      <c r="H10" s="363" t="s">
        <v>6415</v>
      </c>
      <c r="I10" s="363" t="s">
        <v>6493</v>
      </c>
      <c r="J10" s="363" t="s">
        <v>6494</v>
      </c>
      <c r="K10" s="262" t="s">
        <v>6495</v>
      </c>
      <c r="L10" s="364">
        <v>43099</v>
      </c>
      <c r="M10" s="364">
        <v>43093</v>
      </c>
      <c r="N10" s="25" t="s">
        <v>6496</v>
      </c>
      <c r="O10" s="365">
        <v>9</v>
      </c>
      <c r="P10" s="260" t="s">
        <v>6420</v>
      </c>
      <c r="Q10" s="25" t="s">
        <v>128</v>
      </c>
      <c r="R10" s="260" t="s">
        <v>6421</v>
      </c>
      <c r="S10" s="260" t="s">
        <v>6422</v>
      </c>
      <c r="T10" s="27" t="s">
        <v>6421</v>
      </c>
      <c r="U10" s="27" t="s">
        <v>6422</v>
      </c>
      <c r="V10" s="363">
        <v>2</v>
      </c>
      <c r="W10" s="363" t="s">
        <v>154</v>
      </c>
      <c r="X10" s="366" t="s">
        <v>6291</v>
      </c>
      <c r="Y10" s="366" t="s">
        <v>6497</v>
      </c>
      <c r="Z10" s="366" t="s">
        <v>569</v>
      </c>
      <c r="AA10" s="366">
        <v>3</v>
      </c>
      <c r="AB10" s="367" t="s">
        <v>6487</v>
      </c>
      <c r="AC10" s="367" t="s">
        <v>6487</v>
      </c>
      <c r="AD10" s="367" t="s">
        <v>6337</v>
      </c>
      <c r="AE10" s="367"/>
      <c r="AF10" s="368" t="s">
        <v>6498</v>
      </c>
      <c r="AG10" s="367" t="s">
        <v>6489</v>
      </c>
      <c r="AH10" s="367" t="s">
        <v>6489</v>
      </c>
      <c r="AI10" s="367" t="s">
        <v>3005</v>
      </c>
      <c r="AJ10" s="367"/>
      <c r="AK10" s="363" t="s">
        <v>6499</v>
      </c>
      <c r="AL10" s="366" t="s">
        <v>152</v>
      </c>
      <c r="AM10" s="366" t="s">
        <v>6348</v>
      </c>
      <c r="AN10" s="369" t="s">
        <v>6291</v>
      </c>
      <c r="AO10" s="369" t="s">
        <v>6497</v>
      </c>
      <c r="AP10" s="369" t="s">
        <v>639</v>
      </c>
      <c r="AQ10" s="369">
        <v>3</v>
      </c>
      <c r="AR10" s="370" t="s">
        <v>6125</v>
      </c>
      <c r="AS10" s="370" t="s">
        <v>6125</v>
      </c>
      <c r="AT10" s="370" t="s">
        <v>6125</v>
      </c>
      <c r="AU10" s="370"/>
      <c r="AV10" s="368" t="s">
        <v>39</v>
      </c>
      <c r="AW10" s="370" t="s">
        <v>3005</v>
      </c>
      <c r="AX10" s="370" t="s">
        <v>3005</v>
      </c>
      <c r="AY10" s="370" t="s">
        <v>3005</v>
      </c>
      <c r="AZ10" s="370"/>
      <c r="BA10" s="363" t="s">
        <v>6331</v>
      </c>
      <c r="BB10" s="369" t="s">
        <v>444</v>
      </c>
      <c r="BC10" s="369" t="s">
        <v>6500</v>
      </c>
      <c r="BD10" s="371"/>
      <c r="BE10" s="371"/>
      <c r="BF10" s="371"/>
      <c r="BG10" s="371"/>
      <c r="BH10" s="371"/>
      <c r="BI10" s="371"/>
      <c r="BJ10" s="371"/>
      <c r="BK10" s="371"/>
      <c r="BL10" s="368" t="s">
        <v>72</v>
      </c>
      <c r="BM10" s="371"/>
      <c r="BN10" s="371"/>
      <c r="BO10" s="371"/>
      <c r="BP10" s="371"/>
      <c r="BQ10" s="363" t="s">
        <v>72</v>
      </c>
      <c r="BR10" s="371"/>
      <c r="BS10" s="371"/>
      <c r="BT10" s="372" t="s">
        <v>72</v>
      </c>
      <c r="BU10" s="372" t="s">
        <v>72</v>
      </c>
      <c r="BV10" s="372" t="s">
        <v>72</v>
      </c>
      <c r="BW10" s="373" t="s">
        <v>72</v>
      </c>
      <c r="BX10" s="374" t="s">
        <v>72</v>
      </c>
      <c r="BY10" s="374" t="s">
        <v>72</v>
      </c>
      <c r="BZ10" s="374" t="s">
        <v>72</v>
      </c>
      <c r="CA10" s="368" t="s">
        <v>72</v>
      </c>
      <c r="CB10" s="374" t="s">
        <v>72</v>
      </c>
      <c r="CC10" s="374" t="s">
        <v>72</v>
      </c>
      <c r="CD10" s="374" t="s">
        <v>72</v>
      </c>
      <c r="CE10" s="363" t="s">
        <v>72</v>
      </c>
      <c r="CF10" s="372" t="s">
        <v>72</v>
      </c>
      <c r="CG10" s="372" t="s">
        <v>72</v>
      </c>
      <c r="CH10" s="375" t="s">
        <v>72</v>
      </c>
      <c r="CI10" s="375" t="s">
        <v>72</v>
      </c>
      <c r="CJ10" s="375" t="s">
        <v>72</v>
      </c>
      <c r="CK10" s="376" t="s">
        <v>72</v>
      </c>
      <c r="CL10" s="377" t="s">
        <v>72</v>
      </c>
      <c r="CM10" s="377" t="s">
        <v>72</v>
      </c>
      <c r="CN10" s="377" t="s">
        <v>72</v>
      </c>
      <c r="CO10" s="368" t="s">
        <v>72</v>
      </c>
      <c r="CP10" s="377" t="s">
        <v>72</v>
      </c>
      <c r="CQ10" s="377" t="s">
        <v>72</v>
      </c>
      <c r="CR10" s="377" t="s">
        <v>72</v>
      </c>
      <c r="CS10" s="363" t="s">
        <v>72</v>
      </c>
      <c r="CT10" s="375" t="s">
        <v>72</v>
      </c>
      <c r="CU10" s="375" t="s">
        <v>72</v>
      </c>
      <c r="CV10" s="378" t="s">
        <v>72</v>
      </c>
      <c r="CW10" s="378" t="s">
        <v>72</v>
      </c>
      <c r="CX10" s="378" t="s">
        <v>72</v>
      </c>
      <c r="CY10" s="378" t="s">
        <v>72</v>
      </c>
      <c r="CZ10" s="379" t="s">
        <v>72</v>
      </c>
      <c r="DA10" s="379" t="s">
        <v>72</v>
      </c>
      <c r="DB10" s="379" t="s">
        <v>72</v>
      </c>
      <c r="DC10" s="368" t="s">
        <v>72</v>
      </c>
      <c r="DD10" s="379" t="s">
        <v>72</v>
      </c>
      <c r="DE10" s="379" t="s">
        <v>72</v>
      </c>
      <c r="DF10" s="379" t="s">
        <v>72</v>
      </c>
      <c r="DG10" s="363" t="s">
        <v>72</v>
      </c>
      <c r="DH10" s="378" t="s">
        <v>72</v>
      </c>
      <c r="DI10" s="378" t="s">
        <v>72</v>
      </c>
      <c r="DJ10" s="262">
        <v>2</v>
      </c>
      <c r="DK10" s="262" t="s">
        <v>6426</v>
      </c>
      <c r="DL10" s="262" t="s">
        <v>6427</v>
      </c>
      <c r="DM10" s="262" t="s">
        <v>72</v>
      </c>
      <c r="DN10" s="262" t="s">
        <v>6428</v>
      </c>
      <c r="DO10" s="262" t="s">
        <v>6428</v>
      </c>
      <c r="DP10" s="262" t="s">
        <v>6428</v>
      </c>
      <c r="DQ10" s="262">
        <v>2</v>
      </c>
      <c r="DR10" s="380">
        <v>0</v>
      </c>
      <c r="DS10" s="381" t="b">
        <v>1</v>
      </c>
      <c r="DT10" s="381" t="b">
        <v>1</v>
      </c>
      <c r="DU10" s="381" t="b">
        <v>1</v>
      </c>
      <c r="DV10" s="262" t="b">
        <v>1</v>
      </c>
      <c r="DW10" s="262" t="b">
        <v>1</v>
      </c>
      <c r="DX10" s="262" t="s">
        <v>6406</v>
      </c>
      <c r="DY10" s="262" t="s">
        <v>154</v>
      </c>
      <c r="DZ10" s="262" t="s">
        <v>72</v>
      </c>
      <c r="EA10" s="382" t="s">
        <v>6406</v>
      </c>
      <c r="EB10" s="382">
        <v>9</v>
      </c>
      <c r="EC10" s="262" t="s">
        <v>6407</v>
      </c>
      <c r="ED10" s="383"/>
      <c r="EE10" s="383"/>
      <c r="EF10" s="262" t="s">
        <v>154</v>
      </c>
      <c r="EG10" s="262">
        <v>2</v>
      </c>
      <c r="EH10" s="262">
        <v>0</v>
      </c>
      <c r="EI10" s="262" t="s">
        <v>154</v>
      </c>
    </row>
    <row r="11" spans="1:140" ht="67.5">
      <c r="A11" s="357">
        <v>10</v>
      </c>
      <c r="B11" s="358">
        <v>1</v>
      </c>
      <c r="C11" s="262">
        <v>0</v>
      </c>
      <c r="D11" s="359">
        <v>1703088</v>
      </c>
      <c r="E11" s="360" t="s">
        <v>6292</v>
      </c>
      <c r="F11" s="361" t="s">
        <v>6291</v>
      </c>
      <c r="G11" s="362" t="s">
        <v>6501</v>
      </c>
      <c r="H11" s="363" t="s">
        <v>6415</v>
      </c>
      <c r="I11" s="363" t="s">
        <v>6502</v>
      </c>
      <c r="J11" s="363" t="s">
        <v>6503</v>
      </c>
      <c r="K11" s="262" t="s">
        <v>6504</v>
      </c>
      <c r="L11" s="364">
        <v>43099</v>
      </c>
      <c r="M11" s="364">
        <v>43093</v>
      </c>
      <c r="N11" s="25" t="s">
        <v>6505</v>
      </c>
      <c r="O11" s="365">
        <v>10</v>
      </c>
      <c r="P11" s="260" t="s">
        <v>6420</v>
      </c>
      <c r="Q11" s="25" t="s">
        <v>128</v>
      </c>
      <c r="R11" s="260" t="s">
        <v>6421</v>
      </c>
      <c r="S11" s="260" t="s">
        <v>6422</v>
      </c>
      <c r="T11" s="27" t="s">
        <v>6421</v>
      </c>
      <c r="U11" s="27" t="s">
        <v>6422</v>
      </c>
      <c r="V11" s="363">
        <v>2</v>
      </c>
      <c r="W11" s="363" t="s">
        <v>154</v>
      </c>
      <c r="X11" s="366" t="s">
        <v>6291</v>
      </c>
      <c r="Y11" s="366" t="s">
        <v>6506</v>
      </c>
      <c r="Z11" s="366" t="s">
        <v>6435</v>
      </c>
      <c r="AA11" s="366">
        <v>3</v>
      </c>
      <c r="AB11" s="367" t="s">
        <v>6337</v>
      </c>
      <c r="AC11" s="367" t="s">
        <v>6436</v>
      </c>
      <c r="AD11" s="367" t="s">
        <v>6337</v>
      </c>
      <c r="AE11" s="367"/>
      <c r="AF11" s="368" t="s">
        <v>6507</v>
      </c>
      <c r="AG11" s="367" t="s">
        <v>3005</v>
      </c>
      <c r="AH11" s="367" t="s">
        <v>6438</v>
      </c>
      <c r="AI11" s="367" t="s">
        <v>3005</v>
      </c>
      <c r="AJ11" s="367"/>
      <c r="AK11" s="363" t="s">
        <v>6508</v>
      </c>
      <c r="AL11" s="366" t="s">
        <v>152</v>
      </c>
      <c r="AM11" s="366" t="s">
        <v>6509</v>
      </c>
      <c r="AN11" s="369" t="s">
        <v>6291</v>
      </c>
      <c r="AO11" s="369" t="s">
        <v>6506</v>
      </c>
      <c r="AP11" s="369" t="s">
        <v>639</v>
      </c>
      <c r="AQ11" s="369">
        <v>3</v>
      </c>
      <c r="AR11" s="370" t="s">
        <v>6125</v>
      </c>
      <c r="AS11" s="370" t="s">
        <v>6125</v>
      </c>
      <c r="AT11" s="370" t="s">
        <v>6125</v>
      </c>
      <c r="AU11" s="370"/>
      <c r="AV11" s="368" t="s">
        <v>39</v>
      </c>
      <c r="AW11" s="370" t="s">
        <v>3005</v>
      </c>
      <c r="AX11" s="370" t="s">
        <v>3005</v>
      </c>
      <c r="AY11" s="370" t="s">
        <v>3005</v>
      </c>
      <c r="AZ11" s="370"/>
      <c r="BA11" s="363" t="s">
        <v>6331</v>
      </c>
      <c r="BB11" s="369" t="s">
        <v>444</v>
      </c>
      <c r="BC11" s="369" t="s">
        <v>6330</v>
      </c>
      <c r="BD11" s="371"/>
      <c r="BE11" s="371"/>
      <c r="BF11" s="371"/>
      <c r="BG11" s="371"/>
      <c r="BH11" s="371"/>
      <c r="BI11" s="371"/>
      <c r="BJ11" s="371"/>
      <c r="BK11" s="371"/>
      <c r="BL11" s="368" t="s">
        <v>72</v>
      </c>
      <c r="BM11" s="371"/>
      <c r="BN11" s="371"/>
      <c r="BO11" s="371"/>
      <c r="BP11" s="371"/>
      <c r="BQ11" s="363" t="s">
        <v>72</v>
      </c>
      <c r="BR11" s="371"/>
      <c r="BS11" s="371"/>
      <c r="BT11" s="372" t="s">
        <v>72</v>
      </c>
      <c r="BU11" s="372" t="s">
        <v>72</v>
      </c>
      <c r="BV11" s="372" t="s">
        <v>72</v>
      </c>
      <c r="BW11" s="373" t="s">
        <v>72</v>
      </c>
      <c r="BX11" s="374" t="s">
        <v>72</v>
      </c>
      <c r="BY11" s="374" t="s">
        <v>72</v>
      </c>
      <c r="BZ11" s="374" t="s">
        <v>72</v>
      </c>
      <c r="CA11" s="368" t="s">
        <v>72</v>
      </c>
      <c r="CB11" s="374" t="s">
        <v>72</v>
      </c>
      <c r="CC11" s="374" t="s">
        <v>72</v>
      </c>
      <c r="CD11" s="374" t="s">
        <v>72</v>
      </c>
      <c r="CE11" s="363" t="s">
        <v>72</v>
      </c>
      <c r="CF11" s="372" t="s">
        <v>72</v>
      </c>
      <c r="CG11" s="372" t="s">
        <v>72</v>
      </c>
      <c r="CH11" s="375" t="s">
        <v>72</v>
      </c>
      <c r="CI11" s="375" t="s">
        <v>72</v>
      </c>
      <c r="CJ11" s="375" t="s">
        <v>72</v>
      </c>
      <c r="CK11" s="376" t="s">
        <v>72</v>
      </c>
      <c r="CL11" s="377" t="s">
        <v>72</v>
      </c>
      <c r="CM11" s="377" t="s">
        <v>72</v>
      </c>
      <c r="CN11" s="377" t="s">
        <v>72</v>
      </c>
      <c r="CO11" s="368" t="s">
        <v>72</v>
      </c>
      <c r="CP11" s="377" t="s">
        <v>72</v>
      </c>
      <c r="CQ11" s="377" t="s">
        <v>72</v>
      </c>
      <c r="CR11" s="377" t="s">
        <v>72</v>
      </c>
      <c r="CS11" s="363" t="s">
        <v>72</v>
      </c>
      <c r="CT11" s="375" t="s">
        <v>72</v>
      </c>
      <c r="CU11" s="375" t="s">
        <v>72</v>
      </c>
      <c r="CV11" s="378" t="s">
        <v>72</v>
      </c>
      <c r="CW11" s="378" t="s">
        <v>72</v>
      </c>
      <c r="CX11" s="378" t="s">
        <v>72</v>
      </c>
      <c r="CY11" s="378" t="s">
        <v>72</v>
      </c>
      <c r="CZ11" s="379" t="s">
        <v>72</v>
      </c>
      <c r="DA11" s="379" t="s">
        <v>72</v>
      </c>
      <c r="DB11" s="379" t="s">
        <v>72</v>
      </c>
      <c r="DC11" s="368" t="s">
        <v>72</v>
      </c>
      <c r="DD11" s="379" t="s">
        <v>72</v>
      </c>
      <c r="DE11" s="379" t="s">
        <v>72</v>
      </c>
      <c r="DF11" s="379" t="s">
        <v>72</v>
      </c>
      <c r="DG11" s="363" t="s">
        <v>72</v>
      </c>
      <c r="DH11" s="378" t="s">
        <v>72</v>
      </c>
      <c r="DI11" s="378" t="s">
        <v>72</v>
      </c>
      <c r="DJ11" s="262">
        <v>2</v>
      </c>
      <c r="DK11" s="262" t="s">
        <v>6426</v>
      </c>
      <c r="DL11" s="262" t="s">
        <v>6427</v>
      </c>
      <c r="DM11" s="262" t="s">
        <v>72</v>
      </c>
      <c r="DN11" s="262" t="s">
        <v>6428</v>
      </c>
      <c r="DO11" s="262" t="s">
        <v>6428</v>
      </c>
      <c r="DP11" s="262" t="s">
        <v>6428</v>
      </c>
      <c r="DQ11" s="262">
        <v>2</v>
      </c>
      <c r="DR11" s="380">
        <v>0</v>
      </c>
      <c r="DS11" s="381" t="b">
        <v>1</v>
      </c>
      <c r="DT11" s="381" t="b">
        <v>1</v>
      </c>
      <c r="DU11" s="381" t="b">
        <v>1</v>
      </c>
      <c r="DV11" s="262" t="b">
        <v>1</v>
      </c>
      <c r="DW11" s="262" t="b">
        <v>1</v>
      </c>
      <c r="DX11" s="262" t="s">
        <v>6406</v>
      </c>
      <c r="DY11" s="262" t="s">
        <v>154</v>
      </c>
      <c r="DZ11" s="262" t="s">
        <v>72</v>
      </c>
      <c r="EA11" s="382" t="s">
        <v>6406</v>
      </c>
      <c r="EB11" s="382">
        <v>19</v>
      </c>
      <c r="EC11" s="262" t="s">
        <v>6408</v>
      </c>
      <c r="ED11" s="383"/>
      <c r="EE11" s="383"/>
      <c r="EF11" s="262" t="s">
        <v>154</v>
      </c>
      <c r="EG11" s="262">
        <v>2</v>
      </c>
      <c r="EH11" s="262">
        <v>0</v>
      </c>
      <c r="EI11" s="262" t="s">
        <v>154</v>
      </c>
    </row>
    <row r="12" spans="1:140" ht="67.5">
      <c r="A12" s="357">
        <v>11</v>
      </c>
      <c r="B12" s="358">
        <v>1</v>
      </c>
      <c r="C12" s="262">
        <v>0</v>
      </c>
      <c r="D12" s="359">
        <v>1703089</v>
      </c>
      <c r="E12" s="360" t="s">
        <v>6292</v>
      </c>
      <c r="F12" s="361" t="s">
        <v>6291</v>
      </c>
      <c r="G12" s="362" t="s">
        <v>6510</v>
      </c>
      <c r="H12" s="363" t="s">
        <v>6415</v>
      </c>
      <c r="I12" s="363" t="s">
        <v>6511</v>
      </c>
      <c r="J12" s="363" t="s">
        <v>6512</v>
      </c>
      <c r="K12" s="262" t="s">
        <v>6513</v>
      </c>
      <c r="L12" s="364">
        <v>43099</v>
      </c>
      <c r="M12" s="364">
        <v>43093</v>
      </c>
      <c r="N12" s="25" t="s">
        <v>6514</v>
      </c>
      <c r="O12" s="365">
        <v>11</v>
      </c>
      <c r="P12" s="260" t="s">
        <v>6420</v>
      </c>
      <c r="Q12" s="25" t="s">
        <v>128</v>
      </c>
      <c r="R12" s="260" t="s">
        <v>6421</v>
      </c>
      <c r="S12" s="260" t="s">
        <v>6422</v>
      </c>
      <c r="T12" s="27" t="s">
        <v>6421</v>
      </c>
      <c r="U12" s="27" t="s">
        <v>6422</v>
      </c>
      <c r="V12" s="363">
        <v>2</v>
      </c>
      <c r="W12" s="363" t="s">
        <v>154</v>
      </c>
      <c r="X12" s="366" t="s">
        <v>6291</v>
      </c>
      <c r="Y12" s="366" t="s">
        <v>6515</v>
      </c>
      <c r="Z12" s="366" t="s">
        <v>569</v>
      </c>
      <c r="AA12" s="366">
        <v>3</v>
      </c>
      <c r="AB12" s="367" t="s">
        <v>6487</v>
      </c>
      <c r="AC12" s="367" t="s">
        <v>6487</v>
      </c>
      <c r="AD12" s="367" t="s">
        <v>6125</v>
      </c>
      <c r="AE12" s="367"/>
      <c r="AF12" s="368" t="s">
        <v>6488</v>
      </c>
      <c r="AG12" s="367" t="s">
        <v>6489</v>
      </c>
      <c r="AH12" s="367" t="s">
        <v>6489</v>
      </c>
      <c r="AI12" s="367" t="s">
        <v>6471</v>
      </c>
      <c r="AJ12" s="367"/>
      <c r="AK12" s="363" t="s">
        <v>6490</v>
      </c>
      <c r="AL12" s="366" t="s">
        <v>152</v>
      </c>
      <c r="AM12" s="366" t="s">
        <v>6348</v>
      </c>
      <c r="AN12" s="369" t="s">
        <v>6291</v>
      </c>
      <c r="AO12" s="369" t="s">
        <v>6515</v>
      </c>
      <c r="AP12" s="369" t="s">
        <v>639</v>
      </c>
      <c r="AQ12" s="369">
        <v>3</v>
      </c>
      <c r="AR12" s="370" t="s">
        <v>6125</v>
      </c>
      <c r="AS12" s="370" t="s">
        <v>6125</v>
      </c>
      <c r="AT12" s="370" t="s">
        <v>6125</v>
      </c>
      <c r="AU12" s="370"/>
      <c r="AV12" s="368" t="s">
        <v>39</v>
      </c>
      <c r="AW12" s="370" t="s">
        <v>3005</v>
      </c>
      <c r="AX12" s="370" t="s">
        <v>3005</v>
      </c>
      <c r="AY12" s="370" t="s">
        <v>3005</v>
      </c>
      <c r="AZ12" s="370"/>
      <c r="BA12" s="363" t="s">
        <v>6331</v>
      </c>
      <c r="BB12" s="369" t="s">
        <v>444</v>
      </c>
      <c r="BC12" s="369" t="s">
        <v>6336</v>
      </c>
      <c r="BD12" s="371"/>
      <c r="BE12" s="371"/>
      <c r="BF12" s="371"/>
      <c r="BG12" s="371"/>
      <c r="BH12" s="371"/>
      <c r="BI12" s="371"/>
      <c r="BJ12" s="371"/>
      <c r="BK12" s="371"/>
      <c r="BL12" s="368" t="s">
        <v>72</v>
      </c>
      <c r="BM12" s="371"/>
      <c r="BN12" s="371"/>
      <c r="BO12" s="371"/>
      <c r="BP12" s="371"/>
      <c r="BQ12" s="363" t="s">
        <v>72</v>
      </c>
      <c r="BR12" s="371"/>
      <c r="BS12" s="371"/>
      <c r="BT12" s="372" t="s">
        <v>72</v>
      </c>
      <c r="BU12" s="372" t="s">
        <v>72</v>
      </c>
      <c r="BV12" s="372" t="s">
        <v>72</v>
      </c>
      <c r="BW12" s="373" t="s">
        <v>72</v>
      </c>
      <c r="BX12" s="374" t="s">
        <v>72</v>
      </c>
      <c r="BY12" s="374" t="s">
        <v>72</v>
      </c>
      <c r="BZ12" s="374" t="s">
        <v>72</v>
      </c>
      <c r="CA12" s="368" t="s">
        <v>72</v>
      </c>
      <c r="CB12" s="374" t="s">
        <v>72</v>
      </c>
      <c r="CC12" s="374" t="s">
        <v>72</v>
      </c>
      <c r="CD12" s="374" t="s">
        <v>72</v>
      </c>
      <c r="CE12" s="363" t="s">
        <v>72</v>
      </c>
      <c r="CF12" s="372" t="s">
        <v>72</v>
      </c>
      <c r="CG12" s="372" t="s">
        <v>72</v>
      </c>
      <c r="CH12" s="375" t="s">
        <v>72</v>
      </c>
      <c r="CI12" s="375" t="s">
        <v>72</v>
      </c>
      <c r="CJ12" s="375" t="s">
        <v>72</v>
      </c>
      <c r="CK12" s="376" t="s">
        <v>72</v>
      </c>
      <c r="CL12" s="377" t="s">
        <v>72</v>
      </c>
      <c r="CM12" s="377" t="s">
        <v>72</v>
      </c>
      <c r="CN12" s="377" t="s">
        <v>72</v>
      </c>
      <c r="CO12" s="368" t="s">
        <v>72</v>
      </c>
      <c r="CP12" s="377" t="s">
        <v>72</v>
      </c>
      <c r="CQ12" s="377" t="s">
        <v>72</v>
      </c>
      <c r="CR12" s="377" t="s">
        <v>72</v>
      </c>
      <c r="CS12" s="363" t="s">
        <v>72</v>
      </c>
      <c r="CT12" s="375" t="s">
        <v>72</v>
      </c>
      <c r="CU12" s="375" t="s">
        <v>72</v>
      </c>
      <c r="CV12" s="378" t="s">
        <v>72</v>
      </c>
      <c r="CW12" s="378" t="s">
        <v>72</v>
      </c>
      <c r="CX12" s="378" t="s">
        <v>72</v>
      </c>
      <c r="CY12" s="378" t="s">
        <v>72</v>
      </c>
      <c r="CZ12" s="379" t="s">
        <v>72</v>
      </c>
      <c r="DA12" s="379" t="s">
        <v>72</v>
      </c>
      <c r="DB12" s="379" t="s">
        <v>72</v>
      </c>
      <c r="DC12" s="368" t="s">
        <v>72</v>
      </c>
      <c r="DD12" s="379" t="s">
        <v>72</v>
      </c>
      <c r="DE12" s="379" t="s">
        <v>72</v>
      </c>
      <c r="DF12" s="379" t="s">
        <v>72</v>
      </c>
      <c r="DG12" s="363" t="s">
        <v>72</v>
      </c>
      <c r="DH12" s="378" t="s">
        <v>72</v>
      </c>
      <c r="DI12" s="378" t="s">
        <v>72</v>
      </c>
      <c r="DJ12" s="262">
        <v>2</v>
      </c>
      <c r="DK12" s="262" t="s">
        <v>6426</v>
      </c>
      <c r="DL12" s="262" t="s">
        <v>6427</v>
      </c>
      <c r="DM12" s="262" t="s">
        <v>72</v>
      </c>
      <c r="DN12" s="262" t="s">
        <v>6428</v>
      </c>
      <c r="DO12" s="262" t="s">
        <v>6428</v>
      </c>
      <c r="DP12" s="262" t="s">
        <v>6428</v>
      </c>
      <c r="DQ12" s="262">
        <v>2</v>
      </c>
      <c r="DR12" s="380">
        <v>0</v>
      </c>
      <c r="DS12" s="381" t="b">
        <v>1</v>
      </c>
      <c r="DT12" s="381" t="b">
        <v>1</v>
      </c>
      <c r="DU12" s="381" t="b">
        <v>1</v>
      </c>
      <c r="DV12" s="262" t="b">
        <v>1</v>
      </c>
      <c r="DW12" s="262" t="b">
        <v>1</v>
      </c>
      <c r="DX12" s="262" t="s">
        <v>6406</v>
      </c>
      <c r="DY12" s="262" t="s">
        <v>154</v>
      </c>
      <c r="DZ12" s="262" t="s">
        <v>72</v>
      </c>
      <c r="EA12" s="382" t="s">
        <v>6406</v>
      </c>
      <c r="EB12" s="382">
        <v>9</v>
      </c>
      <c r="EC12" s="262" t="s">
        <v>6407</v>
      </c>
      <c r="ED12" s="383"/>
      <c r="EE12" s="383"/>
      <c r="EF12" s="262" t="s">
        <v>154</v>
      </c>
      <c r="EG12" s="262">
        <v>2</v>
      </c>
      <c r="EH12" s="262">
        <v>0</v>
      </c>
      <c r="EI12" s="262" t="s">
        <v>154</v>
      </c>
    </row>
    <row r="13" spans="1:140" ht="67.5">
      <c r="A13" s="357">
        <v>12</v>
      </c>
      <c r="B13" s="358">
        <v>1</v>
      </c>
      <c r="C13" s="262">
        <v>0</v>
      </c>
      <c r="D13" s="359">
        <v>1703090</v>
      </c>
      <c r="E13" s="360" t="s">
        <v>6292</v>
      </c>
      <c r="F13" s="361" t="s">
        <v>6291</v>
      </c>
      <c r="G13" s="362" t="s">
        <v>6516</v>
      </c>
      <c r="H13" s="363" t="s">
        <v>164</v>
      </c>
      <c r="I13" s="363" t="s">
        <v>6517</v>
      </c>
      <c r="J13" s="363" t="s">
        <v>6518</v>
      </c>
      <c r="K13" s="262" t="s">
        <v>6519</v>
      </c>
      <c r="L13" s="364">
        <v>43099</v>
      </c>
      <c r="M13" s="364">
        <v>43094</v>
      </c>
      <c r="N13" s="25" t="s">
        <v>6520</v>
      </c>
      <c r="O13" s="365">
        <v>12</v>
      </c>
      <c r="P13" s="260" t="s">
        <v>6420</v>
      </c>
      <c r="Q13" s="25" t="s">
        <v>128</v>
      </c>
      <c r="R13" s="260" t="s">
        <v>6421</v>
      </c>
      <c r="S13" s="260" t="s">
        <v>6422</v>
      </c>
      <c r="T13" s="27" t="s">
        <v>6421</v>
      </c>
      <c r="U13" s="27" t="s">
        <v>6422</v>
      </c>
      <c r="V13" s="363">
        <v>2</v>
      </c>
      <c r="W13" s="363" t="s">
        <v>154</v>
      </c>
      <c r="X13" s="366" t="s">
        <v>6291</v>
      </c>
      <c r="Y13" s="366" t="s">
        <v>6521</v>
      </c>
      <c r="Z13" s="366" t="s">
        <v>569</v>
      </c>
      <c r="AA13" s="366">
        <v>3</v>
      </c>
      <c r="AB13" s="367" t="s">
        <v>6125</v>
      </c>
      <c r="AC13" s="367" t="s">
        <v>6337</v>
      </c>
      <c r="AD13" s="367" t="s">
        <v>6337</v>
      </c>
      <c r="AE13" s="367"/>
      <c r="AF13" s="368" t="s">
        <v>6522</v>
      </c>
      <c r="AG13" s="367" t="s">
        <v>6471</v>
      </c>
      <c r="AH13" s="367" t="s">
        <v>3005</v>
      </c>
      <c r="AI13" s="367" t="s">
        <v>3005</v>
      </c>
      <c r="AJ13" s="367"/>
      <c r="AK13" s="363" t="s">
        <v>6523</v>
      </c>
      <c r="AL13" s="366" t="s">
        <v>152</v>
      </c>
      <c r="AM13" s="366" t="s">
        <v>6348</v>
      </c>
      <c r="AN13" s="369" t="s">
        <v>6291</v>
      </c>
      <c r="AO13" s="369" t="s">
        <v>6521</v>
      </c>
      <c r="AP13" s="369" t="s">
        <v>639</v>
      </c>
      <c r="AQ13" s="369">
        <v>3</v>
      </c>
      <c r="AR13" s="370" t="s">
        <v>6125</v>
      </c>
      <c r="AS13" s="370" t="s">
        <v>6125</v>
      </c>
      <c r="AT13" s="370" t="s">
        <v>6125</v>
      </c>
      <c r="AU13" s="370"/>
      <c r="AV13" s="368" t="s">
        <v>39</v>
      </c>
      <c r="AW13" s="370" t="s">
        <v>3005</v>
      </c>
      <c r="AX13" s="370" t="s">
        <v>3005</v>
      </c>
      <c r="AY13" s="370" t="s">
        <v>3005</v>
      </c>
      <c r="AZ13" s="370"/>
      <c r="BA13" s="363" t="s">
        <v>6331</v>
      </c>
      <c r="BB13" s="369" t="s">
        <v>444</v>
      </c>
      <c r="BC13" s="369" t="s">
        <v>6336</v>
      </c>
      <c r="BD13" s="371"/>
      <c r="BE13" s="371"/>
      <c r="BF13" s="371"/>
      <c r="BG13" s="371"/>
      <c r="BH13" s="371"/>
      <c r="BI13" s="371"/>
      <c r="BJ13" s="371"/>
      <c r="BK13" s="371"/>
      <c r="BL13" s="368" t="s">
        <v>72</v>
      </c>
      <c r="BM13" s="371"/>
      <c r="BN13" s="371"/>
      <c r="BO13" s="371"/>
      <c r="BP13" s="371"/>
      <c r="BQ13" s="363" t="s">
        <v>72</v>
      </c>
      <c r="BR13" s="371"/>
      <c r="BS13" s="371"/>
      <c r="BT13" s="372" t="s">
        <v>72</v>
      </c>
      <c r="BU13" s="372" t="s">
        <v>72</v>
      </c>
      <c r="BV13" s="372" t="s">
        <v>72</v>
      </c>
      <c r="BW13" s="373" t="s">
        <v>72</v>
      </c>
      <c r="BX13" s="374" t="s">
        <v>72</v>
      </c>
      <c r="BY13" s="374" t="s">
        <v>72</v>
      </c>
      <c r="BZ13" s="374" t="s">
        <v>72</v>
      </c>
      <c r="CA13" s="368" t="s">
        <v>72</v>
      </c>
      <c r="CB13" s="374" t="s">
        <v>72</v>
      </c>
      <c r="CC13" s="374" t="s">
        <v>72</v>
      </c>
      <c r="CD13" s="374" t="s">
        <v>72</v>
      </c>
      <c r="CE13" s="363" t="s">
        <v>72</v>
      </c>
      <c r="CF13" s="372" t="s">
        <v>72</v>
      </c>
      <c r="CG13" s="372" t="s">
        <v>72</v>
      </c>
      <c r="CH13" s="375" t="s">
        <v>72</v>
      </c>
      <c r="CI13" s="375" t="s">
        <v>72</v>
      </c>
      <c r="CJ13" s="375" t="s">
        <v>72</v>
      </c>
      <c r="CK13" s="376" t="s">
        <v>72</v>
      </c>
      <c r="CL13" s="377" t="s">
        <v>72</v>
      </c>
      <c r="CM13" s="377" t="s">
        <v>72</v>
      </c>
      <c r="CN13" s="377" t="s">
        <v>72</v>
      </c>
      <c r="CO13" s="368" t="s">
        <v>72</v>
      </c>
      <c r="CP13" s="377" t="s">
        <v>72</v>
      </c>
      <c r="CQ13" s="377" t="s">
        <v>72</v>
      </c>
      <c r="CR13" s="377" t="s">
        <v>72</v>
      </c>
      <c r="CS13" s="363" t="s">
        <v>72</v>
      </c>
      <c r="CT13" s="375" t="s">
        <v>72</v>
      </c>
      <c r="CU13" s="375" t="s">
        <v>72</v>
      </c>
      <c r="CV13" s="378" t="s">
        <v>72</v>
      </c>
      <c r="CW13" s="378" t="s">
        <v>72</v>
      </c>
      <c r="CX13" s="378" t="s">
        <v>72</v>
      </c>
      <c r="CY13" s="378" t="s">
        <v>72</v>
      </c>
      <c r="CZ13" s="379" t="s">
        <v>72</v>
      </c>
      <c r="DA13" s="379" t="s">
        <v>72</v>
      </c>
      <c r="DB13" s="379" t="s">
        <v>72</v>
      </c>
      <c r="DC13" s="368" t="s">
        <v>72</v>
      </c>
      <c r="DD13" s="379" t="s">
        <v>72</v>
      </c>
      <c r="DE13" s="379" t="s">
        <v>72</v>
      </c>
      <c r="DF13" s="379" t="s">
        <v>72</v>
      </c>
      <c r="DG13" s="363" t="s">
        <v>72</v>
      </c>
      <c r="DH13" s="378" t="s">
        <v>72</v>
      </c>
      <c r="DI13" s="378" t="s">
        <v>72</v>
      </c>
      <c r="DJ13" s="262">
        <v>2</v>
      </c>
      <c r="DK13" s="262" t="s">
        <v>6426</v>
      </c>
      <c r="DL13" s="262" t="s">
        <v>6427</v>
      </c>
      <c r="DM13" s="262" t="s">
        <v>72</v>
      </c>
      <c r="DN13" s="262" t="s">
        <v>6428</v>
      </c>
      <c r="DO13" s="262" t="s">
        <v>6428</v>
      </c>
      <c r="DP13" s="262" t="s">
        <v>6428</v>
      </c>
      <c r="DQ13" s="262">
        <v>2</v>
      </c>
      <c r="DR13" s="380">
        <v>0</v>
      </c>
      <c r="DS13" s="381" t="b">
        <v>1</v>
      </c>
      <c r="DT13" s="381" t="b">
        <v>1</v>
      </c>
      <c r="DU13" s="381" t="b">
        <v>1</v>
      </c>
      <c r="DV13" s="262" t="b">
        <v>1</v>
      </c>
      <c r="DW13" s="262" t="b">
        <v>1</v>
      </c>
      <c r="DX13" s="262" t="s">
        <v>6406</v>
      </c>
      <c r="DY13" s="262" t="s">
        <v>154</v>
      </c>
      <c r="DZ13" s="262" t="s">
        <v>72</v>
      </c>
      <c r="EA13" s="382" t="s">
        <v>6406</v>
      </c>
      <c r="EB13" s="382">
        <v>15</v>
      </c>
      <c r="EC13" s="262" t="s">
        <v>6407</v>
      </c>
      <c r="ED13" s="383"/>
      <c r="EE13" s="383"/>
      <c r="EF13" s="262" t="s">
        <v>154</v>
      </c>
      <c r="EG13" s="262">
        <v>2</v>
      </c>
      <c r="EH13" s="262">
        <v>0</v>
      </c>
      <c r="EI13" s="262" t="s">
        <v>154</v>
      </c>
    </row>
    <row r="14" spans="1:140" ht="67.5">
      <c r="A14" s="357">
        <v>13</v>
      </c>
      <c r="B14" s="358">
        <v>1</v>
      </c>
      <c r="C14" s="262">
        <v>0</v>
      </c>
      <c r="D14" s="359">
        <v>1703091</v>
      </c>
      <c r="E14" s="360" t="s">
        <v>6292</v>
      </c>
      <c r="F14" s="361" t="s">
        <v>6291</v>
      </c>
      <c r="G14" s="362" t="s">
        <v>6524</v>
      </c>
      <c r="H14" s="363" t="s">
        <v>164</v>
      </c>
      <c r="I14" s="363" t="s">
        <v>6525</v>
      </c>
      <c r="J14" s="363" t="s">
        <v>6526</v>
      </c>
      <c r="K14" s="262" t="s">
        <v>6527</v>
      </c>
      <c r="L14" s="364">
        <v>43099</v>
      </c>
      <c r="M14" s="364">
        <v>43094</v>
      </c>
      <c r="N14" s="25" t="s">
        <v>6528</v>
      </c>
      <c r="O14" s="365">
        <v>13</v>
      </c>
      <c r="P14" s="260" t="s">
        <v>6420</v>
      </c>
      <c r="Q14" s="25" t="s">
        <v>128</v>
      </c>
      <c r="R14" s="260" t="s">
        <v>6421</v>
      </c>
      <c r="S14" s="260" t="s">
        <v>6422</v>
      </c>
      <c r="T14" s="27" t="s">
        <v>6421</v>
      </c>
      <c r="U14" s="27" t="s">
        <v>6422</v>
      </c>
      <c r="V14" s="363">
        <v>2</v>
      </c>
      <c r="W14" s="363" t="s">
        <v>154</v>
      </c>
      <c r="X14" s="366" t="s">
        <v>6291</v>
      </c>
      <c r="Y14" s="366" t="s">
        <v>6529</v>
      </c>
      <c r="Z14" s="366" t="s">
        <v>6435</v>
      </c>
      <c r="AA14" s="366">
        <v>3</v>
      </c>
      <c r="AB14" s="367" t="s">
        <v>6337</v>
      </c>
      <c r="AC14" s="367" t="s">
        <v>6436</v>
      </c>
      <c r="AD14" s="367" t="s">
        <v>6337</v>
      </c>
      <c r="AE14" s="367"/>
      <c r="AF14" s="368" t="s">
        <v>6507</v>
      </c>
      <c r="AG14" s="367" t="s">
        <v>3005</v>
      </c>
      <c r="AH14" s="367" t="s">
        <v>6438</v>
      </c>
      <c r="AI14" s="367" t="s">
        <v>3005</v>
      </c>
      <c r="AJ14" s="367"/>
      <c r="AK14" s="363" t="s">
        <v>6508</v>
      </c>
      <c r="AL14" s="366" t="s">
        <v>152</v>
      </c>
      <c r="AM14" s="366" t="s">
        <v>6347</v>
      </c>
      <c r="AN14" s="369" t="s">
        <v>6291</v>
      </c>
      <c r="AO14" s="369" t="s">
        <v>6529</v>
      </c>
      <c r="AP14" s="369" t="s">
        <v>639</v>
      </c>
      <c r="AQ14" s="369">
        <v>3</v>
      </c>
      <c r="AR14" s="370" t="s">
        <v>6125</v>
      </c>
      <c r="AS14" s="370" t="s">
        <v>6125</v>
      </c>
      <c r="AT14" s="370" t="s">
        <v>6125</v>
      </c>
      <c r="AU14" s="370"/>
      <c r="AV14" s="368" t="s">
        <v>39</v>
      </c>
      <c r="AW14" s="370" t="s">
        <v>3005</v>
      </c>
      <c r="AX14" s="370" t="s">
        <v>3005</v>
      </c>
      <c r="AY14" s="370" t="s">
        <v>3005</v>
      </c>
      <c r="AZ14" s="370"/>
      <c r="BA14" s="363" t="s">
        <v>6331</v>
      </c>
      <c r="BB14" s="369" t="s">
        <v>444</v>
      </c>
      <c r="BC14" s="369" t="s">
        <v>6341</v>
      </c>
      <c r="BD14" s="371"/>
      <c r="BE14" s="371"/>
      <c r="BF14" s="371"/>
      <c r="BG14" s="371"/>
      <c r="BH14" s="371"/>
      <c r="BI14" s="371"/>
      <c r="BJ14" s="371"/>
      <c r="BK14" s="371"/>
      <c r="BL14" s="368" t="s">
        <v>72</v>
      </c>
      <c r="BM14" s="371"/>
      <c r="BN14" s="371"/>
      <c r="BO14" s="371"/>
      <c r="BP14" s="371"/>
      <c r="BQ14" s="363" t="s">
        <v>72</v>
      </c>
      <c r="BR14" s="371"/>
      <c r="BS14" s="371"/>
      <c r="BT14" s="372" t="s">
        <v>72</v>
      </c>
      <c r="BU14" s="372" t="s">
        <v>72</v>
      </c>
      <c r="BV14" s="372" t="s">
        <v>72</v>
      </c>
      <c r="BW14" s="373" t="s">
        <v>72</v>
      </c>
      <c r="BX14" s="374" t="s">
        <v>72</v>
      </c>
      <c r="BY14" s="374" t="s">
        <v>72</v>
      </c>
      <c r="BZ14" s="374" t="s">
        <v>72</v>
      </c>
      <c r="CA14" s="368" t="s">
        <v>72</v>
      </c>
      <c r="CB14" s="374" t="s">
        <v>72</v>
      </c>
      <c r="CC14" s="374" t="s">
        <v>72</v>
      </c>
      <c r="CD14" s="374" t="s">
        <v>72</v>
      </c>
      <c r="CE14" s="363" t="s">
        <v>72</v>
      </c>
      <c r="CF14" s="372" t="s">
        <v>72</v>
      </c>
      <c r="CG14" s="372" t="s">
        <v>72</v>
      </c>
      <c r="CH14" s="375" t="s">
        <v>72</v>
      </c>
      <c r="CI14" s="375" t="s">
        <v>72</v>
      </c>
      <c r="CJ14" s="375" t="s">
        <v>72</v>
      </c>
      <c r="CK14" s="376" t="s">
        <v>72</v>
      </c>
      <c r="CL14" s="377" t="s">
        <v>72</v>
      </c>
      <c r="CM14" s="377" t="s">
        <v>72</v>
      </c>
      <c r="CN14" s="377" t="s">
        <v>72</v>
      </c>
      <c r="CO14" s="368" t="s">
        <v>72</v>
      </c>
      <c r="CP14" s="377" t="s">
        <v>72</v>
      </c>
      <c r="CQ14" s="377" t="s">
        <v>72</v>
      </c>
      <c r="CR14" s="377" t="s">
        <v>72</v>
      </c>
      <c r="CS14" s="363" t="s">
        <v>72</v>
      </c>
      <c r="CT14" s="375" t="s">
        <v>72</v>
      </c>
      <c r="CU14" s="375" t="s">
        <v>72</v>
      </c>
      <c r="CV14" s="378" t="s">
        <v>72</v>
      </c>
      <c r="CW14" s="378" t="s">
        <v>72</v>
      </c>
      <c r="CX14" s="378" t="s">
        <v>72</v>
      </c>
      <c r="CY14" s="378" t="s">
        <v>72</v>
      </c>
      <c r="CZ14" s="379" t="s">
        <v>72</v>
      </c>
      <c r="DA14" s="379" t="s">
        <v>72</v>
      </c>
      <c r="DB14" s="379" t="s">
        <v>72</v>
      </c>
      <c r="DC14" s="368" t="s">
        <v>72</v>
      </c>
      <c r="DD14" s="379" t="s">
        <v>72</v>
      </c>
      <c r="DE14" s="379" t="s">
        <v>72</v>
      </c>
      <c r="DF14" s="379" t="s">
        <v>72</v>
      </c>
      <c r="DG14" s="363" t="s">
        <v>72</v>
      </c>
      <c r="DH14" s="378" t="s">
        <v>72</v>
      </c>
      <c r="DI14" s="378" t="s">
        <v>72</v>
      </c>
      <c r="DJ14" s="262">
        <v>2</v>
      </c>
      <c r="DK14" s="262" t="s">
        <v>6426</v>
      </c>
      <c r="DL14" s="262" t="s">
        <v>6427</v>
      </c>
      <c r="DM14" s="262" t="s">
        <v>72</v>
      </c>
      <c r="DN14" s="262" t="s">
        <v>6428</v>
      </c>
      <c r="DO14" s="262" t="s">
        <v>6428</v>
      </c>
      <c r="DP14" s="262" t="s">
        <v>6428</v>
      </c>
      <c r="DQ14" s="262">
        <v>2</v>
      </c>
      <c r="DR14" s="380">
        <v>0</v>
      </c>
      <c r="DS14" s="381" t="b">
        <v>1</v>
      </c>
      <c r="DT14" s="381" t="b">
        <v>1</v>
      </c>
      <c r="DU14" s="381" t="b">
        <v>1</v>
      </c>
      <c r="DV14" s="262" t="b">
        <v>1</v>
      </c>
      <c r="DW14" s="262" t="b">
        <v>1</v>
      </c>
      <c r="DX14" s="262" t="s">
        <v>6406</v>
      </c>
      <c r="DY14" s="262" t="s">
        <v>154</v>
      </c>
      <c r="DZ14" s="262" t="s">
        <v>72</v>
      </c>
      <c r="EA14" s="382" t="s">
        <v>6406</v>
      </c>
      <c r="EB14" s="382">
        <v>4</v>
      </c>
      <c r="EC14" s="262" t="s">
        <v>6408</v>
      </c>
      <c r="ED14" s="383"/>
      <c r="EE14" s="383"/>
      <c r="EF14" s="262" t="s">
        <v>154</v>
      </c>
      <c r="EG14" s="262">
        <v>2</v>
      </c>
      <c r="EH14" s="262">
        <v>0</v>
      </c>
      <c r="EI14" s="262" t="s">
        <v>154</v>
      </c>
    </row>
    <row r="15" spans="1:140" ht="67.5">
      <c r="A15" s="357">
        <v>14</v>
      </c>
      <c r="B15" s="358">
        <v>1</v>
      </c>
      <c r="C15" s="262">
        <v>0</v>
      </c>
      <c r="D15" s="359">
        <v>1703092</v>
      </c>
      <c r="E15" s="360" t="s">
        <v>6292</v>
      </c>
      <c r="F15" s="361" t="s">
        <v>6291</v>
      </c>
      <c r="G15" s="362" t="s">
        <v>6530</v>
      </c>
      <c r="H15" s="363" t="s">
        <v>6415</v>
      </c>
      <c r="I15" s="363" t="s">
        <v>6531</v>
      </c>
      <c r="J15" s="363" t="s">
        <v>6532</v>
      </c>
      <c r="K15" s="262" t="s">
        <v>6533</v>
      </c>
      <c r="L15" s="364">
        <v>43099</v>
      </c>
      <c r="M15" s="364">
        <v>43094</v>
      </c>
      <c r="N15" s="25" t="s">
        <v>6534</v>
      </c>
      <c r="O15" s="365">
        <v>14</v>
      </c>
      <c r="P15" s="260" t="s">
        <v>6420</v>
      </c>
      <c r="Q15" s="25" t="s">
        <v>128</v>
      </c>
      <c r="R15" s="260" t="s">
        <v>6421</v>
      </c>
      <c r="S15" s="260" t="s">
        <v>6422</v>
      </c>
      <c r="T15" s="27" t="s">
        <v>6421</v>
      </c>
      <c r="U15" s="27" t="s">
        <v>6422</v>
      </c>
      <c r="V15" s="363">
        <v>2</v>
      </c>
      <c r="W15" s="363" t="s">
        <v>154</v>
      </c>
      <c r="X15" s="366" t="s">
        <v>6291</v>
      </c>
      <c r="Y15" s="366" t="s">
        <v>6535</v>
      </c>
      <c r="Z15" s="366" t="s">
        <v>6435</v>
      </c>
      <c r="AA15" s="366">
        <v>3</v>
      </c>
      <c r="AB15" s="367" t="s">
        <v>6436</v>
      </c>
      <c r="AC15" s="367" t="s">
        <v>6436</v>
      </c>
      <c r="AD15" s="367" t="s">
        <v>6436</v>
      </c>
      <c r="AE15" s="367"/>
      <c r="AF15" s="368" t="s">
        <v>6536</v>
      </c>
      <c r="AG15" s="367" t="s">
        <v>6438</v>
      </c>
      <c r="AH15" s="367" t="s">
        <v>6438</v>
      </c>
      <c r="AI15" s="367" t="s">
        <v>6438</v>
      </c>
      <c r="AJ15" s="367"/>
      <c r="AK15" s="363" t="s">
        <v>6537</v>
      </c>
      <c r="AL15" s="366" t="s">
        <v>152</v>
      </c>
      <c r="AM15" s="366" t="s">
        <v>6347</v>
      </c>
      <c r="AN15" s="369" t="s">
        <v>6291</v>
      </c>
      <c r="AO15" s="369" t="s">
        <v>6535</v>
      </c>
      <c r="AP15" s="369" t="s">
        <v>639</v>
      </c>
      <c r="AQ15" s="369">
        <v>3</v>
      </c>
      <c r="AR15" s="370" t="s">
        <v>6125</v>
      </c>
      <c r="AS15" s="370" t="s">
        <v>6125</v>
      </c>
      <c r="AT15" s="370" t="s">
        <v>6125</v>
      </c>
      <c r="AU15" s="370"/>
      <c r="AV15" s="368" t="s">
        <v>39</v>
      </c>
      <c r="AW15" s="370" t="s">
        <v>3005</v>
      </c>
      <c r="AX15" s="370" t="s">
        <v>3005</v>
      </c>
      <c r="AY15" s="370" t="s">
        <v>3005</v>
      </c>
      <c r="AZ15" s="370"/>
      <c r="BA15" s="363" t="s">
        <v>6331</v>
      </c>
      <c r="BB15" s="369" t="s">
        <v>444</v>
      </c>
      <c r="BC15" s="369" t="s">
        <v>6341</v>
      </c>
      <c r="BD15" s="371"/>
      <c r="BE15" s="371"/>
      <c r="BF15" s="371"/>
      <c r="BG15" s="371"/>
      <c r="BH15" s="371"/>
      <c r="BI15" s="371"/>
      <c r="BJ15" s="371"/>
      <c r="BK15" s="371"/>
      <c r="BL15" s="368" t="s">
        <v>72</v>
      </c>
      <c r="BM15" s="371"/>
      <c r="BN15" s="371"/>
      <c r="BO15" s="371"/>
      <c r="BP15" s="371"/>
      <c r="BQ15" s="363" t="s">
        <v>72</v>
      </c>
      <c r="BR15" s="371"/>
      <c r="BS15" s="371"/>
      <c r="BT15" s="372" t="s">
        <v>72</v>
      </c>
      <c r="BU15" s="372" t="s">
        <v>72</v>
      </c>
      <c r="BV15" s="372" t="s">
        <v>72</v>
      </c>
      <c r="BW15" s="373" t="s">
        <v>72</v>
      </c>
      <c r="BX15" s="374" t="s">
        <v>72</v>
      </c>
      <c r="BY15" s="374" t="s">
        <v>72</v>
      </c>
      <c r="BZ15" s="374" t="s">
        <v>72</v>
      </c>
      <c r="CA15" s="368" t="s">
        <v>72</v>
      </c>
      <c r="CB15" s="374" t="s">
        <v>72</v>
      </c>
      <c r="CC15" s="374" t="s">
        <v>72</v>
      </c>
      <c r="CD15" s="374" t="s">
        <v>72</v>
      </c>
      <c r="CE15" s="363" t="s">
        <v>72</v>
      </c>
      <c r="CF15" s="372" t="s">
        <v>72</v>
      </c>
      <c r="CG15" s="372" t="s">
        <v>72</v>
      </c>
      <c r="CH15" s="375" t="s">
        <v>72</v>
      </c>
      <c r="CI15" s="375" t="s">
        <v>72</v>
      </c>
      <c r="CJ15" s="375" t="s">
        <v>72</v>
      </c>
      <c r="CK15" s="376" t="s">
        <v>72</v>
      </c>
      <c r="CL15" s="377" t="s">
        <v>72</v>
      </c>
      <c r="CM15" s="377" t="s">
        <v>72</v>
      </c>
      <c r="CN15" s="377" t="s">
        <v>72</v>
      </c>
      <c r="CO15" s="368" t="s">
        <v>72</v>
      </c>
      <c r="CP15" s="377" t="s">
        <v>72</v>
      </c>
      <c r="CQ15" s="377" t="s">
        <v>72</v>
      </c>
      <c r="CR15" s="377" t="s">
        <v>72</v>
      </c>
      <c r="CS15" s="363" t="s">
        <v>72</v>
      </c>
      <c r="CT15" s="375" t="s">
        <v>72</v>
      </c>
      <c r="CU15" s="375" t="s">
        <v>72</v>
      </c>
      <c r="CV15" s="378" t="s">
        <v>72</v>
      </c>
      <c r="CW15" s="378" t="s">
        <v>72</v>
      </c>
      <c r="CX15" s="378" t="s">
        <v>72</v>
      </c>
      <c r="CY15" s="378" t="s">
        <v>72</v>
      </c>
      <c r="CZ15" s="379" t="s">
        <v>72</v>
      </c>
      <c r="DA15" s="379" t="s">
        <v>72</v>
      </c>
      <c r="DB15" s="379" t="s">
        <v>72</v>
      </c>
      <c r="DC15" s="368" t="s">
        <v>72</v>
      </c>
      <c r="DD15" s="379" t="s">
        <v>72</v>
      </c>
      <c r="DE15" s="379" t="s">
        <v>72</v>
      </c>
      <c r="DF15" s="379" t="s">
        <v>72</v>
      </c>
      <c r="DG15" s="363" t="s">
        <v>72</v>
      </c>
      <c r="DH15" s="378" t="s">
        <v>72</v>
      </c>
      <c r="DI15" s="378" t="s">
        <v>72</v>
      </c>
      <c r="DJ15" s="262">
        <v>2</v>
      </c>
      <c r="DK15" s="262" t="s">
        <v>6426</v>
      </c>
      <c r="DL15" s="262" t="s">
        <v>6427</v>
      </c>
      <c r="DM15" s="262" t="s">
        <v>72</v>
      </c>
      <c r="DN15" s="262" t="s">
        <v>6428</v>
      </c>
      <c r="DO15" s="262" t="s">
        <v>6428</v>
      </c>
      <c r="DP15" s="262" t="s">
        <v>6428</v>
      </c>
      <c r="DQ15" s="262">
        <v>2</v>
      </c>
      <c r="DR15" s="380">
        <v>0</v>
      </c>
      <c r="DS15" s="381" t="b">
        <v>1</v>
      </c>
      <c r="DT15" s="381" t="b">
        <v>1</v>
      </c>
      <c r="DU15" s="381" t="b">
        <v>1</v>
      </c>
      <c r="DV15" s="262" t="b">
        <v>1</v>
      </c>
      <c r="DW15" s="262" t="b">
        <v>1</v>
      </c>
      <c r="DX15" s="262" t="s">
        <v>6406</v>
      </c>
      <c r="DY15" s="262" t="s">
        <v>154</v>
      </c>
      <c r="DZ15" s="262" t="s">
        <v>72</v>
      </c>
      <c r="EA15" s="382" t="s">
        <v>6406</v>
      </c>
      <c r="EB15" s="382">
        <v>11</v>
      </c>
      <c r="EC15" s="262" t="s">
        <v>6408</v>
      </c>
      <c r="ED15" s="383"/>
      <c r="EE15" s="383"/>
      <c r="EF15" s="262" t="s">
        <v>154</v>
      </c>
      <c r="EG15" s="262">
        <v>2</v>
      </c>
      <c r="EH15" s="262">
        <v>0</v>
      </c>
      <c r="EI15" s="262" t="s">
        <v>154</v>
      </c>
    </row>
    <row r="16" spans="1:140" ht="67.5">
      <c r="A16" s="357">
        <v>15</v>
      </c>
      <c r="B16" s="358">
        <v>1</v>
      </c>
      <c r="C16" s="262">
        <v>0</v>
      </c>
      <c r="D16" s="359">
        <v>1703093</v>
      </c>
      <c r="E16" s="360" t="s">
        <v>6292</v>
      </c>
      <c r="F16" s="361" t="s">
        <v>6291</v>
      </c>
      <c r="G16" s="362" t="s">
        <v>6538</v>
      </c>
      <c r="H16" s="363" t="s">
        <v>6415</v>
      </c>
      <c r="I16" s="363" t="s">
        <v>6539</v>
      </c>
      <c r="J16" s="363" t="s">
        <v>6540</v>
      </c>
      <c r="K16" s="262" t="s">
        <v>6541</v>
      </c>
      <c r="L16" s="364">
        <v>43099</v>
      </c>
      <c r="M16" s="364">
        <v>43095</v>
      </c>
      <c r="N16" s="25" t="s">
        <v>6542</v>
      </c>
      <c r="O16" s="365">
        <v>15</v>
      </c>
      <c r="P16" s="260" t="s">
        <v>6420</v>
      </c>
      <c r="Q16" s="25" t="s">
        <v>128</v>
      </c>
      <c r="R16" s="260" t="s">
        <v>6421</v>
      </c>
      <c r="S16" s="260" t="s">
        <v>6422</v>
      </c>
      <c r="T16" s="27" t="s">
        <v>6421</v>
      </c>
      <c r="U16" s="27" t="s">
        <v>6422</v>
      </c>
      <c r="V16" s="363">
        <v>2</v>
      </c>
      <c r="W16" s="363" t="s">
        <v>154</v>
      </c>
      <c r="X16" s="366" t="s">
        <v>6291</v>
      </c>
      <c r="Y16" s="366" t="s">
        <v>6543</v>
      </c>
      <c r="Z16" s="366" t="s">
        <v>6435</v>
      </c>
      <c r="AA16" s="366">
        <v>3</v>
      </c>
      <c r="AB16" s="367" t="s">
        <v>6337</v>
      </c>
      <c r="AC16" s="367" t="s">
        <v>6337</v>
      </c>
      <c r="AD16" s="367" t="s">
        <v>6436</v>
      </c>
      <c r="AE16" s="367"/>
      <c r="AF16" s="368" t="s">
        <v>6437</v>
      </c>
      <c r="AG16" s="367" t="s">
        <v>3005</v>
      </c>
      <c r="AH16" s="367" t="s">
        <v>3005</v>
      </c>
      <c r="AI16" s="367" t="s">
        <v>6438</v>
      </c>
      <c r="AJ16" s="367"/>
      <c r="AK16" s="363" t="s">
        <v>6439</v>
      </c>
      <c r="AL16" s="366" t="s">
        <v>152</v>
      </c>
      <c r="AM16" s="366" t="s">
        <v>6544</v>
      </c>
      <c r="AN16" s="369" t="s">
        <v>6291</v>
      </c>
      <c r="AO16" s="369" t="s">
        <v>6543</v>
      </c>
      <c r="AP16" s="369" t="s">
        <v>639</v>
      </c>
      <c r="AQ16" s="369">
        <v>3</v>
      </c>
      <c r="AR16" s="370" t="s">
        <v>6125</v>
      </c>
      <c r="AS16" s="370" t="s">
        <v>6125</v>
      </c>
      <c r="AT16" s="370" t="s">
        <v>6125</v>
      </c>
      <c r="AU16" s="370"/>
      <c r="AV16" s="368" t="s">
        <v>39</v>
      </c>
      <c r="AW16" s="370" t="s">
        <v>3005</v>
      </c>
      <c r="AX16" s="370" t="s">
        <v>3005</v>
      </c>
      <c r="AY16" s="370" t="s">
        <v>3005</v>
      </c>
      <c r="AZ16" s="370"/>
      <c r="BA16" s="363" t="s">
        <v>6331</v>
      </c>
      <c r="BB16" s="369" t="s">
        <v>444</v>
      </c>
      <c r="BC16" s="369" t="s">
        <v>6349</v>
      </c>
      <c r="BD16" s="371"/>
      <c r="BE16" s="371"/>
      <c r="BF16" s="371"/>
      <c r="BG16" s="371"/>
      <c r="BH16" s="371"/>
      <c r="BI16" s="371"/>
      <c r="BJ16" s="371"/>
      <c r="BK16" s="371"/>
      <c r="BL16" s="368" t="s">
        <v>72</v>
      </c>
      <c r="BM16" s="371"/>
      <c r="BN16" s="371"/>
      <c r="BO16" s="371"/>
      <c r="BP16" s="371"/>
      <c r="BQ16" s="363" t="s">
        <v>72</v>
      </c>
      <c r="BR16" s="371"/>
      <c r="BS16" s="371"/>
      <c r="BT16" s="372" t="s">
        <v>72</v>
      </c>
      <c r="BU16" s="372" t="s">
        <v>72</v>
      </c>
      <c r="BV16" s="372" t="s">
        <v>72</v>
      </c>
      <c r="BW16" s="373" t="s">
        <v>72</v>
      </c>
      <c r="BX16" s="374" t="s">
        <v>72</v>
      </c>
      <c r="BY16" s="374" t="s">
        <v>72</v>
      </c>
      <c r="BZ16" s="374" t="s">
        <v>72</v>
      </c>
      <c r="CA16" s="368" t="s">
        <v>72</v>
      </c>
      <c r="CB16" s="374" t="s">
        <v>72</v>
      </c>
      <c r="CC16" s="374" t="s">
        <v>72</v>
      </c>
      <c r="CD16" s="374" t="s">
        <v>72</v>
      </c>
      <c r="CE16" s="363" t="s">
        <v>72</v>
      </c>
      <c r="CF16" s="372" t="s">
        <v>72</v>
      </c>
      <c r="CG16" s="372" t="s">
        <v>72</v>
      </c>
      <c r="CH16" s="375" t="s">
        <v>72</v>
      </c>
      <c r="CI16" s="375" t="s">
        <v>72</v>
      </c>
      <c r="CJ16" s="375" t="s">
        <v>72</v>
      </c>
      <c r="CK16" s="376" t="s">
        <v>72</v>
      </c>
      <c r="CL16" s="377" t="s">
        <v>72</v>
      </c>
      <c r="CM16" s="377" t="s">
        <v>72</v>
      </c>
      <c r="CN16" s="377" t="s">
        <v>72</v>
      </c>
      <c r="CO16" s="368" t="s">
        <v>72</v>
      </c>
      <c r="CP16" s="377" t="s">
        <v>72</v>
      </c>
      <c r="CQ16" s="377" t="s">
        <v>72</v>
      </c>
      <c r="CR16" s="377" t="s">
        <v>72</v>
      </c>
      <c r="CS16" s="363" t="s">
        <v>72</v>
      </c>
      <c r="CT16" s="375" t="s">
        <v>72</v>
      </c>
      <c r="CU16" s="375" t="s">
        <v>72</v>
      </c>
      <c r="CV16" s="378" t="s">
        <v>72</v>
      </c>
      <c r="CW16" s="378" t="s">
        <v>72</v>
      </c>
      <c r="CX16" s="378" t="s">
        <v>72</v>
      </c>
      <c r="CY16" s="378" t="s">
        <v>72</v>
      </c>
      <c r="CZ16" s="379" t="s">
        <v>72</v>
      </c>
      <c r="DA16" s="379" t="s">
        <v>72</v>
      </c>
      <c r="DB16" s="379" t="s">
        <v>72</v>
      </c>
      <c r="DC16" s="368" t="s">
        <v>72</v>
      </c>
      <c r="DD16" s="379" t="s">
        <v>72</v>
      </c>
      <c r="DE16" s="379" t="s">
        <v>72</v>
      </c>
      <c r="DF16" s="379" t="s">
        <v>72</v>
      </c>
      <c r="DG16" s="363" t="s">
        <v>72</v>
      </c>
      <c r="DH16" s="378" t="s">
        <v>72</v>
      </c>
      <c r="DI16" s="378" t="s">
        <v>72</v>
      </c>
      <c r="DJ16" s="262">
        <v>2</v>
      </c>
      <c r="DK16" s="262" t="s">
        <v>6426</v>
      </c>
      <c r="DL16" s="262" t="s">
        <v>6427</v>
      </c>
      <c r="DM16" s="262" t="s">
        <v>72</v>
      </c>
      <c r="DN16" s="262" t="s">
        <v>6428</v>
      </c>
      <c r="DO16" s="262" t="s">
        <v>6428</v>
      </c>
      <c r="DP16" s="262" t="s">
        <v>6428</v>
      </c>
      <c r="DQ16" s="262">
        <v>2</v>
      </c>
      <c r="DR16" s="380">
        <v>0</v>
      </c>
      <c r="DS16" s="381" t="b">
        <v>1</v>
      </c>
      <c r="DT16" s="381" t="b">
        <v>1</v>
      </c>
      <c r="DU16" s="381" t="b">
        <v>1</v>
      </c>
      <c r="DV16" s="262" t="b">
        <v>1</v>
      </c>
      <c r="DW16" s="262" t="b">
        <v>1</v>
      </c>
      <c r="DX16" s="262" t="s">
        <v>6406</v>
      </c>
      <c r="DY16" s="262" t="s">
        <v>154</v>
      </c>
      <c r="DZ16" s="262" t="s">
        <v>72</v>
      </c>
      <c r="EA16" s="382" t="s">
        <v>6406</v>
      </c>
      <c r="EB16" s="382">
        <v>8</v>
      </c>
      <c r="EC16" s="262" t="s">
        <v>6408</v>
      </c>
      <c r="ED16" s="383"/>
      <c r="EE16" s="383"/>
      <c r="EF16" s="262" t="s">
        <v>154</v>
      </c>
      <c r="EG16" s="262">
        <v>2</v>
      </c>
      <c r="EH16" s="262">
        <v>0</v>
      </c>
      <c r="EI16" s="262" t="s">
        <v>154</v>
      </c>
    </row>
    <row r="17" spans="1:139" ht="67.5">
      <c r="A17" s="357">
        <v>16</v>
      </c>
      <c r="B17" s="358">
        <v>1</v>
      </c>
      <c r="C17" s="262">
        <v>0</v>
      </c>
      <c r="D17" s="359">
        <v>1703094</v>
      </c>
      <c r="E17" s="360" t="s">
        <v>6292</v>
      </c>
      <c r="F17" s="361" t="s">
        <v>6291</v>
      </c>
      <c r="G17" s="362" t="s">
        <v>6545</v>
      </c>
      <c r="H17" s="363" t="s">
        <v>164</v>
      </c>
      <c r="I17" s="363" t="s">
        <v>6546</v>
      </c>
      <c r="J17" s="363" t="s">
        <v>6547</v>
      </c>
      <c r="K17" s="262" t="s">
        <v>6548</v>
      </c>
      <c r="L17" s="364">
        <v>43099</v>
      </c>
      <c r="M17" s="364">
        <v>43094</v>
      </c>
      <c r="N17" s="25" t="s">
        <v>6549</v>
      </c>
      <c r="O17" s="365">
        <v>16</v>
      </c>
      <c r="P17" s="260" t="s">
        <v>6420</v>
      </c>
      <c r="Q17" s="25" t="s">
        <v>128</v>
      </c>
      <c r="R17" s="260" t="s">
        <v>6421</v>
      </c>
      <c r="S17" s="260" t="s">
        <v>6422</v>
      </c>
      <c r="T17" s="27" t="s">
        <v>6421</v>
      </c>
      <c r="U17" s="27" t="s">
        <v>6422</v>
      </c>
      <c r="V17" s="363">
        <v>2</v>
      </c>
      <c r="W17" s="363" t="s">
        <v>154</v>
      </c>
      <c r="X17" s="366" t="s">
        <v>6291</v>
      </c>
      <c r="Y17" s="366" t="s">
        <v>6550</v>
      </c>
      <c r="Z17" s="366" t="s">
        <v>6435</v>
      </c>
      <c r="AA17" s="366">
        <v>3</v>
      </c>
      <c r="AB17" s="367" t="s">
        <v>6337</v>
      </c>
      <c r="AC17" s="367" t="s">
        <v>6436</v>
      </c>
      <c r="AD17" s="367" t="s">
        <v>6436</v>
      </c>
      <c r="AE17" s="367"/>
      <c r="AF17" s="368" t="s">
        <v>6551</v>
      </c>
      <c r="AG17" s="367" t="s">
        <v>3005</v>
      </c>
      <c r="AH17" s="367" t="s">
        <v>6438</v>
      </c>
      <c r="AI17" s="367" t="s">
        <v>6438</v>
      </c>
      <c r="AJ17" s="367"/>
      <c r="AK17" s="363" t="s">
        <v>6552</v>
      </c>
      <c r="AL17" s="366" t="s">
        <v>152</v>
      </c>
      <c r="AM17" s="366" t="s">
        <v>6348</v>
      </c>
      <c r="AN17" s="369" t="s">
        <v>6291</v>
      </c>
      <c r="AO17" s="369" t="s">
        <v>6550</v>
      </c>
      <c r="AP17" s="369" t="s">
        <v>639</v>
      </c>
      <c r="AQ17" s="369">
        <v>3</v>
      </c>
      <c r="AR17" s="370" t="s">
        <v>6125</v>
      </c>
      <c r="AS17" s="370" t="s">
        <v>6125</v>
      </c>
      <c r="AT17" s="370" t="s">
        <v>6125</v>
      </c>
      <c r="AU17" s="370"/>
      <c r="AV17" s="368" t="s">
        <v>39</v>
      </c>
      <c r="AW17" s="370" t="s">
        <v>3005</v>
      </c>
      <c r="AX17" s="370" t="s">
        <v>3005</v>
      </c>
      <c r="AY17" s="370" t="s">
        <v>3005</v>
      </c>
      <c r="AZ17" s="370"/>
      <c r="BA17" s="363" t="s">
        <v>6331</v>
      </c>
      <c r="BB17" s="369" t="s">
        <v>444</v>
      </c>
      <c r="BC17" s="369" t="s">
        <v>6336</v>
      </c>
      <c r="BD17" s="371"/>
      <c r="BE17" s="371"/>
      <c r="BF17" s="371"/>
      <c r="BG17" s="371"/>
      <c r="BH17" s="371"/>
      <c r="BI17" s="371"/>
      <c r="BJ17" s="371"/>
      <c r="BK17" s="371"/>
      <c r="BL17" s="368" t="s">
        <v>72</v>
      </c>
      <c r="BM17" s="371"/>
      <c r="BN17" s="371"/>
      <c r="BO17" s="371"/>
      <c r="BP17" s="371"/>
      <c r="BQ17" s="363" t="s">
        <v>72</v>
      </c>
      <c r="BR17" s="371"/>
      <c r="BS17" s="371"/>
      <c r="BT17" s="372" t="s">
        <v>72</v>
      </c>
      <c r="BU17" s="372" t="s">
        <v>72</v>
      </c>
      <c r="BV17" s="372" t="s">
        <v>72</v>
      </c>
      <c r="BW17" s="373" t="s">
        <v>72</v>
      </c>
      <c r="BX17" s="374" t="s">
        <v>72</v>
      </c>
      <c r="BY17" s="374" t="s">
        <v>72</v>
      </c>
      <c r="BZ17" s="374" t="s">
        <v>72</v>
      </c>
      <c r="CA17" s="368" t="s">
        <v>72</v>
      </c>
      <c r="CB17" s="374" t="s">
        <v>72</v>
      </c>
      <c r="CC17" s="374" t="s">
        <v>72</v>
      </c>
      <c r="CD17" s="374" t="s">
        <v>72</v>
      </c>
      <c r="CE17" s="363" t="s">
        <v>72</v>
      </c>
      <c r="CF17" s="372" t="s">
        <v>72</v>
      </c>
      <c r="CG17" s="372" t="s">
        <v>72</v>
      </c>
      <c r="CH17" s="375" t="s">
        <v>72</v>
      </c>
      <c r="CI17" s="375" t="s">
        <v>72</v>
      </c>
      <c r="CJ17" s="375" t="s">
        <v>72</v>
      </c>
      <c r="CK17" s="376" t="s">
        <v>72</v>
      </c>
      <c r="CL17" s="377" t="s">
        <v>72</v>
      </c>
      <c r="CM17" s="377" t="s">
        <v>72</v>
      </c>
      <c r="CN17" s="377" t="s">
        <v>72</v>
      </c>
      <c r="CO17" s="368" t="s">
        <v>72</v>
      </c>
      <c r="CP17" s="377" t="s">
        <v>72</v>
      </c>
      <c r="CQ17" s="377" t="s">
        <v>72</v>
      </c>
      <c r="CR17" s="377" t="s">
        <v>72</v>
      </c>
      <c r="CS17" s="363" t="s">
        <v>72</v>
      </c>
      <c r="CT17" s="375" t="s">
        <v>72</v>
      </c>
      <c r="CU17" s="375" t="s">
        <v>72</v>
      </c>
      <c r="CV17" s="378" t="s">
        <v>72</v>
      </c>
      <c r="CW17" s="378" t="s">
        <v>72</v>
      </c>
      <c r="CX17" s="378" t="s">
        <v>72</v>
      </c>
      <c r="CY17" s="378" t="s">
        <v>72</v>
      </c>
      <c r="CZ17" s="379" t="s">
        <v>72</v>
      </c>
      <c r="DA17" s="379" t="s">
        <v>72</v>
      </c>
      <c r="DB17" s="379" t="s">
        <v>72</v>
      </c>
      <c r="DC17" s="368" t="s">
        <v>72</v>
      </c>
      <c r="DD17" s="379" t="s">
        <v>72</v>
      </c>
      <c r="DE17" s="379" t="s">
        <v>72</v>
      </c>
      <c r="DF17" s="379" t="s">
        <v>72</v>
      </c>
      <c r="DG17" s="363" t="s">
        <v>72</v>
      </c>
      <c r="DH17" s="378" t="s">
        <v>72</v>
      </c>
      <c r="DI17" s="378" t="s">
        <v>72</v>
      </c>
      <c r="DJ17" s="262">
        <v>2</v>
      </c>
      <c r="DK17" s="262" t="s">
        <v>6426</v>
      </c>
      <c r="DL17" s="262" t="s">
        <v>6427</v>
      </c>
      <c r="DM17" s="262" t="s">
        <v>72</v>
      </c>
      <c r="DN17" s="262" t="s">
        <v>6428</v>
      </c>
      <c r="DO17" s="262" t="s">
        <v>6428</v>
      </c>
      <c r="DP17" s="262" t="s">
        <v>6428</v>
      </c>
      <c r="DQ17" s="262">
        <v>2</v>
      </c>
      <c r="DR17" s="380">
        <v>0</v>
      </c>
      <c r="DS17" s="381" t="b">
        <v>1</v>
      </c>
      <c r="DT17" s="381" t="b">
        <v>1</v>
      </c>
      <c r="DU17" s="381" t="b">
        <v>1</v>
      </c>
      <c r="DV17" s="262" t="b">
        <v>1</v>
      </c>
      <c r="DW17" s="262" t="b">
        <v>1</v>
      </c>
      <c r="DX17" s="262" t="s">
        <v>6406</v>
      </c>
      <c r="DY17" s="262" t="s">
        <v>154</v>
      </c>
      <c r="DZ17" s="262" t="s">
        <v>72</v>
      </c>
      <c r="EA17" s="382" t="s">
        <v>6406</v>
      </c>
      <c r="EB17" s="382">
        <v>13</v>
      </c>
      <c r="EC17" s="262" t="s">
        <v>6407</v>
      </c>
      <c r="ED17" s="383"/>
      <c r="EE17" s="383"/>
      <c r="EF17" s="262" t="s">
        <v>154</v>
      </c>
      <c r="EG17" s="262">
        <v>2</v>
      </c>
      <c r="EH17" s="262">
        <v>0</v>
      </c>
      <c r="EI17" s="262" t="s">
        <v>154</v>
      </c>
    </row>
    <row r="18" spans="1:139" ht="67.5">
      <c r="A18" s="357">
        <v>17</v>
      </c>
      <c r="B18" s="358">
        <v>1</v>
      </c>
      <c r="C18" s="262">
        <v>0</v>
      </c>
      <c r="D18" s="359">
        <v>1703095</v>
      </c>
      <c r="E18" s="360" t="s">
        <v>6292</v>
      </c>
      <c r="F18" s="361" t="s">
        <v>6291</v>
      </c>
      <c r="G18" s="362" t="s">
        <v>6553</v>
      </c>
      <c r="H18" s="363" t="s">
        <v>6415</v>
      </c>
      <c r="I18" s="363" t="s">
        <v>6554</v>
      </c>
      <c r="J18" s="363" t="s">
        <v>6555</v>
      </c>
      <c r="K18" s="262" t="s">
        <v>6556</v>
      </c>
      <c r="L18" s="364">
        <v>43099</v>
      </c>
      <c r="M18" s="364">
        <v>43095</v>
      </c>
      <c r="N18" s="25" t="s">
        <v>6557</v>
      </c>
      <c r="O18" s="365">
        <v>17</v>
      </c>
      <c r="P18" s="260" t="s">
        <v>6420</v>
      </c>
      <c r="Q18" s="25" t="s">
        <v>128</v>
      </c>
      <c r="R18" s="260" t="s">
        <v>6421</v>
      </c>
      <c r="S18" s="260" t="s">
        <v>6422</v>
      </c>
      <c r="T18" s="27" t="s">
        <v>6421</v>
      </c>
      <c r="U18" s="27" t="s">
        <v>6422</v>
      </c>
      <c r="V18" s="363">
        <v>2</v>
      </c>
      <c r="W18" s="363" t="s">
        <v>154</v>
      </c>
      <c r="X18" s="366" t="s">
        <v>6291</v>
      </c>
      <c r="Y18" s="366" t="s">
        <v>6558</v>
      </c>
      <c r="Z18" s="366" t="s">
        <v>6435</v>
      </c>
      <c r="AA18" s="366">
        <v>3</v>
      </c>
      <c r="AB18" s="367" t="s">
        <v>6337</v>
      </c>
      <c r="AC18" s="367" t="s">
        <v>6337</v>
      </c>
      <c r="AD18" s="367" t="s">
        <v>6436</v>
      </c>
      <c r="AE18" s="367"/>
      <c r="AF18" s="368" t="s">
        <v>6437</v>
      </c>
      <c r="AG18" s="367" t="s">
        <v>3005</v>
      </c>
      <c r="AH18" s="367" t="s">
        <v>3005</v>
      </c>
      <c r="AI18" s="367" t="s">
        <v>6438</v>
      </c>
      <c r="AJ18" s="367"/>
      <c r="AK18" s="363" t="s">
        <v>6439</v>
      </c>
      <c r="AL18" s="366" t="s">
        <v>152</v>
      </c>
      <c r="AM18" s="366" t="s">
        <v>6424</v>
      </c>
      <c r="AN18" s="369" t="s">
        <v>6291</v>
      </c>
      <c r="AO18" s="369" t="s">
        <v>6558</v>
      </c>
      <c r="AP18" s="369" t="s">
        <v>639</v>
      </c>
      <c r="AQ18" s="369">
        <v>3</v>
      </c>
      <c r="AR18" s="370" t="s">
        <v>6125</v>
      </c>
      <c r="AS18" s="370" t="s">
        <v>6125</v>
      </c>
      <c r="AT18" s="370" t="s">
        <v>6125</v>
      </c>
      <c r="AU18" s="370"/>
      <c r="AV18" s="368" t="s">
        <v>39</v>
      </c>
      <c r="AW18" s="370" t="s">
        <v>3005</v>
      </c>
      <c r="AX18" s="370" t="s">
        <v>3005</v>
      </c>
      <c r="AY18" s="370" t="s">
        <v>3005</v>
      </c>
      <c r="AZ18" s="370"/>
      <c r="BA18" s="363" t="s">
        <v>6331</v>
      </c>
      <c r="BB18" s="369" t="s">
        <v>444</v>
      </c>
      <c r="BC18" s="369" t="s">
        <v>6480</v>
      </c>
      <c r="BD18" s="371"/>
      <c r="BE18" s="371"/>
      <c r="BF18" s="371"/>
      <c r="BG18" s="371"/>
      <c r="BH18" s="371"/>
      <c r="BI18" s="371"/>
      <c r="BJ18" s="371"/>
      <c r="BK18" s="371"/>
      <c r="BL18" s="368" t="s">
        <v>72</v>
      </c>
      <c r="BM18" s="371"/>
      <c r="BN18" s="371"/>
      <c r="BO18" s="371"/>
      <c r="BP18" s="371"/>
      <c r="BQ18" s="363" t="s">
        <v>72</v>
      </c>
      <c r="BR18" s="371"/>
      <c r="BS18" s="371"/>
      <c r="BT18" s="372" t="s">
        <v>72</v>
      </c>
      <c r="BU18" s="372" t="s">
        <v>72</v>
      </c>
      <c r="BV18" s="372" t="s">
        <v>72</v>
      </c>
      <c r="BW18" s="373" t="s">
        <v>72</v>
      </c>
      <c r="BX18" s="374" t="s">
        <v>72</v>
      </c>
      <c r="BY18" s="374" t="s">
        <v>72</v>
      </c>
      <c r="BZ18" s="374" t="s">
        <v>72</v>
      </c>
      <c r="CA18" s="368" t="s">
        <v>72</v>
      </c>
      <c r="CB18" s="374" t="s">
        <v>72</v>
      </c>
      <c r="CC18" s="374" t="s">
        <v>72</v>
      </c>
      <c r="CD18" s="374" t="s">
        <v>72</v>
      </c>
      <c r="CE18" s="363" t="s">
        <v>72</v>
      </c>
      <c r="CF18" s="372" t="s">
        <v>72</v>
      </c>
      <c r="CG18" s="372" t="s">
        <v>72</v>
      </c>
      <c r="CH18" s="375" t="s">
        <v>72</v>
      </c>
      <c r="CI18" s="375" t="s">
        <v>72</v>
      </c>
      <c r="CJ18" s="375" t="s">
        <v>72</v>
      </c>
      <c r="CK18" s="376" t="s">
        <v>72</v>
      </c>
      <c r="CL18" s="377" t="s">
        <v>72</v>
      </c>
      <c r="CM18" s="377" t="s">
        <v>72</v>
      </c>
      <c r="CN18" s="377" t="s">
        <v>72</v>
      </c>
      <c r="CO18" s="368" t="s">
        <v>72</v>
      </c>
      <c r="CP18" s="377" t="s">
        <v>72</v>
      </c>
      <c r="CQ18" s="377" t="s">
        <v>72</v>
      </c>
      <c r="CR18" s="377" t="s">
        <v>72</v>
      </c>
      <c r="CS18" s="363" t="s">
        <v>72</v>
      </c>
      <c r="CT18" s="375" t="s">
        <v>72</v>
      </c>
      <c r="CU18" s="375" t="s">
        <v>72</v>
      </c>
      <c r="CV18" s="378" t="s">
        <v>72</v>
      </c>
      <c r="CW18" s="378" t="s">
        <v>72</v>
      </c>
      <c r="CX18" s="378" t="s">
        <v>72</v>
      </c>
      <c r="CY18" s="378" t="s">
        <v>72</v>
      </c>
      <c r="CZ18" s="379" t="s">
        <v>72</v>
      </c>
      <c r="DA18" s="379" t="s">
        <v>72</v>
      </c>
      <c r="DB18" s="379" t="s">
        <v>72</v>
      </c>
      <c r="DC18" s="368" t="s">
        <v>72</v>
      </c>
      <c r="DD18" s="379" t="s">
        <v>72</v>
      </c>
      <c r="DE18" s="379" t="s">
        <v>72</v>
      </c>
      <c r="DF18" s="379" t="s">
        <v>72</v>
      </c>
      <c r="DG18" s="363" t="s">
        <v>72</v>
      </c>
      <c r="DH18" s="378" t="s">
        <v>72</v>
      </c>
      <c r="DI18" s="378" t="s">
        <v>72</v>
      </c>
      <c r="DJ18" s="262">
        <v>2</v>
      </c>
      <c r="DK18" s="262" t="s">
        <v>6426</v>
      </c>
      <c r="DL18" s="262" t="s">
        <v>6427</v>
      </c>
      <c r="DM18" s="262" t="s">
        <v>72</v>
      </c>
      <c r="DN18" s="262" t="s">
        <v>6428</v>
      </c>
      <c r="DO18" s="262" t="s">
        <v>6428</v>
      </c>
      <c r="DP18" s="262" t="s">
        <v>6428</v>
      </c>
      <c r="DQ18" s="262">
        <v>2</v>
      </c>
      <c r="DR18" s="380">
        <v>0</v>
      </c>
      <c r="DS18" s="381" t="b">
        <v>1</v>
      </c>
      <c r="DT18" s="381" t="b">
        <v>1</v>
      </c>
      <c r="DU18" s="381" t="b">
        <v>1</v>
      </c>
      <c r="DV18" s="262" t="b">
        <v>1</v>
      </c>
      <c r="DW18" s="262" t="b">
        <v>1</v>
      </c>
      <c r="DX18" s="262" t="s">
        <v>6406</v>
      </c>
      <c r="DY18" s="262" t="s">
        <v>154</v>
      </c>
      <c r="DZ18" s="262" t="s">
        <v>72</v>
      </c>
      <c r="EA18" s="382" t="s">
        <v>6406</v>
      </c>
      <c r="EB18" s="382">
        <v>-36</v>
      </c>
      <c r="EC18" s="262" t="s">
        <v>6407</v>
      </c>
      <c r="ED18" s="383"/>
      <c r="EE18" s="383"/>
      <c r="EF18" s="262" t="s">
        <v>154</v>
      </c>
      <c r="EG18" s="262">
        <v>2</v>
      </c>
      <c r="EH18" s="262">
        <v>0</v>
      </c>
      <c r="EI18" s="262" t="s">
        <v>154</v>
      </c>
    </row>
    <row r="19" spans="1:139" ht="67.5">
      <c r="A19" s="357">
        <v>18</v>
      </c>
      <c r="B19" s="358">
        <v>1</v>
      </c>
      <c r="C19" s="262">
        <v>0</v>
      </c>
      <c r="D19" s="359">
        <v>1703096</v>
      </c>
      <c r="E19" s="360" t="s">
        <v>6292</v>
      </c>
      <c r="F19" s="361" t="s">
        <v>6291</v>
      </c>
      <c r="G19" s="362" t="s">
        <v>6559</v>
      </c>
      <c r="H19" s="363" t="s">
        <v>6415</v>
      </c>
      <c r="I19" s="363" t="s">
        <v>6560</v>
      </c>
      <c r="J19" s="363" t="s">
        <v>6561</v>
      </c>
      <c r="K19" s="262" t="s">
        <v>6562</v>
      </c>
      <c r="L19" s="364">
        <v>43099</v>
      </c>
      <c r="M19" s="364">
        <v>43095</v>
      </c>
      <c r="N19" s="25" t="s">
        <v>6563</v>
      </c>
      <c r="O19" s="365">
        <v>18</v>
      </c>
      <c r="P19" s="260" t="s">
        <v>6420</v>
      </c>
      <c r="Q19" s="25" t="s">
        <v>128</v>
      </c>
      <c r="R19" s="260" t="s">
        <v>6421</v>
      </c>
      <c r="S19" s="260" t="s">
        <v>6422</v>
      </c>
      <c r="T19" s="27" t="s">
        <v>6421</v>
      </c>
      <c r="U19" s="27" t="s">
        <v>6422</v>
      </c>
      <c r="V19" s="363">
        <v>2</v>
      </c>
      <c r="W19" s="363" t="s">
        <v>154</v>
      </c>
      <c r="X19" s="366" t="s">
        <v>6291</v>
      </c>
      <c r="Y19" s="366" t="s">
        <v>6564</v>
      </c>
      <c r="Z19" s="366" t="s">
        <v>569</v>
      </c>
      <c r="AA19" s="366">
        <v>3</v>
      </c>
      <c r="AB19" s="367" t="s">
        <v>6337</v>
      </c>
      <c r="AC19" s="367" t="s">
        <v>6337</v>
      </c>
      <c r="AD19" s="367" t="s">
        <v>6337</v>
      </c>
      <c r="AE19" s="367"/>
      <c r="AF19" s="368" t="s">
        <v>38</v>
      </c>
      <c r="AG19" s="367" t="s">
        <v>3005</v>
      </c>
      <c r="AH19" s="367" t="s">
        <v>3005</v>
      </c>
      <c r="AI19" s="367" t="s">
        <v>3005</v>
      </c>
      <c r="AJ19" s="367"/>
      <c r="AK19" s="363" t="s">
        <v>6331</v>
      </c>
      <c r="AL19" s="366" t="s">
        <v>152</v>
      </c>
      <c r="AM19" s="366" t="s">
        <v>6348</v>
      </c>
      <c r="AN19" s="369" t="s">
        <v>6291</v>
      </c>
      <c r="AO19" s="369" t="s">
        <v>6564</v>
      </c>
      <c r="AP19" s="369" t="s">
        <v>639</v>
      </c>
      <c r="AQ19" s="369">
        <v>3</v>
      </c>
      <c r="AR19" s="370" t="s">
        <v>6125</v>
      </c>
      <c r="AS19" s="370" t="s">
        <v>6125</v>
      </c>
      <c r="AT19" s="370" t="s">
        <v>6125</v>
      </c>
      <c r="AU19" s="370"/>
      <c r="AV19" s="368" t="s">
        <v>39</v>
      </c>
      <c r="AW19" s="370" t="s">
        <v>3005</v>
      </c>
      <c r="AX19" s="370" t="s">
        <v>3005</v>
      </c>
      <c r="AY19" s="370" t="s">
        <v>3005</v>
      </c>
      <c r="AZ19" s="370"/>
      <c r="BA19" s="363" t="s">
        <v>6331</v>
      </c>
      <c r="BB19" s="369" t="s">
        <v>444</v>
      </c>
      <c r="BC19" s="369" t="s">
        <v>6346</v>
      </c>
      <c r="BD19" s="371"/>
      <c r="BE19" s="371"/>
      <c r="BF19" s="371"/>
      <c r="BG19" s="371"/>
      <c r="BH19" s="371"/>
      <c r="BI19" s="371"/>
      <c r="BJ19" s="371"/>
      <c r="BK19" s="371"/>
      <c r="BL19" s="368" t="s">
        <v>72</v>
      </c>
      <c r="BM19" s="371"/>
      <c r="BN19" s="371"/>
      <c r="BO19" s="371"/>
      <c r="BP19" s="371"/>
      <c r="BQ19" s="363" t="s">
        <v>72</v>
      </c>
      <c r="BR19" s="371"/>
      <c r="BS19" s="371"/>
      <c r="BT19" s="372" t="s">
        <v>72</v>
      </c>
      <c r="BU19" s="372" t="s">
        <v>72</v>
      </c>
      <c r="BV19" s="372" t="s">
        <v>72</v>
      </c>
      <c r="BW19" s="373" t="s">
        <v>72</v>
      </c>
      <c r="BX19" s="374" t="s">
        <v>72</v>
      </c>
      <c r="BY19" s="374" t="s">
        <v>72</v>
      </c>
      <c r="BZ19" s="374" t="s">
        <v>72</v>
      </c>
      <c r="CA19" s="368" t="s">
        <v>72</v>
      </c>
      <c r="CB19" s="374" t="s">
        <v>72</v>
      </c>
      <c r="CC19" s="374" t="s">
        <v>72</v>
      </c>
      <c r="CD19" s="374" t="s">
        <v>72</v>
      </c>
      <c r="CE19" s="363" t="s">
        <v>72</v>
      </c>
      <c r="CF19" s="372" t="s">
        <v>72</v>
      </c>
      <c r="CG19" s="372" t="s">
        <v>72</v>
      </c>
      <c r="CH19" s="375" t="s">
        <v>72</v>
      </c>
      <c r="CI19" s="375" t="s">
        <v>72</v>
      </c>
      <c r="CJ19" s="375" t="s">
        <v>72</v>
      </c>
      <c r="CK19" s="376" t="s">
        <v>72</v>
      </c>
      <c r="CL19" s="377" t="s">
        <v>72</v>
      </c>
      <c r="CM19" s="377" t="s">
        <v>72</v>
      </c>
      <c r="CN19" s="377" t="s">
        <v>72</v>
      </c>
      <c r="CO19" s="368" t="s">
        <v>72</v>
      </c>
      <c r="CP19" s="377" t="s">
        <v>72</v>
      </c>
      <c r="CQ19" s="377" t="s">
        <v>72</v>
      </c>
      <c r="CR19" s="377" t="s">
        <v>72</v>
      </c>
      <c r="CS19" s="363" t="s">
        <v>72</v>
      </c>
      <c r="CT19" s="375" t="s">
        <v>72</v>
      </c>
      <c r="CU19" s="375" t="s">
        <v>72</v>
      </c>
      <c r="CV19" s="378" t="s">
        <v>72</v>
      </c>
      <c r="CW19" s="378" t="s">
        <v>72</v>
      </c>
      <c r="CX19" s="378" t="s">
        <v>72</v>
      </c>
      <c r="CY19" s="378" t="s">
        <v>72</v>
      </c>
      <c r="CZ19" s="379" t="s">
        <v>72</v>
      </c>
      <c r="DA19" s="379" t="s">
        <v>72</v>
      </c>
      <c r="DB19" s="379" t="s">
        <v>72</v>
      </c>
      <c r="DC19" s="368" t="s">
        <v>72</v>
      </c>
      <c r="DD19" s="379" t="s">
        <v>72</v>
      </c>
      <c r="DE19" s="379" t="s">
        <v>72</v>
      </c>
      <c r="DF19" s="379" t="s">
        <v>72</v>
      </c>
      <c r="DG19" s="363" t="s">
        <v>72</v>
      </c>
      <c r="DH19" s="378" t="s">
        <v>72</v>
      </c>
      <c r="DI19" s="378" t="s">
        <v>72</v>
      </c>
      <c r="DJ19" s="262">
        <v>2</v>
      </c>
      <c r="DK19" s="262" t="s">
        <v>6426</v>
      </c>
      <c r="DL19" s="262" t="s">
        <v>6427</v>
      </c>
      <c r="DM19" s="262" t="s">
        <v>72</v>
      </c>
      <c r="DN19" s="262" t="s">
        <v>6428</v>
      </c>
      <c r="DO19" s="262" t="s">
        <v>6428</v>
      </c>
      <c r="DP19" s="262" t="s">
        <v>6428</v>
      </c>
      <c r="DQ19" s="262">
        <v>2</v>
      </c>
      <c r="DR19" s="380">
        <v>0</v>
      </c>
      <c r="DS19" s="381" t="b">
        <v>1</v>
      </c>
      <c r="DT19" s="381" t="b">
        <v>1</v>
      </c>
      <c r="DU19" s="381" t="b">
        <v>1</v>
      </c>
      <c r="DV19" s="262" t="b">
        <v>1</v>
      </c>
      <c r="DW19" s="262" t="b">
        <v>1</v>
      </c>
      <c r="DX19" s="262" t="s">
        <v>6406</v>
      </c>
      <c r="DY19" s="262" t="s">
        <v>154</v>
      </c>
      <c r="DZ19" s="262" t="s">
        <v>72</v>
      </c>
      <c r="EA19" s="382" t="s">
        <v>6406</v>
      </c>
      <c r="EB19" s="382">
        <v>9</v>
      </c>
      <c r="EC19" s="262" t="s">
        <v>6408</v>
      </c>
      <c r="ED19" s="383"/>
      <c r="EE19" s="383"/>
      <c r="EF19" s="262" t="s">
        <v>154</v>
      </c>
      <c r="EG19" s="262">
        <v>2</v>
      </c>
      <c r="EH19" s="262">
        <v>0</v>
      </c>
      <c r="EI19" s="262" t="s">
        <v>154</v>
      </c>
    </row>
    <row r="20" spans="1:139" ht="67.5">
      <c r="A20" s="357">
        <v>19</v>
      </c>
      <c r="B20" s="358">
        <v>1</v>
      </c>
      <c r="C20" s="262">
        <v>0</v>
      </c>
      <c r="D20" s="359">
        <v>1703097</v>
      </c>
      <c r="E20" s="360" t="s">
        <v>6292</v>
      </c>
      <c r="F20" s="361" t="s">
        <v>6291</v>
      </c>
      <c r="G20" s="362" t="s">
        <v>6565</v>
      </c>
      <c r="H20" s="363" t="s">
        <v>6415</v>
      </c>
      <c r="I20" s="363" t="s">
        <v>6566</v>
      </c>
      <c r="J20" s="363" t="s">
        <v>6567</v>
      </c>
      <c r="K20" s="262" t="s">
        <v>6568</v>
      </c>
      <c r="L20" s="364">
        <v>43099</v>
      </c>
      <c r="M20" s="364">
        <v>43095</v>
      </c>
      <c r="N20" s="25" t="s">
        <v>6569</v>
      </c>
      <c r="O20" s="365">
        <v>19</v>
      </c>
      <c r="P20" s="260" t="s">
        <v>6420</v>
      </c>
      <c r="Q20" s="25" t="s">
        <v>128</v>
      </c>
      <c r="R20" s="260" t="s">
        <v>6421</v>
      </c>
      <c r="S20" s="260" t="s">
        <v>6422</v>
      </c>
      <c r="T20" s="27" t="s">
        <v>6421</v>
      </c>
      <c r="U20" s="27" t="s">
        <v>6422</v>
      </c>
      <c r="V20" s="363">
        <v>2</v>
      </c>
      <c r="W20" s="363" t="s">
        <v>6406</v>
      </c>
      <c r="X20" s="366" t="s">
        <v>6291</v>
      </c>
      <c r="Y20" s="366" t="s">
        <v>6570</v>
      </c>
      <c r="Z20" s="366" t="s">
        <v>569</v>
      </c>
      <c r="AA20" s="366">
        <v>3</v>
      </c>
      <c r="AB20" s="367" t="s">
        <v>6337</v>
      </c>
      <c r="AC20" s="367" t="s">
        <v>6125</v>
      </c>
      <c r="AD20" s="367" t="s">
        <v>6337</v>
      </c>
      <c r="AE20" s="367"/>
      <c r="AF20" s="368" t="s">
        <v>41</v>
      </c>
      <c r="AG20" s="367" t="s">
        <v>3005</v>
      </c>
      <c r="AH20" s="367" t="s">
        <v>6471</v>
      </c>
      <c r="AI20" s="367" t="s">
        <v>3005</v>
      </c>
      <c r="AJ20" s="367"/>
      <c r="AK20" s="363" t="s">
        <v>6571</v>
      </c>
      <c r="AL20" s="366" t="s">
        <v>152</v>
      </c>
      <c r="AM20" s="366" t="s">
        <v>6463</v>
      </c>
      <c r="AN20" s="369" t="s">
        <v>6291</v>
      </c>
      <c r="AO20" s="369" t="s">
        <v>6570</v>
      </c>
      <c r="AP20" s="369" t="s">
        <v>639</v>
      </c>
      <c r="AQ20" s="369">
        <v>3</v>
      </c>
      <c r="AR20" s="370" t="s">
        <v>6125</v>
      </c>
      <c r="AS20" s="370" t="s">
        <v>6125</v>
      </c>
      <c r="AT20" s="370" t="s">
        <v>6125</v>
      </c>
      <c r="AU20" s="370"/>
      <c r="AV20" s="368" t="s">
        <v>39</v>
      </c>
      <c r="AW20" s="370" t="s">
        <v>3005</v>
      </c>
      <c r="AX20" s="370" t="s">
        <v>3005</v>
      </c>
      <c r="AY20" s="370" t="s">
        <v>3005</v>
      </c>
      <c r="AZ20" s="370"/>
      <c r="BA20" s="363" t="s">
        <v>6331</v>
      </c>
      <c r="BB20" s="369" t="s">
        <v>444</v>
      </c>
      <c r="BC20" s="369" t="s">
        <v>6572</v>
      </c>
      <c r="BD20" s="371"/>
      <c r="BE20" s="371"/>
      <c r="BF20" s="371"/>
      <c r="BG20" s="371"/>
      <c r="BH20" s="371"/>
      <c r="BI20" s="371"/>
      <c r="BJ20" s="371"/>
      <c r="BK20" s="371"/>
      <c r="BL20" s="368" t="s">
        <v>72</v>
      </c>
      <c r="BM20" s="371"/>
      <c r="BN20" s="371"/>
      <c r="BO20" s="371"/>
      <c r="BP20" s="371"/>
      <c r="BQ20" s="363" t="s">
        <v>72</v>
      </c>
      <c r="BR20" s="371"/>
      <c r="BS20" s="371"/>
      <c r="BT20" s="372" t="s">
        <v>72</v>
      </c>
      <c r="BU20" s="372" t="s">
        <v>72</v>
      </c>
      <c r="BV20" s="372" t="s">
        <v>72</v>
      </c>
      <c r="BW20" s="373" t="s">
        <v>72</v>
      </c>
      <c r="BX20" s="374" t="s">
        <v>72</v>
      </c>
      <c r="BY20" s="374" t="s">
        <v>72</v>
      </c>
      <c r="BZ20" s="374" t="s">
        <v>72</v>
      </c>
      <c r="CA20" s="368" t="s">
        <v>72</v>
      </c>
      <c r="CB20" s="374" t="s">
        <v>72</v>
      </c>
      <c r="CC20" s="374" t="s">
        <v>72</v>
      </c>
      <c r="CD20" s="374" t="s">
        <v>72</v>
      </c>
      <c r="CE20" s="363" t="s">
        <v>72</v>
      </c>
      <c r="CF20" s="372" t="s">
        <v>72</v>
      </c>
      <c r="CG20" s="372" t="s">
        <v>72</v>
      </c>
      <c r="CH20" s="375" t="s">
        <v>72</v>
      </c>
      <c r="CI20" s="375" t="s">
        <v>72</v>
      </c>
      <c r="CJ20" s="375" t="s">
        <v>72</v>
      </c>
      <c r="CK20" s="376" t="s">
        <v>72</v>
      </c>
      <c r="CL20" s="377" t="s">
        <v>72</v>
      </c>
      <c r="CM20" s="377" t="s">
        <v>72</v>
      </c>
      <c r="CN20" s="377" t="s">
        <v>72</v>
      </c>
      <c r="CO20" s="368" t="s">
        <v>72</v>
      </c>
      <c r="CP20" s="377" t="s">
        <v>72</v>
      </c>
      <c r="CQ20" s="377" t="s">
        <v>72</v>
      </c>
      <c r="CR20" s="377" t="s">
        <v>72</v>
      </c>
      <c r="CS20" s="363" t="s">
        <v>72</v>
      </c>
      <c r="CT20" s="375" t="s">
        <v>72</v>
      </c>
      <c r="CU20" s="375" t="s">
        <v>72</v>
      </c>
      <c r="CV20" s="378" t="s">
        <v>72</v>
      </c>
      <c r="CW20" s="378" t="s">
        <v>72</v>
      </c>
      <c r="CX20" s="378" t="s">
        <v>72</v>
      </c>
      <c r="CY20" s="378" t="s">
        <v>72</v>
      </c>
      <c r="CZ20" s="379" t="s">
        <v>72</v>
      </c>
      <c r="DA20" s="379" t="s">
        <v>72</v>
      </c>
      <c r="DB20" s="379" t="s">
        <v>72</v>
      </c>
      <c r="DC20" s="368" t="s">
        <v>72</v>
      </c>
      <c r="DD20" s="379" t="s">
        <v>72</v>
      </c>
      <c r="DE20" s="379" t="s">
        <v>72</v>
      </c>
      <c r="DF20" s="379" t="s">
        <v>72</v>
      </c>
      <c r="DG20" s="363" t="s">
        <v>72</v>
      </c>
      <c r="DH20" s="378" t="s">
        <v>72</v>
      </c>
      <c r="DI20" s="378" t="s">
        <v>72</v>
      </c>
      <c r="DJ20" s="262">
        <v>2</v>
      </c>
      <c r="DK20" s="262" t="s">
        <v>6426</v>
      </c>
      <c r="DL20" s="262" t="s">
        <v>6427</v>
      </c>
      <c r="DM20" s="262" t="s">
        <v>72</v>
      </c>
      <c r="DN20" s="262" t="s">
        <v>6428</v>
      </c>
      <c r="DO20" s="262" t="s">
        <v>6428</v>
      </c>
      <c r="DP20" s="262" t="s">
        <v>6428</v>
      </c>
      <c r="DQ20" s="262">
        <v>2</v>
      </c>
      <c r="DR20" s="380">
        <v>0</v>
      </c>
      <c r="DS20" s="381" t="b">
        <v>1</v>
      </c>
      <c r="DT20" s="381" t="b">
        <v>1</v>
      </c>
      <c r="DU20" s="381" t="b">
        <v>1</v>
      </c>
      <c r="DV20" s="262" t="b">
        <v>1</v>
      </c>
      <c r="DW20" s="262" t="b">
        <v>1</v>
      </c>
      <c r="DX20" s="262" t="s">
        <v>6406</v>
      </c>
      <c r="DY20" s="262" t="s">
        <v>6406</v>
      </c>
      <c r="DZ20" s="262">
        <v>42</v>
      </c>
      <c r="EA20" s="382" t="s">
        <v>6406</v>
      </c>
      <c r="EB20" s="382">
        <v>22</v>
      </c>
      <c r="EC20" s="262" t="s">
        <v>6407</v>
      </c>
      <c r="ED20" s="383"/>
      <c r="EE20" s="383"/>
      <c r="EF20" s="262" t="s">
        <v>154</v>
      </c>
      <c r="EG20" s="262">
        <v>2</v>
      </c>
      <c r="EH20" s="262">
        <v>0</v>
      </c>
      <c r="EI20" s="262" t="s">
        <v>154</v>
      </c>
    </row>
    <row r="21" spans="1:139" ht="67.5">
      <c r="A21" s="357">
        <v>20</v>
      </c>
      <c r="B21" s="358">
        <v>1</v>
      </c>
      <c r="C21" s="262">
        <v>0</v>
      </c>
      <c r="D21" s="359">
        <v>1703098</v>
      </c>
      <c r="E21" s="360" t="s">
        <v>6292</v>
      </c>
      <c r="F21" s="361" t="s">
        <v>6291</v>
      </c>
      <c r="G21" s="362" t="s">
        <v>6573</v>
      </c>
      <c r="H21" s="363" t="s">
        <v>6415</v>
      </c>
      <c r="I21" s="363" t="s">
        <v>6574</v>
      </c>
      <c r="J21" s="363" t="s">
        <v>6575</v>
      </c>
      <c r="K21" s="262" t="s">
        <v>6576</v>
      </c>
      <c r="L21" s="364">
        <v>43099</v>
      </c>
      <c r="M21" s="364">
        <v>43096</v>
      </c>
      <c r="N21" s="25" t="s">
        <v>6577</v>
      </c>
      <c r="O21" s="365">
        <v>20</v>
      </c>
      <c r="P21" s="260" t="s">
        <v>6420</v>
      </c>
      <c r="Q21" s="25" t="s">
        <v>128</v>
      </c>
      <c r="R21" s="260" t="s">
        <v>6421</v>
      </c>
      <c r="S21" s="260" t="s">
        <v>6422</v>
      </c>
      <c r="T21" s="27" t="s">
        <v>6421</v>
      </c>
      <c r="U21" s="27" t="s">
        <v>6422</v>
      </c>
      <c r="V21" s="363">
        <v>2</v>
      </c>
      <c r="W21" s="363" t="s">
        <v>154</v>
      </c>
      <c r="X21" s="366" t="s">
        <v>6291</v>
      </c>
      <c r="Y21" s="366" t="s">
        <v>6578</v>
      </c>
      <c r="Z21" s="366" t="s">
        <v>569</v>
      </c>
      <c r="AA21" s="366">
        <v>3</v>
      </c>
      <c r="AB21" s="367" t="s">
        <v>6125</v>
      </c>
      <c r="AC21" s="367" t="s">
        <v>6487</v>
      </c>
      <c r="AD21" s="367" t="s">
        <v>6487</v>
      </c>
      <c r="AE21" s="367"/>
      <c r="AF21" s="368" t="s">
        <v>6579</v>
      </c>
      <c r="AG21" s="367" t="s">
        <v>6471</v>
      </c>
      <c r="AH21" s="367" t="s">
        <v>6489</v>
      </c>
      <c r="AI21" s="367" t="s">
        <v>6489</v>
      </c>
      <c r="AJ21" s="367"/>
      <c r="AK21" s="363" t="s">
        <v>6580</v>
      </c>
      <c r="AL21" s="366" t="s">
        <v>152</v>
      </c>
      <c r="AM21" s="366" t="s">
        <v>6446</v>
      </c>
      <c r="AN21" s="369" t="s">
        <v>6291</v>
      </c>
      <c r="AO21" s="369" t="s">
        <v>6578</v>
      </c>
      <c r="AP21" s="369" t="s">
        <v>639</v>
      </c>
      <c r="AQ21" s="369">
        <v>3</v>
      </c>
      <c r="AR21" s="370" t="s">
        <v>6125</v>
      </c>
      <c r="AS21" s="370" t="s">
        <v>6125</v>
      </c>
      <c r="AT21" s="370" t="s">
        <v>6125</v>
      </c>
      <c r="AU21" s="370"/>
      <c r="AV21" s="368" t="s">
        <v>39</v>
      </c>
      <c r="AW21" s="370" t="s">
        <v>3005</v>
      </c>
      <c r="AX21" s="370" t="s">
        <v>3005</v>
      </c>
      <c r="AY21" s="370" t="s">
        <v>3005</v>
      </c>
      <c r="AZ21" s="370"/>
      <c r="BA21" s="363" t="s">
        <v>6331</v>
      </c>
      <c r="BB21" s="369" t="s">
        <v>444</v>
      </c>
      <c r="BC21" s="369" t="s">
        <v>6581</v>
      </c>
      <c r="BD21" s="371"/>
      <c r="BE21" s="371"/>
      <c r="BF21" s="371"/>
      <c r="BG21" s="371"/>
      <c r="BH21" s="371"/>
      <c r="BI21" s="371"/>
      <c r="BJ21" s="371"/>
      <c r="BK21" s="371"/>
      <c r="BL21" s="368" t="s">
        <v>72</v>
      </c>
      <c r="BM21" s="371"/>
      <c r="BN21" s="371"/>
      <c r="BO21" s="371"/>
      <c r="BP21" s="371"/>
      <c r="BQ21" s="363" t="s">
        <v>72</v>
      </c>
      <c r="BR21" s="371"/>
      <c r="BS21" s="371"/>
      <c r="BT21" s="372" t="s">
        <v>72</v>
      </c>
      <c r="BU21" s="372" t="s">
        <v>72</v>
      </c>
      <c r="BV21" s="372" t="s">
        <v>72</v>
      </c>
      <c r="BW21" s="373" t="s">
        <v>72</v>
      </c>
      <c r="BX21" s="374" t="s">
        <v>72</v>
      </c>
      <c r="BY21" s="374" t="s">
        <v>72</v>
      </c>
      <c r="BZ21" s="374" t="s">
        <v>72</v>
      </c>
      <c r="CA21" s="368" t="s">
        <v>72</v>
      </c>
      <c r="CB21" s="374" t="s">
        <v>72</v>
      </c>
      <c r="CC21" s="374" t="s">
        <v>72</v>
      </c>
      <c r="CD21" s="374" t="s">
        <v>72</v>
      </c>
      <c r="CE21" s="363" t="s">
        <v>72</v>
      </c>
      <c r="CF21" s="372" t="s">
        <v>72</v>
      </c>
      <c r="CG21" s="372" t="s">
        <v>72</v>
      </c>
      <c r="CH21" s="375" t="s">
        <v>72</v>
      </c>
      <c r="CI21" s="375" t="s">
        <v>72</v>
      </c>
      <c r="CJ21" s="375" t="s">
        <v>72</v>
      </c>
      <c r="CK21" s="376" t="s">
        <v>72</v>
      </c>
      <c r="CL21" s="377" t="s">
        <v>72</v>
      </c>
      <c r="CM21" s="377" t="s">
        <v>72</v>
      </c>
      <c r="CN21" s="377" t="s">
        <v>72</v>
      </c>
      <c r="CO21" s="368" t="s">
        <v>72</v>
      </c>
      <c r="CP21" s="377" t="s">
        <v>72</v>
      </c>
      <c r="CQ21" s="377" t="s">
        <v>72</v>
      </c>
      <c r="CR21" s="377" t="s">
        <v>72</v>
      </c>
      <c r="CS21" s="363" t="s">
        <v>72</v>
      </c>
      <c r="CT21" s="375" t="s">
        <v>72</v>
      </c>
      <c r="CU21" s="375" t="s">
        <v>72</v>
      </c>
      <c r="CV21" s="378" t="s">
        <v>72</v>
      </c>
      <c r="CW21" s="378" t="s">
        <v>72</v>
      </c>
      <c r="CX21" s="378" t="s">
        <v>72</v>
      </c>
      <c r="CY21" s="378" t="s">
        <v>72</v>
      </c>
      <c r="CZ21" s="379" t="s">
        <v>72</v>
      </c>
      <c r="DA21" s="379" t="s">
        <v>72</v>
      </c>
      <c r="DB21" s="379" t="s">
        <v>72</v>
      </c>
      <c r="DC21" s="368" t="s">
        <v>72</v>
      </c>
      <c r="DD21" s="379" t="s">
        <v>72</v>
      </c>
      <c r="DE21" s="379" t="s">
        <v>72</v>
      </c>
      <c r="DF21" s="379" t="s">
        <v>72</v>
      </c>
      <c r="DG21" s="363" t="s">
        <v>72</v>
      </c>
      <c r="DH21" s="378" t="s">
        <v>72</v>
      </c>
      <c r="DI21" s="378" t="s">
        <v>72</v>
      </c>
      <c r="DJ21" s="262">
        <v>2</v>
      </c>
      <c r="DK21" s="262" t="s">
        <v>6426</v>
      </c>
      <c r="DL21" s="262" t="s">
        <v>6427</v>
      </c>
      <c r="DM21" s="262" t="s">
        <v>72</v>
      </c>
      <c r="DN21" s="262" t="s">
        <v>6428</v>
      </c>
      <c r="DO21" s="262" t="s">
        <v>6428</v>
      </c>
      <c r="DP21" s="262" t="s">
        <v>6428</v>
      </c>
      <c r="DQ21" s="262">
        <v>2</v>
      </c>
      <c r="DR21" s="380">
        <v>0</v>
      </c>
      <c r="DS21" s="381" t="b">
        <v>1</v>
      </c>
      <c r="DT21" s="381" t="b">
        <v>1</v>
      </c>
      <c r="DU21" s="381" t="b">
        <v>1</v>
      </c>
      <c r="DV21" s="262" t="b">
        <v>1</v>
      </c>
      <c r="DW21" s="262" t="b">
        <v>1</v>
      </c>
      <c r="DX21" s="262" t="s">
        <v>6406</v>
      </c>
      <c r="DY21" s="262" t="s">
        <v>154</v>
      </c>
      <c r="DZ21" s="262" t="s">
        <v>72</v>
      </c>
      <c r="EA21" s="382" t="s">
        <v>6406</v>
      </c>
      <c r="EB21" s="382">
        <v>-1</v>
      </c>
      <c r="EC21" s="262" t="s">
        <v>6408</v>
      </c>
      <c r="ED21" s="383"/>
      <c r="EE21" s="383"/>
      <c r="EF21" s="262" t="s">
        <v>154</v>
      </c>
      <c r="EG21" s="262">
        <v>2</v>
      </c>
      <c r="EH21" s="262">
        <v>0</v>
      </c>
      <c r="EI21" s="262" t="s">
        <v>154</v>
      </c>
    </row>
    <row r="22" spans="1:139" ht="67.5">
      <c r="A22" s="357">
        <v>21</v>
      </c>
      <c r="B22" s="358">
        <v>1</v>
      </c>
      <c r="C22" s="262">
        <v>0</v>
      </c>
      <c r="D22" s="359">
        <v>1703099</v>
      </c>
      <c r="E22" s="360" t="s">
        <v>6292</v>
      </c>
      <c r="F22" s="361" t="s">
        <v>6291</v>
      </c>
      <c r="G22" s="362" t="s">
        <v>6582</v>
      </c>
      <c r="H22" s="363" t="s">
        <v>6415</v>
      </c>
      <c r="I22" s="363" t="s">
        <v>6583</v>
      </c>
      <c r="J22" s="363" t="s">
        <v>6584</v>
      </c>
      <c r="K22" s="262" t="s">
        <v>6585</v>
      </c>
      <c r="L22" s="364">
        <v>43099</v>
      </c>
      <c r="M22" s="364">
        <v>43096</v>
      </c>
      <c r="N22" s="25" t="s">
        <v>6586</v>
      </c>
      <c r="O22" s="365">
        <v>21</v>
      </c>
      <c r="P22" s="260" t="s">
        <v>6420</v>
      </c>
      <c r="Q22" s="25" t="s">
        <v>128</v>
      </c>
      <c r="R22" s="260" t="s">
        <v>6421</v>
      </c>
      <c r="S22" s="260" t="s">
        <v>6422</v>
      </c>
      <c r="T22" s="27" t="s">
        <v>6421</v>
      </c>
      <c r="U22" s="27" t="s">
        <v>6422</v>
      </c>
      <c r="V22" s="363">
        <v>2</v>
      </c>
      <c r="W22" s="363" t="s">
        <v>154</v>
      </c>
      <c r="X22" s="366" t="s">
        <v>6291</v>
      </c>
      <c r="Y22" s="366" t="s">
        <v>6587</v>
      </c>
      <c r="Z22" s="366" t="s">
        <v>569</v>
      </c>
      <c r="AA22" s="366">
        <v>3</v>
      </c>
      <c r="AB22" s="367" t="s">
        <v>6125</v>
      </c>
      <c r="AC22" s="367" t="s">
        <v>6125</v>
      </c>
      <c r="AD22" s="367" t="s">
        <v>6125</v>
      </c>
      <c r="AE22" s="367"/>
      <c r="AF22" s="368" t="s">
        <v>39</v>
      </c>
      <c r="AG22" s="367" t="s">
        <v>6471</v>
      </c>
      <c r="AH22" s="367" t="s">
        <v>6471</v>
      </c>
      <c r="AI22" s="367" t="s">
        <v>6471</v>
      </c>
      <c r="AJ22" s="367"/>
      <c r="AK22" s="363" t="s">
        <v>6332</v>
      </c>
      <c r="AL22" s="366" t="s">
        <v>152</v>
      </c>
      <c r="AM22" s="366" t="s">
        <v>6347</v>
      </c>
      <c r="AN22" s="369" t="s">
        <v>6291</v>
      </c>
      <c r="AO22" s="369" t="s">
        <v>6587</v>
      </c>
      <c r="AP22" s="369" t="s">
        <v>639</v>
      </c>
      <c r="AQ22" s="369">
        <v>3</v>
      </c>
      <c r="AR22" s="370" t="s">
        <v>6125</v>
      </c>
      <c r="AS22" s="370" t="s">
        <v>6125</v>
      </c>
      <c r="AT22" s="370" t="s">
        <v>6125</v>
      </c>
      <c r="AU22" s="370"/>
      <c r="AV22" s="368" t="s">
        <v>39</v>
      </c>
      <c r="AW22" s="370" t="s">
        <v>3005</v>
      </c>
      <c r="AX22" s="370" t="s">
        <v>3005</v>
      </c>
      <c r="AY22" s="370" t="s">
        <v>3005</v>
      </c>
      <c r="AZ22" s="370"/>
      <c r="BA22" s="363" t="s">
        <v>6331</v>
      </c>
      <c r="BB22" s="369" t="s">
        <v>444</v>
      </c>
      <c r="BC22" s="369" t="s">
        <v>6348</v>
      </c>
      <c r="BD22" s="371"/>
      <c r="BE22" s="371"/>
      <c r="BF22" s="371"/>
      <c r="BG22" s="371"/>
      <c r="BH22" s="371"/>
      <c r="BI22" s="371"/>
      <c r="BJ22" s="371"/>
      <c r="BK22" s="371"/>
      <c r="BL22" s="368" t="s">
        <v>72</v>
      </c>
      <c r="BM22" s="371"/>
      <c r="BN22" s="371"/>
      <c r="BO22" s="371"/>
      <c r="BP22" s="371"/>
      <c r="BQ22" s="363" t="s">
        <v>72</v>
      </c>
      <c r="BR22" s="371"/>
      <c r="BS22" s="371"/>
      <c r="BT22" s="372" t="s">
        <v>72</v>
      </c>
      <c r="BU22" s="372" t="s">
        <v>72</v>
      </c>
      <c r="BV22" s="372" t="s">
        <v>72</v>
      </c>
      <c r="BW22" s="373" t="s">
        <v>72</v>
      </c>
      <c r="BX22" s="374" t="s">
        <v>72</v>
      </c>
      <c r="BY22" s="374" t="s">
        <v>72</v>
      </c>
      <c r="BZ22" s="374" t="s">
        <v>72</v>
      </c>
      <c r="CA22" s="368" t="s">
        <v>72</v>
      </c>
      <c r="CB22" s="374" t="s">
        <v>72</v>
      </c>
      <c r="CC22" s="374" t="s">
        <v>72</v>
      </c>
      <c r="CD22" s="374" t="s">
        <v>72</v>
      </c>
      <c r="CE22" s="363" t="s">
        <v>72</v>
      </c>
      <c r="CF22" s="372" t="s">
        <v>72</v>
      </c>
      <c r="CG22" s="372" t="s">
        <v>72</v>
      </c>
      <c r="CH22" s="375" t="s">
        <v>72</v>
      </c>
      <c r="CI22" s="375" t="s">
        <v>72</v>
      </c>
      <c r="CJ22" s="375" t="s">
        <v>72</v>
      </c>
      <c r="CK22" s="376" t="s">
        <v>72</v>
      </c>
      <c r="CL22" s="377" t="s">
        <v>72</v>
      </c>
      <c r="CM22" s="377" t="s">
        <v>72</v>
      </c>
      <c r="CN22" s="377" t="s">
        <v>72</v>
      </c>
      <c r="CO22" s="368" t="s">
        <v>72</v>
      </c>
      <c r="CP22" s="377" t="s">
        <v>72</v>
      </c>
      <c r="CQ22" s="377" t="s">
        <v>72</v>
      </c>
      <c r="CR22" s="377" t="s">
        <v>72</v>
      </c>
      <c r="CS22" s="363" t="s">
        <v>72</v>
      </c>
      <c r="CT22" s="375" t="s">
        <v>72</v>
      </c>
      <c r="CU22" s="375" t="s">
        <v>72</v>
      </c>
      <c r="CV22" s="378" t="s">
        <v>72</v>
      </c>
      <c r="CW22" s="378" t="s">
        <v>72</v>
      </c>
      <c r="CX22" s="378" t="s">
        <v>72</v>
      </c>
      <c r="CY22" s="378" t="s">
        <v>72</v>
      </c>
      <c r="CZ22" s="379" t="s">
        <v>72</v>
      </c>
      <c r="DA22" s="379" t="s">
        <v>72</v>
      </c>
      <c r="DB22" s="379" t="s">
        <v>72</v>
      </c>
      <c r="DC22" s="368" t="s">
        <v>72</v>
      </c>
      <c r="DD22" s="379" t="s">
        <v>72</v>
      </c>
      <c r="DE22" s="379" t="s">
        <v>72</v>
      </c>
      <c r="DF22" s="379" t="s">
        <v>72</v>
      </c>
      <c r="DG22" s="363" t="s">
        <v>72</v>
      </c>
      <c r="DH22" s="378" t="s">
        <v>72</v>
      </c>
      <c r="DI22" s="378" t="s">
        <v>72</v>
      </c>
      <c r="DJ22" s="262">
        <v>2</v>
      </c>
      <c r="DK22" s="262" t="s">
        <v>6426</v>
      </c>
      <c r="DL22" s="262" t="s">
        <v>6427</v>
      </c>
      <c r="DM22" s="262" t="s">
        <v>72</v>
      </c>
      <c r="DN22" s="262" t="s">
        <v>6428</v>
      </c>
      <c r="DO22" s="262" t="s">
        <v>6428</v>
      </c>
      <c r="DP22" s="262" t="s">
        <v>6428</v>
      </c>
      <c r="DQ22" s="262">
        <v>2</v>
      </c>
      <c r="DR22" s="380">
        <v>0</v>
      </c>
      <c r="DS22" s="381" t="b">
        <v>1</v>
      </c>
      <c r="DT22" s="381" t="b">
        <v>1</v>
      </c>
      <c r="DU22" s="381" t="b">
        <v>1</v>
      </c>
      <c r="DV22" s="262" t="b">
        <v>1</v>
      </c>
      <c r="DW22" s="262" t="b">
        <v>1</v>
      </c>
      <c r="DX22" s="262" t="s">
        <v>6406</v>
      </c>
      <c r="DY22" s="262" t="s">
        <v>154</v>
      </c>
      <c r="DZ22" s="262" t="s">
        <v>72</v>
      </c>
      <c r="EA22" s="382" t="s">
        <v>6406</v>
      </c>
      <c r="EB22" s="382">
        <v>9</v>
      </c>
      <c r="EC22" s="262" t="s">
        <v>6408</v>
      </c>
      <c r="ED22" s="383"/>
      <c r="EE22" s="383"/>
      <c r="EF22" s="262" t="s">
        <v>154</v>
      </c>
      <c r="EG22" s="262">
        <v>2</v>
      </c>
      <c r="EH22" s="262">
        <v>0</v>
      </c>
      <c r="EI22" s="262" t="s">
        <v>154</v>
      </c>
    </row>
    <row r="23" spans="1:139" ht="67.5">
      <c r="A23" s="357">
        <v>22</v>
      </c>
      <c r="B23" s="358">
        <v>1</v>
      </c>
      <c r="C23" s="262">
        <v>0</v>
      </c>
      <c r="D23" s="359">
        <v>1703100</v>
      </c>
      <c r="E23" s="360" t="s">
        <v>6292</v>
      </c>
      <c r="F23" s="361" t="s">
        <v>6291</v>
      </c>
      <c r="G23" s="362" t="s">
        <v>6588</v>
      </c>
      <c r="H23" s="363" t="s">
        <v>6415</v>
      </c>
      <c r="I23" s="363" t="s">
        <v>6589</v>
      </c>
      <c r="J23" s="363" t="s">
        <v>6590</v>
      </c>
      <c r="K23" s="262" t="s">
        <v>6591</v>
      </c>
      <c r="L23" s="364">
        <v>43099</v>
      </c>
      <c r="M23" s="364">
        <v>43096</v>
      </c>
      <c r="N23" s="25" t="s">
        <v>6592</v>
      </c>
      <c r="O23" s="365">
        <v>22</v>
      </c>
      <c r="P23" s="260" t="s">
        <v>6420</v>
      </c>
      <c r="Q23" s="25" t="s">
        <v>128</v>
      </c>
      <c r="R23" s="260" t="s">
        <v>6421</v>
      </c>
      <c r="S23" s="260" t="s">
        <v>6422</v>
      </c>
      <c r="T23" s="27" t="s">
        <v>6421</v>
      </c>
      <c r="U23" s="27" t="s">
        <v>6422</v>
      </c>
      <c r="V23" s="363">
        <v>2</v>
      </c>
      <c r="W23" s="363" t="s">
        <v>154</v>
      </c>
      <c r="X23" s="366" t="s">
        <v>6291</v>
      </c>
      <c r="Y23" s="366" t="s">
        <v>6593</v>
      </c>
      <c r="Z23" s="366" t="s">
        <v>569</v>
      </c>
      <c r="AA23" s="366">
        <v>3</v>
      </c>
      <c r="AB23" s="367" t="s">
        <v>6125</v>
      </c>
      <c r="AC23" s="367" t="s">
        <v>6337</v>
      </c>
      <c r="AD23" s="367" t="s">
        <v>6125</v>
      </c>
      <c r="AE23" s="367"/>
      <c r="AF23" s="368" t="s">
        <v>6594</v>
      </c>
      <c r="AG23" s="367" t="s">
        <v>6471</v>
      </c>
      <c r="AH23" s="367" t="s">
        <v>3005</v>
      </c>
      <c r="AI23" s="367" t="s">
        <v>6471</v>
      </c>
      <c r="AJ23" s="367"/>
      <c r="AK23" s="363" t="s">
        <v>6595</v>
      </c>
      <c r="AL23" s="366" t="s">
        <v>152</v>
      </c>
      <c r="AM23" s="366" t="s">
        <v>6347</v>
      </c>
      <c r="AN23" s="369" t="s">
        <v>6291</v>
      </c>
      <c r="AO23" s="369" t="s">
        <v>6593</v>
      </c>
      <c r="AP23" s="369" t="s">
        <v>639</v>
      </c>
      <c r="AQ23" s="369">
        <v>3</v>
      </c>
      <c r="AR23" s="370" t="s">
        <v>6125</v>
      </c>
      <c r="AS23" s="370" t="s">
        <v>6125</v>
      </c>
      <c r="AT23" s="370" t="s">
        <v>6125</v>
      </c>
      <c r="AU23" s="370"/>
      <c r="AV23" s="368" t="s">
        <v>39</v>
      </c>
      <c r="AW23" s="370" t="s">
        <v>3005</v>
      </c>
      <c r="AX23" s="370" t="s">
        <v>3005</v>
      </c>
      <c r="AY23" s="370" t="s">
        <v>3005</v>
      </c>
      <c r="AZ23" s="370"/>
      <c r="BA23" s="363" t="s">
        <v>6331</v>
      </c>
      <c r="BB23" s="369" t="s">
        <v>444</v>
      </c>
      <c r="BC23" s="369" t="s">
        <v>6348</v>
      </c>
      <c r="BD23" s="371"/>
      <c r="BE23" s="371"/>
      <c r="BF23" s="371"/>
      <c r="BG23" s="371"/>
      <c r="BH23" s="371"/>
      <c r="BI23" s="371"/>
      <c r="BJ23" s="371"/>
      <c r="BK23" s="371"/>
      <c r="BL23" s="368" t="s">
        <v>72</v>
      </c>
      <c r="BM23" s="371"/>
      <c r="BN23" s="371"/>
      <c r="BO23" s="371"/>
      <c r="BP23" s="371"/>
      <c r="BQ23" s="363" t="s">
        <v>72</v>
      </c>
      <c r="BR23" s="371"/>
      <c r="BS23" s="371"/>
      <c r="BT23" s="372" t="s">
        <v>72</v>
      </c>
      <c r="BU23" s="372" t="s">
        <v>72</v>
      </c>
      <c r="BV23" s="372" t="s">
        <v>72</v>
      </c>
      <c r="BW23" s="373" t="s">
        <v>72</v>
      </c>
      <c r="BX23" s="374" t="s">
        <v>72</v>
      </c>
      <c r="BY23" s="374" t="s">
        <v>72</v>
      </c>
      <c r="BZ23" s="374" t="s">
        <v>72</v>
      </c>
      <c r="CA23" s="368" t="s">
        <v>72</v>
      </c>
      <c r="CB23" s="374" t="s">
        <v>72</v>
      </c>
      <c r="CC23" s="374" t="s">
        <v>72</v>
      </c>
      <c r="CD23" s="374" t="s">
        <v>72</v>
      </c>
      <c r="CE23" s="363" t="s">
        <v>72</v>
      </c>
      <c r="CF23" s="372" t="s">
        <v>72</v>
      </c>
      <c r="CG23" s="372" t="s">
        <v>72</v>
      </c>
      <c r="CH23" s="375" t="s">
        <v>72</v>
      </c>
      <c r="CI23" s="375" t="s">
        <v>72</v>
      </c>
      <c r="CJ23" s="375" t="s">
        <v>72</v>
      </c>
      <c r="CK23" s="376" t="s">
        <v>72</v>
      </c>
      <c r="CL23" s="377" t="s">
        <v>72</v>
      </c>
      <c r="CM23" s="377" t="s">
        <v>72</v>
      </c>
      <c r="CN23" s="377" t="s">
        <v>72</v>
      </c>
      <c r="CO23" s="368" t="s">
        <v>72</v>
      </c>
      <c r="CP23" s="377" t="s">
        <v>72</v>
      </c>
      <c r="CQ23" s="377" t="s">
        <v>72</v>
      </c>
      <c r="CR23" s="377" t="s">
        <v>72</v>
      </c>
      <c r="CS23" s="363" t="s">
        <v>72</v>
      </c>
      <c r="CT23" s="375" t="s">
        <v>72</v>
      </c>
      <c r="CU23" s="375" t="s">
        <v>72</v>
      </c>
      <c r="CV23" s="378" t="s">
        <v>72</v>
      </c>
      <c r="CW23" s="378" t="s">
        <v>72</v>
      </c>
      <c r="CX23" s="378" t="s">
        <v>72</v>
      </c>
      <c r="CY23" s="378" t="s">
        <v>72</v>
      </c>
      <c r="CZ23" s="379" t="s">
        <v>72</v>
      </c>
      <c r="DA23" s="379" t="s">
        <v>72</v>
      </c>
      <c r="DB23" s="379" t="s">
        <v>72</v>
      </c>
      <c r="DC23" s="368" t="s">
        <v>72</v>
      </c>
      <c r="DD23" s="379" t="s">
        <v>72</v>
      </c>
      <c r="DE23" s="379" t="s">
        <v>72</v>
      </c>
      <c r="DF23" s="379" t="s">
        <v>72</v>
      </c>
      <c r="DG23" s="363" t="s">
        <v>72</v>
      </c>
      <c r="DH23" s="378" t="s">
        <v>72</v>
      </c>
      <c r="DI23" s="378" t="s">
        <v>72</v>
      </c>
      <c r="DJ23" s="262">
        <v>2</v>
      </c>
      <c r="DK23" s="262" t="s">
        <v>6426</v>
      </c>
      <c r="DL23" s="262" t="s">
        <v>6427</v>
      </c>
      <c r="DM23" s="262" t="s">
        <v>72</v>
      </c>
      <c r="DN23" s="262" t="s">
        <v>6428</v>
      </c>
      <c r="DO23" s="262" t="s">
        <v>6428</v>
      </c>
      <c r="DP23" s="262" t="s">
        <v>6428</v>
      </c>
      <c r="DQ23" s="262">
        <v>2</v>
      </c>
      <c r="DR23" s="380">
        <v>0</v>
      </c>
      <c r="DS23" s="381" t="b">
        <v>1</v>
      </c>
      <c r="DT23" s="381" t="b">
        <v>1</v>
      </c>
      <c r="DU23" s="381" t="b">
        <v>1</v>
      </c>
      <c r="DV23" s="262" t="b">
        <v>1</v>
      </c>
      <c r="DW23" s="262" t="b">
        <v>1</v>
      </c>
      <c r="DX23" s="262" t="s">
        <v>6406</v>
      </c>
      <c r="DY23" s="262" t="s">
        <v>154</v>
      </c>
      <c r="DZ23" s="262" t="s">
        <v>72</v>
      </c>
      <c r="EA23" s="382" t="s">
        <v>6406</v>
      </c>
      <c r="EB23" s="382">
        <v>18</v>
      </c>
      <c r="EC23" s="262" t="s">
        <v>6407</v>
      </c>
      <c r="ED23" s="383"/>
      <c r="EE23" s="383"/>
      <c r="EF23" s="262" t="s">
        <v>154</v>
      </c>
      <c r="EG23" s="262">
        <v>2</v>
      </c>
      <c r="EH23" s="262">
        <v>0</v>
      </c>
      <c r="EI23" s="262" t="s">
        <v>154</v>
      </c>
    </row>
    <row r="24" spans="1:139" ht="67.5">
      <c r="A24" s="357">
        <v>23</v>
      </c>
      <c r="B24" s="358">
        <v>1</v>
      </c>
      <c r="C24" s="262">
        <v>0</v>
      </c>
      <c r="D24" s="359">
        <v>1703101</v>
      </c>
      <c r="E24" s="360" t="s">
        <v>6292</v>
      </c>
      <c r="F24" s="361" t="s">
        <v>6291</v>
      </c>
      <c r="G24" s="362" t="s">
        <v>6596</v>
      </c>
      <c r="H24" s="363" t="s">
        <v>6415</v>
      </c>
      <c r="I24" s="363" t="s">
        <v>6597</v>
      </c>
      <c r="J24" s="363" t="s">
        <v>6598</v>
      </c>
      <c r="K24" s="262" t="s">
        <v>6599</v>
      </c>
      <c r="L24" s="364">
        <v>43099</v>
      </c>
      <c r="M24" s="364">
        <v>43096</v>
      </c>
      <c r="N24" s="25" t="s">
        <v>6600</v>
      </c>
      <c r="O24" s="365">
        <v>23</v>
      </c>
      <c r="P24" s="260" t="s">
        <v>6420</v>
      </c>
      <c r="Q24" s="25" t="s">
        <v>128</v>
      </c>
      <c r="R24" s="260" t="s">
        <v>6421</v>
      </c>
      <c r="S24" s="260" t="s">
        <v>6422</v>
      </c>
      <c r="T24" s="27" t="s">
        <v>6421</v>
      </c>
      <c r="U24" s="27" t="s">
        <v>6422</v>
      </c>
      <c r="V24" s="363">
        <v>2</v>
      </c>
      <c r="W24" s="363" t="s">
        <v>6406</v>
      </c>
      <c r="X24" s="366" t="s">
        <v>6291</v>
      </c>
      <c r="Y24" s="366" t="s">
        <v>6601</v>
      </c>
      <c r="Z24" s="366" t="s">
        <v>569</v>
      </c>
      <c r="AA24" s="366">
        <v>3</v>
      </c>
      <c r="AB24" s="367" t="s">
        <v>6125</v>
      </c>
      <c r="AC24" s="367" t="s">
        <v>6125</v>
      </c>
      <c r="AD24" s="367" t="s">
        <v>6125</v>
      </c>
      <c r="AE24" s="367"/>
      <c r="AF24" s="368" t="s">
        <v>39</v>
      </c>
      <c r="AG24" s="367" t="s">
        <v>6471</v>
      </c>
      <c r="AH24" s="367" t="s">
        <v>6471</v>
      </c>
      <c r="AI24" s="367" t="s">
        <v>6471</v>
      </c>
      <c r="AJ24" s="367"/>
      <c r="AK24" s="363" t="s">
        <v>6332</v>
      </c>
      <c r="AL24" s="366" t="s">
        <v>152</v>
      </c>
      <c r="AM24" s="366" t="s">
        <v>6463</v>
      </c>
      <c r="AN24" s="369" t="s">
        <v>6291</v>
      </c>
      <c r="AO24" s="369" t="s">
        <v>6601</v>
      </c>
      <c r="AP24" s="369" t="s">
        <v>639</v>
      </c>
      <c r="AQ24" s="369">
        <v>3</v>
      </c>
      <c r="AR24" s="370" t="s">
        <v>6125</v>
      </c>
      <c r="AS24" s="370" t="s">
        <v>6125</v>
      </c>
      <c r="AT24" s="370" t="s">
        <v>6125</v>
      </c>
      <c r="AU24" s="370"/>
      <c r="AV24" s="368" t="s">
        <v>39</v>
      </c>
      <c r="AW24" s="370" t="s">
        <v>3005</v>
      </c>
      <c r="AX24" s="370" t="s">
        <v>3005</v>
      </c>
      <c r="AY24" s="370" t="s">
        <v>3005</v>
      </c>
      <c r="AZ24" s="370"/>
      <c r="BA24" s="363" t="s">
        <v>6331</v>
      </c>
      <c r="BB24" s="369" t="s">
        <v>444</v>
      </c>
      <c r="BC24" s="369" t="s">
        <v>6572</v>
      </c>
      <c r="BD24" s="371"/>
      <c r="BE24" s="371"/>
      <c r="BF24" s="371"/>
      <c r="BG24" s="371"/>
      <c r="BH24" s="371"/>
      <c r="BI24" s="371"/>
      <c r="BJ24" s="371"/>
      <c r="BK24" s="371"/>
      <c r="BL24" s="368" t="s">
        <v>72</v>
      </c>
      <c r="BM24" s="371"/>
      <c r="BN24" s="371"/>
      <c r="BO24" s="371"/>
      <c r="BP24" s="371"/>
      <c r="BQ24" s="363" t="s">
        <v>72</v>
      </c>
      <c r="BR24" s="371"/>
      <c r="BS24" s="371"/>
      <c r="BT24" s="372" t="s">
        <v>72</v>
      </c>
      <c r="BU24" s="372" t="s">
        <v>72</v>
      </c>
      <c r="BV24" s="372" t="s">
        <v>72</v>
      </c>
      <c r="BW24" s="373" t="s">
        <v>72</v>
      </c>
      <c r="BX24" s="374" t="s">
        <v>72</v>
      </c>
      <c r="BY24" s="374" t="s">
        <v>72</v>
      </c>
      <c r="BZ24" s="374" t="s">
        <v>72</v>
      </c>
      <c r="CA24" s="368" t="s">
        <v>72</v>
      </c>
      <c r="CB24" s="374" t="s">
        <v>72</v>
      </c>
      <c r="CC24" s="374" t="s">
        <v>72</v>
      </c>
      <c r="CD24" s="374" t="s">
        <v>72</v>
      </c>
      <c r="CE24" s="363" t="s">
        <v>72</v>
      </c>
      <c r="CF24" s="372" t="s">
        <v>72</v>
      </c>
      <c r="CG24" s="372" t="s">
        <v>72</v>
      </c>
      <c r="CH24" s="375" t="s">
        <v>72</v>
      </c>
      <c r="CI24" s="375" t="s">
        <v>72</v>
      </c>
      <c r="CJ24" s="375" t="s">
        <v>72</v>
      </c>
      <c r="CK24" s="376" t="s">
        <v>72</v>
      </c>
      <c r="CL24" s="377" t="s">
        <v>72</v>
      </c>
      <c r="CM24" s="377" t="s">
        <v>72</v>
      </c>
      <c r="CN24" s="377" t="s">
        <v>72</v>
      </c>
      <c r="CO24" s="368" t="s">
        <v>72</v>
      </c>
      <c r="CP24" s="377" t="s">
        <v>72</v>
      </c>
      <c r="CQ24" s="377" t="s">
        <v>72</v>
      </c>
      <c r="CR24" s="377" t="s">
        <v>72</v>
      </c>
      <c r="CS24" s="363" t="s">
        <v>72</v>
      </c>
      <c r="CT24" s="375" t="s">
        <v>72</v>
      </c>
      <c r="CU24" s="375" t="s">
        <v>72</v>
      </c>
      <c r="CV24" s="378" t="s">
        <v>72</v>
      </c>
      <c r="CW24" s="378" t="s">
        <v>72</v>
      </c>
      <c r="CX24" s="378" t="s">
        <v>72</v>
      </c>
      <c r="CY24" s="378" t="s">
        <v>72</v>
      </c>
      <c r="CZ24" s="379" t="s">
        <v>72</v>
      </c>
      <c r="DA24" s="379" t="s">
        <v>72</v>
      </c>
      <c r="DB24" s="379" t="s">
        <v>72</v>
      </c>
      <c r="DC24" s="368" t="s">
        <v>72</v>
      </c>
      <c r="DD24" s="379" t="s">
        <v>72</v>
      </c>
      <c r="DE24" s="379" t="s">
        <v>72</v>
      </c>
      <c r="DF24" s="379" t="s">
        <v>72</v>
      </c>
      <c r="DG24" s="363" t="s">
        <v>72</v>
      </c>
      <c r="DH24" s="378" t="s">
        <v>72</v>
      </c>
      <c r="DI24" s="378" t="s">
        <v>72</v>
      </c>
      <c r="DJ24" s="262">
        <v>2</v>
      </c>
      <c r="DK24" s="262" t="s">
        <v>6426</v>
      </c>
      <c r="DL24" s="262" t="s">
        <v>6427</v>
      </c>
      <c r="DM24" s="262" t="s">
        <v>72</v>
      </c>
      <c r="DN24" s="262" t="s">
        <v>6428</v>
      </c>
      <c r="DO24" s="262" t="s">
        <v>6428</v>
      </c>
      <c r="DP24" s="262" t="s">
        <v>6428</v>
      </c>
      <c r="DQ24" s="262">
        <v>2</v>
      </c>
      <c r="DR24" s="380">
        <v>0</v>
      </c>
      <c r="DS24" s="381" t="b">
        <v>1</v>
      </c>
      <c r="DT24" s="381" t="b">
        <v>1</v>
      </c>
      <c r="DU24" s="381" t="b">
        <v>1</v>
      </c>
      <c r="DV24" s="262" t="b">
        <v>1</v>
      </c>
      <c r="DW24" s="262" t="b">
        <v>1</v>
      </c>
      <c r="DX24" s="262" t="s">
        <v>6406</v>
      </c>
      <c r="DY24" s="262" t="s">
        <v>6406</v>
      </c>
      <c r="DZ24" s="262">
        <v>42</v>
      </c>
      <c r="EA24" s="382" t="s">
        <v>6406</v>
      </c>
      <c r="EB24" s="382">
        <v>32</v>
      </c>
      <c r="EC24" s="262" t="s">
        <v>6407</v>
      </c>
      <c r="ED24" s="383"/>
      <c r="EE24" s="383"/>
      <c r="EF24" s="262" t="s">
        <v>154</v>
      </c>
      <c r="EG24" s="262">
        <v>2</v>
      </c>
      <c r="EH24" s="262">
        <v>0</v>
      </c>
      <c r="EI24" s="262" t="s">
        <v>154</v>
      </c>
    </row>
    <row r="25" spans="1:139" ht="67.5">
      <c r="A25" s="357">
        <v>24</v>
      </c>
      <c r="B25" s="358">
        <v>1</v>
      </c>
      <c r="C25" s="262">
        <v>0</v>
      </c>
      <c r="D25" s="359">
        <v>1703102</v>
      </c>
      <c r="E25" s="360" t="s">
        <v>6292</v>
      </c>
      <c r="F25" s="361" t="s">
        <v>6291</v>
      </c>
      <c r="G25" s="362" t="s">
        <v>6602</v>
      </c>
      <c r="H25" s="363" t="s">
        <v>6415</v>
      </c>
      <c r="I25" s="363" t="s">
        <v>6603</v>
      </c>
      <c r="J25" s="363" t="s">
        <v>6604</v>
      </c>
      <c r="K25" s="262" t="s">
        <v>6605</v>
      </c>
      <c r="L25" s="364">
        <v>43099</v>
      </c>
      <c r="M25" s="364">
        <v>43097</v>
      </c>
      <c r="N25" s="25" t="s">
        <v>6606</v>
      </c>
      <c r="O25" s="365">
        <v>24</v>
      </c>
      <c r="P25" s="260" t="s">
        <v>6420</v>
      </c>
      <c r="Q25" s="25" t="s">
        <v>128</v>
      </c>
      <c r="R25" s="260" t="s">
        <v>6421</v>
      </c>
      <c r="S25" s="260" t="s">
        <v>6422</v>
      </c>
      <c r="T25" s="27" t="s">
        <v>6421</v>
      </c>
      <c r="U25" s="27" t="s">
        <v>6422</v>
      </c>
      <c r="V25" s="363">
        <v>2</v>
      </c>
      <c r="W25" s="363" t="s">
        <v>154</v>
      </c>
      <c r="X25" s="366" t="s">
        <v>6291</v>
      </c>
      <c r="Y25" s="366" t="s">
        <v>6607</v>
      </c>
      <c r="Z25" s="366" t="s">
        <v>569</v>
      </c>
      <c r="AA25" s="366">
        <v>3</v>
      </c>
      <c r="AB25" s="367" t="s">
        <v>6125</v>
      </c>
      <c r="AC25" s="367" t="s">
        <v>6125</v>
      </c>
      <c r="AD25" s="367" t="s">
        <v>6125</v>
      </c>
      <c r="AE25" s="367"/>
      <c r="AF25" s="368" t="s">
        <v>39</v>
      </c>
      <c r="AG25" s="367" t="s">
        <v>6471</v>
      </c>
      <c r="AH25" s="367" t="s">
        <v>6471</v>
      </c>
      <c r="AI25" s="367" t="s">
        <v>6471</v>
      </c>
      <c r="AJ25" s="367"/>
      <c r="AK25" s="363" t="s">
        <v>6332</v>
      </c>
      <c r="AL25" s="366" t="s">
        <v>152</v>
      </c>
      <c r="AM25" s="366" t="s">
        <v>6581</v>
      </c>
      <c r="AN25" s="369" t="s">
        <v>6291</v>
      </c>
      <c r="AO25" s="369" t="s">
        <v>6607</v>
      </c>
      <c r="AP25" s="369" t="s">
        <v>639</v>
      </c>
      <c r="AQ25" s="369">
        <v>3</v>
      </c>
      <c r="AR25" s="370" t="s">
        <v>6125</v>
      </c>
      <c r="AS25" s="370" t="s">
        <v>6125</v>
      </c>
      <c r="AT25" s="370" t="s">
        <v>6125</v>
      </c>
      <c r="AU25" s="370"/>
      <c r="AV25" s="368" t="s">
        <v>39</v>
      </c>
      <c r="AW25" s="370" t="s">
        <v>3005</v>
      </c>
      <c r="AX25" s="370" t="s">
        <v>3005</v>
      </c>
      <c r="AY25" s="370" t="s">
        <v>3005</v>
      </c>
      <c r="AZ25" s="370"/>
      <c r="BA25" s="363" t="s">
        <v>6331</v>
      </c>
      <c r="BB25" s="369" t="s">
        <v>444</v>
      </c>
      <c r="BC25" s="369" t="s">
        <v>6608</v>
      </c>
      <c r="BD25" s="371"/>
      <c r="BE25" s="371"/>
      <c r="BF25" s="371"/>
      <c r="BG25" s="371"/>
      <c r="BH25" s="371"/>
      <c r="BI25" s="371"/>
      <c r="BJ25" s="371"/>
      <c r="BK25" s="371"/>
      <c r="BL25" s="368" t="s">
        <v>72</v>
      </c>
      <c r="BM25" s="371"/>
      <c r="BN25" s="371"/>
      <c r="BO25" s="371"/>
      <c r="BP25" s="371"/>
      <c r="BQ25" s="363" t="s">
        <v>72</v>
      </c>
      <c r="BR25" s="371"/>
      <c r="BS25" s="371"/>
      <c r="BT25" s="372" t="s">
        <v>72</v>
      </c>
      <c r="BU25" s="372" t="s">
        <v>72</v>
      </c>
      <c r="BV25" s="372" t="s">
        <v>72</v>
      </c>
      <c r="BW25" s="373" t="s">
        <v>72</v>
      </c>
      <c r="BX25" s="374" t="s">
        <v>72</v>
      </c>
      <c r="BY25" s="374" t="s">
        <v>72</v>
      </c>
      <c r="BZ25" s="374" t="s">
        <v>72</v>
      </c>
      <c r="CA25" s="368" t="s">
        <v>72</v>
      </c>
      <c r="CB25" s="374" t="s">
        <v>72</v>
      </c>
      <c r="CC25" s="374" t="s">
        <v>72</v>
      </c>
      <c r="CD25" s="374" t="s">
        <v>72</v>
      </c>
      <c r="CE25" s="363" t="s">
        <v>72</v>
      </c>
      <c r="CF25" s="372" t="s">
        <v>72</v>
      </c>
      <c r="CG25" s="372" t="s">
        <v>72</v>
      </c>
      <c r="CH25" s="375" t="s">
        <v>72</v>
      </c>
      <c r="CI25" s="375" t="s">
        <v>72</v>
      </c>
      <c r="CJ25" s="375" t="s">
        <v>72</v>
      </c>
      <c r="CK25" s="376" t="s">
        <v>72</v>
      </c>
      <c r="CL25" s="377" t="s">
        <v>72</v>
      </c>
      <c r="CM25" s="377" t="s">
        <v>72</v>
      </c>
      <c r="CN25" s="377" t="s">
        <v>72</v>
      </c>
      <c r="CO25" s="368" t="s">
        <v>72</v>
      </c>
      <c r="CP25" s="377" t="s">
        <v>72</v>
      </c>
      <c r="CQ25" s="377" t="s">
        <v>72</v>
      </c>
      <c r="CR25" s="377" t="s">
        <v>72</v>
      </c>
      <c r="CS25" s="363" t="s">
        <v>72</v>
      </c>
      <c r="CT25" s="375" t="s">
        <v>72</v>
      </c>
      <c r="CU25" s="375" t="s">
        <v>72</v>
      </c>
      <c r="CV25" s="378" t="s">
        <v>72</v>
      </c>
      <c r="CW25" s="378" t="s">
        <v>72</v>
      </c>
      <c r="CX25" s="378" t="s">
        <v>72</v>
      </c>
      <c r="CY25" s="378" t="s">
        <v>72</v>
      </c>
      <c r="CZ25" s="379" t="s">
        <v>72</v>
      </c>
      <c r="DA25" s="379" t="s">
        <v>72</v>
      </c>
      <c r="DB25" s="379" t="s">
        <v>72</v>
      </c>
      <c r="DC25" s="368" t="s">
        <v>72</v>
      </c>
      <c r="DD25" s="379" t="s">
        <v>72</v>
      </c>
      <c r="DE25" s="379" t="s">
        <v>72</v>
      </c>
      <c r="DF25" s="379" t="s">
        <v>72</v>
      </c>
      <c r="DG25" s="363" t="s">
        <v>72</v>
      </c>
      <c r="DH25" s="378" t="s">
        <v>72</v>
      </c>
      <c r="DI25" s="378" t="s">
        <v>72</v>
      </c>
      <c r="DJ25" s="262">
        <v>2</v>
      </c>
      <c r="DK25" s="262" t="s">
        <v>6426</v>
      </c>
      <c r="DL25" s="262" t="s">
        <v>6427</v>
      </c>
      <c r="DM25" s="262" t="s">
        <v>72</v>
      </c>
      <c r="DN25" s="262" t="s">
        <v>6428</v>
      </c>
      <c r="DO25" s="262" t="s">
        <v>6428</v>
      </c>
      <c r="DP25" s="262" t="s">
        <v>6428</v>
      </c>
      <c r="DQ25" s="262">
        <v>2</v>
      </c>
      <c r="DR25" s="380">
        <v>0</v>
      </c>
      <c r="DS25" s="381" t="b">
        <v>1</v>
      </c>
      <c r="DT25" s="381" t="b">
        <v>1</v>
      </c>
      <c r="DU25" s="381" t="b">
        <v>1</v>
      </c>
      <c r="DV25" s="262" t="b">
        <v>1</v>
      </c>
      <c r="DW25" s="262" t="b">
        <v>1</v>
      </c>
      <c r="DX25" s="262" t="s">
        <v>6406</v>
      </c>
      <c r="DY25" s="262" t="s">
        <v>154</v>
      </c>
      <c r="DZ25" s="262" t="s">
        <v>72</v>
      </c>
      <c r="EA25" s="382" t="s">
        <v>6406</v>
      </c>
      <c r="EB25" s="382">
        <v>13</v>
      </c>
      <c r="EC25" s="262" t="s">
        <v>6407</v>
      </c>
      <c r="ED25" s="383"/>
      <c r="EE25" s="383"/>
      <c r="EF25" s="262" t="s">
        <v>154</v>
      </c>
      <c r="EG25" s="262">
        <v>2</v>
      </c>
      <c r="EH25" s="262">
        <v>0</v>
      </c>
      <c r="EI25" s="262" t="s">
        <v>154</v>
      </c>
    </row>
    <row r="26" spans="1:139" ht="67.5">
      <c r="A26" s="357">
        <v>25</v>
      </c>
      <c r="B26" s="358">
        <v>1</v>
      </c>
      <c r="C26" s="262">
        <v>0</v>
      </c>
      <c r="D26" s="359">
        <v>1703103</v>
      </c>
      <c r="E26" s="360" t="s">
        <v>6292</v>
      </c>
      <c r="F26" s="361" t="s">
        <v>6291</v>
      </c>
      <c r="G26" s="362" t="s">
        <v>6609</v>
      </c>
      <c r="H26" s="363" t="s">
        <v>6415</v>
      </c>
      <c r="I26" s="363" t="s">
        <v>6610</v>
      </c>
      <c r="J26" s="363" t="s">
        <v>6611</v>
      </c>
      <c r="K26" s="262" t="s">
        <v>6612</v>
      </c>
      <c r="L26" s="364">
        <v>43099</v>
      </c>
      <c r="M26" s="364">
        <v>43097</v>
      </c>
      <c r="N26" s="25" t="s">
        <v>6613</v>
      </c>
      <c r="O26" s="365">
        <v>25</v>
      </c>
      <c r="P26" s="260" t="s">
        <v>6420</v>
      </c>
      <c r="Q26" s="25" t="s">
        <v>128</v>
      </c>
      <c r="R26" s="260" t="s">
        <v>6421</v>
      </c>
      <c r="S26" s="260" t="s">
        <v>6422</v>
      </c>
      <c r="T26" s="27" t="s">
        <v>6421</v>
      </c>
      <c r="U26" s="27" t="s">
        <v>6422</v>
      </c>
      <c r="V26" s="363">
        <v>2</v>
      </c>
      <c r="W26" s="363" t="s">
        <v>154</v>
      </c>
      <c r="X26" s="366" t="s">
        <v>6291</v>
      </c>
      <c r="Y26" s="366" t="s">
        <v>6614</v>
      </c>
      <c r="Z26" s="366" t="s">
        <v>569</v>
      </c>
      <c r="AA26" s="366">
        <v>3</v>
      </c>
      <c r="AB26" s="367" t="s">
        <v>6487</v>
      </c>
      <c r="AC26" s="367" t="s">
        <v>6487</v>
      </c>
      <c r="AD26" s="367" t="s">
        <v>6337</v>
      </c>
      <c r="AE26" s="367"/>
      <c r="AF26" s="368" t="s">
        <v>6498</v>
      </c>
      <c r="AG26" s="367" t="s">
        <v>6489</v>
      </c>
      <c r="AH26" s="367" t="s">
        <v>6489</v>
      </c>
      <c r="AI26" s="367" t="s">
        <v>3005</v>
      </c>
      <c r="AJ26" s="367"/>
      <c r="AK26" s="363" t="s">
        <v>6499</v>
      </c>
      <c r="AL26" s="366" t="s">
        <v>152</v>
      </c>
      <c r="AM26" s="366" t="s">
        <v>6347</v>
      </c>
      <c r="AN26" s="369" t="s">
        <v>6291</v>
      </c>
      <c r="AO26" s="369" t="s">
        <v>6614</v>
      </c>
      <c r="AP26" s="369" t="s">
        <v>639</v>
      </c>
      <c r="AQ26" s="369">
        <v>3</v>
      </c>
      <c r="AR26" s="370" t="s">
        <v>6125</v>
      </c>
      <c r="AS26" s="370" t="s">
        <v>6125</v>
      </c>
      <c r="AT26" s="370" t="s">
        <v>6125</v>
      </c>
      <c r="AU26" s="370"/>
      <c r="AV26" s="368" t="s">
        <v>39</v>
      </c>
      <c r="AW26" s="370" t="s">
        <v>3005</v>
      </c>
      <c r="AX26" s="370" t="s">
        <v>3005</v>
      </c>
      <c r="AY26" s="370" t="s">
        <v>3005</v>
      </c>
      <c r="AZ26" s="370"/>
      <c r="BA26" s="363" t="s">
        <v>6331</v>
      </c>
      <c r="BB26" s="369" t="s">
        <v>444</v>
      </c>
      <c r="BC26" s="369" t="s">
        <v>6348</v>
      </c>
      <c r="BD26" s="371"/>
      <c r="BE26" s="371"/>
      <c r="BF26" s="371"/>
      <c r="BG26" s="371"/>
      <c r="BH26" s="371"/>
      <c r="BI26" s="371"/>
      <c r="BJ26" s="371"/>
      <c r="BK26" s="371"/>
      <c r="BL26" s="368" t="s">
        <v>72</v>
      </c>
      <c r="BM26" s="371"/>
      <c r="BN26" s="371"/>
      <c r="BO26" s="371"/>
      <c r="BP26" s="371"/>
      <c r="BQ26" s="363" t="s">
        <v>72</v>
      </c>
      <c r="BR26" s="371"/>
      <c r="BS26" s="371"/>
      <c r="BT26" s="372" t="s">
        <v>72</v>
      </c>
      <c r="BU26" s="372" t="s">
        <v>72</v>
      </c>
      <c r="BV26" s="372" t="s">
        <v>72</v>
      </c>
      <c r="BW26" s="373" t="s">
        <v>72</v>
      </c>
      <c r="BX26" s="374" t="s">
        <v>72</v>
      </c>
      <c r="BY26" s="374" t="s">
        <v>72</v>
      </c>
      <c r="BZ26" s="374" t="s">
        <v>72</v>
      </c>
      <c r="CA26" s="368" t="s">
        <v>72</v>
      </c>
      <c r="CB26" s="374" t="s">
        <v>72</v>
      </c>
      <c r="CC26" s="374" t="s">
        <v>72</v>
      </c>
      <c r="CD26" s="374" t="s">
        <v>72</v>
      </c>
      <c r="CE26" s="363" t="s">
        <v>72</v>
      </c>
      <c r="CF26" s="372" t="s">
        <v>72</v>
      </c>
      <c r="CG26" s="372" t="s">
        <v>72</v>
      </c>
      <c r="CH26" s="375" t="s">
        <v>72</v>
      </c>
      <c r="CI26" s="375" t="s">
        <v>72</v>
      </c>
      <c r="CJ26" s="375" t="s">
        <v>72</v>
      </c>
      <c r="CK26" s="376" t="s">
        <v>72</v>
      </c>
      <c r="CL26" s="377" t="s">
        <v>72</v>
      </c>
      <c r="CM26" s="377" t="s">
        <v>72</v>
      </c>
      <c r="CN26" s="377" t="s">
        <v>72</v>
      </c>
      <c r="CO26" s="368" t="s">
        <v>72</v>
      </c>
      <c r="CP26" s="377" t="s">
        <v>72</v>
      </c>
      <c r="CQ26" s="377" t="s">
        <v>72</v>
      </c>
      <c r="CR26" s="377" t="s">
        <v>72</v>
      </c>
      <c r="CS26" s="363" t="s">
        <v>72</v>
      </c>
      <c r="CT26" s="375" t="s">
        <v>72</v>
      </c>
      <c r="CU26" s="375" t="s">
        <v>72</v>
      </c>
      <c r="CV26" s="378" t="s">
        <v>72</v>
      </c>
      <c r="CW26" s="378" t="s">
        <v>72</v>
      </c>
      <c r="CX26" s="378" t="s">
        <v>72</v>
      </c>
      <c r="CY26" s="378" t="s">
        <v>72</v>
      </c>
      <c r="CZ26" s="379" t="s">
        <v>72</v>
      </c>
      <c r="DA26" s="379" t="s">
        <v>72</v>
      </c>
      <c r="DB26" s="379" t="s">
        <v>72</v>
      </c>
      <c r="DC26" s="368" t="s">
        <v>72</v>
      </c>
      <c r="DD26" s="379" t="s">
        <v>72</v>
      </c>
      <c r="DE26" s="379" t="s">
        <v>72</v>
      </c>
      <c r="DF26" s="379" t="s">
        <v>72</v>
      </c>
      <c r="DG26" s="363" t="s">
        <v>72</v>
      </c>
      <c r="DH26" s="378" t="s">
        <v>72</v>
      </c>
      <c r="DI26" s="378" t="s">
        <v>72</v>
      </c>
      <c r="DJ26" s="262">
        <v>2</v>
      </c>
      <c r="DK26" s="262" t="s">
        <v>6426</v>
      </c>
      <c r="DL26" s="262" t="s">
        <v>6427</v>
      </c>
      <c r="DM26" s="262" t="s">
        <v>72</v>
      </c>
      <c r="DN26" s="262" t="s">
        <v>6428</v>
      </c>
      <c r="DO26" s="262" t="s">
        <v>6428</v>
      </c>
      <c r="DP26" s="262" t="s">
        <v>6428</v>
      </c>
      <c r="DQ26" s="262">
        <v>2</v>
      </c>
      <c r="DR26" s="380">
        <v>0</v>
      </c>
      <c r="DS26" s="381" t="b">
        <v>1</v>
      </c>
      <c r="DT26" s="381" t="b">
        <v>1</v>
      </c>
      <c r="DU26" s="381" t="b">
        <v>1</v>
      </c>
      <c r="DV26" s="262" t="b">
        <v>1</v>
      </c>
      <c r="DW26" s="262" t="b">
        <v>1</v>
      </c>
      <c r="DX26" s="262" t="s">
        <v>6406</v>
      </c>
      <c r="DY26" s="262" t="s">
        <v>154</v>
      </c>
      <c r="DZ26" s="262" t="s">
        <v>72</v>
      </c>
      <c r="EA26" s="382" t="s">
        <v>6406</v>
      </c>
      <c r="EB26" s="382">
        <v>15</v>
      </c>
      <c r="EC26" s="262" t="s">
        <v>6407</v>
      </c>
      <c r="ED26" s="383"/>
      <c r="EE26" s="383"/>
      <c r="EF26" s="262" t="s">
        <v>154</v>
      </c>
      <c r="EG26" s="262">
        <v>2</v>
      </c>
      <c r="EH26" s="262">
        <v>0</v>
      </c>
      <c r="EI26" s="262" t="s">
        <v>154</v>
      </c>
    </row>
    <row r="27" spans="1:139" ht="67.5">
      <c r="A27" s="357">
        <v>26</v>
      </c>
      <c r="B27" s="358">
        <v>1</v>
      </c>
      <c r="C27" s="262">
        <v>0</v>
      </c>
      <c r="D27" s="359">
        <v>1703104</v>
      </c>
      <c r="E27" s="360" t="s">
        <v>6292</v>
      </c>
      <c r="F27" s="361" t="s">
        <v>6291</v>
      </c>
      <c r="G27" s="362" t="s">
        <v>6615</v>
      </c>
      <c r="H27" s="363" t="s">
        <v>6415</v>
      </c>
      <c r="I27" s="363" t="s">
        <v>6616</v>
      </c>
      <c r="J27" s="363" t="s">
        <v>6617</v>
      </c>
      <c r="K27" s="262" t="s">
        <v>6618</v>
      </c>
      <c r="L27" s="364">
        <v>43099</v>
      </c>
      <c r="M27" s="364">
        <v>43097</v>
      </c>
      <c r="N27" s="25" t="s">
        <v>6619</v>
      </c>
      <c r="O27" s="365">
        <v>26</v>
      </c>
      <c r="P27" s="260" t="s">
        <v>6420</v>
      </c>
      <c r="Q27" s="25" t="s">
        <v>128</v>
      </c>
      <c r="R27" s="260" t="s">
        <v>6421</v>
      </c>
      <c r="S27" s="260" t="s">
        <v>6422</v>
      </c>
      <c r="T27" s="27" t="s">
        <v>6421</v>
      </c>
      <c r="U27" s="27" t="s">
        <v>6422</v>
      </c>
      <c r="V27" s="363">
        <v>2</v>
      </c>
      <c r="W27" s="363" t="s">
        <v>154</v>
      </c>
      <c r="X27" s="366" t="s">
        <v>6291</v>
      </c>
      <c r="Y27" s="366" t="s">
        <v>6620</v>
      </c>
      <c r="Z27" s="366" t="s">
        <v>569</v>
      </c>
      <c r="AA27" s="366">
        <v>3</v>
      </c>
      <c r="AB27" s="367" t="s">
        <v>6125</v>
      </c>
      <c r="AC27" s="367" t="s">
        <v>6125</v>
      </c>
      <c r="AD27" s="367" t="s">
        <v>6125</v>
      </c>
      <c r="AE27" s="367"/>
      <c r="AF27" s="368" t="s">
        <v>39</v>
      </c>
      <c r="AG27" s="367" t="s">
        <v>6471</v>
      </c>
      <c r="AH27" s="367" t="s">
        <v>6471</v>
      </c>
      <c r="AI27" s="367" t="s">
        <v>6471</v>
      </c>
      <c r="AJ27" s="367"/>
      <c r="AK27" s="363" t="s">
        <v>6332</v>
      </c>
      <c r="AL27" s="366" t="s">
        <v>152</v>
      </c>
      <c r="AM27" s="366" t="s">
        <v>6446</v>
      </c>
      <c r="AN27" s="369" t="s">
        <v>6291</v>
      </c>
      <c r="AO27" s="369" t="s">
        <v>6620</v>
      </c>
      <c r="AP27" s="369" t="s">
        <v>639</v>
      </c>
      <c r="AQ27" s="369">
        <v>3</v>
      </c>
      <c r="AR27" s="370" t="s">
        <v>6125</v>
      </c>
      <c r="AS27" s="370" t="s">
        <v>6125</v>
      </c>
      <c r="AT27" s="370" t="s">
        <v>6125</v>
      </c>
      <c r="AU27" s="370"/>
      <c r="AV27" s="368" t="s">
        <v>39</v>
      </c>
      <c r="AW27" s="370" t="s">
        <v>3005</v>
      </c>
      <c r="AX27" s="370" t="s">
        <v>3005</v>
      </c>
      <c r="AY27" s="370" t="s">
        <v>3005</v>
      </c>
      <c r="AZ27" s="370"/>
      <c r="BA27" s="363" t="s">
        <v>6331</v>
      </c>
      <c r="BB27" s="369" t="s">
        <v>444</v>
      </c>
      <c r="BC27" s="369" t="s">
        <v>6581</v>
      </c>
      <c r="BD27" s="371"/>
      <c r="BE27" s="371"/>
      <c r="BF27" s="371"/>
      <c r="BG27" s="371"/>
      <c r="BH27" s="371"/>
      <c r="BI27" s="371"/>
      <c r="BJ27" s="371"/>
      <c r="BK27" s="371"/>
      <c r="BL27" s="368" t="s">
        <v>72</v>
      </c>
      <c r="BM27" s="371"/>
      <c r="BN27" s="371"/>
      <c r="BO27" s="371"/>
      <c r="BP27" s="371"/>
      <c r="BQ27" s="363" t="s">
        <v>72</v>
      </c>
      <c r="BR27" s="371"/>
      <c r="BS27" s="371"/>
      <c r="BT27" s="372" t="s">
        <v>72</v>
      </c>
      <c r="BU27" s="372" t="s">
        <v>72</v>
      </c>
      <c r="BV27" s="372" t="s">
        <v>72</v>
      </c>
      <c r="BW27" s="373" t="s">
        <v>72</v>
      </c>
      <c r="BX27" s="374" t="s">
        <v>72</v>
      </c>
      <c r="BY27" s="374" t="s">
        <v>72</v>
      </c>
      <c r="BZ27" s="374" t="s">
        <v>72</v>
      </c>
      <c r="CA27" s="368" t="s">
        <v>72</v>
      </c>
      <c r="CB27" s="374" t="s">
        <v>72</v>
      </c>
      <c r="CC27" s="374" t="s">
        <v>72</v>
      </c>
      <c r="CD27" s="374" t="s">
        <v>72</v>
      </c>
      <c r="CE27" s="363" t="s">
        <v>72</v>
      </c>
      <c r="CF27" s="372" t="s">
        <v>72</v>
      </c>
      <c r="CG27" s="372" t="s">
        <v>72</v>
      </c>
      <c r="CH27" s="375" t="s">
        <v>72</v>
      </c>
      <c r="CI27" s="375" t="s">
        <v>72</v>
      </c>
      <c r="CJ27" s="375" t="s">
        <v>72</v>
      </c>
      <c r="CK27" s="376" t="s">
        <v>72</v>
      </c>
      <c r="CL27" s="377" t="s">
        <v>72</v>
      </c>
      <c r="CM27" s="377" t="s">
        <v>72</v>
      </c>
      <c r="CN27" s="377" t="s">
        <v>72</v>
      </c>
      <c r="CO27" s="368" t="s">
        <v>72</v>
      </c>
      <c r="CP27" s="377" t="s">
        <v>72</v>
      </c>
      <c r="CQ27" s="377" t="s">
        <v>72</v>
      </c>
      <c r="CR27" s="377" t="s">
        <v>72</v>
      </c>
      <c r="CS27" s="363" t="s">
        <v>72</v>
      </c>
      <c r="CT27" s="375" t="s">
        <v>72</v>
      </c>
      <c r="CU27" s="375" t="s">
        <v>72</v>
      </c>
      <c r="CV27" s="378" t="s">
        <v>72</v>
      </c>
      <c r="CW27" s="378" t="s">
        <v>72</v>
      </c>
      <c r="CX27" s="378" t="s">
        <v>72</v>
      </c>
      <c r="CY27" s="378" t="s">
        <v>72</v>
      </c>
      <c r="CZ27" s="379" t="s">
        <v>72</v>
      </c>
      <c r="DA27" s="379" t="s">
        <v>72</v>
      </c>
      <c r="DB27" s="379" t="s">
        <v>72</v>
      </c>
      <c r="DC27" s="368" t="s">
        <v>72</v>
      </c>
      <c r="DD27" s="379" t="s">
        <v>72</v>
      </c>
      <c r="DE27" s="379" t="s">
        <v>72</v>
      </c>
      <c r="DF27" s="379" t="s">
        <v>72</v>
      </c>
      <c r="DG27" s="363" t="s">
        <v>72</v>
      </c>
      <c r="DH27" s="378" t="s">
        <v>72</v>
      </c>
      <c r="DI27" s="378" t="s">
        <v>72</v>
      </c>
      <c r="DJ27" s="262">
        <v>2</v>
      </c>
      <c r="DK27" s="262" t="s">
        <v>6426</v>
      </c>
      <c r="DL27" s="262" t="s">
        <v>6427</v>
      </c>
      <c r="DM27" s="262" t="s">
        <v>72</v>
      </c>
      <c r="DN27" s="262" t="s">
        <v>6428</v>
      </c>
      <c r="DO27" s="262" t="s">
        <v>6428</v>
      </c>
      <c r="DP27" s="262" t="s">
        <v>6428</v>
      </c>
      <c r="DQ27" s="262">
        <v>2</v>
      </c>
      <c r="DR27" s="380">
        <v>0</v>
      </c>
      <c r="DS27" s="381" t="b">
        <v>1</v>
      </c>
      <c r="DT27" s="381" t="b">
        <v>1</v>
      </c>
      <c r="DU27" s="381" t="b">
        <v>1</v>
      </c>
      <c r="DV27" s="262" t="b">
        <v>1</v>
      </c>
      <c r="DW27" s="262" t="b">
        <v>1</v>
      </c>
      <c r="DX27" s="262" t="s">
        <v>6406</v>
      </c>
      <c r="DY27" s="262" t="s">
        <v>154</v>
      </c>
      <c r="DZ27" s="262" t="s">
        <v>72</v>
      </c>
      <c r="EA27" s="382" t="s">
        <v>6406</v>
      </c>
      <c r="EB27" s="382">
        <v>7</v>
      </c>
      <c r="EC27" s="262" t="s">
        <v>6408</v>
      </c>
      <c r="ED27" s="383"/>
      <c r="EE27" s="383"/>
      <c r="EF27" s="262" t="s">
        <v>154</v>
      </c>
      <c r="EG27" s="262">
        <v>2</v>
      </c>
      <c r="EH27" s="262">
        <v>0</v>
      </c>
      <c r="EI27" s="262" t="s">
        <v>154</v>
      </c>
    </row>
    <row r="28" spans="1:139" ht="67.5">
      <c r="A28" s="357">
        <v>27</v>
      </c>
      <c r="B28" s="358">
        <v>1</v>
      </c>
      <c r="C28" s="262">
        <v>0</v>
      </c>
      <c r="D28" s="359">
        <v>1703105</v>
      </c>
      <c r="E28" s="360" t="s">
        <v>6292</v>
      </c>
      <c r="F28" s="361" t="s">
        <v>6291</v>
      </c>
      <c r="G28" s="362" t="s">
        <v>6621</v>
      </c>
      <c r="H28" s="363" t="s">
        <v>6415</v>
      </c>
      <c r="I28" s="363" t="s">
        <v>6622</v>
      </c>
      <c r="J28" s="363" t="s">
        <v>6623</v>
      </c>
      <c r="K28" s="262" t="s">
        <v>6624</v>
      </c>
      <c r="L28" s="364">
        <v>43099</v>
      </c>
      <c r="M28" s="364">
        <v>43097</v>
      </c>
      <c r="N28" s="25" t="s">
        <v>6625</v>
      </c>
      <c r="O28" s="365">
        <v>27</v>
      </c>
      <c r="P28" s="260" t="s">
        <v>6420</v>
      </c>
      <c r="Q28" s="25" t="s">
        <v>128</v>
      </c>
      <c r="R28" s="260" t="s">
        <v>6421</v>
      </c>
      <c r="S28" s="260" t="s">
        <v>6422</v>
      </c>
      <c r="T28" s="27" t="s">
        <v>6421</v>
      </c>
      <c r="U28" s="27" t="s">
        <v>6422</v>
      </c>
      <c r="V28" s="363">
        <v>2</v>
      </c>
      <c r="W28" s="363" t="s">
        <v>6406</v>
      </c>
      <c r="X28" s="366" t="s">
        <v>6291</v>
      </c>
      <c r="Y28" s="366" t="s">
        <v>6626</v>
      </c>
      <c r="Z28" s="366" t="s">
        <v>569</v>
      </c>
      <c r="AA28" s="366">
        <v>3</v>
      </c>
      <c r="AB28" s="367" t="s">
        <v>6337</v>
      </c>
      <c r="AC28" s="367" t="s">
        <v>6337</v>
      </c>
      <c r="AD28" s="367" t="s">
        <v>6337</v>
      </c>
      <c r="AE28" s="367"/>
      <c r="AF28" s="368" t="s">
        <v>38</v>
      </c>
      <c r="AG28" s="367" t="s">
        <v>3005</v>
      </c>
      <c r="AH28" s="367" t="s">
        <v>3005</v>
      </c>
      <c r="AI28" s="367" t="s">
        <v>3005</v>
      </c>
      <c r="AJ28" s="367"/>
      <c r="AK28" s="363" t="s">
        <v>6331</v>
      </c>
      <c r="AL28" s="366" t="s">
        <v>152</v>
      </c>
      <c r="AM28" s="366" t="s">
        <v>6424</v>
      </c>
      <c r="AN28" s="369" t="s">
        <v>6291</v>
      </c>
      <c r="AO28" s="369" t="s">
        <v>6626</v>
      </c>
      <c r="AP28" s="369" t="s">
        <v>639</v>
      </c>
      <c r="AQ28" s="369">
        <v>3</v>
      </c>
      <c r="AR28" s="370" t="s">
        <v>6125</v>
      </c>
      <c r="AS28" s="370" t="s">
        <v>6125</v>
      </c>
      <c r="AT28" s="370" t="s">
        <v>6125</v>
      </c>
      <c r="AU28" s="370"/>
      <c r="AV28" s="368" t="s">
        <v>39</v>
      </c>
      <c r="AW28" s="370" t="s">
        <v>3005</v>
      </c>
      <c r="AX28" s="370" t="s">
        <v>3005</v>
      </c>
      <c r="AY28" s="370" t="s">
        <v>3005</v>
      </c>
      <c r="AZ28" s="370"/>
      <c r="BA28" s="363" t="s">
        <v>6331</v>
      </c>
      <c r="BB28" s="369" t="s">
        <v>444</v>
      </c>
      <c r="BC28" s="369" t="s">
        <v>6572</v>
      </c>
      <c r="BD28" s="371"/>
      <c r="BE28" s="371"/>
      <c r="BF28" s="371"/>
      <c r="BG28" s="371"/>
      <c r="BH28" s="371"/>
      <c r="BI28" s="371"/>
      <c r="BJ28" s="371"/>
      <c r="BK28" s="371"/>
      <c r="BL28" s="368" t="s">
        <v>72</v>
      </c>
      <c r="BM28" s="371"/>
      <c r="BN28" s="371"/>
      <c r="BO28" s="371"/>
      <c r="BP28" s="371"/>
      <c r="BQ28" s="363" t="s">
        <v>72</v>
      </c>
      <c r="BR28" s="371"/>
      <c r="BS28" s="371"/>
      <c r="BT28" s="372" t="s">
        <v>72</v>
      </c>
      <c r="BU28" s="372" t="s">
        <v>72</v>
      </c>
      <c r="BV28" s="372" t="s">
        <v>72</v>
      </c>
      <c r="BW28" s="373" t="s">
        <v>72</v>
      </c>
      <c r="BX28" s="374" t="s">
        <v>72</v>
      </c>
      <c r="BY28" s="374" t="s">
        <v>72</v>
      </c>
      <c r="BZ28" s="374" t="s">
        <v>72</v>
      </c>
      <c r="CA28" s="368" t="s">
        <v>72</v>
      </c>
      <c r="CB28" s="374" t="s">
        <v>72</v>
      </c>
      <c r="CC28" s="374" t="s">
        <v>72</v>
      </c>
      <c r="CD28" s="374" t="s">
        <v>72</v>
      </c>
      <c r="CE28" s="363" t="s">
        <v>72</v>
      </c>
      <c r="CF28" s="372" t="s">
        <v>72</v>
      </c>
      <c r="CG28" s="372" t="s">
        <v>72</v>
      </c>
      <c r="CH28" s="375" t="s">
        <v>72</v>
      </c>
      <c r="CI28" s="375" t="s">
        <v>72</v>
      </c>
      <c r="CJ28" s="375" t="s">
        <v>72</v>
      </c>
      <c r="CK28" s="376" t="s">
        <v>72</v>
      </c>
      <c r="CL28" s="377" t="s">
        <v>72</v>
      </c>
      <c r="CM28" s="377" t="s">
        <v>72</v>
      </c>
      <c r="CN28" s="377" t="s">
        <v>72</v>
      </c>
      <c r="CO28" s="368" t="s">
        <v>72</v>
      </c>
      <c r="CP28" s="377" t="s">
        <v>72</v>
      </c>
      <c r="CQ28" s="377" t="s">
        <v>72</v>
      </c>
      <c r="CR28" s="377" t="s">
        <v>72</v>
      </c>
      <c r="CS28" s="363" t="s">
        <v>72</v>
      </c>
      <c r="CT28" s="375" t="s">
        <v>72</v>
      </c>
      <c r="CU28" s="375" t="s">
        <v>72</v>
      </c>
      <c r="CV28" s="378" t="s">
        <v>72</v>
      </c>
      <c r="CW28" s="378" t="s">
        <v>72</v>
      </c>
      <c r="CX28" s="378" t="s">
        <v>72</v>
      </c>
      <c r="CY28" s="378" t="s">
        <v>72</v>
      </c>
      <c r="CZ28" s="379" t="s">
        <v>72</v>
      </c>
      <c r="DA28" s="379" t="s">
        <v>72</v>
      </c>
      <c r="DB28" s="379" t="s">
        <v>72</v>
      </c>
      <c r="DC28" s="368" t="s">
        <v>72</v>
      </c>
      <c r="DD28" s="379" t="s">
        <v>72</v>
      </c>
      <c r="DE28" s="379" t="s">
        <v>72</v>
      </c>
      <c r="DF28" s="379" t="s">
        <v>72</v>
      </c>
      <c r="DG28" s="363" t="s">
        <v>72</v>
      </c>
      <c r="DH28" s="378" t="s">
        <v>72</v>
      </c>
      <c r="DI28" s="378" t="s">
        <v>72</v>
      </c>
      <c r="DJ28" s="262">
        <v>2</v>
      </c>
      <c r="DK28" s="262" t="s">
        <v>6426</v>
      </c>
      <c r="DL28" s="262" t="s">
        <v>6427</v>
      </c>
      <c r="DM28" s="262" t="s">
        <v>72</v>
      </c>
      <c r="DN28" s="262" t="s">
        <v>6428</v>
      </c>
      <c r="DO28" s="262" t="s">
        <v>6428</v>
      </c>
      <c r="DP28" s="262" t="s">
        <v>6428</v>
      </c>
      <c r="DQ28" s="262">
        <v>2</v>
      </c>
      <c r="DR28" s="380">
        <v>0</v>
      </c>
      <c r="DS28" s="381" t="b">
        <v>1</v>
      </c>
      <c r="DT28" s="381" t="b">
        <v>1</v>
      </c>
      <c r="DU28" s="381" t="b">
        <v>1</v>
      </c>
      <c r="DV28" s="262" t="b">
        <v>1</v>
      </c>
      <c r="DW28" s="262" t="b">
        <v>1</v>
      </c>
      <c r="DX28" s="262" t="s">
        <v>6406</v>
      </c>
      <c r="DY28" s="262" t="s">
        <v>6406</v>
      </c>
      <c r="DZ28" s="262">
        <v>42</v>
      </c>
      <c r="EA28" s="382" t="s">
        <v>6406</v>
      </c>
      <c r="EB28" s="382">
        <v>32</v>
      </c>
      <c r="EC28" s="262" t="s">
        <v>6407</v>
      </c>
      <c r="ED28" s="383"/>
      <c r="EE28" s="383"/>
      <c r="EF28" s="262" t="s">
        <v>154</v>
      </c>
      <c r="EG28" s="262">
        <v>2</v>
      </c>
      <c r="EH28" s="262">
        <v>0</v>
      </c>
      <c r="EI28" s="262" t="s">
        <v>154</v>
      </c>
    </row>
    <row r="29" spans="1:139" ht="67.5">
      <c r="A29" s="357">
        <v>28</v>
      </c>
      <c r="B29" s="358">
        <v>1</v>
      </c>
      <c r="C29" s="262">
        <v>0</v>
      </c>
      <c r="D29" s="359">
        <v>1703106</v>
      </c>
      <c r="E29" s="360" t="s">
        <v>6292</v>
      </c>
      <c r="F29" s="361" t="s">
        <v>6291</v>
      </c>
      <c r="G29" s="362" t="s">
        <v>6627</v>
      </c>
      <c r="H29" s="363" t="s">
        <v>6415</v>
      </c>
      <c r="I29" s="363" t="s">
        <v>6628</v>
      </c>
      <c r="J29" s="363" t="s">
        <v>6629</v>
      </c>
      <c r="K29" s="262" t="s">
        <v>6630</v>
      </c>
      <c r="L29" s="364">
        <v>43099</v>
      </c>
      <c r="M29" s="364">
        <v>43098</v>
      </c>
      <c r="N29" s="25" t="s">
        <v>6631</v>
      </c>
      <c r="O29" s="365">
        <v>28</v>
      </c>
      <c r="P29" s="260" t="s">
        <v>6420</v>
      </c>
      <c r="Q29" s="25" t="s">
        <v>128</v>
      </c>
      <c r="R29" s="260" t="s">
        <v>6421</v>
      </c>
      <c r="S29" s="260" t="s">
        <v>6422</v>
      </c>
      <c r="T29" s="27" t="s">
        <v>6421</v>
      </c>
      <c r="U29" s="27" t="s">
        <v>6422</v>
      </c>
      <c r="V29" s="363">
        <v>2</v>
      </c>
      <c r="W29" s="363" t="s">
        <v>154</v>
      </c>
      <c r="X29" s="366" t="s">
        <v>6291</v>
      </c>
      <c r="Y29" s="366" t="s">
        <v>6632</v>
      </c>
      <c r="Z29" s="366" t="s">
        <v>569</v>
      </c>
      <c r="AA29" s="366">
        <v>3</v>
      </c>
      <c r="AB29" s="367" t="s">
        <v>6337</v>
      </c>
      <c r="AC29" s="367" t="s">
        <v>6337</v>
      </c>
      <c r="AD29" s="367" t="s">
        <v>6337</v>
      </c>
      <c r="AE29" s="367"/>
      <c r="AF29" s="368" t="s">
        <v>38</v>
      </c>
      <c r="AG29" s="367" t="s">
        <v>3005</v>
      </c>
      <c r="AH29" s="367" t="s">
        <v>3005</v>
      </c>
      <c r="AI29" s="367" t="s">
        <v>3005</v>
      </c>
      <c r="AJ29" s="367"/>
      <c r="AK29" s="363" t="s">
        <v>6331</v>
      </c>
      <c r="AL29" s="366" t="s">
        <v>152</v>
      </c>
      <c r="AM29" s="366" t="s">
        <v>6341</v>
      </c>
      <c r="AN29" s="369" t="s">
        <v>6291</v>
      </c>
      <c r="AO29" s="369" t="s">
        <v>6632</v>
      </c>
      <c r="AP29" s="369" t="s">
        <v>639</v>
      </c>
      <c r="AQ29" s="369">
        <v>3</v>
      </c>
      <c r="AR29" s="370" t="s">
        <v>6125</v>
      </c>
      <c r="AS29" s="370" t="s">
        <v>6125</v>
      </c>
      <c r="AT29" s="370" t="s">
        <v>6125</v>
      </c>
      <c r="AU29" s="370"/>
      <c r="AV29" s="368" t="s">
        <v>39</v>
      </c>
      <c r="AW29" s="370" t="s">
        <v>3005</v>
      </c>
      <c r="AX29" s="370" t="s">
        <v>3005</v>
      </c>
      <c r="AY29" s="370" t="s">
        <v>3005</v>
      </c>
      <c r="AZ29" s="370"/>
      <c r="BA29" s="363" t="s">
        <v>6331</v>
      </c>
      <c r="BB29" s="369" t="s">
        <v>444</v>
      </c>
      <c r="BC29" s="369" t="s">
        <v>6347</v>
      </c>
      <c r="BD29" s="371"/>
      <c r="BE29" s="371"/>
      <c r="BF29" s="371"/>
      <c r="BG29" s="371"/>
      <c r="BH29" s="371"/>
      <c r="BI29" s="371"/>
      <c r="BJ29" s="371"/>
      <c r="BK29" s="371"/>
      <c r="BL29" s="368" t="s">
        <v>72</v>
      </c>
      <c r="BM29" s="371"/>
      <c r="BN29" s="371"/>
      <c r="BO29" s="371"/>
      <c r="BP29" s="371"/>
      <c r="BQ29" s="363" t="s">
        <v>72</v>
      </c>
      <c r="BR29" s="371"/>
      <c r="BS29" s="371"/>
      <c r="BT29" s="372" t="s">
        <v>72</v>
      </c>
      <c r="BU29" s="372" t="s">
        <v>72</v>
      </c>
      <c r="BV29" s="372" t="s">
        <v>72</v>
      </c>
      <c r="BW29" s="373" t="s">
        <v>72</v>
      </c>
      <c r="BX29" s="374" t="s">
        <v>72</v>
      </c>
      <c r="BY29" s="374" t="s">
        <v>72</v>
      </c>
      <c r="BZ29" s="374" t="s">
        <v>72</v>
      </c>
      <c r="CA29" s="368" t="s">
        <v>72</v>
      </c>
      <c r="CB29" s="374" t="s">
        <v>72</v>
      </c>
      <c r="CC29" s="374" t="s">
        <v>72</v>
      </c>
      <c r="CD29" s="374" t="s">
        <v>72</v>
      </c>
      <c r="CE29" s="363" t="s">
        <v>72</v>
      </c>
      <c r="CF29" s="372" t="s">
        <v>72</v>
      </c>
      <c r="CG29" s="372" t="s">
        <v>72</v>
      </c>
      <c r="CH29" s="375" t="s">
        <v>72</v>
      </c>
      <c r="CI29" s="375" t="s">
        <v>72</v>
      </c>
      <c r="CJ29" s="375" t="s">
        <v>72</v>
      </c>
      <c r="CK29" s="376" t="s">
        <v>72</v>
      </c>
      <c r="CL29" s="377" t="s">
        <v>72</v>
      </c>
      <c r="CM29" s="377" t="s">
        <v>72</v>
      </c>
      <c r="CN29" s="377" t="s">
        <v>72</v>
      </c>
      <c r="CO29" s="368" t="s">
        <v>72</v>
      </c>
      <c r="CP29" s="377" t="s">
        <v>72</v>
      </c>
      <c r="CQ29" s="377" t="s">
        <v>72</v>
      </c>
      <c r="CR29" s="377" t="s">
        <v>72</v>
      </c>
      <c r="CS29" s="363" t="s">
        <v>72</v>
      </c>
      <c r="CT29" s="375" t="s">
        <v>72</v>
      </c>
      <c r="CU29" s="375" t="s">
        <v>72</v>
      </c>
      <c r="CV29" s="378" t="s">
        <v>72</v>
      </c>
      <c r="CW29" s="378" t="s">
        <v>72</v>
      </c>
      <c r="CX29" s="378" t="s">
        <v>72</v>
      </c>
      <c r="CY29" s="378" t="s">
        <v>72</v>
      </c>
      <c r="CZ29" s="379" t="s">
        <v>72</v>
      </c>
      <c r="DA29" s="379" t="s">
        <v>72</v>
      </c>
      <c r="DB29" s="379" t="s">
        <v>72</v>
      </c>
      <c r="DC29" s="368" t="s">
        <v>72</v>
      </c>
      <c r="DD29" s="379" t="s">
        <v>72</v>
      </c>
      <c r="DE29" s="379" t="s">
        <v>72</v>
      </c>
      <c r="DF29" s="379" t="s">
        <v>72</v>
      </c>
      <c r="DG29" s="363" t="s">
        <v>72</v>
      </c>
      <c r="DH29" s="378" t="s">
        <v>72</v>
      </c>
      <c r="DI29" s="378" t="s">
        <v>72</v>
      </c>
      <c r="DJ29" s="262">
        <v>2</v>
      </c>
      <c r="DK29" s="262" t="s">
        <v>6426</v>
      </c>
      <c r="DL29" s="262" t="s">
        <v>6427</v>
      </c>
      <c r="DM29" s="262" t="s">
        <v>72</v>
      </c>
      <c r="DN29" s="262" t="s">
        <v>6428</v>
      </c>
      <c r="DO29" s="262" t="s">
        <v>6428</v>
      </c>
      <c r="DP29" s="262" t="s">
        <v>6428</v>
      </c>
      <c r="DQ29" s="262">
        <v>2</v>
      </c>
      <c r="DR29" s="380">
        <v>0</v>
      </c>
      <c r="DS29" s="381" t="b">
        <v>1</v>
      </c>
      <c r="DT29" s="381" t="b">
        <v>1</v>
      </c>
      <c r="DU29" s="381" t="b">
        <v>1</v>
      </c>
      <c r="DV29" s="262" t="b">
        <v>1</v>
      </c>
      <c r="DW29" s="262" t="b">
        <v>1</v>
      </c>
      <c r="DX29" s="262" t="s">
        <v>6406</v>
      </c>
      <c r="DY29" s="262" t="s">
        <v>154</v>
      </c>
      <c r="DZ29" s="262" t="s">
        <v>72</v>
      </c>
      <c r="EA29" s="382" t="s">
        <v>6406</v>
      </c>
      <c r="EB29" s="382">
        <v>8</v>
      </c>
      <c r="EC29" s="262" t="s">
        <v>6408</v>
      </c>
      <c r="ED29" s="383"/>
      <c r="EE29" s="383"/>
      <c r="EF29" s="262" t="s">
        <v>154</v>
      </c>
      <c r="EG29" s="262">
        <v>2</v>
      </c>
      <c r="EH29" s="262">
        <v>0</v>
      </c>
      <c r="EI29" s="262" t="s">
        <v>154</v>
      </c>
    </row>
    <row r="30" spans="1:139" ht="67.5">
      <c r="A30" s="357">
        <v>29</v>
      </c>
      <c r="B30" s="358">
        <v>1</v>
      </c>
      <c r="C30" s="262">
        <v>0</v>
      </c>
      <c r="D30" s="359">
        <v>1703107</v>
      </c>
      <c r="E30" s="360" t="s">
        <v>6292</v>
      </c>
      <c r="F30" s="361" t="s">
        <v>6291</v>
      </c>
      <c r="G30" s="362" t="s">
        <v>6633</v>
      </c>
      <c r="H30" s="363" t="s">
        <v>6415</v>
      </c>
      <c r="I30" s="363" t="s">
        <v>6634</v>
      </c>
      <c r="J30" s="363" t="s">
        <v>6635</v>
      </c>
      <c r="K30" s="262" t="s">
        <v>6636</v>
      </c>
      <c r="L30" s="364">
        <v>43099</v>
      </c>
      <c r="M30" s="364">
        <v>43098</v>
      </c>
      <c r="N30" s="25" t="s">
        <v>6637</v>
      </c>
      <c r="O30" s="365">
        <v>29</v>
      </c>
      <c r="P30" s="260" t="s">
        <v>6420</v>
      </c>
      <c r="Q30" s="25" t="s">
        <v>128</v>
      </c>
      <c r="R30" s="260" t="s">
        <v>6421</v>
      </c>
      <c r="S30" s="260" t="s">
        <v>6422</v>
      </c>
      <c r="T30" s="27" t="s">
        <v>6421</v>
      </c>
      <c r="U30" s="27" t="s">
        <v>6422</v>
      </c>
      <c r="V30" s="363">
        <v>2</v>
      </c>
      <c r="W30" s="363" t="s">
        <v>154</v>
      </c>
      <c r="X30" s="366" t="s">
        <v>6291</v>
      </c>
      <c r="Y30" s="366" t="s">
        <v>6638</v>
      </c>
      <c r="Z30" s="366" t="s">
        <v>569</v>
      </c>
      <c r="AA30" s="366">
        <v>3</v>
      </c>
      <c r="AB30" s="367" t="s">
        <v>6337</v>
      </c>
      <c r="AC30" s="367" t="s">
        <v>6337</v>
      </c>
      <c r="AD30" s="367" t="s">
        <v>6337</v>
      </c>
      <c r="AE30" s="367"/>
      <c r="AF30" s="368" t="s">
        <v>38</v>
      </c>
      <c r="AG30" s="367" t="s">
        <v>3005</v>
      </c>
      <c r="AH30" s="367" t="s">
        <v>3005</v>
      </c>
      <c r="AI30" s="367" t="s">
        <v>3005</v>
      </c>
      <c r="AJ30" s="367"/>
      <c r="AK30" s="363" t="s">
        <v>6331</v>
      </c>
      <c r="AL30" s="366" t="s">
        <v>152</v>
      </c>
      <c r="AM30" s="366" t="s">
        <v>6349</v>
      </c>
      <c r="AN30" s="369" t="s">
        <v>6291</v>
      </c>
      <c r="AO30" s="369" t="s">
        <v>6638</v>
      </c>
      <c r="AP30" s="369" t="s">
        <v>639</v>
      </c>
      <c r="AQ30" s="369">
        <v>3</v>
      </c>
      <c r="AR30" s="370" t="s">
        <v>6125</v>
      </c>
      <c r="AS30" s="370" t="s">
        <v>6125</v>
      </c>
      <c r="AT30" s="370" t="s">
        <v>6125</v>
      </c>
      <c r="AU30" s="370"/>
      <c r="AV30" s="368" t="s">
        <v>39</v>
      </c>
      <c r="AW30" s="370" t="s">
        <v>3005</v>
      </c>
      <c r="AX30" s="370" t="s">
        <v>3005</v>
      </c>
      <c r="AY30" s="370" t="s">
        <v>3005</v>
      </c>
      <c r="AZ30" s="370"/>
      <c r="BA30" s="363" t="s">
        <v>6331</v>
      </c>
      <c r="BB30" s="369" t="s">
        <v>444</v>
      </c>
      <c r="BC30" s="369" t="s">
        <v>6500</v>
      </c>
      <c r="BD30" s="371"/>
      <c r="BE30" s="371"/>
      <c r="BF30" s="371"/>
      <c r="BG30" s="371"/>
      <c r="BH30" s="371"/>
      <c r="BI30" s="371"/>
      <c r="BJ30" s="371"/>
      <c r="BK30" s="371"/>
      <c r="BL30" s="368" t="s">
        <v>72</v>
      </c>
      <c r="BM30" s="371"/>
      <c r="BN30" s="371"/>
      <c r="BO30" s="371"/>
      <c r="BP30" s="371"/>
      <c r="BQ30" s="363" t="s">
        <v>72</v>
      </c>
      <c r="BR30" s="371"/>
      <c r="BS30" s="371"/>
      <c r="BT30" s="372" t="s">
        <v>72</v>
      </c>
      <c r="BU30" s="372" t="s">
        <v>72</v>
      </c>
      <c r="BV30" s="372" t="s">
        <v>72</v>
      </c>
      <c r="BW30" s="373" t="s">
        <v>72</v>
      </c>
      <c r="BX30" s="374" t="s">
        <v>72</v>
      </c>
      <c r="BY30" s="374" t="s">
        <v>72</v>
      </c>
      <c r="BZ30" s="374" t="s">
        <v>72</v>
      </c>
      <c r="CA30" s="368" t="s">
        <v>72</v>
      </c>
      <c r="CB30" s="374" t="s">
        <v>72</v>
      </c>
      <c r="CC30" s="374" t="s">
        <v>72</v>
      </c>
      <c r="CD30" s="374" t="s">
        <v>72</v>
      </c>
      <c r="CE30" s="363" t="s">
        <v>72</v>
      </c>
      <c r="CF30" s="372" t="s">
        <v>72</v>
      </c>
      <c r="CG30" s="372" t="s">
        <v>72</v>
      </c>
      <c r="CH30" s="375" t="s">
        <v>72</v>
      </c>
      <c r="CI30" s="375" t="s">
        <v>72</v>
      </c>
      <c r="CJ30" s="375" t="s">
        <v>72</v>
      </c>
      <c r="CK30" s="376" t="s">
        <v>72</v>
      </c>
      <c r="CL30" s="377" t="s">
        <v>72</v>
      </c>
      <c r="CM30" s="377" t="s">
        <v>72</v>
      </c>
      <c r="CN30" s="377" t="s">
        <v>72</v>
      </c>
      <c r="CO30" s="368" t="s">
        <v>72</v>
      </c>
      <c r="CP30" s="377" t="s">
        <v>72</v>
      </c>
      <c r="CQ30" s="377" t="s">
        <v>72</v>
      </c>
      <c r="CR30" s="377" t="s">
        <v>72</v>
      </c>
      <c r="CS30" s="363" t="s">
        <v>72</v>
      </c>
      <c r="CT30" s="375" t="s">
        <v>72</v>
      </c>
      <c r="CU30" s="375" t="s">
        <v>72</v>
      </c>
      <c r="CV30" s="378" t="s">
        <v>72</v>
      </c>
      <c r="CW30" s="378" t="s">
        <v>72</v>
      </c>
      <c r="CX30" s="378" t="s">
        <v>72</v>
      </c>
      <c r="CY30" s="378" t="s">
        <v>72</v>
      </c>
      <c r="CZ30" s="379" t="s">
        <v>72</v>
      </c>
      <c r="DA30" s="379" t="s">
        <v>72</v>
      </c>
      <c r="DB30" s="379" t="s">
        <v>72</v>
      </c>
      <c r="DC30" s="368" t="s">
        <v>72</v>
      </c>
      <c r="DD30" s="379" t="s">
        <v>72</v>
      </c>
      <c r="DE30" s="379" t="s">
        <v>72</v>
      </c>
      <c r="DF30" s="379" t="s">
        <v>72</v>
      </c>
      <c r="DG30" s="363" t="s">
        <v>72</v>
      </c>
      <c r="DH30" s="378" t="s">
        <v>72</v>
      </c>
      <c r="DI30" s="378" t="s">
        <v>72</v>
      </c>
      <c r="DJ30" s="262">
        <v>2</v>
      </c>
      <c r="DK30" s="262" t="s">
        <v>6426</v>
      </c>
      <c r="DL30" s="262" t="s">
        <v>6427</v>
      </c>
      <c r="DM30" s="262" t="s">
        <v>72</v>
      </c>
      <c r="DN30" s="262" t="s">
        <v>6428</v>
      </c>
      <c r="DO30" s="262" t="s">
        <v>6428</v>
      </c>
      <c r="DP30" s="262" t="s">
        <v>6428</v>
      </c>
      <c r="DQ30" s="262">
        <v>2</v>
      </c>
      <c r="DR30" s="380">
        <v>0</v>
      </c>
      <c r="DS30" s="381" t="b">
        <v>1</v>
      </c>
      <c r="DT30" s="381" t="b">
        <v>1</v>
      </c>
      <c r="DU30" s="381" t="b">
        <v>1</v>
      </c>
      <c r="DV30" s="262" t="b">
        <v>1</v>
      </c>
      <c r="DW30" s="262" t="b">
        <v>1</v>
      </c>
      <c r="DX30" s="262" t="s">
        <v>6406</v>
      </c>
      <c r="DY30" s="262" t="s">
        <v>154</v>
      </c>
      <c r="DZ30" s="262" t="s">
        <v>72</v>
      </c>
      <c r="EA30" s="382" t="s">
        <v>6406</v>
      </c>
      <c r="EB30" s="382">
        <v>17</v>
      </c>
      <c r="EC30" s="262" t="s">
        <v>6407</v>
      </c>
      <c r="ED30" s="383"/>
      <c r="EE30" s="383"/>
      <c r="EF30" s="262" t="s">
        <v>154</v>
      </c>
      <c r="EG30" s="262">
        <v>2</v>
      </c>
      <c r="EH30" s="262">
        <v>0</v>
      </c>
      <c r="EI30" s="262" t="s">
        <v>154</v>
      </c>
    </row>
    <row r="31" spans="1:139" ht="67.5">
      <c r="A31" s="357">
        <v>30</v>
      </c>
      <c r="B31" s="358">
        <v>1</v>
      </c>
      <c r="C31" s="262">
        <v>0</v>
      </c>
      <c r="D31" s="359">
        <v>1703108</v>
      </c>
      <c r="E31" s="360" t="s">
        <v>6292</v>
      </c>
      <c r="F31" s="361" t="s">
        <v>6291</v>
      </c>
      <c r="G31" s="362" t="s">
        <v>6639</v>
      </c>
      <c r="H31" s="363" t="s">
        <v>6415</v>
      </c>
      <c r="I31" s="363" t="s">
        <v>6640</v>
      </c>
      <c r="J31" s="363" t="s">
        <v>6641</v>
      </c>
      <c r="K31" s="262" t="s">
        <v>6642</v>
      </c>
      <c r="L31" s="364">
        <v>43099</v>
      </c>
      <c r="M31" s="364">
        <v>43098</v>
      </c>
      <c r="N31" s="25" t="s">
        <v>6643</v>
      </c>
      <c r="O31" s="365">
        <v>30</v>
      </c>
      <c r="P31" s="260" t="s">
        <v>6420</v>
      </c>
      <c r="Q31" s="25" t="s">
        <v>128</v>
      </c>
      <c r="R31" s="260" t="s">
        <v>6421</v>
      </c>
      <c r="S31" s="260" t="s">
        <v>6422</v>
      </c>
      <c r="T31" s="27" t="s">
        <v>6421</v>
      </c>
      <c r="U31" s="27" t="s">
        <v>6422</v>
      </c>
      <c r="V31" s="363">
        <v>2</v>
      </c>
      <c r="W31" s="363" t="s">
        <v>154</v>
      </c>
      <c r="X31" s="366" t="s">
        <v>6291</v>
      </c>
      <c r="Y31" s="366" t="s">
        <v>6644</v>
      </c>
      <c r="Z31" s="366" t="s">
        <v>569</v>
      </c>
      <c r="AA31" s="366">
        <v>3</v>
      </c>
      <c r="AB31" s="367" t="s">
        <v>6337</v>
      </c>
      <c r="AC31" s="367" t="s">
        <v>6337</v>
      </c>
      <c r="AD31" s="367" t="s">
        <v>6337</v>
      </c>
      <c r="AE31" s="367"/>
      <c r="AF31" s="368" t="s">
        <v>38</v>
      </c>
      <c r="AG31" s="367" t="s">
        <v>3005</v>
      </c>
      <c r="AH31" s="367" t="s">
        <v>3005</v>
      </c>
      <c r="AI31" s="367" t="s">
        <v>3005</v>
      </c>
      <c r="AJ31" s="367"/>
      <c r="AK31" s="363" t="s">
        <v>6331</v>
      </c>
      <c r="AL31" s="366" t="s">
        <v>152</v>
      </c>
      <c r="AM31" s="366" t="s">
        <v>6346</v>
      </c>
      <c r="AN31" s="369" t="s">
        <v>6291</v>
      </c>
      <c r="AO31" s="369" t="s">
        <v>6644</v>
      </c>
      <c r="AP31" s="369" t="s">
        <v>639</v>
      </c>
      <c r="AQ31" s="369">
        <v>3</v>
      </c>
      <c r="AR31" s="370" t="s">
        <v>6125</v>
      </c>
      <c r="AS31" s="370" t="s">
        <v>6125</v>
      </c>
      <c r="AT31" s="370" t="s">
        <v>6125</v>
      </c>
      <c r="AU31" s="370"/>
      <c r="AV31" s="368" t="s">
        <v>39</v>
      </c>
      <c r="AW31" s="370" t="s">
        <v>3005</v>
      </c>
      <c r="AX31" s="370" t="s">
        <v>3005</v>
      </c>
      <c r="AY31" s="370" t="s">
        <v>3005</v>
      </c>
      <c r="AZ31" s="370"/>
      <c r="BA31" s="363" t="s">
        <v>6331</v>
      </c>
      <c r="BB31" s="369" t="s">
        <v>444</v>
      </c>
      <c r="BC31" s="369" t="s">
        <v>6341</v>
      </c>
      <c r="BD31" s="371"/>
      <c r="BE31" s="371"/>
      <c r="BF31" s="371"/>
      <c r="BG31" s="371"/>
      <c r="BH31" s="371"/>
      <c r="BI31" s="371"/>
      <c r="BJ31" s="371"/>
      <c r="BK31" s="371"/>
      <c r="BL31" s="368" t="s">
        <v>72</v>
      </c>
      <c r="BM31" s="371"/>
      <c r="BN31" s="371"/>
      <c r="BO31" s="371"/>
      <c r="BP31" s="371"/>
      <c r="BQ31" s="363" t="s">
        <v>72</v>
      </c>
      <c r="BR31" s="371"/>
      <c r="BS31" s="371"/>
      <c r="BT31" s="372" t="s">
        <v>72</v>
      </c>
      <c r="BU31" s="372" t="s">
        <v>72</v>
      </c>
      <c r="BV31" s="372" t="s">
        <v>72</v>
      </c>
      <c r="BW31" s="373" t="s">
        <v>72</v>
      </c>
      <c r="BX31" s="374" t="s">
        <v>72</v>
      </c>
      <c r="BY31" s="374" t="s">
        <v>72</v>
      </c>
      <c r="BZ31" s="374" t="s">
        <v>72</v>
      </c>
      <c r="CA31" s="368" t="s">
        <v>72</v>
      </c>
      <c r="CB31" s="374" t="s">
        <v>72</v>
      </c>
      <c r="CC31" s="374" t="s">
        <v>72</v>
      </c>
      <c r="CD31" s="374" t="s">
        <v>72</v>
      </c>
      <c r="CE31" s="363" t="s">
        <v>72</v>
      </c>
      <c r="CF31" s="372" t="s">
        <v>72</v>
      </c>
      <c r="CG31" s="372" t="s">
        <v>72</v>
      </c>
      <c r="CH31" s="375" t="s">
        <v>72</v>
      </c>
      <c r="CI31" s="375" t="s">
        <v>72</v>
      </c>
      <c r="CJ31" s="375" t="s">
        <v>72</v>
      </c>
      <c r="CK31" s="376" t="s">
        <v>72</v>
      </c>
      <c r="CL31" s="377" t="s">
        <v>72</v>
      </c>
      <c r="CM31" s="377" t="s">
        <v>72</v>
      </c>
      <c r="CN31" s="377" t="s">
        <v>72</v>
      </c>
      <c r="CO31" s="368" t="s">
        <v>72</v>
      </c>
      <c r="CP31" s="377" t="s">
        <v>72</v>
      </c>
      <c r="CQ31" s="377" t="s">
        <v>72</v>
      </c>
      <c r="CR31" s="377" t="s">
        <v>72</v>
      </c>
      <c r="CS31" s="363" t="s">
        <v>72</v>
      </c>
      <c r="CT31" s="375" t="s">
        <v>72</v>
      </c>
      <c r="CU31" s="375" t="s">
        <v>72</v>
      </c>
      <c r="CV31" s="378" t="s">
        <v>72</v>
      </c>
      <c r="CW31" s="378" t="s">
        <v>72</v>
      </c>
      <c r="CX31" s="378" t="s">
        <v>72</v>
      </c>
      <c r="CY31" s="378" t="s">
        <v>72</v>
      </c>
      <c r="CZ31" s="379" t="s">
        <v>72</v>
      </c>
      <c r="DA31" s="379" t="s">
        <v>72</v>
      </c>
      <c r="DB31" s="379" t="s">
        <v>72</v>
      </c>
      <c r="DC31" s="368" t="s">
        <v>72</v>
      </c>
      <c r="DD31" s="379" t="s">
        <v>72</v>
      </c>
      <c r="DE31" s="379" t="s">
        <v>72</v>
      </c>
      <c r="DF31" s="379" t="s">
        <v>72</v>
      </c>
      <c r="DG31" s="363" t="s">
        <v>72</v>
      </c>
      <c r="DH31" s="378" t="s">
        <v>72</v>
      </c>
      <c r="DI31" s="378" t="s">
        <v>72</v>
      </c>
      <c r="DJ31" s="262">
        <v>2</v>
      </c>
      <c r="DK31" s="262" t="s">
        <v>6426</v>
      </c>
      <c r="DL31" s="262" t="s">
        <v>6427</v>
      </c>
      <c r="DM31" s="262" t="s">
        <v>72</v>
      </c>
      <c r="DN31" s="262" t="s">
        <v>6428</v>
      </c>
      <c r="DO31" s="262" t="s">
        <v>6428</v>
      </c>
      <c r="DP31" s="262" t="s">
        <v>6428</v>
      </c>
      <c r="DQ31" s="262">
        <v>2</v>
      </c>
      <c r="DR31" s="380">
        <v>0</v>
      </c>
      <c r="DS31" s="381" t="b">
        <v>1</v>
      </c>
      <c r="DT31" s="381" t="b">
        <v>1</v>
      </c>
      <c r="DU31" s="381" t="b">
        <v>1</v>
      </c>
      <c r="DV31" s="262" t="b">
        <v>1</v>
      </c>
      <c r="DW31" s="262" t="b">
        <v>1</v>
      </c>
      <c r="DX31" s="262" t="s">
        <v>6406</v>
      </c>
      <c r="DY31" s="262" t="s">
        <v>154</v>
      </c>
      <c r="DZ31" s="262" t="s">
        <v>72</v>
      </c>
      <c r="EA31" s="382" t="s">
        <v>6406</v>
      </c>
      <c r="EB31" s="382">
        <v>10</v>
      </c>
      <c r="EC31" s="262" t="s">
        <v>6408</v>
      </c>
      <c r="ED31" s="383"/>
      <c r="EE31" s="383"/>
      <c r="EF31" s="262" t="s">
        <v>154</v>
      </c>
      <c r="EG31" s="262">
        <v>2</v>
      </c>
      <c r="EH31" s="262">
        <v>0</v>
      </c>
      <c r="EI31" s="262" t="s">
        <v>154</v>
      </c>
    </row>
    <row r="32" spans="1:139" ht="67.5">
      <c r="A32" s="357">
        <v>31</v>
      </c>
      <c r="B32" s="358">
        <v>1</v>
      </c>
      <c r="C32" s="262">
        <v>0</v>
      </c>
      <c r="D32" s="359">
        <v>1703109</v>
      </c>
      <c r="E32" s="360" t="s">
        <v>6292</v>
      </c>
      <c r="F32" s="361" t="s">
        <v>6291</v>
      </c>
      <c r="G32" s="362" t="s">
        <v>6645</v>
      </c>
      <c r="H32" s="363" t="s">
        <v>6415</v>
      </c>
      <c r="I32" s="363" t="s">
        <v>6646</v>
      </c>
      <c r="J32" s="363" t="s">
        <v>6647</v>
      </c>
      <c r="K32" s="262" t="s">
        <v>6648</v>
      </c>
      <c r="L32" s="364">
        <v>43099</v>
      </c>
      <c r="M32" s="364">
        <v>43098</v>
      </c>
      <c r="N32" s="25" t="s">
        <v>6649</v>
      </c>
      <c r="O32" s="365">
        <v>31</v>
      </c>
      <c r="P32" s="260" t="s">
        <v>6420</v>
      </c>
      <c r="Q32" s="25" t="s">
        <v>128</v>
      </c>
      <c r="R32" s="260" t="s">
        <v>6421</v>
      </c>
      <c r="S32" s="260" t="s">
        <v>6422</v>
      </c>
      <c r="T32" s="27" t="s">
        <v>6421</v>
      </c>
      <c r="U32" s="27" t="s">
        <v>6422</v>
      </c>
      <c r="V32" s="363">
        <v>2</v>
      </c>
      <c r="W32" s="363" t="s">
        <v>6406</v>
      </c>
      <c r="X32" s="366" t="s">
        <v>6291</v>
      </c>
      <c r="Y32" s="366" t="s">
        <v>6650</v>
      </c>
      <c r="Z32" s="366" t="s">
        <v>569</v>
      </c>
      <c r="AA32" s="366">
        <v>3</v>
      </c>
      <c r="AB32" s="367" t="s">
        <v>6337</v>
      </c>
      <c r="AC32" s="367" t="s">
        <v>6337</v>
      </c>
      <c r="AD32" s="367" t="s">
        <v>6337</v>
      </c>
      <c r="AE32" s="367"/>
      <c r="AF32" s="368" t="s">
        <v>38</v>
      </c>
      <c r="AG32" s="367" t="s">
        <v>3005</v>
      </c>
      <c r="AH32" s="367" t="s">
        <v>3005</v>
      </c>
      <c r="AI32" s="367" t="s">
        <v>3005</v>
      </c>
      <c r="AJ32" s="367"/>
      <c r="AK32" s="363" t="s">
        <v>6331</v>
      </c>
      <c r="AL32" s="366" t="s">
        <v>152</v>
      </c>
      <c r="AM32" s="366" t="s">
        <v>6463</v>
      </c>
      <c r="AN32" s="369" t="s">
        <v>6291</v>
      </c>
      <c r="AO32" s="369" t="s">
        <v>6650</v>
      </c>
      <c r="AP32" s="369" t="s">
        <v>639</v>
      </c>
      <c r="AQ32" s="369">
        <v>3</v>
      </c>
      <c r="AR32" s="370" t="s">
        <v>6125</v>
      </c>
      <c r="AS32" s="370" t="s">
        <v>6125</v>
      </c>
      <c r="AT32" s="370" t="s">
        <v>6125</v>
      </c>
      <c r="AU32" s="370"/>
      <c r="AV32" s="368" t="s">
        <v>39</v>
      </c>
      <c r="AW32" s="370" t="s">
        <v>3005</v>
      </c>
      <c r="AX32" s="370" t="s">
        <v>3005</v>
      </c>
      <c r="AY32" s="370" t="s">
        <v>3005</v>
      </c>
      <c r="AZ32" s="370"/>
      <c r="BA32" s="363" t="s">
        <v>6331</v>
      </c>
      <c r="BB32" s="369" t="s">
        <v>444</v>
      </c>
      <c r="BC32" s="369" t="s">
        <v>6480</v>
      </c>
      <c r="BD32" s="371"/>
      <c r="BE32" s="371"/>
      <c r="BF32" s="371"/>
      <c r="BG32" s="371"/>
      <c r="BH32" s="371"/>
      <c r="BI32" s="371"/>
      <c r="BJ32" s="371"/>
      <c r="BK32" s="371"/>
      <c r="BL32" s="368" t="s">
        <v>72</v>
      </c>
      <c r="BM32" s="371"/>
      <c r="BN32" s="371"/>
      <c r="BO32" s="371"/>
      <c r="BP32" s="371"/>
      <c r="BQ32" s="363" t="s">
        <v>72</v>
      </c>
      <c r="BR32" s="371"/>
      <c r="BS32" s="371"/>
      <c r="BT32" s="372" t="s">
        <v>72</v>
      </c>
      <c r="BU32" s="372" t="s">
        <v>72</v>
      </c>
      <c r="BV32" s="372" t="s">
        <v>72</v>
      </c>
      <c r="BW32" s="373" t="s">
        <v>72</v>
      </c>
      <c r="BX32" s="374" t="s">
        <v>72</v>
      </c>
      <c r="BY32" s="374" t="s">
        <v>72</v>
      </c>
      <c r="BZ32" s="374" t="s">
        <v>72</v>
      </c>
      <c r="CA32" s="368" t="s">
        <v>72</v>
      </c>
      <c r="CB32" s="374" t="s">
        <v>72</v>
      </c>
      <c r="CC32" s="374" t="s">
        <v>72</v>
      </c>
      <c r="CD32" s="374" t="s">
        <v>72</v>
      </c>
      <c r="CE32" s="363" t="s">
        <v>72</v>
      </c>
      <c r="CF32" s="372" t="s">
        <v>72</v>
      </c>
      <c r="CG32" s="372" t="s">
        <v>72</v>
      </c>
      <c r="CH32" s="375" t="s">
        <v>72</v>
      </c>
      <c r="CI32" s="375" t="s">
        <v>72</v>
      </c>
      <c r="CJ32" s="375" t="s">
        <v>72</v>
      </c>
      <c r="CK32" s="376" t="s">
        <v>72</v>
      </c>
      <c r="CL32" s="377" t="s">
        <v>72</v>
      </c>
      <c r="CM32" s="377" t="s">
        <v>72</v>
      </c>
      <c r="CN32" s="377" t="s">
        <v>72</v>
      </c>
      <c r="CO32" s="368" t="s">
        <v>72</v>
      </c>
      <c r="CP32" s="377" t="s">
        <v>72</v>
      </c>
      <c r="CQ32" s="377" t="s">
        <v>72</v>
      </c>
      <c r="CR32" s="377" t="s">
        <v>72</v>
      </c>
      <c r="CS32" s="363" t="s">
        <v>72</v>
      </c>
      <c r="CT32" s="375" t="s">
        <v>72</v>
      </c>
      <c r="CU32" s="375" t="s">
        <v>72</v>
      </c>
      <c r="CV32" s="378" t="s">
        <v>72</v>
      </c>
      <c r="CW32" s="378" t="s">
        <v>72</v>
      </c>
      <c r="CX32" s="378" t="s">
        <v>72</v>
      </c>
      <c r="CY32" s="378" t="s">
        <v>72</v>
      </c>
      <c r="CZ32" s="379" t="s">
        <v>72</v>
      </c>
      <c r="DA32" s="379" t="s">
        <v>72</v>
      </c>
      <c r="DB32" s="379" t="s">
        <v>72</v>
      </c>
      <c r="DC32" s="368" t="s">
        <v>72</v>
      </c>
      <c r="DD32" s="379" t="s">
        <v>72</v>
      </c>
      <c r="DE32" s="379" t="s">
        <v>72</v>
      </c>
      <c r="DF32" s="379" t="s">
        <v>72</v>
      </c>
      <c r="DG32" s="363" t="s">
        <v>72</v>
      </c>
      <c r="DH32" s="378" t="s">
        <v>72</v>
      </c>
      <c r="DI32" s="378" t="s">
        <v>72</v>
      </c>
      <c r="DJ32" s="262">
        <v>2</v>
      </c>
      <c r="DK32" s="262" t="s">
        <v>6426</v>
      </c>
      <c r="DL32" s="262" t="s">
        <v>6427</v>
      </c>
      <c r="DM32" s="262" t="s">
        <v>72</v>
      </c>
      <c r="DN32" s="262" t="s">
        <v>6428</v>
      </c>
      <c r="DO32" s="262" t="s">
        <v>6428</v>
      </c>
      <c r="DP32" s="262" t="s">
        <v>6428</v>
      </c>
      <c r="DQ32" s="262">
        <v>2</v>
      </c>
      <c r="DR32" s="380">
        <v>0</v>
      </c>
      <c r="DS32" s="381" t="b">
        <v>1</v>
      </c>
      <c r="DT32" s="381" t="b">
        <v>1</v>
      </c>
      <c r="DU32" s="381" t="b">
        <v>1</v>
      </c>
      <c r="DV32" s="262" t="b">
        <v>1</v>
      </c>
      <c r="DW32" s="262" t="b">
        <v>1</v>
      </c>
      <c r="DX32" s="262" t="s">
        <v>6406</v>
      </c>
      <c r="DY32" s="262" t="s">
        <v>6406</v>
      </c>
      <c r="DZ32" s="262">
        <v>40</v>
      </c>
      <c r="EA32" s="382" t="s">
        <v>6406</v>
      </c>
      <c r="EB32" s="382">
        <v>26</v>
      </c>
      <c r="EC32" s="262" t="s">
        <v>6407</v>
      </c>
      <c r="ED32" s="383"/>
      <c r="EE32" s="383"/>
      <c r="EF32" s="262" t="s">
        <v>154</v>
      </c>
      <c r="EG32" s="262">
        <v>2</v>
      </c>
      <c r="EH32" s="262">
        <v>0</v>
      </c>
      <c r="EI32" s="262" t="s">
        <v>154</v>
      </c>
    </row>
    <row r="33" spans="1:139" ht="67.5">
      <c r="A33" s="357">
        <v>32</v>
      </c>
      <c r="B33" s="358">
        <v>1</v>
      </c>
      <c r="C33" s="262">
        <v>0</v>
      </c>
      <c r="D33" s="359">
        <v>1703110</v>
      </c>
      <c r="E33" s="360" t="s">
        <v>6292</v>
      </c>
      <c r="F33" s="361" t="s">
        <v>6291</v>
      </c>
      <c r="G33" s="362" t="s">
        <v>6651</v>
      </c>
      <c r="H33" s="363" t="s">
        <v>6415</v>
      </c>
      <c r="I33" s="363" t="s">
        <v>6652</v>
      </c>
      <c r="J33" s="363" t="s">
        <v>6653</v>
      </c>
      <c r="K33" s="262" t="s">
        <v>6654</v>
      </c>
      <c r="L33" s="364">
        <v>43099</v>
      </c>
      <c r="M33" s="364">
        <v>43099</v>
      </c>
      <c r="N33" s="25" t="s">
        <v>6655</v>
      </c>
      <c r="O33" s="365">
        <v>32</v>
      </c>
      <c r="P33" s="260" t="s">
        <v>6420</v>
      </c>
      <c r="Q33" s="25" t="s">
        <v>128</v>
      </c>
      <c r="R33" s="260" t="s">
        <v>6421</v>
      </c>
      <c r="S33" s="260" t="s">
        <v>6422</v>
      </c>
      <c r="T33" s="27" t="s">
        <v>6421</v>
      </c>
      <c r="U33" s="27" t="s">
        <v>6422</v>
      </c>
      <c r="V33" s="363">
        <v>2</v>
      </c>
      <c r="W33" s="363" t="s">
        <v>154</v>
      </c>
      <c r="X33" s="366" t="s">
        <v>6291</v>
      </c>
      <c r="Y33" s="366" t="s">
        <v>6656</v>
      </c>
      <c r="Z33" s="366" t="s">
        <v>569</v>
      </c>
      <c r="AA33" s="366">
        <v>3</v>
      </c>
      <c r="AB33" s="367" t="s">
        <v>6337</v>
      </c>
      <c r="AC33" s="367" t="s">
        <v>6337</v>
      </c>
      <c r="AD33" s="367" t="s">
        <v>6337</v>
      </c>
      <c r="AE33" s="367"/>
      <c r="AF33" s="368" t="s">
        <v>38</v>
      </c>
      <c r="AG33" s="367" t="s">
        <v>3005</v>
      </c>
      <c r="AH33" s="367" t="s">
        <v>3005</v>
      </c>
      <c r="AI33" s="367" t="s">
        <v>3005</v>
      </c>
      <c r="AJ33" s="367"/>
      <c r="AK33" s="363" t="s">
        <v>6331</v>
      </c>
      <c r="AL33" s="366" t="s">
        <v>152</v>
      </c>
      <c r="AM33" s="366" t="s">
        <v>6657</v>
      </c>
      <c r="AN33" s="369" t="s">
        <v>6291</v>
      </c>
      <c r="AO33" s="369" t="s">
        <v>6656</v>
      </c>
      <c r="AP33" s="369" t="s">
        <v>639</v>
      </c>
      <c r="AQ33" s="369">
        <v>3</v>
      </c>
      <c r="AR33" s="370" t="s">
        <v>6125</v>
      </c>
      <c r="AS33" s="370" t="s">
        <v>6125</v>
      </c>
      <c r="AT33" s="370" t="s">
        <v>6125</v>
      </c>
      <c r="AU33" s="370"/>
      <c r="AV33" s="368" t="s">
        <v>39</v>
      </c>
      <c r="AW33" s="370" t="s">
        <v>3005</v>
      </c>
      <c r="AX33" s="370" t="s">
        <v>3005</v>
      </c>
      <c r="AY33" s="370" t="s">
        <v>3005</v>
      </c>
      <c r="AZ33" s="370"/>
      <c r="BA33" s="363" t="s">
        <v>6331</v>
      </c>
      <c r="BB33" s="369" t="s">
        <v>444</v>
      </c>
      <c r="BC33" s="369" t="s">
        <v>6349</v>
      </c>
      <c r="BD33" s="371"/>
      <c r="BE33" s="371"/>
      <c r="BF33" s="371"/>
      <c r="BG33" s="371"/>
      <c r="BH33" s="371"/>
      <c r="BI33" s="371"/>
      <c r="BJ33" s="371"/>
      <c r="BK33" s="371"/>
      <c r="BL33" s="368" t="s">
        <v>72</v>
      </c>
      <c r="BM33" s="371"/>
      <c r="BN33" s="371"/>
      <c r="BO33" s="371"/>
      <c r="BP33" s="371"/>
      <c r="BQ33" s="363" t="s">
        <v>72</v>
      </c>
      <c r="BR33" s="371"/>
      <c r="BS33" s="371"/>
      <c r="BT33" s="372" t="s">
        <v>72</v>
      </c>
      <c r="BU33" s="372" t="s">
        <v>72</v>
      </c>
      <c r="BV33" s="372" t="s">
        <v>72</v>
      </c>
      <c r="BW33" s="373" t="s">
        <v>72</v>
      </c>
      <c r="BX33" s="374" t="s">
        <v>72</v>
      </c>
      <c r="BY33" s="374" t="s">
        <v>72</v>
      </c>
      <c r="BZ33" s="374" t="s">
        <v>72</v>
      </c>
      <c r="CA33" s="368" t="s">
        <v>72</v>
      </c>
      <c r="CB33" s="374" t="s">
        <v>72</v>
      </c>
      <c r="CC33" s="374" t="s">
        <v>72</v>
      </c>
      <c r="CD33" s="374" t="s">
        <v>72</v>
      </c>
      <c r="CE33" s="363" t="s">
        <v>72</v>
      </c>
      <c r="CF33" s="372" t="s">
        <v>72</v>
      </c>
      <c r="CG33" s="372" t="s">
        <v>72</v>
      </c>
      <c r="CH33" s="375" t="s">
        <v>72</v>
      </c>
      <c r="CI33" s="375" t="s">
        <v>72</v>
      </c>
      <c r="CJ33" s="375" t="s">
        <v>72</v>
      </c>
      <c r="CK33" s="376" t="s">
        <v>72</v>
      </c>
      <c r="CL33" s="377" t="s">
        <v>72</v>
      </c>
      <c r="CM33" s="377" t="s">
        <v>72</v>
      </c>
      <c r="CN33" s="377" t="s">
        <v>72</v>
      </c>
      <c r="CO33" s="368" t="s">
        <v>72</v>
      </c>
      <c r="CP33" s="377" t="s">
        <v>72</v>
      </c>
      <c r="CQ33" s="377" t="s">
        <v>72</v>
      </c>
      <c r="CR33" s="377" t="s">
        <v>72</v>
      </c>
      <c r="CS33" s="363" t="s">
        <v>72</v>
      </c>
      <c r="CT33" s="375" t="s">
        <v>72</v>
      </c>
      <c r="CU33" s="375" t="s">
        <v>72</v>
      </c>
      <c r="CV33" s="378" t="s">
        <v>72</v>
      </c>
      <c r="CW33" s="378" t="s">
        <v>72</v>
      </c>
      <c r="CX33" s="378" t="s">
        <v>72</v>
      </c>
      <c r="CY33" s="378" t="s">
        <v>72</v>
      </c>
      <c r="CZ33" s="379" t="s">
        <v>72</v>
      </c>
      <c r="DA33" s="379" t="s">
        <v>72</v>
      </c>
      <c r="DB33" s="379" t="s">
        <v>72</v>
      </c>
      <c r="DC33" s="368" t="s">
        <v>72</v>
      </c>
      <c r="DD33" s="379" t="s">
        <v>72</v>
      </c>
      <c r="DE33" s="379" t="s">
        <v>72</v>
      </c>
      <c r="DF33" s="379" t="s">
        <v>72</v>
      </c>
      <c r="DG33" s="363" t="s">
        <v>72</v>
      </c>
      <c r="DH33" s="378" t="s">
        <v>72</v>
      </c>
      <c r="DI33" s="378" t="s">
        <v>72</v>
      </c>
      <c r="DJ33" s="262">
        <v>2</v>
      </c>
      <c r="DK33" s="262" t="s">
        <v>6426</v>
      </c>
      <c r="DL33" s="262" t="s">
        <v>6427</v>
      </c>
      <c r="DM33" s="262" t="s">
        <v>72</v>
      </c>
      <c r="DN33" s="262" t="s">
        <v>6428</v>
      </c>
      <c r="DO33" s="262" t="s">
        <v>6428</v>
      </c>
      <c r="DP33" s="262" t="s">
        <v>6428</v>
      </c>
      <c r="DQ33" s="262">
        <v>2</v>
      </c>
      <c r="DR33" s="380">
        <v>0</v>
      </c>
      <c r="DS33" s="381" t="b">
        <v>1</v>
      </c>
      <c r="DT33" s="381" t="b">
        <v>1</v>
      </c>
      <c r="DU33" s="381" t="b">
        <v>1</v>
      </c>
      <c r="DV33" s="262" t="b">
        <v>1</v>
      </c>
      <c r="DW33" s="262" t="b">
        <v>1</v>
      </c>
      <c r="DX33" s="262" t="s">
        <v>6406</v>
      </c>
      <c r="DY33" s="262" t="s">
        <v>154</v>
      </c>
      <c r="DZ33" s="262" t="s">
        <v>72</v>
      </c>
      <c r="EA33" s="382" t="s">
        <v>6406</v>
      </c>
      <c r="EB33" s="382">
        <v>7</v>
      </c>
      <c r="EC33" s="262" t="s">
        <v>6408</v>
      </c>
      <c r="ED33" s="383"/>
      <c r="EE33" s="383"/>
      <c r="EF33" s="262" t="s">
        <v>154</v>
      </c>
      <c r="EG33" s="262">
        <v>2</v>
      </c>
      <c r="EH33" s="262">
        <v>0</v>
      </c>
      <c r="EI33" s="262" t="s">
        <v>154</v>
      </c>
    </row>
    <row r="34" spans="1:139" ht="67.5">
      <c r="A34" s="357">
        <v>33</v>
      </c>
      <c r="B34" s="358">
        <v>1</v>
      </c>
      <c r="C34" s="262">
        <v>0</v>
      </c>
      <c r="D34" s="359">
        <v>1703111</v>
      </c>
      <c r="E34" s="360" t="s">
        <v>6292</v>
      </c>
      <c r="F34" s="361" t="s">
        <v>6291</v>
      </c>
      <c r="G34" s="362" t="s">
        <v>6658</v>
      </c>
      <c r="H34" s="363" t="s">
        <v>6415</v>
      </c>
      <c r="I34" s="363" t="s">
        <v>6659</v>
      </c>
      <c r="J34" s="363" t="s">
        <v>6660</v>
      </c>
      <c r="K34" s="262" t="s">
        <v>6661</v>
      </c>
      <c r="L34" s="364">
        <v>43099</v>
      </c>
      <c r="M34" s="364">
        <v>43091</v>
      </c>
      <c r="N34" s="25" t="s">
        <v>6662</v>
      </c>
      <c r="O34" s="365">
        <v>33</v>
      </c>
      <c r="P34" s="260" t="s">
        <v>6420</v>
      </c>
      <c r="Q34" s="25" t="s">
        <v>128</v>
      </c>
      <c r="R34" s="260" t="s">
        <v>6421</v>
      </c>
      <c r="S34" s="260" t="s">
        <v>6422</v>
      </c>
      <c r="T34" s="27" t="s">
        <v>6421</v>
      </c>
      <c r="U34" s="27" t="s">
        <v>6422</v>
      </c>
      <c r="V34" s="363">
        <v>2</v>
      </c>
      <c r="W34" s="363" t="s">
        <v>154</v>
      </c>
      <c r="X34" s="366" t="s">
        <v>6291</v>
      </c>
      <c r="Y34" s="366" t="s">
        <v>6663</v>
      </c>
      <c r="Z34" s="366" t="s">
        <v>569</v>
      </c>
      <c r="AA34" s="366">
        <v>3</v>
      </c>
      <c r="AB34" s="367" t="s">
        <v>6337</v>
      </c>
      <c r="AC34" s="367" t="s">
        <v>6337</v>
      </c>
      <c r="AD34" s="367" t="s">
        <v>6337</v>
      </c>
      <c r="AE34" s="367"/>
      <c r="AF34" s="368" t="s">
        <v>38</v>
      </c>
      <c r="AG34" s="367" t="s">
        <v>3005</v>
      </c>
      <c r="AH34" s="367" t="s">
        <v>3005</v>
      </c>
      <c r="AI34" s="367" t="s">
        <v>3005</v>
      </c>
      <c r="AJ34" s="367"/>
      <c r="AK34" s="363" t="s">
        <v>6331</v>
      </c>
      <c r="AL34" s="366" t="s">
        <v>152</v>
      </c>
      <c r="AM34" s="366" t="s">
        <v>6664</v>
      </c>
      <c r="AN34" s="369" t="s">
        <v>6291</v>
      </c>
      <c r="AO34" s="369" t="s">
        <v>6663</v>
      </c>
      <c r="AP34" s="369" t="s">
        <v>639</v>
      </c>
      <c r="AQ34" s="369">
        <v>3</v>
      </c>
      <c r="AR34" s="370" t="s">
        <v>6125</v>
      </c>
      <c r="AS34" s="370" t="s">
        <v>6125</v>
      </c>
      <c r="AT34" s="370" t="s">
        <v>6125</v>
      </c>
      <c r="AU34" s="370"/>
      <c r="AV34" s="368" t="s">
        <v>39</v>
      </c>
      <c r="AW34" s="370" t="s">
        <v>3005</v>
      </c>
      <c r="AX34" s="370" t="s">
        <v>3005</v>
      </c>
      <c r="AY34" s="370" t="s">
        <v>3005</v>
      </c>
      <c r="AZ34" s="370"/>
      <c r="BA34" s="363" t="s">
        <v>6331</v>
      </c>
      <c r="BB34" s="369" t="s">
        <v>444</v>
      </c>
      <c r="BC34" s="369" t="s">
        <v>6336</v>
      </c>
      <c r="BD34" s="371"/>
      <c r="BE34" s="371"/>
      <c r="BF34" s="371"/>
      <c r="BG34" s="371"/>
      <c r="BH34" s="371"/>
      <c r="BI34" s="371"/>
      <c r="BJ34" s="371"/>
      <c r="BK34" s="371"/>
      <c r="BL34" s="368" t="s">
        <v>72</v>
      </c>
      <c r="BM34" s="371"/>
      <c r="BN34" s="371"/>
      <c r="BO34" s="371"/>
      <c r="BP34" s="371"/>
      <c r="BQ34" s="363" t="s">
        <v>72</v>
      </c>
      <c r="BR34" s="371"/>
      <c r="BS34" s="371"/>
      <c r="BT34" s="372" t="s">
        <v>72</v>
      </c>
      <c r="BU34" s="372" t="s">
        <v>72</v>
      </c>
      <c r="BV34" s="372" t="s">
        <v>72</v>
      </c>
      <c r="BW34" s="373" t="s">
        <v>72</v>
      </c>
      <c r="BX34" s="374" t="s">
        <v>72</v>
      </c>
      <c r="BY34" s="374" t="s">
        <v>72</v>
      </c>
      <c r="BZ34" s="374" t="s">
        <v>72</v>
      </c>
      <c r="CA34" s="368" t="s">
        <v>72</v>
      </c>
      <c r="CB34" s="374" t="s">
        <v>72</v>
      </c>
      <c r="CC34" s="374" t="s">
        <v>72</v>
      </c>
      <c r="CD34" s="374" t="s">
        <v>72</v>
      </c>
      <c r="CE34" s="363" t="s">
        <v>72</v>
      </c>
      <c r="CF34" s="372" t="s">
        <v>72</v>
      </c>
      <c r="CG34" s="372" t="s">
        <v>72</v>
      </c>
      <c r="CH34" s="375" t="s">
        <v>72</v>
      </c>
      <c r="CI34" s="375" t="s">
        <v>72</v>
      </c>
      <c r="CJ34" s="375" t="s">
        <v>72</v>
      </c>
      <c r="CK34" s="376" t="s">
        <v>72</v>
      </c>
      <c r="CL34" s="377" t="s">
        <v>72</v>
      </c>
      <c r="CM34" s="377" t="s">
        <v>72</v>
      </c>
      <c r="CN34" s="377" t="s">
        <v>72</v>
      </c>
      <c r="CO34" s="368" t="s">
        <v>72</v>
      </c>
      <c r="CP34" s="377" t="s">
        <v>72</v>
      </c>
      <c r="CQ34" s="377" t="s">
        <v>72</v>
      </c>
      <c r="CR34" s="377" t="s">
        <v>72</v>
      </c>
      <c r="CS34" s="363" t="s">
        <v>72</v>
      </c>
      <c r="CT34" s="375" t="s">
        <v>72</v>
      </c>
      <c r="CU34" s="375" t="s">
        <v>72</v>
      </c>
      <c r="CV34" s="378" t="s">
        <v>72</v>
      </c>
      <c r="CW34" s="378" t="s">
        <v>72</v>
      </c>
      <c r="CX34" s="378" t="s">
        <v>72</v>
      </c>
      <c r="CY34" s="378" t="s">
        <v>72</v>
      </c>
      <c r="CZ34" s="379" t="s">
        <v>72</v>
      </c>
      <c r="DA34" s="379" t="s">
        <v>72</v>
      </c>
      <c r="DB34" s="379" t="s">
        <v>72</v>
      </c>
      <c r="DC34" s="368" t="s">
        <v>72</v>
      </c>
      <c r="DD34" s="379" t="s">
        <v>72</v>
      </c>
      <c r="DE34" s="379" t="s">
        <v>72</v>
      </c>
      <c r="DF34" s="379" t="s">
        <v>72</v>
      </c>
      <c r="DG34" s="363" t="s">
        <v>72</v>
      </c>
      <c r="DH34" s="378" t="s">
        <v>72</v>
      </c>
      <c r="DI34" s="378" t="s">
        <v>72</v>
      </c>
      <c r="DJ34" s="262">
        <v>2</v>
      </c>
      <c r="DK34" s="262" t="s">
        <v>6426</v>
      </c>
      <c r="DL34" s="262" t="s">
        <v>6427</v>
      </c>
      <c r="DM34" s="262" t="s">
        <v>72</v>
      </c>
      <c r="DN34" s="262" t="s">
        <v>6428</v>
      </c>
      <c r="DO34" s="262" t="s">
        <v>6428</v>
      </c>
      <c r="DP34" s="262" t="s">
        <v>6428</v>
      </c>
      <c r="DQ34" s="262">
        <v>2</v>
      </c>
      <c r="DR34" s="380">
        <v>0</v>
      </c>
      <c r="DS34" s="381" t="b">
        <v>1</v>
      </c>
      <c r="DT34" s="381" t="b">
        <v>1</v>
      </c>
      <c r="DU34" s="381" t="b">
        <v>1</v>
      </c>
      <c r="DV34" s="262" t="b">
        <v>1</v>
      </c>
      <c r="DW34" s="262" t="b">
        <v>1</v>
      </c>
      <c r="DX34" s="262" t="s">
        <v>6406</v>
      </c>
      <c r="DY34" s="262" t="s">
        <v>154</v>
      </c>
      <c r="DZ34" s="262" t="s">
        <v>72</v>
      </c>
      <c r="EA34" s="382" t="s">
        <v>6406</v>
      </c>
      <c r="EB34" s="382">
        <v>6</v>
      </c>
      <c r="EC34" s="262" t="s">
        <v>6408</v>
      </c>
      <c r="ED34" s="383"/>
      <c r="EE34" s="383"/>
      <c r="EF34" s="262" t="s">
        <v>154</v>
      </c>
      <c r="EG34" s="262">
        <v>2</v>
      </c>
      <c r="EH34" s="262">
        <v>0</v>
      </c>
      <c r="EI34" s="262" t="s">
        <v>154</v>
      </c>
    </row>
    <row r="35" spans="1:139" ht="67.5">
      <c r="A35" s="357">
        <v>34</v>
      </c>
      <c r="B35" s="358">
        <v>1</v>
      </c>
      <c r="C35" s="262">
        <v>0</v>
      </c>
      <c r="D35" s="359">
        <v>1703112</v>
      </c>
      <c r="E35" s="360" t="s">
        <v>6292</v>
      </c>
      <c r="F35" s="361" t="s">
        <v>6291</v>
      </c>
      <c r="G35" s="362" t="s">
        <v>6665</v>
      </c>
      <c r="H35" s="363" t="s">
        <v>6415</v>
      </c>
      <c r="I35" s="363" t="s">
        <v>6666</v>
      </c>
      <c r="J35" s="363" t="s">
        <v>6667</v>
      </c>
      <c r="K35" s="262" t="s">
        <v>6668</v>
      </c>
      <c r="L35" s="364">
        <v>43099</v>
      </c>
      <c r="M35" s="364">
        <v>43091</v>
      </c>
      <c r="N35" s="25" t="s">
        <v>6669</v>
      </c>
      <c r="O35" s="365">
        <v>34</v>
      </c>
      <c r="P35" s="260" t="s">
        <v>6420</v>
      </c>
      <c r="Q35" s="25" t="s">
        <v>128</v>
      </c>
      <c r="R35" s="260" t="s">
        <v>6421</v>
      </c>
      <c r="S35" s="260" t="s">
        <v>6422</v>
      </c>
      <c r="T35" s="27" t="s">
        <v>6421</v>
      </c>
      <c r="U35" s="27" t="s">
        <v>6422</v>
      </c>
      <c r="V35" s="363">
        <v>2</v>
      </c>
      <c r="W35" s="363" t="s">
        <v>154</v>
      </c>
      <c r="X35" s="366" t="s">
        <v>6291</v>
      </c>
      <c r="Y35" s="366" t="s">
        <v>6670</v>
      </c>
      <c r="Z35" s="366" t="s">
        <v>569</v>
      </c>
      <c r="AA35" s="366">
        <v>3</v>
      </c>
      <c r="AB35" s="367" t="s">
        <v>6337</v>
      </c>
      <c r="AC35" s="367" t="s">
        <v>6337</v>
      </c>
      <c r="AD35" s="367" t="s">
        <v>6337</v>
      </c>
      <c r="AE35" s="367"/>
      <c r="AF35" s="368" t="s">
        <v>38</v>
      </c>
      <c r="AG35" s="367" t="s">
        <v>3005</v>
      </c>
      <c r="AH35" s="367" t="s">
        <v>3005</v>
      </c>
      <c r="AI35" s="367" t="s">
        <v>3005</v>
      </c>
      <c r="AJ35" s="367"/>
      <c r="AK35" s="363" t="s">
        <v>6331</v>
      </c>
      <c r="AL35" s="366" t="s">
        <v>152</v>
      </c>
      <c r="AM35" s="366" t="s">
        <v>6346</v>
      </c>
      <c r="AN35" s="369" t="s">
        <v>6291</v>
      </c>
      <c r="AO35" s="369" t="s">
        <v>6670</v>
      </c>
      <c r="AP35" s="369" t="s">
        <v>639</v>
      </c>
      <c r="AQ35" s="369">
        <v>3</v>
      </c>
      <c r="AR35" s="370" t="s">
        <v>6125</v>
      </c>
      <c r="AS35" s="370" t="s">
        <v>6125</v>
      </c>
      <c r="AT35" s="370" t="s">
        <v>6125</v>
      </c>
      <c r="AU35" s="370"/>
      <c r="AV35" s="368" t="s">
        <v>39</v>
      </c>
      <c r="AW35" s="370" t="s">
        <v>3005</v>
      </c>
      <c r="AX35" s="370" t="s">
        <v>3005</v>
      </c>
      <c r="AY35" s="370" t="s">
        <v>3005</v>
      </c>
      <c r="AZ35" s="370"/>
      <c r="BA35" s="363" t="s">
        <v>6331</v>
      </c>
      <c r="BB35" s="369" t="s">
        <v>444</v>
      </c>
      <c r="BC35" s="369" t="s">
        <v>6341</v>
      </c>
      <c r="BD35" s="371"/>
      <c r="BE35" s="371"/>
      <c r="BF35" s="371"/>
      <c r="BG35" s="371"/>
      <c r="BH35" s="371"/>
      <c r="BI35" s="371"/>
      <c r="BJ35" s="371"/>
      <c r="BK35" s="371"/>
      <c r="BL35" s="368" t="s">
        <v>72</v>
      </c>
      <c r="BM35" s="371"/>
      <c r="BN35" s="371"/>
      <c r="BO35" s="371"/>
      <c r="BP35" s="371"/>
      <c r="BQ35" s="363" t="s">
        <v>72</v>
      </c>
      <c r="BR35" s="371"/>
      <c r="BS35" s="371"/>
      <c r="BT35" s="372" t="s">
        <v>72</v>
      </c>
      <c r="BU35" s="372" t="s">
        <v>72</v>
      </c>
      <c r="BV35" s="372" t="s">
        <v>72</v>
      </c>
      <c r="BW35" s="373" t="s">
        <v>72</v>
      </c>
      <c r="BX35" s="374" t="s">
        <v>72</v>
      </c>
      <c r="BY35" s="374" t="s">
        <v>72</v>
      </c>
      <c r="BZ35" s="374" t="s">
        <v>72</v>
      </c>
      <c r="CA35" s="368" t="s">
        <v>72</v>
      </c>
      <c r="CB35" s="374" t="s">
        <v>72</v>
      </c>
      <c r="CC35" s="374" t="s">
        <v>72</v>
      </c>
      <c r="CD35" s="374" t="s">
        <v>72</v>
      </c>
      <c r="CE35" s="363" t="s">
        <v>72</v>
      </c>
      <c r="CF35" s="372" t="s">
        <v>72</v>
      </c>
      <c r="CG35" s="372" t="s">
        <v>72</v>
      </c>
      <c r="CH35" s="375" t="s">
        <v>72</v>
      </c>
      <c r="CI35" s="375" t="s">
        <v>72</v>
      </c>
      <c r="CJ35" s="375" t="s">
        <v>72</v>
      </c>
      <c r="CK35" s="376" t="s">
        <v>72</v>
      </c>
      <c r="CL35" s="377" t="s">
        <v>72</v>
      </c>
      <c r="CM35" s="377" t="s">
        <v>72</v>
      </c>
      <c r="CN35" s="377" t="s">
        <v>72</v>
      </c>
      <c r="CO35" s="368" t="s">
        <v>72</v>
      </c>
      <c r="CP35" s="377" t="s">
        <v>72</v>
      </c>
      <c r="CQ35" s="377" t="s">
        <v>72</v>
      </c>
      <c r="CR35" s="377" t="s">
        <v>72</v>
      </c>
      <c r="CS35" s="363" t="s">
        <v>72</v>
      </c>
      <c r="CT35" s="375" t="s">
        <v>72</v>
      </c>
      <c r="CU35" s="375" t="s">
        <v>72</v>
      </c>
      <c r="CV35" s="378" t="s">
        <v>72</v>
      </c>
      <c r="CW35" s="378" t="s">
        <v>72</v>
      </c>
      <c r="CX35" s="378" t="s">
        <v>72</v>
      </c>
      <c r="CY35" s="378" t="s">
        <v>72</v>
      </c>
      <c r="CZ35" s="379" t="s">
        <v>72</v>
      </c>
      <c r="DA35" s="379" t="s">
        <v>72</v>
      </c>
      <c r="DB35" s="379" t="s">
        <v>72</v>
      </c>
      <c r="DC35" s="368" t="s">
        <v>72</v>
      </c>
      <c r="DD35" s="379" t="s">
        <v>72</v>
      </c>
      <c r="DE35" s="379" t="s">
        <v>72</v>
      </c>
      <c r="DF35" s="379" t="s">
        <v>72</v>
      </c>
      <c r="DG35" s="363" t="s">
        <v>72</v>
      </c>
      <c r="DH35" s="378" t="s">
        <v>72</v>
      </c>
      <c r="DI35" s="378" t="s">
        <v>72</v>
      </c>
      <c r="DJ35" s="262">
        <v>2</v>
      </c>
      <c r="DK35" s="262" t="s">
        <v>6426</v>
      </c>
      <c r="DL35" s="262" t="s">
        <v>6427</v>
      </c>
      <c r="DM35" s="262" t="s">
        <v>72</v>
      </c>
      <c r="DN35" s="262" t="s">
        <v>6428</v>
      </c>
      <c r="DO35" s="262" t="s">
        <v>6428</v>
      </c>
      <c r="DP35" s="262" t="s">
        <v>6428</v>
      </c>
      <c r="DQ35" s="262">
        <v>2</v>
      </c>
      <c r="DR35" s="380">
        <v>0</v>
      </c>
      <c r="DS35" s="381" t="b">
        <v>1</v>
      </c>
      <c r="DT35" s="381" t="b">
        <v>1</v>
      </c>
      <c r="DU35" s="381" t="b">
        <v>1</v>
      </c>
      <c r="DV35" s="262" t="b">
        <v>1</v>
      </c>
      <c r="DW35" s="262" t="b">
        <v>1</v>
      </c>
      <c r="DX35" s="262" t="s">
        <v>6406</v>
      </c>
      <c r="DY35" s="262" t="s">
        <v>154</v>
      </c>
      <c r="DZ35" s="262" t="s">
        <v>72</v>
      </c>
      <c r="EA35" s="382" t="s">
        <v>6406</v>
      </c>
      <c r="EB35" s="382">
        <v>10</v>
      </c>
      <c r="EC35" s="262" t="s">
        <v>6408</v>
      </c>
      <c r="ED35" s="383"/>
      <c r="EE35" s="383"/>
      <c r="EF35" s="262" t="s">
        <v>154</v>
      </c>
      <c r="EG35" s="262">
        <v>2</v>
      </c>
      <c r="EH35" s="262">
        <v>0</v>
      </c>
      <c r="EI35" s="262" t="s">
        <v>154</v>
      </c>
    </row>
    <row r="36" spans="1:139" ht="67.5">
      <c r="A36" s="357">
        <v>35</v>
      </c>
      <c r="B36" s="358">
        <v>1</v>
      </c>
      <c r="C36" s="262">
        <v>0</v>
      </c>
      <c r="D36" s="359">
        <v>1703113</v>
      </c>
      <c r="E36" s="360" t="s">
        <v>6292</v>
      </c>
      <c r="F36" s="361" t="s">
        <v>6291</v>
      </c>
      <c r="G36" s="362" t="s">
        <v>6671</v>
      </c>
      <c r="H36" s="363" t="s">
        <v>6415</v>
      </c>
      <c r="I36" s="363" t="s">
        <v>6672</v>
      </c>
      <c r="J36" s="363" t="s">
        <v>6673</v>
      </c>
      <c r="K36" s="262" t="s">
        <v>6674</v>
      </c>
      <c r="L36" s="364">
        <v>43099</v>
      </c>
      <c r="M36" s="364">
        <v>43091</v>
      </c>
      <c r="N36" s="25" t="s">
        <v>6675</v>
      </c>
      <c r="O36" s="365">
        <v>35</v>
      </c>
      <c r="P36" s="260" t="s">
        <v>6420</v>
      </c>
      <c r="Q36" s="25" t="s">
        <v>128</v>
      </c>
      <c r="R36" s="260" t="s">
        <v>6421</v>
      </c>
      <c r="S36" s="260" t="s">
        <v>6422</v>
      </c>
      <c r="T36" s="27" t="s">
        <v>6421</v>
      </c>
      <c r="U36" s="27" t="s">
        <v>6422</v>
      </c>
      <c r="V36" s="363">
        <v>2</v>
      </c>
      <c r="W36" s="363" t="s">
        <v>154</v>
      </c>
      <c r="X36" s="366" t="s">
        <v>6291</v>
      </c>
      <c r="Y36" s="366" t="s">
        <v>6676</v>
      </c>
      <c r="Z36" s="366" t="s">
        <v>569</v>
      </c>
      <c r="AA36" s="366">
        <v>3</v>
      </c>
      <c r="AB36" s="367" t="s">
        <v>6337</v>
      </c>
      <c r="AC36" s="367" t="s">
        <v>6337</v>
      </c>
      <c r="AD36" s="367" t="s">
        <v>6337</v>
      </c>
      <c r="AE36" s="367"/>
      <c r="AF36" s="368" t="s">
        <v>38</v>
      </c>
      <c r="AG36" s="367" t="s">
        <v>3005</v>
      </c>
      <c r="AH36" s="367" t="s">
        <v>3005</v>
      </c>
      <c r="AI36" s="367" t="s">
        <v>3005</v>
      </c>
      <c r="AJ36" s="367"/>
      <c r="AK36" s="363" t="s">
        <v>6331</v>
      </c>
      <c r="AL36" s="366" t="s">
        <v>152</v>
      </c>
      <c r="AM36" s="366" t="s">
        <v>6346</v>
      </c>
      <c r="AN36" s="369" t="s">
        <v>6291</v>
      </c>
      <c r="AO36" s="369" t="s">
        <v>6676</v>
      </c>
      <c r="AP36" s="369" t="s">
        <v>639</v>
      </c>
      <c r="AQ36" s="369">
        <v>3</v>
      </c>
      <c r="AR36" s="370" t="s">
        <v>6125</v>
      </c>
      <c r="AS36" s="370" t="s">
        <v>6125</v>
      </c>
      <c r="AT36" s="370" t="s">
        <v>6125</v>
      </c>
      <c r="AU36" s="370"/>
      <c r="AV36" s="368" t="s">
        <v>39</v>
      </c>
      <c r="AW36" s="370" t="s">
        <v>3005</v>
      </c>
      <c r="AX36" s="370" t="s">
        <v>3005</v>
      </c>
      <c r="AY36" s="370" t="s">
        <v>3005</v>
      </c>
      <c r="AZ36" s="370"/>
      <c r="BA36" s="363" t="s">
        <v>6331</v>
      </c>
      <c r="BB36" s="369" t="s">
        <v>444</v>
      </c>
      <c r="BC36" s="369" t="s">
        <v>6657</v>
      </c>
      <c r="BD36" s="371"/>
      <c r="BE36" s="371"/>
      <c r="BF36" s="371"/>
      <c r="BG36" s="371"/>
      <c r="BH36" s="371"/>
      <c r="BI36" s="371"/>
      <c r="BJ36" s="371"/>
      <c r="BK36" s="371"/>
      <c r="BL36" s="368" t="s">
        <v>72</v>
      </c>
      <c r="BM36" s="371"/>
      <c r="BN36" s="371"/>
      <c r="BO36" s="371"/>
      <c r="BP36" s="371"/>
      <c r="BQ36" s="363" t="s">
        <v>72</v>
      </c>
      <c r="BR36" s="371"/>
      <c r="BS36" s="371"/>
      <c r="BT36" s="372" t="s">
        <v>72</v>
      </c>
      <c r="BU36" s="372" t="s">
        <v>72</v>
      </c>
      <c r="BV36" s="372" t="s">
        <v>72</v>
      </c>
      <c r="BW36" s="373" t="s">
        <v>72</v>
      </c>
      <c r="BX36" s="374" t="s">
        <v>72</v>
      </c>
      <c r="BY36" s="374" t="s">
        <v>72</v>
      </c>
      <c r="BZ36" s="374" t="s">
        <v>72</v>
      </c>
      <c r="CA36" s="368" t="s">
        <v>72</v>
      </c>
      <c r="CB36" s="374" t="s">
        <v>72</v>
      </c>
      <c r="CC36" s="374" t="s">
        <v>72</v>
      </c>
      <c r="CD36" s="374" t="s">
        <v>72</v>
      </c>
      <c r="CE36" s="363" t="s">
        <v>72</v>
      </c>
      <c r="CF36" s="372" t="s">
        <v>72</v>
      </c>
      <c r="CG36" s="372" t="s">
        <v>72</v>
      </c>
      <c r="CH36" s="375" t="s">
        <v>72</v>
      </c>
      <c r="CI36" s="375" t="s">
        <v>72</v>
      </c>
      <c r="CJ36" s="375" t="s">
        <v>72</v>
      </c>
      <c r="CK36" s="376" t="s">
        <v>72</v>
      </c>
      <c r="CL36" s="377" t="s">
        <v>72</v>
      </c>
      <c r="CM36" s="377" t="s">
        <v>72</v>
      </c>
      <c r="CN36" s="377" t="s">
        <v>72</v>
      </c>
      <c r="CO36" s="368" t="s">
        <v>72</v>
      </c>
      <c r="CP36" s="377" t="s">
        <v>72</v>
      </c>
      <c r="CQ36" s="377" t="s">
        <v>72</v>
      </c>
      <c r="CR36" s="377" t="s">
        <v>72</v>
      </c>
      <c r="CS36" s="363" t="s">
        <v>72</v>
      </c>
      <c r="CT36" s="375" t="s">
        <v>72</v>
      </c>
      <c r="CU36" s="375" t="s">
        <v>72</v>
      </c>
      <c r="CV36" s="378" t="s">
        <v>72</v>
      </c>
      <c r="CW36" s="378" t="s">
        <v>72</v>
      </c>
      <c r="CX36" s="378" t="s">
        <v>72</v>
      </c>
      <c r="CY36" s="378" t="s">
        <v>72</v>
      </c>
      <c r="CZ36" s="379" t="s">
        <v>72</v>
      </c>
      <c r="DA36" s="379" t="s">
        <v>72</v>
      </c>
      <c r="DB36" s="379" t="s">
        <v>72</v>
      </c>
      <c r="DC36" s="368" t="s">
        <v>72</v>
      </c>
      <c r="DD36" s="379" t="s">
        <v>72</v>
      </c>
      <c r="DE36" s="379" t="s">
        <v>72</v>
      </c>
      <c r="DF36" s="379" t="s">
        <v>72</v>
      </c>
      <c r="DG36" s="363" t="s">
        <v>72</v>
      </c>
      <c r="DH36" s="378" t="s">
        <v>72</v>
      </c>
      <c r="DI36" s="378" t="s">
        <v>72</v>
      </c>
      <c r="DJ36" s="262">
        <v>2</v>
      </c>
      <c r="DK36" s="262" t="s">
        <v>6426</v>
      </c>
      <c r="DL36" s="262" t="s">
        <v>6427</v>
      </c>
      <c r="DM36" s="262" t="s">
        <v>72</v>
      </c>
      <c r="DN36" s="262" t="s">
        <v>6428</v>
      </c>
      <c r="DO36" s="262" t="s">
        <v>6428</v>
      </c>
      <c r="DP36" s="262" t="s">
        <v>6428</v>
      </c>
      <c r="DQ36" s="262">
        <v>2</v>
      </c>
      <c r="DR36" s="380">
        <v>0</v>
      </c>
      <c r="DS36" s="381" t="b">
        <v>1</v>
      </c>
      <c r="DT36" s="381" t="b">
        <v>1</v>
      </c>
      <c r="DU36" s="381" t="b">
        <v>1</v>
      </c>
      <c r="DV36" s="262" t="b">
        <v>1</v>
      </c>
      <c r="DW36" s="262" t="b">
        <v>1</v>
      </c>
      <c r="DX36" s="262" t="s">
        <v>6406</v>
      </c>
      <c r="DY36" s="262" t="s">
        <v>154</v>
      </c>
      <c r="DZ36" s="262" t="s">
        <v>72</v>
      </c>
      <c r="EA36" s="382" t="s">
        <v>6406</v>
      </c>
      <c r="EB36" s="382">
        <v>-28</v>
      </c>
      <c r="EC36" s="262" t="s">
        <v>6408</v>
      </c>
      <c r="ED36" s="383"/>
      <c r="EE36" s="383"/>
      <c r="EF36" s="262" t="s">
        <v>154</v>
      </c>
      <c r="EG36" s="262">
        <v>2</v>
      </c>
      <c r="EH36" s="262">
        <v>0</v>
      </c>
      <c r="EI36" s="262" t="s">
        <v>154</v>
      </c>
    </row>
    <row r="37" spans="1:139" ht="67.5">
      <c r="A37" s="357">
        <v>36</v>
      </c>
      <c r="B37" s="358">
        <v>1</v>
      </c>
      <c r="C37" s="262">
        <v>0</v>
      </c>
      <c r="D37" s="359">
        <v>1703114</v>
      </c>
      <c r="E37" s="360" t="s">
        <v>6292</v>
      </c>
      <c r="F37" s="361" t="s">
        <v>6291</v>
      </c>
      <c r="G37" s="362" t="s">
        <v>6677</v>
      </c>
      <c r="H37" s="363" t="s">
        <v>6415</v>
      </c>
      <c r="I37" s="363" t="s">
        <v>6678</v>
      </c>
      <c r="J37" s="363" t="s">
        <v>6679</v>
      </c>
      <c r="K37" s="262" t="s">
        <v>6680</v>
      </c>
      <c r="L37" s="364">
        <v>43099</v>
      </c>
      <c r="M37" s="364">
        <v>43092</v>
      </c>
      <c r="N37" s="25" t="s">
        <v>6681</v>
      </c>
      <c r="O37" s="365">
        <v>36</v>
      </c>
      <c r="P37" s="260" t="s">
        <v>6420</v>
      </c>
      <c r="Q37" s="25" t="s">
        <v>128</v>
      </c>
      <c r="R37" s="260" t="s">
        <v>6421</v>
      </c>
      <c r="S37" s="260" t="s">
        <v>6422</v>
      </c>
      <c r="T37" s="27" t="s">
        <v>6421</v>
      </c>
      <c r="U37" s="27" t="s">
        <v>6422</v>
      </c>
      <c r="V37" s="363">
        <v>2</v>
      </c>
      <c r="W37" s="363" t="s">
        <v>154</v>
      </c>
      <c r="X37" s="366" t="s">
        <v>6291</v>
      </c>
      <c r="Y37" s="366" t="s">
        <v>6682</v>
      </c>
      <c r="Z37" s="366" t="s">
        <v>569</v>
      </c>
      <c r="AA37" s="366">
        <v>3</v>
      </c>
      <c r="AB37" s="367" t="s">
        <v>6337</v>
      </c>
      <c r="AC37" s="367" t="s">
        <v>6337</v>
      </c>
      <c r="AD37" s="367" t="s">
        <v>6337</v>
      </c>
      <c r="AE37" s="367"/>
      <c r="AF37" s="368" t="s">
        <v>38</v>
      </c>
      <c r="AG37" s="367" t="s">
        <v>3005</v>
      </c>
      <c r="AH37" s="367" t="s">
        <v>3005</v>
      </c>
      <c r="AI37" s="367" t="s">
        <v>3005</v>
      </c>
      <c r="AJ37" s="367"/>
      <c r="AK37" s="363" t="s">
        <v>6331</v>
      </c>
      <c r="AL37" s="366" t="s">
        <v>152</v>
      </c>
      <c r="AM37" s="366" t="s">
        <v>6657</v>
      </c>
      <c r="AN37" s="369" t="s">
        <v>6291</v>
      </c>
      <c r="AO37" s="369" t="s">
        <v>6682</v>
      </c>
      <c r="AP37" s="369" t="s">
        <v>639</v>
      </c>
      <c r="AQ37" s="369">
        <v>3</v>
      </c>
      <c r="AR37" s="370" t="s">
        <v>6125</v>
      </c>
      <c r="AS37" s="370" t="s">
        <v>6125</v>
      </c>
      <c r="AT37" s="370" t="s">
        <v>6125</v>
      </c>
      <c r="AU37" s="370"/>
      <c r="AV37" s="368" t="s">
        <v>39</v>
      </c>
      <c r="AW37" s="370" t="s">
        <v>3005</v>
      </c>
      <c r="AX37" s="370" t="s">
        <v>3005</v>
      </c>
      <c r="AY37" s="370" t="s">
        <v>3005</v>
      </c>
      <c r="AZ37" s="370"/>
      <c r="BA37" s="363" t="s">
        <v>6331</v>
      </c>
      <c r="BB37" s="369" t="s">
        <v>444</v>
      </c>
      <c r="BC37" s="369" t="s">
        <v>6664</v>
      </c>
      <c r="BD37" s="371"/>
      <c r="BE37" s="371"/>
      <c r="BF37" s="371"/>
      <c r="BG37" s="371"/>
      <c r="BH37" s="371"/>
      <c r="BI37" s="371"/>
      <c r="BJ37" s="371"/>
      <c r="BK37" s="371"/>
      <c r="BL37" s="368" t="s">
        <v>72</v>
      </c>
      <c r="BM37" s="371"/>
      <c r="BN37" s="371"/>
      <c r="BO37" s="371"/>
      <c r="BP37" s="371"/>
      <c r="BQ37" s="363" t="s">
        <v>72</v>
      </c>
      <c r="BR37" s="371"/>
      <c r="BS37" s="371"/>
      <c r="BT37" s="372" t="s">
        <v>72</v>
      </c>
      <c r="BU37" s="372" t="s">
        <v>72</v>
      </c>
      <c r="BV37" s="372" t="s">
        <v>72</v>
      </c>
      <c r="BW37" s="373" t="s">
        <v>72</v>
      </c>
      <c r="BX37" s="374" t="s">
        <v>72</v>
      </c>
      <c r="BY37" s="374" t="s">
        <v>72</v>
      </c>
      <c r="BZ37" s="374" t="s">
        <v>72</v>
      </c>
      <c r="CA37" s="368" t="s">
        <v>72</v>
      </c>
      <c r="CB37" s="374" t="s">
        <v>72</v>
      </c>
      <c r="CC37" s="374" t="s">
        <v>72</v>
      </c>
      <c r="CD37" s="374" t="s">
        <v>72</v>
      </c>
      <c r="CE37" s="363" t="s">
        <v>72</v>
      </c>
      <c r="CF37" s="372" t="s">
        <v>72</v>
      </c>
      <c r="CG37" s="372" t="s">
        <v>72</v>
      </c>
      <c r="CH37" s="375" t="s">
        <v>72</v>
      </c>
      <c r="CI37" s="375" t="s">
        <v>72</v>
      </c>
      <c r="CJ37" s="375" t="s">
        <v>72</v>
      </c>
      <c r="CK37" s="376" t="s">
        <v>72</v>
      </c>
      <c r="CL37" s="377" t="s">
        <v>72</v>
      </c>
      <c r="CM37" s="377" t="s">
        <v>72</v>
      </c>
      <c r="CN37" s="377" t="s">
        <v>72</v>
      </c>
      <c r="CO37" s="368" t="s">
        <v>72</v>
      </c>
      <c r="CP37" s="377" t="s">
        <v>72</v>
      </c>
      <c r="CQ37" s="377" t="s">
        <v>72</v>
      </c>
      <c r="CR37" s="377" t="s">
        <v>72</v>
      </c>
      <c r="CS37" s="363" t="s">
        <v>72</v>
      </c>
      <c r="CT37" s="375" t="s">
        <v>72</v>
      </c>
      <c r="CU37" s="375" t="s">
        <v>72</v>
      </c>
      <c r="CV37" s="378" t="s">
        <v>72</v>
      </c>
      <c r="CW37" s="378" t="s">
        <v>72</v>
      </c>
      <c r="CX37" s="378" t="s">
        <v>72</v>
      </c>
      <c r="CY37" s="378" t="s">
        <v>72</v>
      </c>
      <c r="CZ37" s="379" t="s">
        <v>72</v>
      </c>
      <c r="DA37" s="379" t="s">
        <v>72</v>
      </c>
      <c r="DB37" s="379" t="s">
        <v>72</v>
      </c>
      <c r="DC37" s="368" t="s">
        <v>72</v>
      </c>
      <c r="DD37" s="379" t="s">
        <v>72</v>
      </c>
      <c r="DE37" s="379" t="s">
        <v>72</v>
      </c>
      <c r="DF37" s="379" t="s">
        <v>72</v>
      </c>
      <c r="DG37" s="363" t="s">
        <v>72</v>
      </c>
      <c r="DH37" s="378" t="s">
        <v>72</v>
      </c>
      <c r="DI37" s="378" t="s">
        <v>72</v>
      </c>
      <c r="DJ37" s="262">
        <v>2</v>
      </c>
      <c r="DK37" s="262" t="s">
        <v>6426</v>
      </c>
      <c r="DL37" s="262" t="s">
        <v>6427</v>
      </c>
      <c r="DM37" s="262" t="s">
        <v>72</v>
      </c>
      <c r="DN37" s="262" t="s">
        <v>6428</v>
      </c>
      <c r="DO37" s="262" t="s">
        <v>6428</v>
      </c>
      <c r="DP37" s="262" t="s">
        <v>6428</v>
      </c>
      <c r="DQ37" s="262">
        <v>2</v>
      </c>
      <c r="DR37" s="380">
        <v>0</v>
      </c>
      <c r="DS37" s="381" t="b">
        <v>1</v>
      </c>
      <c r="DT37" s="381" t="b">
        <v>1</v>
      </c>
      <c r="DU37" s="381" t="b">
        <v>1</v>
      </c>
      <c r="DV37" s="262" t="b">
        <v>1</v>
      </c>
      <c r="DW37" s="262" t="b">
        <v>1</v>
      </c>
      <c r="DX37" s="262" t="s">
        <v>6406</v>
      </c>
      <c r="DY37" s="262" t="s">
        <v>154</v>
      </c>
      <c r="DZ37" s="262" t="s">
        <v>72</v>
      </c>
      <c r="EA37" s="382" t="s">
        <v>6406</v>
      </c>
      <c r="EB37" s="382">
        <v>8</v>
      </c>
      <c r="EC37" s="262" t="s">
        <v>6408</v>
      </c>
      <c r="ED37" s="383"/>
      <c r="EE37" s="383"/>
      <c r="EF37" s="262" t="s">
        <v>154</v>
      </c>
      <c r="EG37" s="262">
        <v>2</v>
      </c>
      <c r="EH37" s="262">
        <v>0</v>
      </c>
      <c r="EI37" s="262" t="s">
        <v>154</v>
      </c>
    </row>
    <row r="38" spans="1:139" ht="67.5">
      <c r="A38" s="357">
        <v>37</v>
      </c>
      <c r="B38" s="358">
        <v>1</v>
      </c>
      <c r="C38" s="262">
        <v>0</v>
      </c>
      <c r="D38" s="359">
        <v>1703115</v>
      </c>
      <c r="E38" s="360" t="s">
        <v>6292</v>
      </c>
      <c r="F38" s="361" t="s">
        <v>6291</v>
      </c>
      <c r="G38" s="362" t="s">
        <v>6683</v>
      </c>
      <c r="H38" s="363" t="s">
        <v>6415</v>
      </c>
      <c r="I38" s="363" t="s">
        <v>6684</v>
      </c>
      <c r="J38" s="363" t="s">
        <v>6685</v>
      </c>
      <c r="K38" s="262" t="s">
        <v>6686</v>
      </c>
      <c r="L38" s="364">
        <v>43099</v>
      </c>
      <c r="M38" s="364">
        <v>43092</v>
      </c>
      <c r="N38" s="25" t="s">
        <v>6687</v>
      </c>
      <c r="O38" s="365">
        <v>37</v>
      </c>
      <c r="P38" s="260" t="s">
        <v>6420</v>
      </c>
      <c r="Q38" s="25" t="s">
        <v>128</v>
      </c>
      <c r="R38" s="260" t="s">
        <v>6421</v>
      </c>
      <c r="S38" s="260" t="s">
        <v>6422</v>
      </c>
      <c r="T38" s="27" t="s">
        <v>6421</v>
      </c>
      <c r="U38" s="27" t="s">
        <v>6422</v>
      </c>
      <c r="V38" s="363">
        <v>2</v>
      </c>
      <c r="W38" s="363" t="s">
        <v>6406</v>
      </c>
      <c r="X38" s="366" t="s">
        <v>6291</v>
      </c>
      <c r="Y38" s="366" t="s">
        <v>6688</v>
      </c>
      <c r="Z38" s="366" t="s">
        <v>569</v>
      </c>
      <c r="AA38" s="366">
        <v>3</v>
      </c>
      <c r="AB38" s="367" t="s">
        <v>6337</v>
      </c>
      <c r="AC38" s="367" t="s">
        <v>6125</v>
      </c>
      <c r="AD38" s="367" t="s">
        <v>6337</v>
      </c>
      <c r="AE38" s="367"/>
      <c r="AF38" s="368" t="s">
        <v>41</v>
      </c>
      <c r="AG38" s="367" t="s">
        <v>3005</v>
      </c>
      <c r="AH38" s="367" t="s">
        <v>6471</v>
      </c>
      <c r="AI38" s="367" t="s">
        <v>3005</v>
      </c>
      <c r="AJ38" s="367"/>
      <c r="AK38" s="363" t="s">
        <v>6571</v>
      </c>
      <c r="AL38" s="366" t="s">
        <v>152</v>
      </c>
      <c r="AM38" s="366" t="s">
        <v>6333</v>
      </c>
      <c r="AN38" s="369" t="s">
        <v>6291</v>
      </c>
      <c r="AO38" s="369" t="s">
        <v>6688</v>
      </c>
      <c r="AP38" s="369" t="s">
        <v>639</v>
      </c>
      <c r="AQ38" s="369">
        <v>3</v>
      </c>
      <c r="AR38" s="370" t="s">
        <v>6125</v>
      </c>
      <c r="AS38" s="370" t="s">
        <v>6125</v>
      </c>
      <c r="AT38" s="370" t="s">
        <v>6125</v>
      </c>
      <c r="AU38" s="370"/>
      <c r="AV38" s="368" t="s">
        <v>39</v>
      </c>
      <c r="AW38" s="370" t="s">
        <v>3005</v>
      </c>
      <c r="AX38" s="370" t="s">
        <v>3005</v>
      </c>
      <c r="AY38" s="370" t="s">
        <v>3005</v>
      </c>
      <c r="AZ38" s="370"/>
      <c r="BA38" s="363" t="s">
        <v>6331</v>
      </c>
      <c r="BB38" s="369" t="s">
        <v>444</v>
      </c>
      <c r="BC38" s="369" t="s">
        <v>6689</v>
      </c>
      <c r="BD38" s="371"/>
      <c r="BE38" s="371"/>
      <c r="BF38" s="371"/>
      <c r="BG38" s="371"/>
      <c r="BH38" s="371"/>
      <c r="BI38" s="371"/>
      <c r="BJ38" s="371"/>
      <c r="BK38" s="371"/>
      <c r="BL38" s="368" t="s">
        <v>72</v>
      </c>
      <c r="BM38" s="371"/>
      <c r="BN38" s="371"/>
      <c r="BO38" s="371"/>
      <c r="BP38" s="371"/>
      <c r="BQ38" s="363" t="s">
        <v>72</v>
      </c>
      <c r="BR38" s="371"/>
      <c r="BS38" s="371"/>
      <c r="BT38" s="372" t="s">
        <v>72</v>
      </c>
      <c r="BU38" s="372" t="s">
        <v>72</v>
      </c>
      <c r="BV38" s="372" t="s">
        <v>72</v>
      </c>
      <c r="BW38" s="373" t="s">
        <v>72</v>
      </c>
      <c r="BX38" s="374" t="s">
        <v>72</v>
      </c>
      <c r="BY38" s="374" t="s">
        <v>72</v>
      </c>
      <c r="BZ38" s="374" t="s">
        <v>72</v>
      </c>
      <c r="CA38" s="368" t="s">
        <v>72</v>
      </c>
      <c r="CB38" s="374" t="s">
        <v>72</v>
      </c>
      <c r="CC38" s="374" t="s">
        <v>72</v>
      </c>
      <c r="CD38" s="374" t="s">
        <v>72</v>
      </c>
      <c r="CE38" s="363" t="s">
        <v>72</v>
      </c>
      <c r="CF38" s="372" t="s">
        <v>72</v>
      </c>
      <c r="CG38" s="372" t="s">
        <v>72</v>
      </c>
      <c r="CH38" s="375" t="s">
        <v>72</v>
      </c>
      <c r="CI38" s="375" t="s">
        <v>72</v>
      </c>
      <c r="CJ38" s="375" t="s">
        <v>72</v>
      </c>
      <c r="CK38" s="376" t="s">
        <v>72</v>
      </c>
      <c r="CL38" s="377" t="s">
        <v>72</v>
      </c>
      <c r="CM38" s="377" t="s">
        <v>72</v>
      </c>
      <c r="CN38" s="377" t="s">
        <v>72</v>
      </c>
      <c r="CO38" s="368" t="s">
        <v>72</v>
      </c>
      <c r="CP38" s="377" t="s">
        <v>72</v>
      </c>
      <c r="CQ38" s="377" t="s">
        <v>72</v>
      </c>
      <c r="CR38" s="377" t="s">
        <v>72</v>
      </c>
      <c r="CS38" s="363" t="s">
        <v>72</v>
      </c>
      <c r="CT38" s="375" t="s">
        <v>72</v>
      </c>
      <c r="CU38" s="375" t="s">
        <v>72</v>
      </c>
      <c r="CV38" s="378" t="s">
        <v>72</v>
      </c>
      <c r="CW38" s="378" t="s">
        <v>72</v>
      </c>
      <c r="CX38" s="378" t="s">
        <v>72</v>
      </c>
      <c r="CY38" s="378" t="s">
        <v>72</v>
      </c>
      <c r="CZ38" s="379" t="s">
        <v>72</v>
      </c>
      <c r="DA38" s="379" t="s">
        <v>72</v>
      </c>
      <c r="DB38" s="379" t="s">
        <v>72</v>
      </c>
      <c r="DC38" s="368" t="s">
        <v>72</v>
      </c>
      <c r="DD38" s="379" t="s">
        <v>72</v>
      </c>
      <c r="DE38" s="379" t="s">
        <v>72</v>
      </c>
      <c r="DF38" s="379" t="s">
        <v>72</v>
      </c>
      <c r="DG38" s="363" t="s">
        <v>72</v>
      </c>
      <c r="DH38" s="378" t="s">
        <v>72</v>
      </c>
      <c r="DI38" s="378" t="s">
        <v>72</v>
      </c>
      <c r="DJ38" s="262">
        <v>2</v>
      </c>
      <c r="DK38" s="262" t="s">
        <v>6426</v>
      </c>
      <c r="DL38" s="262" t="s">
        <v>6427</v>
      </c>
      <c r="DM38" s="262" t="s">
        <v>72</v>
      </c>
      <c r="DN38" s="262" t="s">
        <v>6428</v>
      </c>
      <c r="DO38" s="262" t="s">
        <v>6428</v>
      </c>
      <c r="DP38" s="262" t="s">
        <v>6428</v>
      </c>
      <c r="DQ38" s="262">
        <v>2</v>
      </c>
      <c r="DR38" s="380">
        <v>0</v>
      </c>
      <c r="DS38" s="381" t="b">
        <v>1</v>
      </c>
      <c r="DT38" s="381" t="b">
        <v>1</v>
      </c>
      <c r="DU38" s="381" t="b">
        <v>1</v>
      </c>
      <c r="DV38" s="262" t="b">
        <v>1</v>
      </c>
      <c r="DW38" s="262" t="b">
        <v>1</v>
      </c>
      <c r="DX38" s="262" t="s">
        <v>6406</v>
      </c>
      <c r="DY38" s="262" t="s">
        <v>6406</v>
      </c>
      <c r="DZ38" s="262">
        <v>43</v>
      </c>
      <c r="EA38" s="382" t="s">
        <v>6406</v>
      </c>
      <c r="EB38" s="382">
        <v>29</v>
      </c>
      <c r="EC38" s="262" t="s">
        <v>6407</v>
      </c>
      <c r="ED38" s="383"/>
      <c r="EE38" s="383"/>
      <c r="EF38" s="262" t="s">
        <v>154</v>
      </c>
      <c r="EG38" s="262">
        <v>2</v>
      </c>
      <c r="EH38" s="262">
        <v>0</v>
      </c>
      <c r="EI38" s="262" t="s">
        <v>154</v>
      </c>
    </row>
    <row r="39" spans="1:139" ht="67.5">
      <c r="A39" s="357">
        <v>38</v>
      </c>
      <c r="B39" s="358">
        <v>1</v>
      </c>
      <c r="C39" s="262">
        <v>0</v>
      </c>
      <c r="D39" s="359">
        <v>1703116</v>
      </c>
      <c r="E39" s="360" t="s">
        <v>6292</v>
      </c>
      <c r="F39" s="361" t="s">
        <v>6291</v>
      </c>
      <c r="G39" s="362" t="s">
        <v>6690</v>
      </c>
      <c r="H39" s="363" t="s">
        <v>6415</v>
      </c>
      <c r="I39" s="363" t="s">
        <v>6691</v>
      </c>
      <c r="J39" s="363" t="s">
        <v>6692</v>
      </c>
      <c r="K39" s="262" t="s">
        <v>6693</v>
      </c>
      <c r="L39" s="364">
        <v>43099</v>
      </c>
      <c r="M39" s="364">
        <v>43092</v>
      </c>
      <c r="N39" s="25" t="s">
        <v>6694</v>
      </c>
      <c r="O39" s="365">
        <v>38</v>
      </c>
      <c r="P39" s="260" t="s">
        <v>6420</v>
      </c>
      <c r="Q39" s="25" t="s">
        <v>128</v>
      </c>
      <c r="R39" s="260" t="s">
        <v>6421</v>
      </c>
      <c r="S39" s="260" t="s">
        <v>6422</v>
      </c>
      <c r="T39" s="27" t="s">
        <v>6421</v>
      </c>
      <c r="U39" s="27" t="s">
        <v>6422</v>
      </c>
      <c r="V39" s="363">
        <v>2</v>
      </c>
      <c r="W39" s="363" t="s">
        <v>154</v>
      </c>
      <c r="X39" s="366" t="s">
        <v>6291</v>
      </c>
      <c r="Y39" s="366" t="s">
        <v>6695</v>
      </c>
      <c r="Z39" s="366" t="s">
        <v>569</v>
      </c>
      <c r="AA39" s="366">
        <v>3</v>
      </c>
      <c r="AB39" s="367" t="s">
        <v>6125</v>
      </c>
      <c r="AC39" s="367" t="s">
        <v>6125</v>
      </c>
      <c r="AD39" s="367" t="s">
        <v>6125</v>
      </c>
      <c r="AE39" s="367"/>
      <c r="AF39" s="368" t="s">
        <v>39</v>
      </c>
      <c r="AG39" s="367" t="s">
        <v>6471</v>
      </c>
      <c r="AH39" s="367" t="s">
        <v>6471</v>
      </c>
      <c r="AI39" s="367" t="s">
        <v>6471</v>
      </c>
      <c r="AJ39" s="367"/>
      <c r="AK39" s="363" t="s">
        <v>6332</v>
      </c>
      <c r="AL39" s="366" t="s">
        <v>152</v>
      </c>
      <c r="AM39" s="366" t="s">
        <v>6339</v>
      </c>
      <c r="AN39" s="369" t="s">
        <v>6291</v>
      </c>
      <c r="AO39" s="369" t="s">
        <v>6695</v>
      </c>
      <c r="AP39" s="369" t="s">
        <v>639</v>
      </c>
      <c r="AQ39" s="369">
        <v>3</v>
      </c>
      <c r="AR39" s="370" t="s">
        <v>6125</v>
      </c>
      <c r="AS39" s="370" t="s">
        <v>6125</v>
      </c>
      <c r="AT39" s="370" t="s">
        <v>6125</v>
      </c>
      <c r="AU39" s="370"/>
      <c r="AV39" s="368" t="s">
        <v>39</v>
      </c>
      <c r="AW39" s="370" t="s">
        <v>3005</v>
      </c>
      <c r="AX39" s="370" t="s">
        <v>3005</v>
      </c>
      <c r="AY39" s="370" t="s">
        <v>3005</v>
      </c>
      <c r="AZ39" s="370"/>
      <c r="BA39" s="363" t="s">
        <v>6331</v>
      </c>
      <c r="BB39" s="369" t="s">
        <v>444</v>
      </c>
      <c r="BC39" s="369" t="s">
        <v>6696</v>
      </c>
      <c r="BD39" s="371"/>
      <c r="BE39" s="371"/>
      <c r="BF39" s="371"/>
      <c r="BG39" s="371"/>
      <c r="BH39" s="371"/>
      <c r="BI39" s="371"/>
      <c r="BJ39" s="371"/>
      <c r="BK39" s="371"/>
      <c r="BL39" s="368" t="s">
        <v>72</v>
      </c>
      <c r="BM39" s="371"/>
      <c r="BN39" s="371"/>
      <c r="BO39" s="371"/>
      <c r="BP39" s="371"/>
      <c r="BQ39" s="363" t="s">
        <v>72</v>
      </c>
      <c r="BR39" s="371"/>
      <c r="BS39" s="371"/>
      <c r="BT39" s="372" t="s">
        <v>72</v>
      </c>
      <c r="BU39" s="372" t="s">
        <v>72</v>
      </c>
      <c r="BV39" s="372" t="s">
        <v>72</v>
      </c>
      <c r="BW39" s="373" t="s">
        <v>72</v>
      </c>
      <c r="BX39" s="374" t="s">
        <v>72</v>
      </c>
      <c r="BY39" s="374" t="s">
        <v>72</v>
      </c>
      <c r="BZ39" s="374" t="s">
        <v>72</v>
      </c>
      <c r="CA39" s="368" t="s">
        <v>72</v>
      </c>
      <c r="CB39" s="374" t="s">
        <v>72</v>
      </c>
      <c r="CC39" s="374" t="s">
        <v>72</v>
      </c>
      <c r="CD39" s="374" t="s">
        <v>72</v>
      </c>
      <c r="CE39" s="363" t="s">
        <v>72</v>
      </c>
      <c r="CF39" s="372" t="s">
        <v>72</v>
      </c>
      <c r="CG39" s="372" t="s">
        <v>72</v>
      </c>
      <c r="CH39" s="375" t="s">
        <v>72</v>
      </c>
      <c r="CI39" s="375" t="s">
        <v>72</v>
      </c>
      <c r="CJ39" s="375" t="s">
        <v>72</v>
      </c>
      <c r="CK39" s="376" t="s">
        <v>72</v>
      </c>
      <c r="CL39" s="377" t="s">
        <v>72</v>
      </c>
      <c r="CM39" s="377" t="s">
        <v>72</v>
      </c>
      <c r="CN39" s="377" t="s">
        <v>72</v>
      </c>
      <c r="CO39" s="368" t="s">
        <v>72</v>
      </c>
      <c r="CP39" s="377" t="s">
        <v>72</v>
      </c>
      <c r="CQ39" s="377" t="s">
        <v>72</v>
      </c>
      <c r="CR39" s="377" t="s">
        <v>72</v>
      </c>
      <c r="CS39" s="363" t="s">
        <v>72</v>
      </c>
      <c r="CT39" s="375" t="s">
        <v>72</v>
      </c>
      <c r="CU39" s="375" t="s">
        <v>72</v>
      </c>
      <c r="CV39" s="378" t="s">
        <v>72</v>
      </c>
      <c r="CW39" s="378" t="s">
        <v>72</v>
      </c>
      <c r="CX39" s="378" t="s">
        <v>72</v>
      </c>
      <c r="CY39" s="378" t="s">
        <v>72</v>
      </c>
      <c r="CZ39" s="379" t="s">
        <v>72</v>
      </c>
      <c r="DA39" s="379" t="s">
        <v>72</v>
      </c>
      <c r="DB39" s="379" t="s">
        <v>72</v>
      </c>
      <c r="DC39" s="368" t="s">
        <v>72</v>
      </c>
      <c r="DD39" s="379" t="s">
        <v>72</v>
      </c>
      <c r="DE39" s="379" t="s">
        <v>72</v>
      </c>
      <c r="DF39" s="379" t="s">
        <v>72</v>
      </c>
      <c r="DG39" s="363" t="s">
        <v>72</v>
      </c>
      <c r="DH39" s="378" t="s">
        <v>72</v>
      </c>
      <c r="DI39" s="378" t="s">
        <v>72</v>
      </c>
      <c r="DJ39" s="262">
        <v>2</v>
      </c>
      <c r="DK39" s="262" t="s">
        <v>6426</v>
      </c>
      <c r="DL39" s="262" t="s">
        <v>6427</v>
      </c>
      <c r="DM39" s="262" t="s">
        <v>72</v>
      </c>
      <c r="DN39" s="262" t="s">
        <v>6428</v>
      </c>
      <c r="DO39" s="262" t="s">
        <v>6428</v>
      </c>
      <c r="DP39" s="262" t="s">
        <v>6428</v>
      </c>
      <c r="DQ39" s="262">
        <v>2</v>
      </c>
      <c r="DR39" s="380">
        <v>0</v>
      </c>
      <c r="DS39" s="381" t="b">
        <v>1</v>
      </c>
      <c r="DT39" s="381" t="b">
        <v>1</v>
      </c>
      <c r="DU39" s="381" t="b">
        <v>1</v>
      </c>
      <c r="DV39" s="262" t="b">
        <v>1</v>
      </c>
      <c r="DW39" s="262" t="b">
        <v>1</v>
      </c>
      <c r="DX39" s="262" t="s">
        <v>6406</v>
      </c>
      <c r="DY39" s="262" t="s">
        <v>154</v>
      </c>
      <c r="DZ39" s="262" t="s">
        <v>72</v>
      </c>
      <c r="EA39" s="382" t="s">
        <v>6406</v>
      </c>
      <c r="EB39" s="382">
        <v>21</v>
      </c>
      <c r="EC39" s="262" t="s">
        <v>6407</v>
      </c>
      <c r="ED39" s="383"/>
      <c r="EE39" s="383"/>
      <c r="EF39" s="262" t="s">
        <v>154</v>
      </c>
      <c r="EG39" s="262">
        <v>2</v>
      </c>
      <c r="EH39" s="262">
        <v>0</v>
      </c>
      <c r="EI39" s="262" t="s">
        <v>154</v>
      </c>
    </row>
    <row r="40" spans="1:139" ht="67.5">
      <c r="A40" s="357">
        <v>39</v>
      </c>
      <c r="B40" s="358">
        <v>1</v>
      </c>
      <c r="C40" s="262">
        <v>0</v>
      </c>
      <c r="D40" s="359">
        <v>1703117</v>
      </c>
      <c r="E40" s="360" t="s">
        <v>6292</v>
      </c>
      <c r="F40" s="361" t="s">
        <v>6291</v>
      </c>
      <c r="G40" s="362" t="s">
        <v>6697</v>
      </c>
      <c r="H40" s="363" t="s">
        <v>6415</v>
      </c>
      <c r="I40" s="363" t="s">
        <v>6698</v>
      </c>
      <c r="J40" s="363" t="s">
        <v>6699</v>
      </c>
      <c r="K40" s="262" t="s">
        <v>6700</v>
      </c>
      <c r="L40" s="364">
        <v>43099</v>
      </c>
      <c r="M40" s="364">
        <v>43092</v>
      </c>
      <c r="N40" s="25" t="s">
        <v>6701</v>
      </c>
      <c r="O40" s="365">
        <v>39</v>
      </c>
      <c r="P40" s="260" t="s">
        <v>6420</v>
      </c>
      <c r="Q40" s="25" t="s">
        <v>128</v>
      </c>
      <c r="R40" s="260" t="s">
        <v>6421</v>
      </c>
      <c r="S40" s="260" t="s">
        <v>6422</v>
      </c>
      <c r="T40" s="27" t="s">
        <v>6421</v>
      </c>
      <c r="U40" s="27" t="s">
        <v>6422</v>
      </c>
      <c r="V40" s="363">
        <v>2</v>
      </c>
      <c r="W40" s="363" t="s">
        <v>154</v>
      </c>
      <c r="X40" s="366" t="s">
        <v>6291</v>
      </c>
      <c r="Y40" s="366" t="s">
        <v>6702</v>
      </c>
      <c r="Z40" s="366" t="s">
        <v>569</v>
      </c>
      <c r="AA40" s="366">
        <v>3</v>
      </c>
      <c r="AB40" s="367" t="s">
        <v>6337</v>
      </c>
      <c r="AC40" s="367" t="s">
        <v>6337</v>
      </c>
      <c r="AD40" s="367" t="s">
        <v>6337</v>
      </c>
      <c r="AE40" s="367"/>
      <c r="AF40" s="368" t="s">
        <v>38</v>
      </c>
      <c r="AG40" s="367" t="s">
        <v>3005</v>
      </c>
      <c r="AH40" s="367" t="s">
        <v>3005</v>
      </c>
      <c r="AI40" s="367" t="s">
        <v>3005</v>
      </c>
      <c r="AJ40" s="367"/>
      <c r="AK40" s="363" t="s">
        <v>6331</v>
      </c>
      <c r="AL40" s="366" t="s">
        <v>152</v>
      </c>
      <c r="AM40" s="366" t="s">
        <v>6608</v>
      </c>
      <c r="AN40" s="369" t="s">
        <v>6291</v>
      </c>
      <c r="AO40" s="369" t="s">
        <v>6702</v>
      </c>
      <c r="AP40" s="369" t="s">
        <v>639</v>
      </c>
      <c r="AQ40" s="369">
        <v>3</v>
      </c>
      <c r="AR40" s="370" t="s">
        <v>6125</v>
      </c>
      <c r="AS40" s="370" t="s">
        <v>6125</v>
      </c>
      <c r="AT40" s="370" t="s">
        <v>6125</v>
      </c>
      <c r="AU40" s="370"/>
      <c r="AV40" s="368" t="s">
        <v>39</v>
      </c>
      <c r="AW40" s="370" t="s">
        <v>3005</v>
      </c>
      <c r="AX40" s="370" t="s">
        <v>3005</v>
      </c>
      <c r="AY40" s="370" t="s">
        <v>3005</v>
      </c>
      <c r="AZ40" s="370"/>
      <c r="BA40" s="363" t="s">
        <v>6331</v>
      </c>
      <c r="BB40" s="369" t="s">
        <v>444</v>
      </c>
      <c r="BC40" s="369" t="s">
        <v>6348</v>
      </c>
      <c r="BD40" s="371"/>
      <c r="BE40" s="371"/>
      <c r="BF40" s="371"/>
      <c r="BG40" s="371"/>
      <c r="BH40" s="371"/>
      <c r="BI40" s="371"/>
      <c r="BJ40" s="371"/>
      <c r="BK40" s="371"/>
      <c r="BL40" s="368" t="s">
        <v>72</v>
      </c>
      <c r="BM40" s="371"/>
      <c r="BN40" s="371"/>
      <c r="BO40" s="371"/>
      <c r="BP40" s="371"/>
      <c r="BQ40" s="363" t="s">
        <v>72</v>
      </c>
      <c r="BR40" s="371"/>
      <c r="BS40" s="371"/>
      <c r="BT40" s="372" t="s">
        <v>72</v>
      </c>
      <c r="BU40" s="372" t="s">
        <v>72</v>
      </c>
      <c r="BV40" s="372" t="s">
        <v>72</v>
      </c>
      <c r="BW40" s="373" t="s">
        <v>72</v>
      </c>
      <c r="BX40" s="374" t="s">
        <v>72</v>
      </c>
      <c r="BY40" s="374" t="s">
        <v>72</v>
      </c>
      <c r="BZ40" s="374" t="s">
        <v>72</v>
      </c>
      <c r="CA40" s="368" t="s">
        <v>72</v>
      </c>
      <c r="CB40" s="374" t="s">
        <v>72</v>
      </c>
      <c r="CC40" s="374" t="s">
        <v>72</v>
      </c>
      <c r="CD40" s="374" t="s">
        <v>72</v>
      </c>
      <c r="CE40" s="363" t="s">
        <v>72</v>
      </c>
      <c r="CF40" s="372" t="s">
        <v>72</v>
      </c>
      <c r="CG40" s="372" t="s">
        <v>72</v>
      </c>
      <c r="CH40" s="375" t="s">
        <v>72</v>
      </c>
      <c r="CI40" s="375" t="s">
        <v>72</v>
      </c>
      <c r="CJ40" s="375" t="s">
        <v>72</v>
      </c>
      <c r="CK40" s="376" t="s">
        <v>72</v>
      </c>
      <c r="CL40" s="377" t="s">
        <v>72</v>
      </c>
      <c r="CM40" s="377" t="s">
        <v>72</v>
      </c>
      <c r="CN40" s="377" t="s">
        <v>72</v>
      </c>
      <c r="CO40" s="368" t="s">
        <v>72</v>
      </c>
      <c r="CP40" s="377" t="s">
        <v>72</v>
      </c>
      <c r="CQ40" s="377" t="s">
        <v>72</v>
      </c>
      <c r="CR40" s="377" t="s">
        <v>72</v>
      </c>
      <c r="CS40" s="363" t="s">
        <v>72</v>
      </c>
      <c r="CT40" s="375" t="s">
        <v>72</v>
      </c>
      <c r="CU40" s="375" t="s">
        <v>72</v>
      </c>
      <c r="CV40" s="378" t="s">
        <v>72</v>
      </c>
      <c r="CW40" s="378" t="s">
        <v>72</v>
      </c>
      <c r="CX40" s="378" t="s">
        <v>72</v>
      </c>
      <c r="CY40" s="378" t="s">
        <v>72</v>
      </c>
      <c r="CZ40" s="379" t="s">
        <v>72</v>
      </c>
      <c r="DA40" s="379" t="s">
        <v>72</v>
      </c>
      <c r="DB40" s="379" t="s">
        <v>72</v>
      </c>
      <c r="DC40" s="368" t="s">
        <v>72</v>
      </c>
      <c r="DD40" s="379" t="s">
        <v>72</v>
      </c>
      <c r="DE40" s="379" t="s">
        <v>72</v>
      </c>
      <c r="DF40" s="379" t="s">
        <v>72</v>
      </c>
      <c r="DG40" s="363" t="s">
        <v>72</v>
      </c>
      <c r="DH40" s="378" t="s">
        <v>72</v>
      </c>
      <c r="DI40" s="378" t="s">
        <v>72</v>
      </c>
      <c r="DJ40" s="262">
        <v>2</v>
      </c>
      <c r="DK40" s="262" t="s">
        <v>6426</v>
      </c>
      <c r="DL40" s="262" t="s">
        <v>6427</v>
      </c>
      <c r="DM40" s="262" t="s">
        <v>72</v>
      </c>
      <c r="DN40" s="262" t="s">
        <v>6428</v>
      </c>
      <c r="DO40" s="262" t="s">
        <v>6428</v>
      </c>
      <c r="DP40" s="262" t="s">
        <v>6428</v>
      </c>
      <c r="DQ40" s="262">
        <v>2</v>
      </c>
      <c r="DR40" s="380">
        <v>0</v>
      </c>
      <c r="DS40" s="381" t="b">
        <v>1</v>
      </c>
      <c r="DT40" s="381" t="b">
        <v>1</v>
      </c>
      <c r="DU40" s="381" t="b">
        <v>1</v>
      </c>
      <c r="DV40" s="262" t="b">
        <v>1</v>
      </c>
      <c r="DW40" s="262" t="b">
        <v>1</v>
      </c>
      <c r="DX40" s="262" t="s">
        <v>6406</v>
      </c>
      <c r="DY40" s="262" t="s">
        <v>154</v>
      </c>
      <c r="DZ40" s="262" t="s">
        <v>72</v>
      </c>
      <c r="EA40" s="382" t="s">
        <v>6406</v>
      </c>
      <c r="EB40" s="382">
        <v>2</v>
      </c>
      <c r="EC40" s="262" t="s">
        <v>6408</v>
      </c>
      <c r="ED40" s="383"/>
      <c r="EE40" s="383"/>
      <c r="EF40" s="262" t="s">
        <v>154</v>
      </c>
      <c r="EG40" s="262">
        <v>2</v>
      </c>
      <c r="EH40" s="262">
        <v>0</v>
      </c>
      <c r="EI40" s="262" t="s">
        <v>154</v>
      </c>
    </row>
    <row r="41" spans="1:139" ht="67.5">
      <c r="A41" s="357">
        <v>40</v>
      </c>
      <c r="B41" s="358">
        <v>1</v>
      </c>
      <c r="C41" s="262">
        <v>0</v>
      </c>
      <c r="D41" s="359">
        <v>1703118</v>
      </c>
      <c r="E41" s="360" t="s">
        <v>6292</v>
      </c>
      <c r="F41" s="361" t="s">
        <v>6291</v>
      </c>
      <c r="G41" s="362" t="s">
        <v>6703</v>
      </c>
      <c r="H41" s="363" t="s">
        <v>6415</v>
      </c>
      <c r="I41" s="363" t="s">
        <v>6704</v>
      </c>
      <c r="J41" s="363" t="s">
        <v>6705</v>
      </c>
      <c r="K41" s="262" t="s">
        <v>6706</v>
      </c>
      <c r="L41" s="364">
        <v>43099</v>
      </c>
      <c r="M41" s="364">
        <v>43093</v>
      </c>
      <c r="N41" s="25" t="s">
        <v>6707</v>
      </c>
      <c r="O41" s="365">
        <v>40</v>
      </c>
      <c r="P41" s="260" t="s">
        <v>6420</v>
      </c>
      <c r="Q41" s="25" t="s">
        <v>128</v>
      </c>
      <c r="R41" s="260" t="s">
        <v>6421</v>
      </c>
      <c r="S41" s="260" t="s">
        <v>6422</v>
      </c>
      <c r="T41" s="27" t="s">
        <v>6421</v>
      </c>
      <c r="U41" s="27" t="s">
        <v>6422</v>
      </c>
      <c r="V41" s="363">
        <v>2</v>
      </c>
      <c r="W41" s="363" t="s">
        <v>6406</v>
      </c>
      <c r="X41" s="366" t="s">
        <v>6291</v>
      </c>
      <c r="Y41" s="366" t="s">
        <v>6708</v>
      </c>
      <c r="Z41" s="366" t="s">
        <v>569</v>
      </c>
      <c r="AA41" s="366">
        <v>3</v>
      </c>
      <c r="AB41" s="367" t="s">
        <v>6337</v>
      </c>
      <c r="AC41" s="367" t="s">
        <v>6337</v>
      </c>
      <c r="AD41" s="367" t="s">
        <v>6337</v>
      </c>
      <c r="AE41" s="367"/>
      <c r="AF41" s="368" t="s">
        <v>38</v>
      </c>
      <c r="AG41" s="367" t="s">
        <v>3005</v>
      </c>
      <c r="AH41" s="367" t="s">
        <v>3005</v>
      </c>
      <c r="AI41" s="367" t="s">
        <v>3005</v>
      </c>
      <c r="AJ41" s="367"/>
      <c r="AK41" s="363" t="s">
        <v>6331</v>
      </c>
      <c r="AL41" s="366" t="s">
        <v>152</v>
      </c>
      <c r="AM41" s="366" t="s">
        <v>6509</v>
      </c>
      <c r="AN41" s="369" t="s">
        <v>6291</v>
      </c>
      <c r="AO41" s="369" t="s">
        <v>6708</v>
      </c>
      <c r="AP41" s="369" t="s">
        <v>639</v>
      </c>
      <c r="AQ41" s="369">
        <v>3</v>
      </c>
      <c r="AR41" s="370" t="s">
        <v>6125</v>
      </c>
      <c r="AS41" s="370" t="s">
        <v>6125</v>
      </c>
      <c r="AT41" s="370" t="s">
        <v>6125</v>
      </c>
      <c r="AU41" s="370"/>
      <c r="AV41" s="368" t="s">
        <v>39</v>
      </c>
      <c r="AW41" s="370" t="s">
        <v>3005</v>
      </c>
      <c r="AX41" s="370" t="s">
        <v>3005</v>
      </c>
      <c r="AY41" s="370" t="s">
        <v>3005</v>
      </c>
      <c r="AZ41" s="370"/>
      <c r="BA41" s="363" t="s">
        <v>6331</v>
      </c>
      <c r="BB41" s="369" t="s">
        <v>444</v>
      </c>
      <c r="BC41" s="369" t="s">
        <v>6330</v>
      </c>
      <c r="BD41" s="371"/>
      <c r="BE41" s="371"/>
      <c r="BF41" s="371"/>
      <c r="BG41" s="371"/>
      <c r="BH41" s="371"/>
      <c r="BI41" s="371"/>
      <c r="BJ41" s="371"/>
      <c r="BK41" s="371"/>
      <c r="BL41" s="368" t="s">
        <v>72</v>
      </c>
      <c r="BM41" s="371"/>
      <c r="BN41" s="371"/>
      <c r="BO41" s="371"/>
      <c r="BP41" s="371"/>
      <c r="BQ41" s="363" t="s">
        <v>72</v>
      </c>
      <c r="BR41" s="371"/>
      <c r="BS41" s="371"/>
      <c r="BT41" s="372" t="s">
        <v>72</v>
      </c>
      <c r="BU41" s="372" t="s">
        <v>72</v>
      </c>
      <c r="BV41" s="372" t="s">
        <v>72</v>
      </c>
      <c r="BW41" s="373" t="s">
        <v>72</v>
      </c>
      <c r="BX41" s="374" t="s">
        <v>72</v>
      </c>
      <c r="BY41" s="374" t="s">
        <v>72</v>
      </c>
      <c r="BZ41" s="374" t="s">
        <v>72</v>
      </c>
      <c r="CA41" s="368" t="s">
        <v>72</v>
      </c>
      <c r="CB41" s="374" t="s">
        <v>72</v>
      </c>
      <c r="CC41" s="374" t="s">
        <v>72</v>
      </c>
      <c r="CD41" s="374" t="s">
        <v>72</v>
      </c>
      <c r="CE41" s="363" t="s">
        <v>72</v>
      </c>
      <c r="CF41" s="372" t="s">
        <v>72</v>
      </c>
      <c r="CG41" s="372" t="s">
        <v>72</v>
      </c>
      <c r="CH41" s="375" t="s">
        <v>72</v>
      </c>
      <c r="CI41" s="375" t="s">
        <v>72</v>
      </c>
      <c r="CJ41" s="375" t="s">
        <v>72</v>
      </c>
      <c r="CK41" s="376" t="s">
        <v>72</v>
      </c>
      <c r="CL41" s="377" t="s">
        <v>72</v>
      </c>
      <c r="CM41" s="377" t="s">
        <v>72</v>
      </c>
      <c r="CN41" s="377" t="s">
        <v>72</v>
      </c>
      <c r="CO41" s="368" t="s">
        <v>72</v>
      </c>
      <c r="CP41" s="377" t="s">
        <v>72</v>
      </c>
      <c r="CQ41" s="377" t="s">
        <v>72</v>
      </c>
      <c r="CR41" s="377" t="s">
        <v>72</v>
      </c>
      <c r="CS41" s="363" t="s">
        <v>72</v>
      </c>
      <c r="CT41" s="375" t="s">
        <v>72</v>
      </c>
      <c r="CU41" s="375" t="s">
        <v>72</v>
      </c>
      <c r="CV41" s="378" t="s">
        <v>72</v>
      </c>
      <c r="CW41" s="378" t="s">
        <v>72</v>
      </c>
      <c r="CX41" s="378" t="s">
        <v>72</v>
      </c>
      <c r="CY41" s="378" t="s">
        <v>72</v>
      </c>
      <c r="CZ41" s="379" t="s">
        <v>72</v>
      </c>
      <c r="DA41" s="379" t="s">
        <v>72</v>
      </c>
      <c r="DB41" s="379" t="s">
        <v>72</v>
      </c>
      <c r="DC41" s="368" t="s">
        <v>72</v>
      </c>
      <c r="DD41" s="379" t="s">
        <v>72</v>
      </c>
      <c r="DE41" s="379" t="s">
        <v>72</v>
      </c>
      <c r="DF41" s="379" t="s">
        <v>72</v>
      </c>
      <c r="DG41" s="363" t="s">
        <v>72</v>
      </c>
      <c r="DH41" s="378" t="s">
        <v>72</v>
      </c>
      <c r="DI41" s="378" t="s">
        <v>72</v>
      </c>
      <c r="DJ41" s="262">
        <v>2</v>
      </c>
      <c r="DK41" s="262" t="s">
        <v>6426</v>
      </c>
      <c r="DL41" s="262" t="s">
        <v>6427</v>
      </c>
      <c r="DM41" s="262" t="s">
        <v>72</v>
      </c>
      <c r="DN41" s="262" t="s">
        <v>6428</v>
      </c>
      <c r="DO41" s="262" t="s">
        <v>6428</v>
      </c>
      <c r="DP41" s="262" t="s">
        <v>6428</v>
      </c>
      <c r="DQ41" s="262">
        <v>2</v>
      </c>
      <c r="DR41" s="380">
        <v>0</v>
      </c>
      <c r="DS41" s="381" t="b">
        <v>1</v>
      </c>
      <c r="DT41" s="381" t="b">
        <v>1</v>
      </c>
      <c r="DU41" s="381" t="b">
        <v>1</v>
      </c>
      <c r="DV41" s="262" t="b">
        <v>1</v>
      </c>
      <c r="DW41" s="262" t="b">
        <v>1</v>
      </c>
      <c r="DX41" s="262" t="s">
        <v>6406</v>
      </c>
      <c r="DY41" s="262" t="s">
        <v>6406</v>
      </c>
      <c r="DZ41" s="262">
        <v>39</v>
      </c>
      <c r="EA41" s="382" t="s">
        <v>6406</v>
      </c>
      <c r="EB41" s="382">
        <v>21</v>
      </c>
      <c r="EC41" s="262" t="s">
        <v>6407</v>
      </c>
      <c r="ED41" s="383"/>
      <c r="EE41" s="383"/>
      <c r="EF41" s="262" t="s">
        <v>154</v>
      </c>
      <c r="EG41" s="262">
        <v>2</v>
      </c>
      <c r="EH41" s="262">
        <v>0</v>
      </c>
      <c r="EI41" s="262" t="s">
        <v>154</v>
      </c>
    </row>
    <row r="42" spans="1:139" ht="67.5">
      <c r="A42" s="357">
        <v>41</v>
      </c>
      <c r="B42" s="358">
        <v>1</v>
      </c>
      <c r="C42" s="262">
        <v>0</v>
      </c>
      <c r="D42" s="359">
        <v>1703119</v>
      </c>
      <c r="E42" s="360" t="s">
        <v>6292</v>
      </c>
      <c r="F42" s="361" t="s">
        <v>6291</v>
      </c>
      <c r="G42" s="362" t="s">
        <v>6709</v>
      </c>
      <c r="H42" s="363" t="s">
        <v>164</v>
      </c>
      <c r="I42" s="363" t="s">
        <v>6710</v>
      </c>
      <c r="J42" s="363" t="s">
        <v>6711</v>
      </c>
      <c r="K42" s="262" t="s">
        <v>6712</v>
      </c>
      <c r="L42" s="364">
        <v>43099</v>
      </c>
      <c r="M42" s="364">
        <v>43093</v>
      </c>
      <c r="N42" s="25" t="s">
        <v>6713</v>
      </c>
      <c r="O42" s="365">
        <v>41</v>
      </c>
      <c r="P42" s="260" t="s">
        <v>6420</v>
      </c>
      <c r="Q42" s="25" t="s">
        <v>128</v>
      </c>
      <c r="R42" s="260" t="s">
        <v>6421</v>
      </c>
      <c r="S42" s="260" t="s">
        <v>6422</v>
      </c>
      <c r="T42" s="27" t="s">
        <v>6421</v>
      </c>
      <c r="U42" s="27" t="s">
        <v>6422</v>
      </c>
      <c r="V42" s="363">
        <v>2</v>
      </c>
      <c r="W42" s="363" t="s">
        <v>154</v>
      </c>
      <c r="X42" s="366" t="s">
        <v>6291</v>
      </c>
      <c r="Y42" s="366" t="s">
        <v>6714</v>
      </c>
      <c r="Z42" s="366" t="s">
        <v>569</v>
      </c>
      <c r="AA42" s="366">
        <v>3</v>
      </c>
      <c r="AB42" s="367" t="s">
        <v>6337</v>
      </c>
      <c r="AC42" s="367" t="s">
        <v>6337</v>
      </c>
      <c r="AD42" s="367" t="s">
        <v>6337</v>
      </c>
      <c r="AE42" s="367"/>
      <c r="AF42" s="368" t="s">
        <v>38</v>
      </c>
      <c r="AG42" s="367" t="s">
        <v>3005</v>
      </c>
      <c r="AH42" s="367" t="s">
        <v>3005</v>
      </c>
      <c r="AI42" s="367" t="s">
        <v>3005</v>
      </c>
      <c r="AJ42" s="367"/>
      <c r="AK42" s="363" t="s">
        <v>6331</v>
      </c>
      <c r="AL42" s="366" t="s">
        <v>152</v>
      </c>
      <c r="AM42" s="366" t="s">
        <v>6347</v>
      </c>
      <c r="AN42" s="369" t="s">
        <v>6291</v>
      </c>
      <c r="AO42" s="369" t="s">
        <v>6714</v>
      </c>
      <c r="AP42" s="369" t="s">
        <v>639</v>
      </c>
      <c r="AQ42" s="369">
        <v>3</v>
      </c>
      <c r="AR42" s="370" t="s">
        <v>6125</v>
      </c>
      <c r="AS42" s="370" t="s">
        <v>6125</v>
      </c>
      <c r="AT42" s="370" t="s">
        <v>6125</v>
      </c>
      <c r="AU42" s="370"/>
      <c r="AV42" s="368" t="s">
        <v>39</v>
      </c>
      <c r="AW42" s="370" t="s">
        <v>3005</v>
      </c>
      <c r="AX42" s="370" t="s">
        <v>3005</v>
      </c>
      <c r="AY42" s="370" t="s">
        <v>3005</v>
      </c>
      <c r="AZ42" s="370"/>
      <c r="BA42" s="363" t="s">
        <v>6331</v>
      </c>
      <c r="BB42" s="369" t="s">
        <v>444</v>
      </c>
      <c r="BC42" s="369" t="s">
        <v>6348</v>
      </c>
      <c r="BD42" s="371"/>
      <c r="BE42" s="371"/>
      <c r="BF42" s="371"/>
      <c r="BG42" s="371"/>
      <c r="BH42" s="371"/>
      <c r="BI42" s="371"/>
      <c r="BJ42" s="371"/>
      <c r="BK42" s="371"/>
      <c r="BL42" s="368" t="s">
        <v>72</v>
      </c>
      <c r="BM42" s="371"/>
      <c r="BN42" s="371"/>
      <c r="BO42" s="371"/>
      <c r="BP42" s="371"/>
      <c r="BQ42" s="363" t="s">
        <v>72</v>
      </c>
      <c r="BR42" s="371"/>
      <c r="BS42" s="371"/>
      <c r="BT42" s="372" t="s">
        <v>72</v>
      </c>
      <c r="BU42" s="372" t="s">
        <v>72</v>
      </c>
      <c r="BV42" s="372" t="s">
        <v>72</v>
      </c>
      <c r="BW42" s="373" t="s">
        <v>72</v>
      </c>
      <c r="BX42" s="374" t="s">
        <v>72</v>
      </c>
      <c r="BY42" s="374" t="s">
        <v>72</v>
      </c>
      <c r="BZ42" s="374" t="s">
        <v>72</v>
      </c>
      <c r="CA42" s="368" t="s">
        <v>72</v>
      </c>
      <c r="CB42" s="374" t="s">
        <v>72</v>
      </c>
      <c r="CC42" s="374" t="s">
        <v>72</v>
      </c>
      <c r="CD42" s="374" t="s">
        <v>72</v>
      </c>
      <c r="CE42" s="363" t="s">
        <v>72</v>
      </c>
      <c r="CF42" s="372" t="s">
        <v>72</v>
      </c>
      <c r="CG42" s="372" t="s">
        <v>72</v>
      </c>
      <c r="CH42" s="375" t="s">
        <v>72</v>
      </c>
      <c r="CI42" s="375" t="s">
        <v>72</v>
      </c>
      <c r="CJ42" s="375" t="s">
        <v>72</v>
      </c>
      <c r="CK42" s="376" t="s">
        <v>72</v>
      </c>
      <c r="CL42" s="377" t="s">
        <v>72</v>
      </c>
      <c r="CM42" s="377" t="s">
        <v>72</v>
      </c>
      <c r="CN42" s="377" t="s">
        <v>72</v>
      </c>
      <c r="CO42" s="368" t="s">
        <v>72</v>
      </c>
      <c r="CP42" s="377" t="s">
        <v>72</v>
      </c>
      <c r="CQ42" s="377" t="s">
        <v>72</v>
      </c>
      <c r="CR42" s="377" t="s">
        <v>72</v>
      </c>
      <c r="CS42" s="363" t="s">
        <v>72</v>
      </c>
      <c r="CT42" s="375" t="s">
        <v>72</v>
      </c>
      <c r="CU42" s="375" t="s">
        <v>72</v>
      </c>
      <c r="CV42" s="378" t="s">
        <v>72</v>
      </c>
      <c r="CW42" s="378" t="s">
        <v>72</v>
      </c>
      <c r="CX42" s="378" t="s">
        <v>72</v>
      </c>
      <c r="CY42" s="378" t="s">
        <v>72</v>
      </c>
      <c r="CZ42" s="379" t="s">
        <v>72</v>
      </c>
      <c r="DA42" s="379" t="s">
        <v>72</v>
      </c>
      <c r="DB42" s="379" t="s">
        <v>72</v>
      </c>
      <c r="DC42" s="368" t="s">
        <v>72</v>
      </c>
      <c r="DD42" s="379" t="s">
        <v>72</v>
      </c>
      <c r="DE42" s="379" t="s">
        <v>72</v>
      </c>
      <c r="DF42" s="379" t="s">
        <v>72</v>
      </c>
      <c r="DG42" s="363" t="s">
        <v>72</v>
      </c>
      <c r="DH42" s="378" t="s">
        <v>72</v>
      </c>
      <c r="DI42" s="378" t="s">
        <v>72</v>
      </c>
      <c r="DJ42" s="262">
        <v>2</v>
      </c>
      <c r="DK42" s="262" t="s">
        <v>6426</v>
      </c>
      <c r="DL42" s="262" t="s">
        <v>6427</v>
      </c>
      <c r="DM42" s="262" t="s">
        <v>72</v>
      </c>
      <c r="DN42" s="262" t="s">
        <v>6428</v>
      </c>
      <c r="DO42" s="262" t="s">
        <v>6428</v>
      </c>
      <c r="DP42" s="262" t="s">
        <v>6428</v>
      </c>
      <c r="DQ42" s="262">
        <v>2</v>
      </c>
      <c r="DR42" s="380">
        <v>0</v>
      </c>
      <c r="DS42" s="381" t="b">
        <v>1</v>
      </c>
      <c r="DT42" s="381" t="b">
        <v>1</v>
      </c>
      <c r="DU42" s="381" t="b">
        <v>1</v>
      </c>
      <c r="DV42" s="262" t="b">
        <v>1</v>
      </c>
      <c r="DW42" s="262" t="b">
        <v>1</v>
      </c>
      <c r="DX42" s="262" t="s">
        <v>6406</v>
      </c>
      <c r="DY42" s="262" t="s">
        <v>154</v>
      </c>
      <c r="DZ42" s="262" t="s">
        <v>72</v>
      </c>
      <c r="EA42" s="382" t="s">
        <v>6406</v>
      </c>
      <c r="EB42" s="382">
        <v>13</v>
      </c>
      <c r="EC42" s="262" t="s">
        <v>6406</v>
      </c>
      <c r="ED42" s="383"/>
      <c r="EE42" s="383"/>
      <c r="EF42" s="262" t="s">
        <v>154</v>
      </c>
      <c r="EG42" s="262">
        <v>2</v>
      </c>
      <c r="EH42" s="262">
        <v>0</v>
      </c>
      <c r="EI42" s="262" t="s">
        <v>154</v>
      </c>
    </row>
    <row r="43" spans="1:139" ht="67.5">
      <c r="A43" s="357">
        <v>42</v>
      </c>
      <c r="B43" s="358">
        <v>1</v>
      </c>
      <c r="C43" s="262">
        <v>0</v>
      </c>
      <c r="D43" s="359">
        <v>1703120</v>
      </c>
      <c r="E43" s="360" t="s">
        <v>6292</v>
      </c>
      <c r="F43" s="361" t="s">
        <v>6291</v>
      </c>
      <c r="G43" s="362" t="s">
        <v>6715</v>
      </c>
      <c r="H43" s="363" t="s">
        <v>164</v>
      </c>
      <c r="I43" s="363" t="s">
        <v>6716</v>
      </c>
      <c r="J43" s="363" t="s">
        <v>6717</v>
      </c>
      <c r="K43" s="262" t="s">
        <v>6718</v>
      </c>
      <c r="L43" s="364">
        <v>43099</v>
      </c>
      <c r="M43" s="364">
        <v>43093</v>
      </c>
      <c r="N43" s="25" t="s">
        <v>6719</v>
      </c>
      <c r="O43" s="365">
        <v>42</v>
      </c>
      <c r="P43" s="260" t="s">
        <v>6420</v>
      </c>
      <c r="Q43" s="25" t="s">
        <v>128</v>
      </c>
      <c r="R43" s="260" t="s">
        <v>6421</v>
      </c>
      <c r="S43" s="260" t="s">
        <v>6422</v>
      </c>
      <c r="T43" s="27" t="s">
        <v>6421</v>
      </c>
      <c r="U43" s="27" t="s">
        <v>6422</v>
      </c>
      <c r="V43" s="363">
        <v>2</v>
      </c>
      <c r="W43" s="363" t="s">
        <v>154</v>
      </c>
      <c r="X43" s="366" t="s">
        <v>6291</v>
      </c>
      <c r="Y43" s="366" t="s">
        <v>6720</v>
      </c>
      <c r="Z43" s="366" t="s">
        <v>569</v>
      </c>
      <c r="AA43" s="366">
        <v>3</v>
      </c>
      <c r="AB43" s="367" t="s">
        <v>6487</v>
      </c>
      <c r="AC43" s="367" t="s">
        <v>6487</v>
      </c>
      <c r="AD43" s="367" t="s">
        <v>6125</v>
      </c>
      <c r="AE43" s="367"/>
      <c r="AF43" s="368" t="s">
        <v>6488</v>
      </c>
      <c r="AG43" s="367" t="s">
        <v>6489</v>
      </c>
      <c r="AH43" s="367" t="s">
        <v>6489</v>
      </c>
      <c r="AI43" s="367" t="s">
        <v>6471</v>
      </c>
      <c r="AJ43" s="367"/>
      <c r="AK43" s="363" t="s">
        <v>6490</v>
      </c>
      <c r="AL43" s="366" t="s">
        <v>152</v>
      </c>
      <c r="AM43" s="366" t="s">
        <v>6341</v>
      </c>
      <c r="AN43" s="369" t="s">
        <v>6291</v>
      </c>
      <c r="AO43" s="369" t="s">
        <v>6720</v>
      </c>
      <c r="AP43" s="369" t="s">
        <v>639</v>
      </c>
      <c r="AQ43" s="369">
        <v>3</v>
      </c>
      <c r="AR43" s="370" t="s">
        <v>6125</v>
      </c>
      <c r="AS43" s="370" t="s">
        <v>6125</v>
      </c>
      <c r="AT43" s="370" t="s">
        <v>6125</v>
      </c>
      <c r="AU43" s="370"/>
      <c r="AV43" s="368" t="s">
        <v>39</v>
      </c>
      <c r="AW43" s="370" t="s">
        <v>3005</v>
      </c>
      <c r="AX43" s="370" t="s">
        <v>3005</v>
      </c>
      <c r="AY43" s="370" t="s">
        <v>3005</v>
      </c>
      <c r="AZ43" s="370"/>
      <c r="BA43" s="363" t="s">
        <v>6331</v>
      </c>
      <c r="BB43" s="369" t="s">
        <v>444</v>
      </c>
      <c r="BC43" s="369" t="s">
        <v>6657</v>
      </c>
      <c r="BD43" s="371"/>
      <c r="BE43" s="371"/>
      <c r="BF43" s="371"/>
      <c r="BG43" s="371"/>
      <c r="BH43" s="371"/>
      <c r="BI43" s="371"/>
      <c r="BJ43" s="371"/>
      <c r="BK43" s="371"/>
      <c r="BL43" s="368" t="s">
        <v>72</v>
      </c>
      <c r="BM43" s="371"/>
      <c r="BN43" s="371"/>
      <c r="BO43" s="371"/>
      <c r="BP43" s="371"/>
      <c r="BQ43" s="363" t="s">
        <v>72</v>
      </c>
      <c r="BR43" s="371"/>
      <c r="BS43" s="371"/>
      <c r="BT43" s="372" t="s">
        <v>72</v>
      </c>
      <c r="BU43" s="372" t="s">
        <v>72</v>
      </c>
      <c r="BV43" s="372" t="s">
        <v>72</v>
      </c>
      <c r="BW43" s="373" t="s">
        <v>72</v>
      </c>
      <c r="BX43" s="374" t="s">
        <v>72</v>
      </c>
      <c r="BY43" s="374" t="s">
        <v>72</v>
      </c>
      <c r="BZ43" s="374" t="s">
        <v>72</v>
      </c>
      <c r="CA43" s="368" t="s">
        <v>72</v>
      </c>
      <c r="CB43" s="374" t="s">
        <v>72</v>
      </c>
      <c r="CC43" s="374" t="s">
        <v>72</v>
      </c>
      <c r="CD43" s="374" t="s">
        <v>72</v>
      </c>
      <c r="CE43" s="363" t="s">
        <v>72</v>
      </c>
      <c r="CF43" s="372" t="s">
        <v>72</v>
      </c>
      <c r="CG43" s="372" t="s">
        <v>72</v>
      </c>
      <c r="CH43" s="375" t="s">
        <v>72</v>
      </c>
      <c r="CI43" s="375" t="s">
        <v>72</v>
      </c>
      <c r="CJ43" s="375" t="s">
        <v>72</v>
      </c>
      <c r="CK43" s="376" t="s">
        <v>72</v>
      </c>
      <c r="CL43" s="377" t="s">
        <v>72</v>
      </c>
      <c r="CM43" s="377" t="s">
        <v>72</v>
      </c>
      <c r="CN43" s="377" t="s">
        <v>72</v>
      </c>
      <c r="CO43" s="368" t="s">
        <v>72</v>
      </c>
      <c r="CP43" s="377" t="s">
        <v>72</v>
      </c>
      <c r="CQ43" s="377" t="s">
        <v>72</v>
      </c>
      <c r="CR43" s="377" t="s">
        <v>72</v>
      </c>
      <c r="CS43" s="363" t="s">
        <v>72</v>
      </c>
      <c r="CT43" s="375" t="s">
        <v>72</v>
      </c>
      <c r="CU43" s="375" t="s">
        <v>72</v>
      </c>
      <c r="CV43" s="378" t="s">
        <v>72</v>
      </c>
      <c r="CW43" s="378" t="s">
        <v>72</v>
      </c>
      <c r="CX43" s="378" t="s">
        <v>72</v>
      </c>
      <c r="CY43" s="378" t="s">
        <v>72</v>
      </c>
      <c r="CZ43" s="379" t="s">
        <v>72</v>
      </c>
      <c r="DA43" s="379" t="s">
        <v>72</v>
      </c>
      <c r="DB43" s="379" t="s">
        <v>72</v>
      </c>
      <c r="DC43" s="368" t="s">
        <v>72</v>
      </c>
      <c r="DD43" s="379" t="s">
        <v>72</v>
      </c>
      <c r="DE43" s="379" t="s">
        <v>72</v>
      </c>
      <c r="DF43" s="379" t="s">
        <v>72</v>
      </c>
      <c r="DG43" s="363" t="s">
        <v>72</v>
      </c>
      <c r="DH43" s="378" t="s">
        <v>72</v>
      </c>
      <c r="DI43" s="378" t="s">
        <v>72</v>
      </c>
      <c r="DJ43" s="262">
        <v>2</v>
      </c>
      <c r="DK43" s="262" t="s">
        <v>6426</v>
      </c>
      <c r="DL43" s="262" t="s">
        <v>6427</v>
      </c>
      <c r="DM43" s="262" t="s">
        <v>72</v>
      </c>
      <c r="DN43" s="262" t="s">
        <v>6428</v>
      </c>
      <c r="DO43" s="262" t="s">
        <v>6428</v>
      </c>
      <c r="DP43" s="262" t="s">
        <v>6428</v>
      </c>
      <c r="DQ43" s="262">
        <v>2</v>
      </c>
      <c r="DR43" s="380">
        <v>0</v>
      </c>
      <c r="DS43" s="381" t="b">
        <v>1</v>
      </c>
      <c r="DT43" s="381" t="b">
        <v>1</v>
      </c>
      <c r="DU43" s="381" t="b">
        <v>1</v>
      </c>
      <c r="DV43" s="262" t="b">
        <v>1</v>
      </c>
      <c r="DW43" s="262" t="b">
        <v>1</v>
      </c>
      <c r="DX43" s="262" t="s">
        <v>6406</v>
      </c>
      <c r="DY43" s="262" t="s">
        <v>154</v>
      </c>
      <c r="DZ43" s="262" t="s">
        <v>72</v>
      </c>
      <c r="EA43" s="382" t="s">
        <v>6406</v>
      </c>
      <c r="EB43" s="382">
        <v>8</v>
      </c>
      <c r="EC43" s="262" t="s">
        <v>154</v>
      </c>
      <c r="ED43" s="383"/>
      <c r="EE43" s="383"/>
      <c r="EF43" s="262" t="s">
        <v>154</v>
      </c>
      <c r="EG43" s="262">
        <v>2</v>
      </c>
      <c r="EH43" s="262">
        <v>0</v>
      </c>
      <c r="EI43" s="262" t="s">
        <v>154</v>
      </c>
    </row>
    <row r="44" spans="1:139" ht="67.5">
      <c r="A44" s="357">
        <v>43</v>
      </c>
      <c r="B44" s="358">
        <v>1</v>
      </c>
      <c r="C44" s="262">
        <v>0</v>
      </c>
      <c r="D44" s="359">
        <v>1703121</v>
      </c>
      <c r="E44" s="360" t="s">
        <v>6292</v>
      </c>
      <c r="F44" s="361" t="s">
        <v>6291</v>
      </c>
      <c r="G44" s="362" t="s">
        <v>6721</v>
      </c>
      <c r="H44" s="363" t="s">
        <v>6722</v>
      </c>
      <c r="I44" s="363" t="s">
        <v>6723</v>
      </c>
      <c r="J44" s="363" t="s">
        <v>6724</v>
      </c>
      <c r="K44" s="262" t="s">
        <v>6725</v>
      </c>
      <c r="L44" s="364">
        <v>43099</v>
      </c>
      <c r="M44" s="364">
        <v>43094</v>
      </c>
      <c r="N44" s="25" t="s">
        <v>6726</v>
      </c>
      <c r="O44" s="365">
        <v>43</v>
      </c>
      <c r="P44" s="260" t="s">
        <v>6420</v>
      </c>
      <c r="Q44" s="25" t="s">
        <v>128</v>
      </c>
      <c r="R44" s="260" t="s">
        <v>6421</v>
      </c>
      <c r="S44" s="260" t="s">
        <v>6422</v>
      </c>
      <c r="T44" s="27" t="s">
        <v>6421</v>
      </c>
      <c r="U44" s="27" t="s">
        <v>6422</v>
      </c>
      <c r="V44" s="363">
        <v>2</v>
      </c>
      <c r="W44" s="363" t="s">
        <v>6406</v>
      </c>
      <c r="X44" s="366" t="s">
        <v>6291</v>
      </c>
      <c r="Y44" s="366" t="s">
        <v>6727</v>
      </c>
      <c r="Z44" s="366" t="s">
        <v>6435</v>
      </c>
      <c r="AA44" s="366">
        <v>3</v>
      </c>
      <c r="AB44" s="367" t="s">
        <v>6436</v>
      </c>
      <c r="AC44" s="367" t="s">
        <v>6436</v>
      </c>
      <c r="AD44" s="367" t="s">
        <v>6436</v>
      </c>
      <c r="AE44" s="367"/>
      <c r="AF44" s="368" t="s">
        <v>6536</v>
      </c>
      <c r="AG44" s="367" t="s">
        <v>6438</v>
      </c>
      <c r="AH44" s="367" t="s">
        <v>6438</v>
      </c>
      <c r="AI44" s="367" t="s">
        <v>6438</v>
      </c>
      <c r="AJ44" s="367"/>
      <c r="AK44" s="363" t="s">
        <v>6537</v>
      </c>
      <c r="AL44" s="366" t="s">
        <v>152</v>
      </c>
      <c r="AM44" s="366" t="s">
        <v>6463</v>
      </c>
      <c r="AN44" s="369" t="s">
        <v>6291</v>
      </c>
      <c r="AO44" s="369" t="s">
        <v>6727</v>
      </c>
      <c r="AP44" s="369" t="s">
        <v>639</v>
      </c>
      <c r="AQ44" s="369">
        <v>3</v>
      </c>
      <c r="AR44" s="370" t="s">
        <v>6125</v>
      </c>
      <c r="AS44" s="370" t="s">
        <v>6125</v>
      </c>
      <c r="AT44" s="370" t="s">
        <v>6125</v>
      </c>
      <c r="AU44" s="370"/>
      <c r="AV44" s="368" t="s">
        <v>39</v>
      </c>
      <c r="AW44" s="370" t="s">
        <v>3005</v>
      </c>
      <c r="AX44" s="370" t="s">
        <v>3005</v>
      </c>
      <c r="AY44" s="370" t="s">
        <v>3005</v>
      </c>
      <c r="AZ44" s="370"/>
      <c r="BA44" s="363" t="s">
        <v>6331</v>
      </c>
      <c r="BB44" s="369" t="s">
        <v>444</v>
      </c>
      <c r="BC44" s="369" t="s">
        <v>6509</v>
      </c>
      <c r="BD44" s="371"/>
      <c r="BE44" s="371"/>
      <c r="BF44" s="371"/>
      <c r="BG44" s="371"/>
      <c r="BH44" s="371"/>
      <c r="BI44" s="371"/>
      <c r="BJ44" s="371"/>
      <c r="BK44" s="371"/>
      <c r="BL44" s="368" t="s">
        <v>72</v>
      </c>
      <c r="BM44" s="371"/>
      <c r="BN44" s="371"/>
      <c r="BO44" s="371"/>
      <c r="BP44" s="371"/>
      <c r="BQ44" s="363" t="s">
        <v>72</v>
      </c>
      <c r="BR44" s="371"/>
      <c r="BS44" s="371"/>
      <c r="BT44" s="372" t="s">
        <v>72</v>
      </c>
      <c r="BU44" s="372" t="s">
        <v>72</v>
      </c>
      <c r="BV44" s="372" t="s">
        <v>72</v>
      </c>
      <c r="BW44" s="373" t="s">
        <v>72</v>
      </c>
      <c r="BX44" s="374" t="s">
        <v>72</v>
      </c>
      <c r="BY44" s="374" t="s">
        <v>72</v>
      </c>
      <c r="BZ44" s="374" t="s">
        <v>72</v>
      </c>
      <c r="CA44" s="368" t="s">
        <v>72</v>
      </c>
      <c r="CB44" s="374" t="s">
        <v>72</v>
      </c>
      <c r="CC44" s="374" t="s">
        <v>72</v>
      </c>
      <c r="CD44" s="374" t="s">
        <v>72</v>
      </c>
      <c r="CE44" s="363" t="s">
        <v>72</v>
      </c>
      <c r="CF44" s="372" t="s">
        <v>72</v>
      </c>
      <c r="CG44" s="372" t="s">
        <v>72</v>
      </c>
      <c r="CH44" s="375" t="s">
        <v>72</v>
      </c>
      <c r="CI44" s="375" t="s">
        <v>72</v>
      </c>
      <c r="CJ44" s="375" t="s">
        <v>72</v>
      </c>
      <c r="CK44" s="376" t="s">
        <v>72</v>
      </c>
      <c r="CL44" s="377" t="s">
        <v>72</v>
      </c>
      <c r="CM44" s="377" t="s">
        <v>72</v>
      </c>
      <c r="CN44" s="377" t="s">
        <v>72</v>
      </c>
      <c r="CO44" s="368" t="s">
        <v>72</v>
      </c>
      <c r="CP44" s="377" t="s">
        <v>72</v>
      </c>
      <c r="CQ44" s="377" t="s">
        <v>72</v>
      </c>
      <c r="CR44" s="377" t="s">
        <v>72</v>
      </c>
      <c r="CS44" s="363" t="s">
        <v>72</v>
      </c>
      <c r="CT44" s="375" t="s">
        <v>72</v>
      </c>
      <c r="CU44" s="375" t="s">
        <v>72</v>
      </c>
      <c r="CV44" s="378" t="s">
        <v>72</v>
      </c>
      <c r="CW44" s="378" t="s">
        <v>72</v>
      </c>
      <c r="CX44" s="378" t="s">
        <v>72</v>
      </c>
      <c r="CY44" s="378" t="s">
        <v>72</v>
      </c>
      <c r="CZ44" s="379" t="s">
        <v>72</v>
      </c>
      <c r="DA44" s="379" t="s">
        <v>72</v>
      </c>
      <c r="DB44" s="379" t="s">
        <v>72</v>
      </c>
      <c r="DC44" s="368" t="s">
        <v>72</v>
      </c>
      <c r="DD44" s="379" t="s">
        <v>72</v>
      </c>
      <c r="DE44" s="379" t="s">
        <v>72</v>
      </c>
      <c r="DF44" s="379" t="s">
        <v>72</v>
      </c>
      <c r="DG44" s="363" t="s">
        <v>72</v>
      </c>
      <c r="DH44" s="378" t="s">
        <v>72</v>
      </c>
      <c r="DI44" s="378" t="s">
        <v>72</v>
      </c>
      <c r="DJ44" s="262">
        <v>2</v>
      </c>
      <c r="DK44" s="262" t="s">
        <v>6426</v>
      </c>
      <c r="DL44" s="262" t="s">
        <v>6427</v>
      </c>
      <c r="DM44" s="262" t="s">
        <v>72</v>
      </c>
      <c r="DN44" s="262" t="s">
        <v>6428</v>
      </c>
      <c r="DO44" s="262" t="s">
        <v>6428</v>
      </c>
      <c r="DP44" s="262" t="s">
        <v>6428</v>
      </c>
      <c r="DQ44" s="262">
        <v>2</v>
      </c>
      <c r="DR44" s="380">
        <v>0</v>
      </c>
      <c r="DS44" s="381" t="b">
        <v>1</v>
      </c>
      <c r="DT44" s="381" t="b">
        <v>1</v>
      </c>
      <c r="DU44" s="381" t="b">
        <v>1</v>
      </c>
      <c r="DV44" s="262" t="b">
        <v>1</v>
      </c>
      <c r="DW44" s="262" t="b">
        <v>1</v>
      </c>
      <c r="DX44" s="262" t="s">
        <v>6406</v>
      </c>
      <c r="DY44" s="262" t="s">
        <v>6406</v>
      </c>
      <c r="DZ44" s="262">
        <v>41</v>
      </c>
      <c r="EA44" s="382" t="s">
        <v>6406</v>
      </c>
      <c r="EB44" s="382">
        <v>30</v>
      </c>
      <c r="EC44" s="262" t="s">
        <v>6406</v>
      </c>
      <c r="ED44" s="383"/>
      <c r="EE44" s="383"/>
      <c r="EF44" s="262" t="s">
        <v>154</v>
      </c>
      <c r="EG44" s="262">
        <v>2</v>
      </c>
      <c r="EH44" s="262">
        <v>0</v>
      </c>
      <c r="EI44" s="262" t="s">
        <v>154</v>
      </c>
    </row>
    <row r="45" spans="1:139" ht="67.5">
      <c r="A45" s="357">
        <v>44</v>
      </c>
      <c r="B45" s="358">
        <v>1</v>
      </c>
      <c r="C45" s="262">
        <v>0</v>
      </c>
      <c r="D45" s="359">
        <v>1703122</v>
      </c>
      <c r="E45" s="360" t="s">
        <v>6292</v>
      </c>
      <c r="F45" s="361" t="s">
        <v>6291</v>
      </c>
      <c r="G45" s="362" t="s">
        <v>6728</v>
      </c>
      <c r="H45" s="363" t="s">
        <v>6722</v>
      </c>
      <c r="I45" s="363" t="s">
        <v>6729</v>
      </c>
      <c r="J45" s="363" t="s">
        <v>6730</v>
      </c>
      <c r="K45" s="262" t="s">
        <v>6731</v>
      </c>
      <c r="L45" s="364">
        <v>43099</v>
      </c>
      <c r="M45" s="364">
        <v>43094</v>
      </c>
      <c r="N45" s="25" t="s">
        <v>6732</v>
      </c>
      <c r="O45" s="365">
        <v>44</v>
      </c>
      <c r="P45" s="260" t="s">
        <v>6420</v>
      </c>
      <c r="Q45" s="25" t="s">
        <v>128</v>
      </c>
      <c r="R45" s="260" t="s">
        <v>6421</v>
      </c>
      <c r="S45" s="260" t="s">
        <v>6422</v>
      </c>
      <c r="T45" s="27" t="s">
        <v>6421</v>
      </c>
      <c r="U45" s="27" t="s">
        <v>6422</v>
      </c>
      <c r="V45" s="363">
        <v>2</v>
      </c>
      <c r="W45" s="363" t="s">
        <v>154</v>
      </c>
      <c r="X45" s="366" t="s">
        <v>6291</v>
      </c>
      <c r="Y45" s="366" t="s">
        <v>6733</v>
      </c>
      <c r="Z45" s="366" t="s">
        <v>569</v>
      </c>
      <c r="AA45" s="366">
        <v>3</v>
      </c>
      <c r="AB45" s="367" t="s">
        <v>6337</v>
      </c>
      <c r="AC45" s="367" t="s">
        <v>6337</v>
      </c>
      <c r="AD45" s="367" t="s">
        <v>6337</v>
      </c>
      <c r="AE45" s="367"/>
      <c r="AF45" s="368" t="s">
        <v>38</v>
      </c>
      <c r="AG45" s="367" t="s">
        <v>3005</v>
      </c>
      <c r="AH45" s="367" t="s">
        <v>3005</v>
      </c>
      <c r="AI45" s="367" t="s">
        <v>3005</v>
      </c>
      <c r="AJ45" s="367"/>
      <c r="AK45" s="363" t="s">
        <v>6331</v>
      </c>
      <c r="AL45" s="366" t="s">
        <v>152</v>
      </c>
      <c r="AM45" s="366" t="s">
        <v>6446</v>
      </c>
      <c r="AN45" s="369" t="s">
        <v>6291</v>
      </c>
      <c r="AO45" s="369" t="s">
        <v>6733</v>
      </c>
      <c r="AP45" s="369" t="s">
        <v>639</v>
      </c>
      <c r="AQ45" s="369">
        <v>3</v>
      </c>
      <c r="AR45" s="370" t="s">
        <v>6125</v>
      </c>
      <c r="AS45" s="370" t="s">
        <v>6125</v>
      </c>
      <c r="AT45" s="370" t="s">
        <v>6125</v>
      </c>
      <c r="AU45" s="370"/>
      <c r="AV45" s="368" t="s">
        <v>39</v>
      </c>
      <c r="AW45" s="370" t="s">
        <v>3005</v>
      </c>
      <c r="AX45" s="370" t="s">
        <v>3005</v>
      </c>
      <c r="AY45" s="370" t="s">
        <v>3005</v>
      </c>
      <c r="AZ45" s="370"/>
      <c r="BA45" s="363" t="s">
        <v>6331</v>
      </c>
      <c r="BB45" s="369" t="s">
        <v>444</v>
      </c>
      <c r="BC45" s="369" t="s">
        <v>6446</v>
      </c>
      <c r="BD45" s="371"/>
      <c r="BE45" s="371"/>
      <c r="BF45" s="371"/>
      <c r="BG45" s="371"/>
      <c r="BH45" s="371"/>
      <c r="BI45" s="371"/>
      <c r="BJ45" s="371"/>
      <c r="BK45" s="371"/>
      <c r="BL45" s="368" t="s">
        <v>72</v>
      </c>
      <c r="BM45" s="371"/>
      <c r="BN45" s="371"/>
      <c r="BO45" s="371"/>
      <c r="BP45" s="371"/>
      <c r="BQ45" s="363" t="s">
        <v>72</v>
      </c>
      <c r="BR45" s="371"/>
      <c r="BS45" s="371"/>
      <c r="BT45" s="372" t="s">
        <v>72</v>
      </c>
      <c r="BU45" s="372" t="s">
        <v>72</v>
      </c>
      <c r="BV45" s="372" t="s">
        <v>72</v>
      </c>
      <c r="BW45" s="373" t="s">
        <v>72</v>
      </c>
      <c r="BX45" s="374" t="s">
        <v>72</v>
      </c>
      <c r="BY45" s="374" t="s">
        <v>72</v>
      </c>
      <c r="BZ45" s="374" t="s">
        <v>72</v>
      </c>
      <c r="CA45" s="368" t="s">
        <v>72</v>
      </c>
      <c r="CB45" s="374" t="s">
        <v>72</v>
      </c>
      <c r="CC45" s="374" t="s">
        <v>72</v>
      </c>
      <c r="CD45" s="374" t="s">
        <v>72</v>
      </c>
      <c r="CE45" s="363" t="s">
        <v>72</v>
      </c>
      <c r="CF45" s="372" t="s">
        <v>72</v>
      </c>
      <c r="CG45" s="372" t="s">
        <v>72</v>
      </c>
      <c r="CH45" s="375" t="s">
        <v>72</v>
      </c>
      <c r="CI45" s="375" t="s">
        <v>72</v>
      </c>
      <c r="CJ45" s="375" t="s">
        <v>72</v>
      </c>
      <c r="CK45" s="376" t="s">
        <v>72</v>
      </c>
      <c r="CL45" s="377" t="s">
        <v>72</v>
      </c>
      <c r="CM45" s="377" t="s">
        <v>72</v>
      </c>
      <c r="CN45" s="377" t="s">
        <v>72</v>
      </c>
      <c r="CO45" s="368" t="s">
        <v>72</v>
      </c>
      <c r="CP45" s="377" t="s">
        <v>72</v>
      </c>
      <c r="CQ45" s="377" t="s">
        <v>72</v>
      </c>
      <c r="CR45" s="377" t="s">
        <v>72</v>
      </c>
      <c r="CS45" s="363" t="s">
        <v>72</v>
      </c>
      <c r="CT45" s="375" t="s">
        <v>72</v>
      </c>
      <c r="CU45" s="375" t="s">
        <v>72</v>
      </c>
      <c r="CV45" s="378" t="s">
        <v>72</v>
      </c>
      <c r="CW45" s="378" t="s">
        <v>72</v>
      </c>
      <c r="CX45" s="378" t="s">
        <v>72</v>
      </c>
      <c r="CY45" s="378" t="s">
        <v>72</v>
      </c>
      <c r="CZ45" s="379" t="s">
        <v>72</v>
      </c>
      <c r="DA45" s="379" t="s">
        <v>72</v>
      </c>
      <c r="DB45" s="379" t="s">
        <v>72</v>
      </c>
      <c r="DC45" s="368" t="s">
        <v>72</v>
      </c>
      <c r="DD45" s="379" t="s">
        <v>72</v>
      </c>
      <c r="DE45" s="379" t="s">
        <v>72</v>
      </c>
      <c r="DF45" s="379" t="s">
        <v>72</v>
      </c>
      <c r="DG45" s="363" t="s">
        <v>72</v>
      </c>
      <c r="DH45" s="378" t="s">
        <v>72</v>
      </c>
      <c r="DI45" s="378" t="s">
        <v>72</v>
      </c>
      <c r="DJ45" s="262">
        <v>2</v>
      </c>
      <c r="DK45" s="262" t="s">
        <v>6426</v>
      </c>
      <c r="DL45" s="262" t="s">
        <v>6427</v>
      </c>
      <c r="DM45" s="262" t="s">
        <v>72</v>
      </c>
      <c r="DN45" s="262" t="s">
        <v>6428</v>
      </c>
      <c r="DO45" s="262" t="s">
        <v>6428</v>
      </c>
      <c r="DP45" s="262" t="s">
        <v>6428</v>
      </c>
      <c r="DQ45" s="262">
        <v>2</v>
      </c>
      <c r="DR45" s="380" t="s">
        <v>6734</v>
      </c>
      <c r="DS45" s="381" t="b">
        <v>1</v>
      </c>
      <c r="DT45" s="381" t="b">
        <v>1</v>
      </c>
      <c r="DU45" s="381" t="b">
        <v>1</v>
      </c>
      <c r="DV45" s="262" t="b">
        <v>1</v>
      </c>
      <c r="DW45" s="262" t="b">
        <v>1</v>
      </c>
      <c r="DX45" s="262" t="s">
        <v>6406</v>
      </c>
      <c r="DY45" s="262" t="s">
        <v>154</v>
      </c>
      <c r="DZ45" s="262" t="s">
        <v>72</v>
      </c>
      <c r="EA45" s="382" t="s">
        <v>6406</v>
      </c>
      <c r="EB45" s="382">
        <v>9</v>
      </c>
      <c r="EC45" s="262" t="s">
        <v>6406</v>
      </c>
      <c r="ED45" s="383"/>
      <c r="EE45" s="383"/>
      <c r="EF45" s="262" t="s">
        <v>154</v>
      </c>
      <c r="EG45" s="262">
        <v>2</v>
      </c>
      <c r="EH45" s="262">
        <v>0</v>
      </c>
      <c r="EI45" s="262" t="s">
        <v>154</v>
      </c>
    </row>
    <row r="46" spans="1:139" ht="67.5">
      <c r="A46" s="357">
        <v>45</v>
      </c>
      <c r="B46" s="358">
        <v>1</v>
      </c>
      <c r="C46" s="262">
        <v>0</v>
      </c>
      <c r="D46" s="359">
        <v>1703123</v>
      </c>
      <c r="E46" s="360" t="s">
        <v>6292</v>
      </c>
      <c r="F46" s="361" t="s">
        <v>6291</v>
      </c>
      <c r="G46" s="362" t="s">
        <v>6735</v>
      </c>
      <c r="H46" s="363" t="s">
        <v>6722</v>
      </c>
      <c r="I46" s="363" t="s">
        <v>6736</v>
      </c>
      <c r="J46" s="363" t="s">
        <v>6737</v>
      </c>
      <c r="K46" s="262" t="s">
        <v>6738</v>
      </c>
      <c r="L46" s="364">
        <v>43099</v>
      </c>
      <c r="M46" s="364">
        <v>43094</v>
      </c>
      <c r="N46" s="25" t="s">
        <v>6739</v>
      </c>
      <c r="O46" s="365">
        <v>45</v>
      </c>
      <c r="P46" s="260" t="s">
        <v>6420</v>
      </c>
      <c r="Q46" s="25" t="s">
        <v>128</v>
      </c>
      <c r="R46" s="260" t="s">
        <v>6421</v>
      </c>
      <c r="S46" s="260" t="s">
        <v>6422</v>
      </c>
      <c r="T46" s="27" t="s">
        <v>6421</v>
      </c>
      <c r="U46" s="27" t="s">
        <v>6422</v>
      </c>
      <c r="V46" s="363">
        <v>2</v>
      </c>
      <c r="W46" s="363" t="s">
        <v>154</v>
      </c>
      <c r="X46" s="366" t="s">
        <v>6291</v>
      </c>
      <c r="Y46" s="366" t="s">
        <v>6740</v>
      </c>
      <c r="Z46" s="366" t="s">
        <v>569</v>
      </c>
      <c r="AA46" s="366">
        <v>3</v>
      </c>
      <c r="AB46" s="367" t="s">
        <v>6337</v>
      </c>
      <c r="AC46" s="367" t="s">
        <v>6337</v>
      </c>
      <c r="AD46" s="367" t="s">
        <v>6337</v>
      </c>
      <c r="AE46" s="367"/>
      <c r="AF46" s="368" t="s">
        <v>38</v>
      </c>
      <c r="AG46" s="367" t="s">
        <v>3005</v>
      </c>
      <c r="AH46" s="367" t="s">
        <v>3005</v>
      </c>
      <c r="AI46" s="367" t="s">
        <v>3005</v>
      </c>
      <c r="AJ46" s="367"/>
      <c r="AK46" s="363" t="s">
        <v>6331</v>
      </c>
      <c r="AL46" s="366" t="s">
        <v>152</v>
      </c>
      <c r="AM46" s="366" t="s">
        <v>6696</v>
      </c>
      <c r="AN46" s="369" t="s">
        <v>6291</v>
      </c>
      <c r="AO46" s="369" t="s">
        <v>6740</v>
      </c>
      <c r="AP46" s="369" t="s">
        <v>639</v>
      </c>
      <c r="AQ46" s="369">
        <v>3</v>
      </c>
      <c r="AR46" s="370" t="s">
        <v>6125</v>
      </c>
      <c r="AS46" s="370" t="s">
        <v>6125</v>
      </c>
      <c r="AT46" s="370" t="s">
        <v>6125</v>
      </c>
      <c r="AU46" s="370"/>
      <c r="AV46" s="368" t="s">
        <v>39</v>
      </c>
      <c r="AW46" s="370" t="s">
        <v>3005</v>
      </c>
      <c r="AX46" s="370" t="s">
        <v>3005</v>
      </c>
      <c r="AY46" s="370" t="s">
        <v>3005</v>
      </c>
      <c r="AZ46" s="370"/>
      <c r="BA46" s="363" t="s">
        <v>6331</v>
      </c>
      <c r="BB46" s="369" t="s">
        <v>444</v>
      </c>
      <c r="BC46" s="369" t="s">
        <v>6500</v>
      </c>
      <c r="BD46" s="371"/>
      <c r="BE46" s="371"/>
      <c r="BF46" s="371"/>
      <c r="BG46" s="371"/>
      <c r="BH46" s="371"/>
      <c r="BI46" s="371"/>
      <c r="BJ46" s="371"/>
      <c r="BK46" s="371"/>
      <c r="BL46" s="368" t="s">
        <v>72</v>
      </c>
      <c r="BM46" s="371"/>
      <c r="BN46" s="371"/>
      <c r="BO46" s="371"/>
      <c r="BP46" s="371"/>
      <c r="BQ46" s="363" t="s">
        <v>72</v>
      </c>
      <c r="BR46" s="371"/>
      <c r="BS46" s="371"/>
      <c r="BT46" s="372" t="s">
        <v>72</v>
      </c>
      <c r="BU46" s="372" t="s">
        <v>72</v>
      </c>
      <c r="BV46" s="372" t="s">
        <v>72</v>
      </c>
      <c r="BW46" s="373" t="s">
        <v>72</v>
      </c>
      <c r="BX46" s="374" t="s">
        <v>72</v>
      </c>
      <c r="BY46" s="374" t="s">
        <v>72</v>
      </c>
      <c r="BZ46" s="374" t="s">
        <v>72</v>
      </c>
      <c r="CA46" s="368" t="s">
        <v>72</v>
      </c>
      <c r="CB46" s="374" t="s">
        <v>72</v>
      </c>
      <c r="CC46" s="374" t="s">
        <v>72</v>
      </c>
      <c r="CD46" s="374" t="s">
        <v>72</v>
      </c>
      <c r="CE46" s="363" t="s">
        <v>72</v>
      </c>
      <c r="CF46" s="372" t="s">
        <v>72</v>
      </c>
      <c r="CG46" s="372" t="s">
        <v>72</v>
      </c>
      <c r="CH46" s="375" t="s">
        <v>72</v>
      </c>
      <c r="CI46" s="375" t="s">
        <v>72</v>
      </c>
      <c r="CJ46" s="375" t="s">
        <v>72</v>
      </c>
      <c r="CK46" s="376" t="s">
        <v>72</v>
      </c>
      <c r="CL46" s="377" t="s">
        <v>72</v>
      </c>
      <c r="CM46" s="377" t="s">
        <v>72</v>
      </c>
      <c r="CN46" s="377" t="s">
        <v>72</v>
      </c>
      <c r="CO46" s="368" t="s">
        <v>72</v>
      </c>
      <c r="CP46" s="377" t="s">
        <v>72</v>
      </c>
      <c r="CQ46" s="377" t="s">
        <v>72</v>
      </c>
      <c r="CR46" s="377" t="s">
        <v>72</v>
      </c>
      <c r="CS46" s="363" t="s">
        <v>72</v>
      </c>
      <c r="CT46" s="375" t="s">
        <v>72</v>
      </c>
      <c r="CU46" s="375" t="s">
        <v>72</v>
      </c>
      <c r="CV46" s="378" t="s">
        <v>72</v>
      </c>
      <c r="CW46" s="378" t="s">
        <v>72</v>
      </c>
      <c r="CX46" s="378" t="s">
        <v>72</v>
      </c>
      <c r="CY46" s="378" t="s">
        <v>72</v>
      </c>
      <c r="CZ46" s="379" t="s">
        <v>72</v>
      </c>
      <c r="DA46" s="379" t="s">
        <v>72</v>
      </c>
      <c r="DB46" s="379" t="s">
        <v>72</v>
      </c>
      <c r="DC46" s="368" t="s">
        <v>72</v>
      </c>
      <c r="DD46" s="379" t="s">
        <v>72</v>
      </c>
      <c r="DE46" s="379" t="s">
        <v>72</v>
      </c>
      <c r="DF46" s="379" t="s">
        <v>72</v>
      </c>
      <c r="DG46" s="363" t="s">
        <v>72</v>
      </c>
      <c r="DH46" s="378" t="s">
        <v>72</v>
      </c>
      <c r="DI46" s="378" t="s">
        <v>72</v>
      </c>
      <c r="DJ46" s="262">
        <v>2</v>
      </c>
      <c r="DK46" s="262" t="s">
        <v>6426</v>
      </c>
      <c r="DL46" s="262" t="s">
        <v>6427</v>
      </c>
      <c r="DM46" s="262" t="s">
        <v>72</v>
      </c>
      <c r="DN46" s="262" t="s">
        <v>6428</v>
      </c>
      <c r="DO46" s="262" t="s">
        <v>6428</v>
      </c>
      <c r="DP46" s="262" t="s">
        <v>6428</v>
      </c>
      <c r="DQ46" s="262">
        <v>2</v>
      </c>
      <c r="DR46" s="380">
        <v>0</v>
      </c>
      <c r="DS46" s="381" t="b">
        <v>1</v>
      </c>
      <c r="DT46" s="381" t="b">
        <v>1</v>
      </c>
      <c r="DU46" s="381" t="b">
        <v>1</v>
      </c>
      <c r="DV46" s="262" t="b">
        <v>1</v>
      </c>
      <c r="DW46" s="262" t="b">
        <v>1</v>
      </c>
      <c r="DX46" s="262" t="s">
        <v>6406</v>
      </c>
      <c r="DY46" s="262" t="s">
        <v>154</v>
      </c>
      <c r="DZ46" s="262" t="s">
        <v>72</v>
      </c>
      <c r="EA46" s="382" t="s">
        <v>6406</v>
      </c>
      <c r="EB46" s="382">
        <v>17</v>
      </c>
      <c r="EC46" s="262" t="s">
        <v>6406</v>
      </c>
      <c r="ED46" s="383"/>
      <c r="EE46" s="383"/>
      <c r="EF46" s="262" t="s">
        <v>154</v>
      </c>
      <c r="EG46" s="262">
        <v>2</v>
      </c>
      <c r="EH46" s="262">
        <v>0</v>
      </c>
      <c r="EI46" s="262" t="s">
        <v>154</v>
      </c>
    </row>
    <row r="47" spans="1:139" ht="67.5">
      <c r="A47" s="357">
        <v>46</v>
      </c>
      <c r="B47" s="358">
        <v>1</v>
      </c>
      <c r="C47" s="262">
        <v>0</v>
      </c>
      <c r="D47" s="359">
        <v>1703124</v>
      </c>
      <c r="E47" s="360" t="s">
        <v>6292</v>
      </c>
      <c r="F47" s="361" t="s">
        <v>6291</v>
      </c>
      <c r="G47" s="362" t="s">
        <v>6741</v>
      </c>
      <c r="H47" s="363" t="s">
        <v>6722</v>
      </c>
      <c r="I47" s="363" t="s">
        <v>6742</v>
      </c>
      <c r="J47" s="363" t="s">
        <v>6743</v>
      </c>
      <c r="K47" s="262" t="s">
        <v>6744</v>
      </c>
      <c r="L47" s="364">
        <v>43099</v>
      </c>
      <c r="M47" s="364">
        <v>43094</v>
      </c>
      <c r="N47" s="25" t="s">
        <v>6745</v>
      </c>
      <c r="O47" s="365">
        <v>46</v>
      </c>
      <c r="P47" s="260" t="s">
        <v>6420</v>
      </c>
      <c r="Q47" s="25" t="s">
        <v>128</v>
      </c>
      <c r="R47" s="260" t="s">
        <v>6421</v>
      </c>
      <c r="S47" s="260" t="s">
        <v>6422</v>
      </c>
      <c r="T47" s="27" t="s">
        <v>6421</v>
      </c>
      <c r="U47" s="27" t="s">
        <v>6422</v>
      </c>
      <c r="V47" s="363">
        <v>2</v>
      </c>
      <c r="W47" s="363" t="s">
        <v>154</v>
      </c>
      <c r="X47" s="366" t="s">
        <v>6291</v>
      </c>
      <c r="Y47" s="366" t="s">
        <v>6746</v>
      </c>
      <c r="Z47" s="366" t="s">
        <v>569</v>
      </c>
      <c r="AA47" s="366">
        <v>3</v>
      </c>
      <c r="AB47" s="367" t="s">
        <v>6337</v>
      </c>
      <c r="AC47" s="367" t="s">
        <v>6337</v>
      </c>
      <c r="AD47" s="367" t="s">
        <v>6337</v>
      </c>
      <c r="AE47" s="367"/>
      <c r="AF47" s="368" t="s">
        <v>38</v>
      </c>
      <c r="AG47" s="367" t="s">
        <v>3005</v>
      </c>
      <c r="AH47" s="367" t="s">
        <v>3005</v>
      </c>
      <c r="AI47" s="367" t="s">
        <v>3005</v>
      </c>
      <c r="AJ47" s="367"/>
      <c r="AK47" s="363" t="s">
        <v>6331</v>
      </c>
      <c r="AL47" s="366" t="s">
        <v>152</v>
      </c>
      <c r="AM47" s="366" t="s">
        <v>6348</v>
      </c>
      <c r="AN47" s="369" t="s">
        <v>6291</v>
      </c>
      <c r="AO47" s="369" t="s">
        <v>6746</v>
      </c>
      <c r="AP47" s="369" t="s">
        <v>639</v>
      </c>
      <c r="AQ47" s="369">
        <v>3</v>
      </c>
      <c r="AR47" s="370" t="s">
        <v>6125</v>
      </c>
      <c r="AS47" s="370" t="s">
        <v>6125</v>
      </c>
      <c r="AT47" s="370" t="s">
        <v>6125</v>
      </c>
      <c r="AU47" s="370"/>
      <c r="AV47" s="368" t="s">
        <v>39</v>
      </c>
      <c r="AW47" s="370" t="s">
        <v>3005</v>
      </c>
      <c r="AX47" s="370" t="s">
        <v>3005</v>
      </c>
      <c r="AY47" s="370" t="s">
        <v>3005</v>
      </c>
      <c r="AZ47" s="370"/>
      <c r="BA47" s="363" t="s">
        <v>6331</v>
      </c>
      <c r="BB47" s="369" t="s">
        <v>444</v>
      </c>
      <c r="BC47" s="369" t="s">
        <v>6581</v>
      </c>
      <c r="BD47" s="371"/>
      <c r="BE47" s="371"/>
      <c r="BF47" s="371"/>
      <c r="BG47" s="371"/>
      <c r="BH47" s="371"/>
      <c r="BI47" s="371"/>
      <c r="BJ47" s="371"/>
      <c r="BK47" s="371"/>
      <c r="BL47" s="368" t="s">
        <v>72</v>
      </c>
      <c r="BM47" s="371"/>
      <c r="BN47" s="371"/>
      <c r="BO47" s="371"/>
      <c r="BP47" s="371"/>
      <c r="BQ47" s="363" t="s">
        <v>72</v>
      </c>
      <c r="BR47" s="371"/>
      <c r="BS47" s="371"/>
      <c r="BT47" s="372" t="s">
        <v>72</v>
      </c>
      <c r="BU47" s="372" t="s">
        <v>72</v>
      </c>
      <c r="BV47" s="372" t="s">
        <v>72</v>
      </c>
      <c r="BW47" s="373" t="s">
        <v>72</v>
      </c>
      <c r="BX47" s="374" t="s">
        <v>72</v>
      </c>
      <c r="BY47" s="374" t="s">
        <v>72</v>
      </c>
      <c r="BZ47" s="374" t="s">
        <v>72</v>
      </c>
      <c r="CA47" s="368" t="s">
        <v>72</v>
      </c>
      <c r="CB47" s="374" t="s">
        <v>72</v>
      </c>
      <c r="CC47" s="374" t="s">
        <v>72</v>
      </c>
      <c r="CD47" s="374" t="s">
        <v>72</v>
      </c>
      <c r="CE47" s="363" t="s">
        <v>72</v>
      </c>
      <c r="CF47" s="372" t="s">
        <v>72</v>
      </c>
      <c r="CG47" s="372" t="s">
        <v>72</v>
      </c>
      <c r="CH47" s="375" t="s">
        <v>72</v>
      </c>
      <c r="CI47" s="375" t="s">
        <v>72</v>
      </c>
      <c r="CJ47" s="375" t="s">
        <v>72</v>
      </c>
      <c r="CK47" s="376" t="s">
        <v>72</v>
      </c>
      <c r="CL47" s="377" t="s">
        <v>72</v>
      </c>
      <c r="CM47" s="377" t="s">
        <v>72</v>
      </c>
      <c r="CN47" s="377" t="s">
        <v>72</v>
      </c>
      <c r="CO47" s="368" t="s">
        <v>72</v>
      </c>
      <c r="CP47" s="377" t="s">
        <v>72</v>
      </c>
      <c r="CQ47" s="377" t="s">
        <v>72</v>
      </c>
      <c r="CR47" s="377" t="s">
        <v>72</v>
      </c>
      <c r="CS47" s="363" t="s">
        <v>72</v>
      </c>
      <c r="CT47" s="375" t="s">
        <v>72</v>
      </c>
      <c r="CU47" s="375" t="s">
        <v>72</v>
      </c>
      <c r="CV47" s="378" t="s">
        <v>72</v>
      </c>
      <c r="CW47" s="378" t="s">
        <v>72</v>
      </c>
      <c r="CX47" s="378" t="s">
        <v>72</v>
      </c>
      <c r="CY47" s="378" t="s">
        <v>72</v>
      </c>
      <c r="CZ47" s="379" t="s">
        <v>72</v>
      </c>
      <c r="DA47" s="379" t="s">
        <v>72</v>
      </c>
      <c r="DB47" s="379" t="s">
        <v>72</v>
      </c>
      <c r="DC47" s="368" t="s">
        <v>72</v>
      </c>
      <c r="DD47" s="379" t="s">
        <v>72</v>
      </c>
      <c r="DE47" s="379" t="s">
        <v>72</v>
      </c>
      <c r="DF47" s="379" t="s">
        <v>72</v>
      </c>
      <c r="DG47" s="363" t="s">
        <v>72</v>
      </c>
      <c r="DH47" s="378" t="s">
        <v>72</v>
      </c>
      <c r="DI47" s="378" t="s">
        <v>72</v>
      </c>
      <c r="DJ47" s="262">
        <v>2</v>
      </c>
      <c r="DK47" s="262" t="s">
        <v>6426</v>
      </c>
      <c r="DL47" s="262" t="s">
        <v>6427</v>
      </c>
      <c r="DM47" s="262" t="s">
        <v>72</v>
      </c>
      <c r="DN47" s="262" t="s">
        <v>6428</v>
      </c>
      <c r="DO47" s="262" t="s">
        <v>6428</v>
      </c>
      <c r="DP47" s="262" t="s">
        <v>6428</v>
      </c>
      <c r="DQ47" s="262">
        <v>2</v>
      </c>
      <c r="DR47" s="380">
        <v>0</v>
      </c>
      <c r="DS47" s="381" t="b">
        <v>1</v>
      </c>
      <c r="DT47" s="381" t="b">
        <v>1</v>
      </c>
      <c r="DU47" s="381" t="b">
        <v>1</v>
      </c>
      <c r="DV47" s="262" t="b">
        <v>1</v>
      </c>
      <c r="DW47" s="262" t="b">
        <v>1</v>
      </c>
      <c r="DX47" s="262" t="s">
        <v>6406</v>
      </c>
      <c r="DY47" s="262" t="s">
        <v>154</v>
      </c>
      <c r="DZ47" s="262" t="s">
        <v>72</v>
      </c>
      <c r="EA47" s="382" t="s">
        <v>6406</v>
      </c>
      <c r="EB47" s="382">
        <v>7</v>
      </c>
      <c r="EC47" s="262" t="s">
        <v>154</v>
      </c>
      <c r="ED47" s="383"/>
      <c r="EE47" s="383"/>
      <c r="EF47" s="262" t="s">
        <v>154</v>
      </c>
      <c r="EG47" s="262">
        <v>2</v>
      </c>
      <c r="EH47" s="262">
        <v>0</v>
      </c>
      <c r="EI47" s="262" t="s">
        <v>154</v>
      </c>
    </row>
    <row r="48" spans="1:139" ht="67.5">
      <c r="A48" s="357">
        <v>47</v>
      </c>
      <c r="B48" s="358">
        <v>1</v>
      </c>
      <c r="C48" s="262">
        <v>0</v>
      </c>
      <c r="D48" s="359">
        <v>1703125</v>
      </c>
      <c r="E48" s="360" t="s">
        <v>6292</v>
      </c>
      <c r="F48" s="361" t="s">
        <v>6291</v>
      </c>
      <c r="G48" s="362" t="s">
        <v>6747</v>
      </c>
      <c r="H48" s="363" t="s">
        <v>6722</v>
      </c>
      <c r="I48" s="363" t="s">
        <v>6748</v>
      </c>
      <c r="J48" s="363" t="s">
        <v>6749</v>
      </c>
      <c r="K48" s="262" t="s">
        <v>6750</v>
      </c>
      <c r="L48" s="364">
        <v>43099</v>
      </c>
      <c r="M48" s="364">
        <v>43095</v>
      </c>
      <c r="N48" s="25" t="s">
        <v>6751</v>
      </c>
      <c r="O48" s="365">
        <v>47</v>
      </c>
      <c r="P48" s="260" t="s">
        <v>6420</v>
      </c>
      <c r="Q48" s="25" t="s">
        <v>128</v>
      </c>
      <c r="R48" s="260" t="s">
        <v>6421</v>
      </c>
      <c r="S48" s="260" t="s">
        <v>6422</v>
      </c>
      <c r="T48" s="27" t="s">
        <v>6421</v>
      </c>
      <c r="U48" s="27" t="s">
        <v>6422</v>
      </c>
      <c r="V48" s="363">
        <v>2</v>
      </c>
      <c r="W48" s="363" t="s">
        <v>154</v>
      </c>
      <c r="X48" s="366" t="s">
        <v>6291</v>
      </c>
      <c r="Y48" s="366" t="s">
        <v>6752</v>
      </c>
      <c r="Z48" s="366" t="s">
        <v>569</v>
      </c>
      <c r="AA48" s="366">
        <v>3</v>
      </c>
      <c r="AB48" s="367" t="s">
        <v>6337</v>
      </c>
      <c r="AC48" s="367" t="s">
        <v>6125</v>
      </c>
      <c r="AD48" s="367" t="s">
        <v>6337</v>
      </c>
      <c r="AE48" s="367"/>
      <c r="AF48" s="368" t="s">
        <v>41</v>
      </c>
      <c r="AG48" s="367" t="s">
        <v>3005</v>
      </c>
      <c r="AH48" s="367" t="s">
        <v>6471</v>
      </c>
      <c r="AI48" s="367" t="s">
        <v>3005</v>
      </c>
      <c r="AJ48" s="367"/>
      <c r="AK48" s="363" t="s">
        <v>6571</v>
      </c>
      <c r="AL48" s="366" t="s">
        <v>152</v>
      </c>
      <c r="AM48" s="366" t="s">
        <v>6657</v>
      </c>
      <c r="AN48" s="369" t="s">
        <v>6291</v>
      </c>
      <c r="AO48" s="369" t="s">
        <v>6752</v>
      </c>
      <c r="AP48" s="369" t="s">
        <v>639</v>
      </c>
      <c r="AQ48" s="369">
        <v>3</v>
      </c>
      <c r="AR48" s="370" t="s">
        <v>6125</v>
      </c>
      <c r="AS48" s="370" t="s">
        <v>6125</v>
      </c>
      <c r="AT48" s="370" t="s">
        <v>6125</v>
      </c>
      <c r="AU48" s="370"/>
      <c r="AV48" s="368" t="s">
        <v>39</v>
      </c>
      <c r="AW48" s="370" t="s">
        <v>3005</v>
      </c>
      <c r="AX48" s="370" t="s">
        <v>3005</v>
      </c>
      <c r="AY48" s="370" t="s">
        <v>3005</v>
      </c>
      <c r="AZ48" s="370"/>
      <c r="BA48" s="363" t="s">
        <v>6331</v>
      </c>
      <c r="BB48" s="369" t="s">
        <v>444</v>
      </c>
      <c r="BC48" s="369" t="s">
        <v>6347</v>
      </c>
      <c r="BD48" s="371"/>
      <c r="BE48" s="371"/>
      <c r="BF48" s="371"/>
      <c r="BG48" s="371"/>
      <c r="BH48" s="371"/>
      <c r="BI48" s="371"/>
      <c r="BJ48" s="371"/>
      <c r="BK48" s="371"/>
      <c r="BL48" s="368" t="s">
        <v>72</v>
      </c>
      <c r="BM48" s="371"/>
      <c r="BN48" s="371"/>
      <c r="BO48" s="371"/>
      <c r="BP48" s="371"/>
      <c r="BQ48" s="363" t="s">
        <v>72</v>
      </c>
      <c r="BR48" s="371"/>
      <c r="BS48" s="371"/>
      <c r="BT48" s="372" t="s">
        <v>72</v>
      </c>
      <c r="BU48" s="372" t="s">
        <v>72</v>
      </c>
      <c r="BV48" s="372" t="s">
        <v>72</v>
      </c>
      <c r="BW48" s="373" t="s">
        <v>72</v>
      </c>
      <c r="BX48" s="374" t="s">
        <v>72</v>
      </c>
      <c r="BY48" s="374" t="s">
        <v>72</v>
      </c>
      <c r="BZ48" s="374" t="s">
        <v>72</v>
      </c>
      <c r="CA48" s="368" t="s">
        <v>72</v>
      </c>
      <c r="CB48" s="374" t="s">
        <v>72</v>
      </c>
      <c r="CC48" s="374" t="s">
        <v>72</v>
      </c>
      <c r="CD48" s="374" t="s">
        <v>72</v>
      </c>
      <c r="CE48" s="363" t="s">
        <v>72</v>
      </c>
      <c r="CF48" s="372" t="s">
        <v>72</v>
      </c>
      <c r="CG48" s="372" t="s">
        <v>72</v>
      </c>
      <c r="CH48" s="375" t="s">
        <v>72</v>
      </c>
      <c r="CI48" s="375" t="s">
        <v>72</v>
      </c>
      <c r="CJ48" s="375" t="s">
        <v>72</v>
      </c>
      <c r="CK48" s="376" t="s">
        <v>72</v>
      </c>
      <c r="CL48" s="377" t="s">
        <v>72</v>
      </c>
      <c r="CM48" s="377" t="s">
        <v>72</v>
      </c>
      <c r="CN48" s="377" t="s">
        <v>72</v>
      </c>
      <c r="CO48" s="368" t="s">
        <v>72</v>
      </c>
      <c r="CP48" s="377" t="s">
        <v>72</v>
      </c>
      <c r="CQ48" s="377" t="s">
        <v>72</v>
      </c>
      <c r="CR48" s="377" t="s">
        <v>72</v>
      </c>
      <c r="CS48" s="363" t="s">
        <v>72</v>
      </c>
      <c r="CT48" s="375" t="s">
        <v>72</v>
      </c>
      <c r="CU48" s="375" t="s">
        <v>72</v>
      </c>
      <c r="CV48" s="378" t="s">
        <v>72</v>
      </c>
      <c r="CW48" s="378" t="s">
        <v>72</v>
      </c>
      <c r="CX48" s="378" t="s">
        <v>72</v>
      </c>
      <c r="CY48" s="378" t="s">
        <v>72</v>
      </c>
      <c r="CZ48" s="379" t="s">
        <v>72</v>
      </c>
      <c r="DA48" s="379" t="s">
        <v>72</v>
      </c>
      <c r="DB48" s="379" t="s">
        <v>72</v>
      </c>
      <c r="DC48" s="368" t="s">
        <v>72</v>
      </c>
      <c r="DD48" s="379" t="s">
        <v>72</v>
      </c>
      <c r="DE48" s="379" t="s">
        <v>72</v>
      </c>
      <c r="DF48" s="379" t="s">
        <v>72</v>
      </c>
      <c r="DG48" s="363" t="s">
        <v>72</v>
      </c>
      <c r="DH48" s="378" t="s">
        <v>72</v>
      </c>
      <c r="DI48" s="378" t="s">
        <v>72</v>
      </c>
      <c r="DJ48" s="262">
        <v>2</v>
      </c>
      <c r="DK48" s="262" t="s">
        <v>6426</v>
      </c>
      <c r="DL48" s="262" t="s">
        <v>6427</v>
      </c>
      <c r="DM48" s="262" t="s">
        <v>72</v>
      </c>
      <c r="DN48" s="262" t="s">
        <v>6428</v>
      </c>
      <c r="DO48" s="262" t="s">
        <v>6428</v>
      </c>
      <c r="DP48" s="262" t="s">
        <v>6428</v>
      </c>
      <c r="DQ48" s="262">
        <v>2</v>
      </c>
      <c r="DR48" s="380">
        <v>0</v>
      </c>
      <c r="DS48" s="381" t="b">
        <v>1</v>
      </c>
      <c r="DT48" s="381" t="b">
        <v>1</v>
      </c>
      <c r="DU48" s="381" t="b">
        <v>1</v>
      </c>
      <c r="DV48" s="262" t="b">
        <v>1</v>
      </c>
      <c r="DW48" s="262" t="b">
        <v>1</v>
      </c>
      <c r="DX48" s="262" t="s">
        <v>6406</v>
      </c>
      <c r="DY48" s="262" t="s">
        <v>154</v>
      </c>
      <c r="DZ48" s="262" t="s">
        <v>72</v>
      </c>
      <c r="EA48" s="382" t="s">
        <v>6406</v>
      </c>
      <c r="EB48" s="382">
        <v>7</v>
      </c>
      <c r="EC48" s="262" t="s">
        <v>154</v>
      </c>
      <c r="ED48" s="383"/>
      <c r="EE48" s="383"/>
      <c r="EF48" s="262" t="s">
        <v>154</v>
      </c>
      <c r="EG48" s="262">
        <v>2</v>
      </c>
      <c r="EH48" s="262">
        <v>0</v>
      </c>
      <c r="EI48" s="262" t="s">
        <v>154</v>
      </c>
    </row>
    <row r="49" spans="1:139" ht="67.5">
      <c r="A49" s="357">
        <v>48</v>
      </c>
      <c r="B49" s="358">
        <v>1</v>
      </c>
      <c r="C49" s="262">
        <v>0</v>
      </c>
      <c r="D49" s="359">
        <v>1703126</v>
      </c>
      <c r="E49" s="360" t="s">
        <v>6292</v>
      </c>
      <c r="F49" s="361" t="s">
        <v>6291</v>
      </c>
      <c r="G49" s="362" t="s">
        <v>6753</v>
      </c>
      <c r="H49" s="363" t="s">
        <v>6722</v>
      </c>
      <c r="I49" s="363" t="s">
        <v>6754</v>
      </c>
      <c r="J49" s="363" t="s">
        <v>6755</v>
      </c>
      <c r="K49" s="262" t="s">
        <v>6756</v>
      </c>
      <c r="L49" s="364">
        <v>43099</v>
      </c>
      <c r="M49" s="364">
        <v>43095</v>
      </c>
      <c r="N49" s="25" t="s">
        <v>6757</v>
      </c>
      <c r="O49" s="365">
        <v>48</v>
      </c>
      <c r="P49" s="260" t="s">
        <v>6420</v>
      </c>
      <c r="Q49" s="25" t="s">
        <v>128</v>
      </c>
      <c r="R49" s="260" t="s">
        <v>6421</v>
      </c>
      <c r="S49" s="260" t="s">
        <v>6422</v>
      </c>
      <c r="T49" s="27" t="s">
        <v>6421</v>
      </c>
      <c r="U49" s="27" t="s">
        <v>6422</v>
      </c>
      <c r="V49" s="363">
        <v>2</v>
      </c>
      <c r="W49" s="363" t="s">
        <v>154</v>
      </c>
      <c r="X49" s="366" t="s">
        <v>6291</v>
      </c>
      <c r="Y49" s="366" t="s">
        <v>6758</v>
      </c>
      <c r="Z49" s="366" t="s">
        <v>569</v>
      </c>
      <c r="AA49" s="366">
        <v>3</v>
      </c>
      <c r="AB49" s="367" t="s">
        <v>6337</v>
      </c>
      <c r="AC49" s="367" t="s">
        <v>6337</v>
      </c>
      <c r="AD49" s="367" t="s">
        <v>6337</v>
      </c>
      <c r="AE49" s="367"/>
      <c r="AF49" s="368" t="s">
        <v>38</v>
      </c>
      <c r="AG49" s="367" t="s">
        <v>3005</v>
      </c>
      <c r="AH49" s="367" t="s">
        <v>3005</v>
      </c>
      <c r="AI49" s="367" t="s">
        <v>3005</v>
      </c>
      <c r="AJ49" s="367"/>
      <c r="AK49" s="363" t="s">
        <v>6331</v>
      </c>
      <c r="AL49" s="366" t="s">
        <v>152</v>
      </c>
      <c r="AM49" s="366" t="s">
        <v>6346</v>
      </c>
      <c r="AN49" s="369" t="s">
        <v>6291</v>
      </c>
      <c r="AO49" s="369" t="s">
        <v>6758</v>
      </c>
      <c r="AP49" s="369" t="s">
        <v>639</v>
      </c>
      <c r="AQ49" s="369">
        <v>3</v>
      </c>
      <c r="AR49" s="370" t="s">
        <v>6125</v>
      </c>
      <c r="AS49" s="370" t="s">
        <v>6125</v>
      </c>
      <c r="AT49" s="370" t="s">
        <v>6125</v>
      </c>
      <c r="AU49" s="370"/>
      <c r="AV49" s="368" t="s">
        <v>39</v>
      </c>
      <c r="AW49" s="370" t="s">
        <v>3005</v>
      </c>
      <c r="AX49" s="370" t="s">
        <v>3005</v>
      </c>
      <c r="AY49" s="370" t="s">
        <v>3005</v>
      </c>
      <c r="AZ49" s="370"/>
      <c r="BA49" s="363" t="s">
        <v>6331</v>
      </c>
      <c r="BB49" s="369" t="s">
        <v>444</v>
      </c>
      <c r="BC49" s="369" t="s">
        <v>6657</v>
      </c>
      <c r="BD49" s="371"/>
      <c r="BE49" s="371"/>
      <c r="BF49" s="371"/>
      <c r="BG49" s="371"/>
      <c r="BH49" s="371"/>
      <c r="BI49" s="371"/>
      <c r="BJ49" s="371"/>
      <c r="BK49" s="371"/>
      <c r="BL49" s="368" t="s">
        <v>72</v>
      </c>
      <c r="BM49" s="371"/>
      <c r="BN49" s="371"/>
      <c r="BO49" s="371"/>
      <c r="BP49" s="371"/>
      <c r="BQ49" s="363" t="s">
        <v>72</v>
      </c>
      <c r="BR49" s="371"/>
      <c r="BS49" s="371"/>
      <c r="BT49" s="372" t="s">
        <v>72</v>
      </c>
      <c r="BU49" s="372" t="s">
        <v>72</v>
      </c>
      <c r="BV49" s="372" t="s">
        <v>72</v>
      </c>
      <c r="BW49" s="373" t="s">
        <v>72</v>
      </c>
      <c r="BX49" s="374" t="s">
        <v>72</v>
      </c>
      <c r="BY49" s="374" t="s">
        <v>72</v>
      </c>
      <c r="BZ49" s="374" t="s">
        <v>72</v>
      </c>
      <c r="CA49" s="368" t="s">
        <v>72</v>
      </c>
      <c r="CB49" s="374" t="s">
        <v>72</v>
      </c>
      <c r="CC49" s="374" t="s">
        <v>72</v>
      </c>
      <c r="CD49" s="374" t="s">
        <v>72</v>
      </c>
      <c r="CE49" s="363" t="s">
        <v>72</v>
      </c>
      <c r="CF49" s="372" t="s">
        <v>72</v>
      </c>
      <c r="CG49" s="372" t="s">
        <v>72</v>
      </c>
      <c r="CH49" s="375" t="s">
        <v>72</v>
      </c>
      <c r="CI49" s="375" t="s">
        <v>72</v>
      </c>
      <c r="CJ49" s="375" t="s">
        <v>72</v>
      </c>
      <c r="CK49" s="376" t="s">
        <v>72</v>
      </c>
      <c r="CL49" s="377" t="s">
        <v>72</v>
      </c>
      <c r="CM49" s="377" t="s">
        <v>72</v>
      </c>
      <c r="CN49" s="377" t="s">
        <v>72</v>
      </c>
      <c r="CO49" s="368" t="s">
        <v>72</v>
      </c>
      <c r="CP49" s="377" t="s">
        <v>72</v>
      </c>
      <c r="CQ49" s="377" t="s">
        <v>72</v>
      </c>
      <c r="CR49" s="377" t="s">
        <v>72</v>
      </c>
      <c r="CS49" s="363" t="s">
        <v>72</v>
      </c>
      <c r="CT49" s="375" t="s">
        <v>72</v>
      </c>
      <c r="CU49" s="375" t="s">
        <v>72</v>
      </c>
      <c r="CV49" s="378" t="s">
        <v>72</v>
      </c>
      <c r="CW49" s="378" t="s">
        <v>72</v>
      </c>
      <c r="CX49" s="378" t="s">
        <v>72</v>
      </c>
      <c r="CY49" s="378" t="s">
        <v>72</v>
      </c>
      <c r="CZ49" s="379" t="s">
        <v>72</v>
      </c>
      <c r="DA49" s="379" t="s">
        <v>72</v>
      </c>
      <c r="DB49" s="379" t="s">
        <v>72</v>
      </c>
      <c r="DC49" s="368" t="s">
        <v>72</v>
      </c>
      <c r="DD49" s="379" t="s">
        <v>72</v>
      </c>
      <c r="DE49" s="379" t="s">
        <v>72</v>
      </c>
      <c r="DF49" s="379" t="s">
        <v>72</v>
      </c>
      <c r="DG49" s="363" t="s">
        <v>72</v>
      </c>
      <c r="DH49" s="378" t="s">
        <v>72</v>
      </c>
      <c r="DI49" s="378" t="s">
        <v>72</v>
      </c>
      <c r="DJ49" s="262">
        <v>2</v>
      </c>
      <c r="DK49" s="262" t="s">
        <v>6426</v>
      </c>
      <c r="DL49" s="262" t="s">
        <v>6427</v>
      </c>
      <c r="DM49" s="262" t="s">
        <v>72</v>
      </c>
      <c r="DN49" s="262" t="s">
        <v>6428</v>
      </c>
      <c r="DO49" s="262" t="s">
        <v>6428</v>
      </c>
      <c r="DP49" s="262" t="s">
        <v>6428</v>
      </c>
      <c r="DQ49" s="262">
        <v>2</v>
      </c>
      <c r="DR49" s="380">
        <v>0</v>
      </c>
      <c r="DS49" s="381" t="b">
        <v>1</v>
      </c>
      <c r="DT49" s="381" t="b">
        <v>1</v>
      </c>
      <c r="DU49" s="381" t="b">
        <v>1</v>
      </c>
      <c r="DV49" s="262" t="b">
        <v>1</v>
      </c>
      <c r="DW49" s="262" t="b">
        <v>1</v>
      </c>
      <c r="DX49" s="262" t="s">
        <v>6406</v>
      </c>
      <c r="DY49" s="262" t="s">
        <v>154</v>
      </c>
      <c r="DZ49" s="262" t="s">
        <v>72</v>
      </c>
      <c r="EA49" s="382" t="s">
        <v>6406</v>
      </c>
      <c r="EB49" s="382">
        <v>1</v>
      </c>
      <c r="EC49" s="262" t="s">
        <v>154</v>
      </c>
      <c r="ED49" s="383"/>
      <c r="EE49" s="383"/>
      <c r="EF49" s="262" t="s">
        <v>154</v>
      </c>
      <c r="EG49" s="262">
        <v>2</v>
      </c>
      <c r="EH49" s="262">
        <v>0</v>
      </c>
      <c r="EI49" s="262" t="s">
        <v>154</v>
      </c>
    </row>
    <row r="50" spans="1:139" ht="67.5">
      <c r="A50" s="357">
        <v>49</v>
      </c>
      <c r="B50" s="358">
        <v>1</v>
      </c>
      <c r="C50" s="262">
        <v>0</v>
      </c>
      <c r="D50" s="359">
        <v>1703127</v>
      </c>
      <c r="E50" s="360" t="s">
        <v>6292</v>
      </c>
      <c r="F50" s="361" t="s">
        <v>6291</v>
      </c>
      <c r="G50" s="362" t="s">
        <v>6759</v>
      </c>
      <c r="H50" s="363" t="s">
        <v>6722</v>
      </c>
      <c r="I50" s="363" t="s">
        <v>6760</v>
      </c>
      <c r="J50" s="363" t="s">
        <v>6761</v>
      </c>
      <c r="K50" s="262" t="s">
        <v>6762</v>
      </c>
      <c r="L50" s="364">
        <v>43099</v>
      </c>
      <c r="M50" s="364">
        <v>43095</v>
      </c>
      <c r="N50" s="25" t="s">
        <v>6763</v>
      </c>
      <c r="O50" s="365">
        <v>49</v>
      </c>
      <c r="P50" s="260" t="s">
        <v>6420</v>
      </c>
      <c r="Q50" s="25" t="s">
        <v>128</v>
      </c>
      <c r="R50" s="260" t="s">
        <v>6421</v>
      </c>
      <c r="S50" s="260" t="s">
        <v>6422</v>
      </c>
      <c r="T50" s="27" t="s">
        <v>6421</v>
      </c>
      <c r="U50" s="27" t="s">
        <v>6422</v>
      </c>
      <c r="V50" s="363">
        <v>2</v>
      </c>
      <c r="W50" s="363" t="s">
        <v>154</v>
      </c>
      <c r="X50" s="366" t="s">
        <v>6291</v>
      </c>
      <c r="Y50" s="366" t="s">
        <v>6764</v>
      </c>
      <c r="Z50" s="366" t="s">
        <v>569</v>
      </c>
      <c r="AA50" s="366">
        <v>3</v>
      </c>
      <c r="AB50" s="367" t="s">
        <v>6337</v>
      </c>
      <c r="AC50" s="367" t="s">
        <v>6487</v>
      </c>
      <c r="AD50" s="367" t="s">
        <v>6487</v>
      </c>
      <c r="AE50" s="367"/>
      <c r="AF50" s="368" t="s">
        <v>6765</v>
      </c>
      <c r="AG50" s="367" t="s">
        <v>3005</v>
      </c>
      <c r="AH50" s="367" t="s">
        <v>6489</v>
      </c>
      <c r="AI50" s="367" t="s">
        <v>6489</v>
      </c>
      <c r="AJ50" s="367"/>
      <c r="AK50" s="363" t="s">
        <v>6766</v>
      </c>
      <c r="AL50" s="366" t="s">
        <v>152</v>
      </c>
      <c r="AM50" s="366" t="s">
        <v>6463</v>
      </c>
      <c r="AN50" s="369" t="s">
        <v>6291</v>
      </c>
      <c r="AO50" s="369" t="s">
        <v>6764</v>
      </c>
      <c r="AP50" s="369" t="s">
        <v>639</v>
      </c>
      <c r="AQ50" s="369">
        <v>3</v>
      </c>
      <c r="AR50" s="370" t="s">
        <v>6125</v>
      </c>
      <c r="AS50" s="370" t="s">
        <v>6125</v>
      </c>
      <c r="AT50" s="370" t="s">
        <v>6125</v>
      </c>
      <c r="AU50" s="370"/>
      <c r="AV50" s="368" t="s">
        <v>39</v>
      </c>
      <c r="AW50" s="370" t="s">
        <v>3005</v>
      </c>
      <c r="AX50" s="370" t="s">
        <v>3005</v>
      </c>
      <c r="AY50" s="370" t="s">
        <v>3005</v>
      </c>
      <c r="AZ50" s="370"/>
      <c r="BA50" s="363" t="s">
        <v>6331</v>
      </c>
      <c r="BB50" s="369" t="s">
        <v>444</v>
      </c>
      <c r="BC50" s="369" t="s">
        <v>6509</v>
      </c>
      <c r="BD50" s="371"/>
      <c r="BE50" s="371"/>
      <c r="BF50" s="371"/>
      <c r="BG50" s="371"/>
      <c r="BH50" s="371"/>
      <c r="BI50" s="371"/>
      <c r="BJ50" s="371"/>
      <c r="BK50" s="371"/>
      <c r="BL50" s="368" t="s">
        <v>72</v>
      </c>
      <c r="BM50" s="371"/>
      <c r="BN50" s="371"/>
      <c r="BO50" s="371"/>
      <c r="BP50" s="371"/>
      <c r="BQ50" s="363" t="s">
        <v>72</v>
      </c>
      <c r="BR50" s="371"/>
      <c r="BS50" s="371"/>
      <c r="BT50" s="372" t="s">
        <v>72</v>
      </c>
      <c r="BU50" s="372" t="s">
        <v>72</v>
      </c>
      <c r="BV50" s="372" t="s">
        <v>72</v>
      </c>
      <c r="BW50" s="373" t="s">
        <v>72</v>
      </c>
      <c r="BX50" s="374" t="s">
        <v>72</v>
      </c>
      <c r="BY50" s="374" t="s">
        <v>72</v>
      </c>
      <c r="BZ50" s="374" t="s">
        <v>72</v>
      </c>
      <c r="CA50" s="368" t="s">
        <v>72</v>
      </c>
      <c r="CB50" s="374" t="s">
        <v>72</v>
      </c>
      <c r="CC50" s="374" t="s">
        <v>72</v>
      </c>
      <c r="CD50" s="374" t="s">
        <v>72</v>
      </c>
      <c r="CE50" s="363" t="s">
        <v>72</v>
      </c>
      <c r="CF50" s="372" t="s">
        <v>72</v>
      </c>
      <c r="CG50" s="372" t="s">
        <v>72</v>
      </c>
      <c r="CH50" s="375" t="s">
        <v>72</v>
      </c>
      <c r="CI50" s="375" t="s">
        <v>72</v>
      </c>
      <c r="CJ50" s="375" t="s">
        <v>72</v>
      </c>
      <c r="CK50" s="376" t="s">
        <v>72</v>
      </c>
      <c r="CL50" s="377" t="s">
        <v>72</v>
      </c>
      <c r="CM50" s="377" t="s">
        <v>72</v>
      </c>
      <c r="CN50" s="377" t="s">
        <v>72</v>
      </c>
      <c r="CO50" s="368" t="s">
        <v>72</v>
      </c>
      <c r="CP50" s="377" t="s">
        <v>72</v>
      </c>
      <c r="CQ50" s="377" t="s">
        <v>72</v>
      </c>
      <c r="CR50" s="377" t="s">
        <v>72</v>
      </c>
      <c r="CS50" s="363" t="s">
        <v>72</v>
      </c>
      <c r="CT50" s="375" t="s">
        <v>72</v>
      </c>
      <c r="CU50" s="375" t="s">
        <v>72</v>
      </c>
      <c r="CV50" s="378" t="s">
        <v>72</v>
      </c>
      <c r="CW50" s="378" t="s">
        <v>72</v>
      </c>
      <c r="CX50" s="378" t="s">
        <v>72</v>
      </c>
      <c r="CY50" s="378" t="s">
        <v>72</v>
      </c>
      <c r="CZ50" s="379" t="s">
        <v>72</v>
      </c>
      <c r="DA50" s="379" t="s">
        <v>72</v>
      </c>
      <c r="DB50" s="379" t="s">
        <v>72</v>
      </c>
      <c r="DC50" s="368" t="s">
        <v>72</v>
      </c>
      <c r="DD50" s="379" t="s">
        <v>72</v>
      </c>
      <c r="DE50" s="379" t="s">
        <v>72</v>
      </c>
      <c r="DF50" s="379" t="s">
        <v>72</v>
      </c>
      <c r="DG50" s="363" t="s">
        <v>72</v>
      </c>
      <c r="DH50" s="378" t="s">
        <v>72</v>
      </c>
      <c r="DI50" s="378" t="s">
        <v>72</v>
      </c>
      <c r="DJ50" s="262">
        <v>2</v>
      </c>
      <c r="DK50" s="262" t="s">
        <v>6426</v>
      </c>
      <c r="DL50" s="262" t="s">
        <v>6427</v>
      </c>
      <c r="DM50" s="262" t="s">
        <v>72</v>
      </c>
      <c r="DN50" s="262" t="s">
        <v>6428</v>
      </c>
      <c r="DO50" s="262" t="s">
        <v>6428</v>
      </c>
      <c r="DP50" s="262" t="s">
        <v>6428</v>
      </c>
      <c r="DQ50" s="262">
        <v>2</v>
      </c>
      <c r="DR50" s="380">
        <v>0</v>
      </c>
      <c r="DS50" s="381" t="b">
        <v>1</v>
      </c>
      <c r="DT50" s="381" t="b">
        <v>1</v>
      </c>
      <c r="DU50" s="381" t="b">
        <v>1</v>
      </c>
      <c r="DV50" s="262" t="b">
        <v>1</v>
      </c>
      <c r="DW50" s="262" t="b">
        <v>1</v>
      </c>
      <c r="DX50" s="262" t="s">
        <v>6406</v>
      </c>
      <c r="DY50" s="262" t="s">
        <v>154</v>
      </c>
      <c r="DZ50" s="262" t="s">
        <v>72</v>
      </c>
      <c r="EA50" s="382" t="s">
        <v>6406</v>
      </c>
      <c r="EB50" s="382">
        <v>25</v>
      </c>
      <c r="EC50" s="262" t="s">
        <v>6406</v>
      </c>
      <c r="ED50" s="383"/>
      <c r="EE50" s="383"/>
      <c r="EF50" s="262" t="s">
        <v>154</v>
      </c>
      <c r="EG50" s="262">
        <v>2</v>
      </c>
      <c r="EH50" s="262">
        <v>0</v>
      </c>
      <c r="EI50" s="262" t="s">
        <v>154</v>
      </c>
    </row>
    <row r="51" spans="1:139" ht="67.5">
      <c r="A51" s="357">
        <v>50</v>
      </c>
      <c r="B51" s="358">
        <v>1</v>
      </c>
      <c r="C51" s="262">
        <v>0</v>
      </c>
      <c r="D51" s="359">
        <v>1703128</v>
      </c>
      <c r="E51" s="360" t="s">
        <v>6292</v>
      </c>
      <c r="F51" s="361" t="s">
        <v>6291</v>
      </c>
      <c r="G51" s="362" t="s">
        <v>6767</v>
      </c>
      <c r="H51" s="363" t="s">
        <v>6722</v>
      </c>
      <c r="I51" s="363" t="s">
        <v>6768</v>
      </c>
      <c r="J51" s="363" t="s">
        <v>6769</v>
      </c>
      <c r="K51" s="262" t="s">
        <v>6770</v>
      </c>
      <c r="L51" s="364">
        <v>43099</v>
      </c>
      <c r="M51" s="364">
        <v>43095</v>
      </c>
      <c r="N51" s="25" t="s">
        <v>6771</v>
      </c>
      <c r="O51" s="365">
        <v>50</v>
      </c>
      <c r="P51" s="260" t="s">
        <v>6420</v>
      </c>
      <c r="Q51" s="25" t="s">
        <v>128</v>
      </c>
      <c r="R51" s="260" t="s">
        <v>6421</v>
      </c>
      <c r="S51" s="260" t="s">
        <v>6422</v>
      </c>
      <c r="T51" s="27" t="s">
        <v>6421</v>
      </c>
      <c r="U51" s="27" t="s">
        <v>6422</v>
      </c>
      <c r="V51" s="363">
        <v>2</v>
      </c>
      <c r="W51" s="363" t="s">
        <v>154</v>
      </c>
      <c r="X51" s="366" t="s">
        <v>6291</v>
      </c>
      <c r="Y51" s="366" t="s">
        <v>6772</v>
      </c>
      <c r="Z51" s="366" t="s">
        <v>569</v>
      </c>
      <c r="AA51" s="366">
        <v>3</v>
      </c>
      <c r="AB51" s="367" t="s">
        <v>6337</v>
      </c>
      <c r="AC51" s="367" t="s">
        <v>6125</v>
      </c>
      <c r="AD51" s="367" t="s">
        <v>6125</v>
      </c>
      <c r="AE51" s="367"/>
      <c r="AF51" s="368" t="s">
        <v>6773</v>
      </c>
      <c r="AG51" s="367" t="s">
        <v>3005</v>
      </c>
      <c r="AH51" s="367" t="s">
        <v>6471</v>
      </c>
      <c r="AI51" s="367" t="s">
        <v>6471</v>
      </c>
      <c r="AJ51" s="367"/>
      <c r="AK51" s="363" t="s">
        <v>6774</v>
      </c>
      <c r="AL51" s="366" t="s">
        <v>152</v>
      </c>
      <c r="AM51" s="366" t="s">
        <v>6446</v>
      </c>
      <c r="AN51" s="369" t="s">
        <v>6291</v>
      </c>
      <c r="AO51" s="369" t="s">
        <v>6772</v>
      </c>
      <c r="AP51" s="369" t="s">
        <v>639</v>
      </c>
      <c r="AQ51" s="369">
        <v>3</v>
      </c>
      <c r="AR51" s="370" t="s">
        <v>6125</v>
      </c>
      <c r="AS51" s="370" t="s">
        <v>6125</v>
      </c>
      <c r="AT51" s="370" t="s">
        <v>6125</v>
      </c>
      <c r="AU51" s="370"/>
      <c r="AV51" s="368" t="s">
        <v>39</v>
      </c>
      <c r="AW51" s="370" t="s">
        <v>3005</v>
      </c>
      <c r="AX51" s="370" t="s">
        <v>3005</v>
      </c>
      <c r="AY51" s="370" t="s">
        <v>3005</v>
      </c>
      <c r="AZ51" s="370"/>
      <c r="BA51" s="363" t="s">
        <v>6331</v>
      </c>
      <c r="BB51" s="369" t="s">
        <v>444</v>
      </c>
      <c r="BC51" s="369" t="s">
        <v>6664</v>
      </c>
      <c r="BD51" s="371"/>
      <c r="BE51" s="371"/>
      <c r="BF51" s="371"/>
      <c r="BG51" s="371"/>
      <c r="BH51" s="371"/>
      <c r="BI51" s="371"/>
      <c r="BJ51" s="371"/>
      <c r="BK51" s="371"/>
      <c r="BL51" s="368" t="s">
        <v>72</v>
      </c>
      <c r="BM51" s="371"/>
      <c r="BN51" s="371"/>
      <c r="BO51" s="371"/>
      <c r="BP51" s="371"/>
      <c r="BQ51" s="363" t="s">
        <v>72</v>
      </c>
      <c r="BR51" s="371"/>
      <c r="BS51" s="371"/>
      <c r="BT51" s="372" t="s">
        <v>72</v>
      </c>
      <c r="BU51" s="372" t="s">
        <v>72</v>
      </c>
      <c r="BV51" s="372" t="s">
        <v>72</v>
      </c>
      <c r="BW51" s="373" t="s">
        <v>72</v>
      </c>
      <c r="BX51" s="374" t="s">
        <v>72</v>
      </c>
      <c r="BY51" s="374" t="s">
        <v>72</v>
      </c>
      <c r="BZ51" s="374" t="s">
        <v>72</v>
      </c>
      <c r="CA51" s="368" t="s">
        <v>72</v>
      </c>
      <c r="CB51" s="374" t="s">
        <v>72</v>
      </c>
      <c r="CC51" s="374" t="s">
        <v>72</v>
      </c>
      <c r="CD51" s="374" t="s">
        <v>72</v>
      </c>
      <c r="CE51" s="363" t="s">
        <v>72</v>
      </c>
      <c r="CF51" s="372" t="s">
        <v>72</v>
      </c>
      <c r="CG51" s="372" t="s">
        <v>72</v>
      </c>
      <c r="CH51" s="375" t="s">
        <v>72</v>
      </c>
      <c r="CI51" s="375" t="s">
        <v>72</v>
      </c>
      <c r="CJ51" s="375" t="s">
        <v>72</v>
      </c>
      <c r="CK51" s="376" t="s">
        <v>72</v>
      </c>
      <c r="CL51" s="377" t="s">
        <v>72</v>
      </c>
      <c r="CM51" s="377" t="s">
        <v>72</v>
      </c>
      <c r="CN51" s="377" t="s">
        <v>72</v>
      </c>
      <c r="CO51" s="368" t="s">
        <v>72</v>
      </c>
      <c r="CP51" s="377" t="s">
        <v>72</v>
      </c>
      <c r="CQ51" s="377" t="s">
        <v>72</v>
      </c>
      <c r="CR51" s="377" t="s">
        <v>72</v>
      </c>
      <c r="CS51" s="363" t="s">
        <v>72</v>
      </c>
      <c r="CT51" s="375" t="s">
        <v>72</v>
      </c>
      <c r="CU51" s="375" t="s">
        <v>72</v>
      </c>
      <c r="CV51" s="378" t="s">
        <v>72</v>
      </c>
      <c r="CW51" s="378" t="s">
        <v>72</v>
      </c>
      <c r="CX51" s="378" t="s">
        <v>72</v>
      </c>
      <c r="CY51" s="378" t="s">
        <v>72</v>
      </c>
      <c r="CZ51" s="379" t="s">
        <v>72</v>
      </c>
      <c r="DA51" s="379" t="s">
        <v>72</v>
      </c>
      <c r="DB51" s="379" t="s">
        <v>72</v>
      </c>
      <c r="DC51" s="368" t="s">
        <v>72</v>
      </c>
      <c r="DD51" s="379" t="s">
        <v>72</v>
      </c>
      <c r="DE51" s="379" t="s">
        <v>72</v>
      </c>
      <c r="DF51" s="379" t="s">
        <v>72</v>
      </c>
      <c r="DG51" s="363" t="s">
        <v>72</v>
      </c>
      <c r="DH51" s="378" t="s">
        <v>72</v>
      </c>
      <c r="DI51" s="378" t="s">
        <v>72</v>
      </c>
      <c r="DJ51" s="262">
        <v>2</v>
      </c>
      <c r="DK51" s="262" t="s">
        <v>6426</v>
      </c>
      <c r="DL51" s="262" t="s">
        <v>6427</v>
      </c>
      <c r="DM51" s="262" t="s">
        <v>72</v>
      </c>
      <c r="DN51" s="262" t="s">
        <v>6428</v>
      </c>
      <c r="DO51" s="262" t="s">
        <v>6428</v>
      </c>
      <c r="DP51" s="262" t="s">
        <v>6428</v>
      </c>
      <c r="DQ51" s="262">
        <v>2</v>
      </c>
      <c r="DR51" s="380">
        <v>0</v>
      </c>
      <c r="DS51" s="381" t="b">
        <v>1</v>
      </c>
      <c r="DT51" s="381" t="b">
        <v>1</v>
      </c>
      <c r="DU51" s="381" t="b">
        <v>1</v>
      </c>
      <c r="DV51" s="262" t="b">
        <v>1</v>
      </c>
      <c r="DW51" s="262" t="b">
        <v>1</v>
      </c>
      <c r="DX51" s="262" t="s">
        <v>6406</v>
      </c>
      <c r="DY51" s="262" t="s">
        <v>154</v>
      </c>
      <c r="DZ51" s="262" t="s">
        <v>72</v>
      </c>
      <c r="EA51" s="382" t="s">
        <v>6406</v>
      </c>
      <c r="EB51" s="382">
        <v>7</v>
      </c>
      <c r="EC51" s="262" t="s">
        <v>154</v>
      </c>
      <c r="ED51" s="383"/>
      <c r="EE51" s="383"/>
      <c r="EF51" s="262" t="s">
        <v>154</v>
      </c>
      <c r="EG51" s="262">
        <v>2</v>
      </c>
      <c r="EH51" s="262">
        <v>0</v>
      </c>
      <c r="EI51" s="262" t="s">
        <v>154</v>
      </c>
    </row>
    <row r="52" spans="1:139" ht="67.5">
      <c r="A52" s="357">
        <v>51</v>
      </c>
      <c r="B52" s="358">
        <v>1</v>
      </c>
      <c r="C52" s="262">
        <v>0</v>
      </c>
      <c r="D52" s="359">
        <v>1703129</v>
      </c>
      <c r="E52" s="360" t="s">
        <v>6292</v>
      </c>
      <c r="F52" s="361" t="s">
        <v>6291</v>
      </c>
      <c r="G52" s="362" t="s">
        <v>6775</v>
      </c>
      <c r="H52" s="363" t="s">
        <v>6722</v>
      </c>
      <c r="I52" s="363" t="s">
        <v>6776</v>
      </c>
      <c r="J52" s="363" t="s">
        <v>6777</v>
      </c>
      <c r="K52" s="262" t="s">
        <v>6778</v>
      </c>
      <c r="L52" s="364">
        <v>43099</v>
      </c>
      <c r="M52" s="364">
        <v>43096</v>
      </c>
      <c r="N52" s="25" t="s">
        <v>6779</v>
      </c>
      <c r="O52" s="365">
        <v>51</v>
      </c>
      <c r="P52" s="260" t="s">
        <v>6420</v>
      </c>
      <c r="Q52" s="25" t="s">
        <v>128</v>
      </c>
      <c r="R52" s="260" t="s">
        <v>6421</v>
      </c>
      <c r="S52" s="260" t="s">
        <v>6422</v>
      </c>
      <c r="T52" s="27" t="s">
        <v>6421</v>
      </c>
      <c r="U52" s="27" t="s">
        <v>6422</v>
      </c>
      <c r="V52" s="363">
        <v>2</v>
      </c>
      <c r="W52" s="363" t="s">
        <v>154</v>
      </c>
      <c r="X52" s="366" t="s">
        <v>6291</v>
      </c>
      <c r="Y52" s="366" t="s">
        <v>6780</v>
      </c>
      <c r="Z52" s="366" t="s">
        <v>569</v>
      </c>
      <c r="AA52" s="366">
        <v>3</v>
      </c>
      <c r="AB52" s="367" t="s">
        <v>6337</v>
      </c>
      <c r="AC52" s="367" t="s">
        <v>6337</v>
      </c>
      <c r="AD52" s="367" t="s">
        <v>6337</v>
      </c>
      <c r="AE52" s="367"/>
      <c r="AF52" s="368" t="s">
        <v>38</v>
      </c>
      <c r="AG52" s="367" t="s">
        <v>3005</v>
      </c>
      <c r="AH52" s="367" t="s">
        <v>3005</v>
      </c>
      <c r="AI52" s="367" t="s">
        <v>3005</v>
      </c>
      <c r="AJ52" s="367"/>
      <c r="AK52" s="363" t="s">
        <v>6331</v>
      </c>
      <c r="AL52" s="366" t="s">
        <v>152</v>
      </c>
      <c r="AM52" s="366" t="s">
        <v>6446</v>
      </c>
      <c r="AN52" s="369" t="s">
        <v>6291</v>
      </c>
      <c r="AO52" s="369" t="s">
        <v>6780</v>
      </c>
      <c r="AP52" s="369" t="s">
        <v>639</v>
      </c>
      <c r="AQ52" s="369">
        <v>3</v>
      </c>
      <c r="AR52" s="370" t="s">
        <v>6125</v>
      </c>
      <c r="AS52" s="370" t="s">
        <v>6125</v>
      </c>
      <c r="AT52" s="370" t="s">
        <v>6125</v>
      </c>
      <c r="AU52" s="370"/>
      <c r="AV52" s="368" t="s">
        <v>39</v>
      </c>
      <c r="AW52" s="370" t="s">
        <v>3005</v>
      </c>
      <c r="AX52" s="370" t="s">
        <v>3005</v>
      </c>
      <c r="AY52" s="370" t="s">
        <v>3005</v>
      </c>
      <c r="AZ52" s="370"/>
      <c r="BA52" s="363" t="s">
        <v>6331</v>
      </c>
      <c r="BB52" s="369" t="s">
        <v>444</v>
      </c>
      <c r="BC52" s="369" t="s">
        <v>6446</v>
      </c>
      <c r="BD52" s="371"/>
      <c r="BE52" s="371"/>
      <c r="BF52" s="371"/>
      <c r="BG52" s="371"/>
      <c r="BH52" s="371"/>
      <c r="BI52" s="371"/>
      <c r="BJ52" s="371"/>
      <c r="BK52" s="371"/>
      <c r="BL52" s="368" t="s">
        <v>72</v>
      </c>
      <c r="BM52" s="371"/>
      <c r="BN52" s="371"/>
      <c r="BO52" s="371"/>
      <c r="BP52" s="371"/>
      <c r="BQ52" s="363" t="s">
        <v>72</v>
      </c>
      <c r="BR52" s="371"/>
      <c r="BS52" s="371"/>
      <c r="BT52" s="372" t="s">
        <v>72</v>
      </c>
      <c r="BU52" s="372" t="s">
        <v>72</v>
      </c>
      <c r="BV52" s="372" t="s">
        <v>72</v>
      </c>
      <c r="BW52" s="373" t="s">
        <v>72</v>
      </c>
      <c r="BX52" s="374" t="s">
        <v>72</v>
      </c>
      <c r="BY52" s="374" t="s">
        <v>72</v>
      </c>
      <c r="BZ52" s="374" t="s">
        <v>72</v>
      </c>
      <c r="CA52" s="368" t="s">
        <v>72</v>
      </c>
      <c r="CB52" s="374" t="s">
        <v>72</v>
      </c>
      <c r="CC52" s="374" t="s">
        <v>72</v>
      </c>
      <c r="CD52" s="374" t="s">
        <v>72</v>
      </c>
      <c r="CE52" s="363" t="s">
        <v>72</v>
      </c>
      <c r="CF52" s="372" t="s">
        <v>72</v>
      </c>
      <c r="CG52" s="372" t="s">
        <v>72</v>
      </c>
      <c r="CH52" s="375" t="s">
        <v>72</v>
      </c>
      <c r="CI52" s="375" t="s">
        <v>72</v>
      </c>
      <c r="CJ52" s="375" t="s">
        <v>72</v>
      </c>
      <c r="CK52" s="376" t="s">
        <v>72</v>
      </c>
      <c r="CL52" s="377" t="s">
        <v>72</v>
      </c>
      <c r="CM52" s="377" t="s">
        <v>72</v>
      </c>
      <c r="CN52" s="377" t="s">
        <v>72</v>
      </c>
      <c r="CO52" s="368" t="s">
        <v>72</v>
      </c>
      <c r="CP52" s="377" t="s">
        <v>72</v>
      </c>
      <c r="CQ52" s="377" t="s">
        <v>72</v>
      </c>
      <c r="CR52" s="377" t="s">
        <v>72</v>
      </c>
      <c r="CS52" s="363" t="s">
        <v>72</v>
      </c>
      <c r="CT52" s="375" t="s">
        <v>72</v>
      </c>
      <c r="CU52" s="375" t="s">
        <v>72</v>
      </c>
      <c r="CV52" s="378" t="s">
        <v>72</v>
      </c>
      <c r="CW52" s="378" t="s">
        <v>72</v>
      </c>
      <c r="CX52" s="378" t="s">
        <v>72</v>
      </c>
      <c r="CY52" s="378" t="s">
        <v>72</v>
      </c>
      <c r="CZ52" s="379" t="s">
        <v>72</v>
      </c>
      <c r="DA52" s="379" t="s">
        <v>72</v>
      </c>
      <c r="DB52" s="379" t="s">
        <v>72</v>
      </c>
      <c r="DC52" s="368" t="s">
        <v>72</v>
      </c>
      <c r="DD52" s="379" t="s">
        <v>72</v>
      </c>
      <c r="DE52" s="379" t="s">
        <v>72</v>
      </c>
      <c r="DF52" s="379" t="s">
        <v>72</v>
      </c>
      <c r="DG52" s="363" t="s">
        <v>72</v>
      </c>
      <c r="DH52" s="378" t="s">
        <v>72</v>
      </c>
      <c r="DI52" s="378" t="s">
        <v>72</v>
      </c>
      <c r="DJ52" s="262">
        <v>2</v>
      </c>
      <c r="DK52" s="262" t="s">
        <v>6426</v>
      </c>
      <c r="DL52" s="262" t="s">
        <v>6427</v>
      </c>
      <c r="DM52" s="262" t="s">
        <v>72</v>
      </c>
      <c r="DN52" s="262" t="s">
        <v>6428</v>
      </c>
      <c r="DO52" s="262" t="s">
        <v>6428</v>
      </c>
      <c r="DP52" s="262" t="s">
        <v>6428</v>
      </c>
      <c r="DQ52" s="262">
        <v>2</v>
      </c>
      <c r="DR52" s="380" t="s">
        <v>6734</v>
      </c>
      <c r="DS52" s="381" t="b">
        <v>1</v>
      </c>
      <c r="DT52" s="381" t="b">
        <v>1</v>
      </c>
      <c r="DU52" s="381" t="b">
        <v>1</v>
      </c>
      <c r="DV52" s="262" t="b">
        <v>1</v>
      </c>
      <c r="DW52" s="262" t="b">
        <v>1</v>
      </c>
      <c r="DX52" s="262" t="s">
        <v>6406</v>
      </c>
      <c r="DY52" s="262" t="s">
        <v>154</v>
      </c>
      <c r="DZ52" s="262" t="s">
        <v>72</v>
      </c>
      <c r="EA52" s="382" t="s">
        <v>6406</v>
      </c>
      <c r="EB52" s="382">
        <v>11</v>
      </c>
      <c r="EC52" s="262" t="s">
        <v>6406</v>
      </c>
      <c r="ED52" s="383"/>
      <c r="EE52" s="383"/>
      <c r="EF52" s="262" t="s">
        <v>154</v>
      </c>
      <c r="EG52" s="262">
        <v>2</v>
      </c>
      <c r="EH52" s="262">
        <v>0</v>
      </c>
      <c r="EI52" s="262" t="s">
        <v>154</v>
      </c>
    </row>
    <row r="53" spans="1:139" ht="67.5">
      <c r="A53" s="357">
        <v>52</v>
      </c>
      <c r="B53" s="358">
        <v>1</v>
      </c>
      <c r="C53" s="262">
        <v>0</v>
      </c>
      <c r="D53" s="359">
        <v>1703130</v>
      </c>
      <c r="E53" s="360" t="s">
        <v>6292</v>
      </c>
      <c r="F53" s="361" t="s">
        <v>6291</v>
      </c>
      <c r="G53" s="362" t="s">
        <v>6781</v>
      </c>
      <c r="H53" s="363" t="s">
        <v>6722</v>
      </c>
      <c r="I53" s="363" t="s">
        <v>6782</v>
      </c>
      <c r="J53" s="363" t="s">
        <v>6783</v>
      </c>
      <c r="K53" s="262" t="s">
        <v>6784</v>
      </c>
      <c r="L53" s="364">
        <v>43099</v>
      </c>
      <c r="M53" s="364">
        <v>43096</v>
      </c>
      <c r="N53" s="25" t="s">
        <v>6785</v>
      </c>
      <c r="O53" s="365">
        <v>52</v>
      </c>
      <c r="P53" s="260" t="s">
        <v>6420</v>
      </c>
      <c r="Q53" s="25" t="s">
        <v>128</v>
      </c>
      <c r="R53" s="260" t="s">
        <v>6421</v>
      </c>
      <c r="S53" s="260" t="s">
        <v>6422</v>
      </c>
      <c r="T53" s="27" t="s">
        <v>6421</v>
      </c>
      <c r="U53" s="27" t="s">
        <v>6422</v>
      </c>
      <c r="V53" s="363">
        <v>2</v>
      </c>
      <c r="W53" s="363" t="s">
        <v>154</v>
      </c>
      <c r="X53" s="366" t="s">
        <v>6291</v>
      </c>
      <c r="Y53" s="366" t="s">
        <v>6786</v>
      </c>
      <c r="Z53" s="366" t="s">
        <v>6435</v>
      </c>
      <c r="AA53" s="366">
        <v>3</v>
      </c>
      <c r="AB53" s="367" t="s">
        <v>6337</v>
      </c>
      <c r="AC53" s="367" t="s">
        <v>6337</v>
      </c>
      <c r="AD53" s="367" t="s">
        <v>6436</v>
      </c>
      <c r="AE53" s="367"/>
      <c r="AF53" s="368" t="s">
        <v>6437</v>
      </c>
      <c r="AG53" s="367" t="s">
        <v>3005</v>
      </c>
      <c r="AH53" s="367" t="s">
        <v>3005</v>
      </c>
      <c r="AI53" s="367" t="s">
        <v>6438</v>
      </c>
      <c r="AJ53" s="367"/>
      <c r="AK53" s="363" t="s">
        <v>6439</v>
      </c>
      <c r="AL53" s="366" t="s">
        <v>152</v>
      </c>
      <c r="AM53" s="366" t="s">
        <v>6787</v>
      </c>
      <c r="AN53" s="369" t="s">
        <v>6291</v>
      </c>
      <c r="AO53" s="369" t="s">
        <v>6786</v>
      </c>
      <c r="AP53" s="369" t="s">
        <v>639</v>
      </c>
      <c r="AQ53" s="369">
        <v>3</v>
      </c>
      <c r="AR53" s="370" t="s">
        <v>6125</v>
      </c>
      <c r="AS53" s="370" t="s">
        <v>6125</v>
      </c>
      <c r="AT53" s="370" t="s">
        <v>6125</v>
      </c>
      <c r="AU53" s="370"/>
      <c r="AV53" s="368" t="s">
        <v>39</v>
      </c>
      <c r="AW53" s="370" t="s">
        <v>3005</v>
      </c>
      <c r="AX53" s="370" t="s">
        <v>3005</v>
      </c>
      <c r="AY53" s="370" t="s">
        <v>3005</v>
      </c>
      <c r="AZ53" s="370"/>
      <c r="BA53" s="363" t="s">
        <v>6331</v>
      </c>
      <c r="BB53" s="369" t="s">
        <v>444</v>
      </c>
      <c r="BC53" s="369" t="s">
        <v>6500</v>
      </c>
      <c r="BD53" s="371"/>
      <c r="BE53" s="371"/>
      <c r="BF53" s="371"/>
      <c r="BG53" s="371"/>
      <c r="BH53" s="371"/>
      <c r="BI53" s="371"/>
      <c r="BJ53" s="371"/>
      <c r="BK53" s="371"/>
      <c r="BL53" s="368" t="s">
        <v>72</v>
      </c>
      <c r="BM53" s="371"/>
      <c r="BN53" s="371"/>
      <c r="BO53" s="371"/>
      <c r="BP53" s="371"/>
      <c r="BQ53" s="363" t="s">
        <v>72</v>
      </c>
      <c r="BR53" s="371"/>
      <c r="BS53" s="371"/>
      <c r="BT53" s="372" t="s">
        <v>72</v>
      </c>
      <c r="BU53" s="372" t="s">
        <v>72</v>
      </c>
      <c r="BV53" s="372" t="s">
        <v>72</v>
      </c>
      <c r="BW53" s="373" t="s">
        <v>72</v>
      </c>
      <c r="BX53" s="374" t="s">
        <v>72</v>
      </c>
      <c r="BY53" s="374" t="s">
        <v>72</v>
      </c>
      <c r="BZ53" s="374" t="s">
        <v>72</v>
      </c>
      <c r="CA53" s="368" t="s">
        <v>72</v>
      </c>
      <c r="CB53" s="374" t="s">
        <v>72</v>
      </c>
      <c r="CC53" s="374" t="s">
        <v>72</v>
      </c>
      <c r="CD53" s="374" t="s">
        <v>72</v>
      </c>
      <c r="CE53" s="363" t="s">
        <v>72</v>
      </c>
      <c r="CF53" s="372" t="s">
        <v>72</v>
      </c>
      <c r="CG53" s="372" t="s">
        <v>72</v>
      </c>
      <c r="CH53" s="375" t="s">
        <v>72</v>
      </c>
      <c r="CI53" s="375" t="s">
        <v>72</v>
      </c>
      <c r="CJ53" s="375" t="s">
        <v>72</v>
      </c>
      <c r="CK53" s="376" t="s">
        <v>72</v>
      </c>
      <c r="CL53" s="377" t="s">
        <v>72</v>
      </c>
      <c r="CM53" s="377" t="s">
        <v>72</v>
      </c>
      <c r="CN53" s="377" t="s">
        <v>72</v>
      </c>
      <c r="CO53" s="368" t="s">
        <v>72</v>
      </c>
      <c r="CP53" s="377" t="s">
        <v>72</v>
      </c>
      <c r="CQ53" s="377" t="s">
        <v>72</v>
      </c>
      <c r="CR53" s="377" t="s">
        <v>72</v>
      </c>
      <c r="CS53" s="363" t="s">
        <v>72</v>
      </c>
      <c r="CT53" s="375" t="s">
        <v>72</v>
      </c>
      <c r="CU53" s="375" t="s">
        <v>72</v>
      </c>
      <c r="CV53" s="378" t="s">
        <v>72</v>
      </c>
      <c r="CW53" s="378" t="s">
        <v>72</v>
      </c>
      <c r="CX53" s="378" t="s">
        <v>72</v>
      </c>
      <c r="CY53" s="378" t="s">
        <v>72</v>
      </c>
      <c r="CZ53" s="379" t="s">
        <v>72</v>
      </c>
      <c r="DA53" s="379" t="s">
        <v>72</v>
      </c>
      <c r="DB53" s="379" t="s">
        <v>72</v>
      </c>
      <c r="DC53" s="368" t="s">
        <v>72</v>
      </c>
      <c r="DD53" s="379" t="s">
        <v>72</v>
      </c>
      <c r="DE53" s="379" t="s">
        <v>72</v>
      </c>
      <c r="DF53" s="379" t="s">
        <v>72</v>
      </c>
      <c r="DG53" s="363" t="s">
        <v>72</v>
      </c>
      <c r="DH53" s="378" t="s">
        <v>72</v>
      </c>
      <c r="DI53" s="378" t="s">
        <v>72</v>
      </c>
      <c r="DJ53" s="262">
        <v>2</v>
      </c>
      <c r="DK53" s="262" t="s">
        <v>6426</v>
      </c>
      <c r="DL53" s="262" t="s">
        <v>6427</v>
      </c>
      <c r="DM53" s="262" t="s">
        <v>72</v>
      </c>
      <c r="DN53" s="262" t="s">
        <v>6428</v>
      </c>
      <c r="DO53" s="262" t="s">
        <v>6428</v>
      </c>
      <c r="DP53" s="262" t="s">
        <v>6428</v>
      </c>
      <c r="DQ53" s="262">
        <v>2</v>
      </c>
      <c r="DR53" s="380">
        <v>0</v>
      </c>
      <c r="DS53" s="381" t="b">
        <v>1</v>
      </c>
      <c r="DT53" s="381" t="b">
        <v>1</v>
      </c>
      <c r="DU53" s="381" t="b">
        <v>1</v>
      </c>
      <c r="DV53" s="262" t="b">
        <v>1</v>
      </c>
      <c r="DW53" s="262" t="b">
        <v>1</v>
      </c>
      <c r="DX53" s="262" t="s">
        <v>6406</v>
      </c>
      <c r="DY53" s="262" t="s">
        <v>154</v>
      </c>
      <c r="DZ53" s="262" t="s">
        <v>72</v>
      </c>
      <c r="EA53" s="382" t="s">
        <v>6406</v>
      </c>
      <c r="EB53" s="382">
        <v>18</v>
      </c>
      <c r="EC53" s="262" t="s">
        <v>154</v>
      </c>
      <c r="ED53" s="383"/>
      <c r="EE53" s="383"/>
      <c r="EF53" s="262" t="s">
        <v>154</v>
      </c>
      <c r="EG53" s="262">
        <v>2</v>
      </c>
      <c r="EH53" s="262">
        <v>0</v>
      </c>
      <c r="EI53" s="262" t="s">
        <v>154</v>
      </c>
    </row>
    <row r="54" spans="1:139" ht="67.5">
      <c r="A54" s="357">
        <v>53</v>
      </c>
      <c r="B54" s="358">
        <v>1</v>
      </c>
      <c r="C54" s="262">
        <v>0</v>
      </c>
      <c r="D54" s="359">
        <v>1703131</v>
      </c>
      <c r="E54" s="360" t="s">
        <v>6292</v>
      </c>
      <c r="F54" s="361" t="s">
        <v>6291</v>
      </c>
      <c r="G54" s="362" t="s">
        <v>6788</v>
      </c>
      <c r="H54" s="363" t="s">
        <v>6722</v>
      </c>
      <c r="I54" s="363" t="s">
        <v>6789</v>
      </c>
      <c r="J54" s="363" t="s">
        <v>6790</v>
      </c>
      <c r="K54" s="262" t="s">
        <v>6791</v>
      </c>
      <c r="L54" s="364">
        <v>43099</v>
      </c>
      <c r="M54" s="364">
        <v>43096</v>
      </c>
      <c r="N54" s="25" t="s">
        <v>6792</v>
      </c>
      <c r="O54" s="365">
        <v>53</v>
      </c>
      <c r="P54" s="260" t="s">
        <v>6420</v>
      </c>
      <c r="Q54" s="25" t="s">
        <v>128</v>
      </c>
      <c r="R54" s="260" t="s">
        <v>6421</v>
      </c>
      <c r="S54" s="260" t="s">
        <v>6422</v>
      </c>
      <c r="T54" s="27" t="s">
        <v>6421</v>
      </c>
      <c r="U54" s="27" t="s">
        <v>6422</v>
      </c>
      <c r="V54" s="363">
        <v>2</v>
      </c>
      <c r="W54" s="363" t="s">
        <v>154</v>
      </c>
      <c r="X54" s="366" t="s">
        <v>6291</v>
      </c>
      <c r="Y54" s="366" t="s">
        <v>6793</v>
      </c>
      <c r="Z54" s="366" t="s">
        <v>569</v>
      </c>
      <c r="AA54" s="366">
        <v>3</v>
      </c>
      <c r="AB54" s="367" t="s">
        <v>6337</v>
      </c>
      <c r="AC54" s="367" t="s">
        <v>6337</v>
      </c>
      <c r="AD54" s="367" t="s">
        <v>6337</v>
      </c>
      <c r="AE54" s="367"/>
      <c r="AF54" s="368" t="s">
        <v>38</v>
      </c>
      <c r="AG54" s="367" t="s">
        <v>3005</v>
      </c>
      <c r="AH54" s="367" t="s">
        <v>3005</v>
      </c>
      <c r="AI54" s="367" t="s">
        <v>3005</v>
      </c>
      <c r="AJ54" s="367"/>
      <c r="AK54" s="363" t="s">
        <v>6331</v>
      </c>
      <c r="AL54" s="366" t="s">
        <v>152</v>
      </c>
      <c r="AM54" s="366" t="s">
        <v>6339</v>
      </c>
      <c r="AN54" s="369" t="s">
        <v>6291</v>
      </c>
      <c r="AO54" s="369" t="s">
        <v>6793</v>
      </c>
      <c r="AP54" s="369" t="s">
        <v>639</v>
      </c>
      <c r="AQ54" s="369">
        <v>3</v>
      </c>
      <c r="AR54" s="370" t="s">
        <v>6125</v>
      </c>
      <c r="AS54" s="370" t="s">
        <v>6125</v>
      </c>
      <c r="AT54" s="370" t="s">
        <v>6125</v>
      </c>
      <c r="AU54" s="370"/>
      <c r="AV54" s="368" t="s">
        <v>39</v>
      </c>
      <c r="AW54" s="370" t="s">
        <v>3005</v>
      </c>
      <c r="AX54" s="370" t="s">
        <v>3005</v>
      </c>
      <c r="AY54" s="370" t="s">
        <v>3005</v>
      </c>
      <c r="AZ54" s="370"/>
      <c r="BA54" s="363" t="s">
        <v>6331</v>
      </c>
      <c r="BB54" s="369" t="s">
        <v>444</v>
      </c>
      <c r="BC54" s="369" t="s">
        <v>6336</v>
      </c>
      <c r="BD54" s="371"/>
      <c r="BE54" s="371"/>
      <c r="BF54" s="371"/>
      <c r="BG54" s="371"/>
      <c r="BH54" s="371"/>
      <c r="BI54" s="371"/>
      <c r="BJ54" s="371"/>
      <c r="BK54" s="371"/>
      <c r="BL54" s="368" t="s">
        <v>72</v>
      </c>
      <c r="BM54" s="371"/>
      <c r="BN54" s="371"/>
      <c r="BO54" s="371"/>
      <c r="BP54" s="371"/>
      <c r="BQ54" s="363" t="s">
        <v>72</v>
      </c>
      <c r="BR54" s="371"/>
      <c r="BS54" s="371"/>
      <c r="BT54" s="372" t="s">
        <v>72</v>
      </c>
      <c r="BU54" s="372" t="s">
        <v>72</v>
      </c>
      <c r="BV54" s="372" t="s">
        <v>72</v>
      </c>
      <c r="BW54" s="373" t="s">
        <v>72</v>
      </c>
      <c r="BX54" s="374" t="s">
        <v>72</v>
      </c>
      <c r="BY54" s="374" t="s">
        <v>72</v>
      </c>
      <c r="BZ54" s="374" t="s">
        <v>72</v>
      </c>
      <c r="CA54" s="368" t="s">
        <v>72</v>
      </c>
      <c r="CB54" s="374" t="s">
        <v>72</v>
      </c>
      <c r="CC54" s="374" t="s">
        <v>72</v>
      </c>
      <c r="CD54" s="374" t="s">
        <v>72</v>
      </c>
      <c r="CE54" s="363" t="s">
        <v>72</v>
      </c>
      <c r="CF54" s="372" t="s">
        <v>72</v>
      </c>
      <c r="CG54" s="372" t="s">
        <v>72</v>
      </c>
      <c r="CH54" s="375" t="s">
        <v>72</v>
      </c>
      <c r="CI54" s="375" t="s">
        <v>72</v>
      </c>
      <c r="CJ54" s="375" t="s">
        <v>72</v>
      </c>
      <c r="CK54" s="376" t="s">
        <v>72</v>
      </c>
      <c r="CL54" s="377" t="s">
        <v>72</v>
      </c>
      <c r="CM54" s="377" t="s">
        <v>72</v>
      </c>
      <c r="CN54" s="377" t="s">
        <v>72</v>
      </c>
      <c r="CO54" s="368" t="s">
        <v>72</v>
      </c>
      <c r="CP54" s="377" t="s">
        <v>72</v>
      </c>
      <c r="CQ54" s="377" t="s">
        <v>72</v>
      </c>
      <c r="CR54" s="377" t="s">
        <v>72</v>
      </c>
      <c r="CS54" s="363" t="s">
        <v>72</v>
      </c>
      <c r="CT54" s="375" t="s">
        <v>72</v>
      </c>
      <c r="CU54" s="375" t="s">
        <v>72</v>
      </c>
      <c r="CV54" s="378" t="s">
        <v>72</v>
      </c>
      <c r="CW54" s="378" t="s">
        <v>72</v>
      </c>
      <c r="CX54" s="378" t="s">
        <v>72</v>
      </c>
      <c r="CY54" s="378" t="s">
        <v>72</v>
      </c>
      <c r="CZ54" s="379" t="s">
        <v>72</v>
      </c>
      <c r="DA54" s="379" t="s">
        <v>72</v>
      </c>
      <c r="DB54" s="379" t="s">
        <v>72</v>
      </c>
      <c r="DC54" s="368" t="s">
        <v>72</v>
      </c>
      <c r="DD54" s="379" t="s">
        <v>72</v>
      </c>
      <c r="DE54" s="379" t="s">
        <v>72</v>
      </c>
      <c r="DF54" s="379" t="s">
        <v>72</v>
      </c>
      <c r="DG54" s="363" t="s">
        <v>72</v>
      </c>
      <c r="DH54" s="378" t="s">
        <v>72</v>
      </c>
      <c r="DI54" s="378" t="s">
        <v>72</v>
      </c>
      <c r="DJ54" s="262">
        <v>2</v>
      </c>
      <c r="DK54" s="262" t="s">
        <v>6426</v>
      </c>
      <c r="DL54" s="262" t="s">
        <v>6427</v>
      </c>
      <c r="DM54" s="262" t="s">
        <v>72</v>
      </c>
      <c r="DN54" s="262" t="s">
        <v>6428</v>
      </c>
      <c r="DO54" s="262" t="s">
        <v>6428</v>
      </c>
      <c r="DP54" s="262" t="s">
        <v>6428</v>
      </c>
      <c r="DQ54" s="262">
        <v>2</v>
      </c>
      <c r="DR54" s="380">
        <v>0</v>
      </c>
      <c r="DS54" s="381" t="b">
        <v>1</v>
      </c>
      <c r="DT54" s="381" t="b">
        <v>1</v>
      </c>
      <c r="DU54" s="381" t="b">
        <v>1</v>
      </c>
      <c r="DV54" s="262" t="b">
        <v>1</v>
      </c>
      <c r="DW54" s="262" t="b">
        <v>1</v>
      </c>
      <c r="DX54" s="262" t="s">
        <v>6406</v>
      </c>
      <c r="DY54" s="262" t="s">
        <v>154</v>
      </c>
      <c r="DZ54" s="262" t="s">
        <v>72</v>
      </c>
      <c r="EA54" s="382" t="s">
        <v>6406</v>
      </c>
      <c r="EB54" s="382">
        <v>13</v>
      </c>
      <c r="EC54" s="262" t="s">
        <v>6406</v>
      </c>
      <c r="ED54" s="383"/>
      <c r="EE54" s="383"/>
      <c r="EF54" s="262" t="s">
        <v>154</v>
      </c>
      <c r="EG54" s="262">
        <v>2</v>
      </c>
      <c r="EH54" s="262">
        <v>0</v>
      </c>
      <c r="EI54" s="262" t="s">
        <v>154</v>
      </c>
    </row>
    <row r="55" spans="1:139" ht="67.5">
      <c r="A55" s="357">
        <v>54</v>
      </c>
      <c r="B55" s="358">
        <v>1</v>
      </c>
      <c r="C55" s="262">
        <v>0</v>
      </c>
      <c r="D55" s="359">
        <v>1703132</v>
      </c>
      <c r="E55" s="360" t="s">
        <v>6292</v>
      </c>
      <c r="F55" s="361" t="s">
        <v>6291</v>
      </c>
      <c r="G55" s="362" t="s">
        <v>6794</v>
      </c>
      <c r="H55" s="363" t="s">
        <v>6722</v>
      </c>
      <c r="I55" s="363" t="s">
        <v>6795</v>
      </c>
      <c r="J55" s="363" t="s">
        <v>6796</v>
      </c>
      <c r="K55" s="262" t="s">
        <v>6797</v>
      </c>
      <c r="L55" s="364">
        <v>43099</v>
      </c>
      <c r="M55" s="364">
        <v>43096</v>
      </c>
      <c r="N55" s="25" t="s">
        <v>6798</v>
      </c>
      <c r="O55" s="365">
        <v>54</v>
      </c>
      <c r="P55" s="260" t="s">
        <v>6420</v>
      </c>
      <c r="Q55" s="25" t="s">
        <v>128</v>
      </c>
      <c r="R55" s="260" t="s">
        <v>6421</v>
      </c>
      <c r="S55" s="260" t="s">
        <v>6422</v>
      </c>
      <c r="T55" s="27" t="s">
        <v>6421</v>
      </c>
      <c r="U55" s="27" t="s">
        <v>6422</v>
      </c>
      <c r="V55" s="363">
        <v>2</v>
      </c>
      <c r="W55" s="363" t="s">
        <v>154</v>
      </c>
      <c r="X55" s="366" t="s">
        <v>6291</v>
      </c>
      <c r="Y55" s="366" t="s">
        <v>6799</v>
      </c>
      <c r="Z55" s="366" t="s">
        <v>569</v>
      </c>
      <c r="AA55" s="366">
        <v>3</v>
      </c>
      <c r="AB55" s="367" t="s">
        <v>6337</v>
      </c>
      <c r="AC55" s="367" t="s">
        <v>6337</v>
      </c>
      <c r="AD55" s="367" t="s">
        <v>6337</v>
      </c>
      <c r="AE55" s="367"/>
      <c r="AF55" s="368" t="s">
        <v>38</v>
      </c>
      <c r="AG55" s="367" t="s">
        <v>3005</v>
      </c>
      <c r="AH55" s="367" t="s">
        <v>3005</v>
      </c>
      <c r="AI55" s="367" t="s">
        <v>3005</v>
      </c>
      <c r="AJ55" s="367"/>
      <c r="AK55" s="363" t="s">
        <v>6331</v>
      </c>
      <c r="AL55" s="366" t="s">
        <v>152</v>
      </c>
      <c r="AM55" s="366" t="s">
        <v>6664</v>
      </c>
      <c r="AN55" s="369" t="s">
        <v>6291</v>
      </c>
      <c r="AO55" s="369" t="s">
        <v>6799</v>
      </c>
      <c r="AP55" s="369" t="s">
        <v>639</v>
      </c>
      <c r="AQ55" s="369">
        <v>3</v>
      </c>
      <c r="AR55" s="370" t="s">
        <v>6125</v>
      </c>
      <c r="AS55" s="370" t="s">
        <v>6125</v>
      </c>
      <c r="AT55" s="370" t="s">
        <v>6125</v>
      </c>
      <c r="AU55" s="370"/>
      <c r="AV55" s="368" t="s">
        <v>39</v>
      </c>
      <c r="AW55" s="370" t="s">
        <v>3005</v>
      </c>
      <c r="AX55" s="370" t="s">
        <v>3005</v>
      </c>
      <c r="AY55" s="370" t="s">
        <v>3005</v>
      </c>
      <c r="AZ55" s="370"/>
      <c r="BA55" s="363" t="s">
        <v>6331</v>
      </c>
      <c r="BB55" s="369" t="s">
        <v>444</v>
      </c>
      <c r="BC55" s="369" t="s">
        <v>6346</v>
      </c>
      <c r="BD55" s="371"/>
      <c r="BE55" s="371"/>
      <c r="BF55" s="371"/>
      <c r="BG55" s="371"/>
      <c r="BH55" s="371"/>
      <c r="BI55" s="371"/>
      <c r="BJ55" s="371"/>
      <c r="BK55" s="371"/>
      <c r="BL55" s="368" t="s">
        <v>72</v>
      </c>
      <c r="BM55" s="371"/>
      <c r="BN55" s="371"/>
      <c r="BO55" s="371"/>
      <c r="BP55" s="371"/>
      <c r="BQ55" s="363" t="s">
        <v>72</v>
      </c>
      <c r="BR55" s="371"/>
      <c r="BS55" s="371"/>
      <c r="BT55" s="372" t="s">
        <v>72</v>
      </c>
      <c r="BU55" s="372" t="s">
        <v>72</v>
      </c>
      <c r="BV55" s="372" t="s">
        <v>72</v>
      </c>
      <c r="BW55" s="373" t="s">
        <v>72</v>
      </c>
      <c r="BX55" s="374" t="s">
        <v>72</v>
      </c>
      <c r="BY55" s="374" t="s">
        <v>72</v>
      </c>
      <c r="BZ55" s="374" t="s">
        <v>72</v>
      </c>
      <c r="CA55" s="368" t="s">
        <v>72</v>
      </c>
      <c r="CB55" s="374" t="s">
        <v>72</v>
      </c>
      <c r="CC55" s="374" t="s">
        <v>72</v>
      </c>
      <c r="CD55" s="374" t="s">
        <v>72</v>
      </c>
      <c r="CE55" s="363" t="s">
        <v>72</v>
      </c>
      <c r="CF55" s="372" t="s">
        <v>72</v>
      </c>
      <c r="CG55" s="372" t="s">
        <v>72</v>
      </c>
      <c r="CH55" s="375" t="s">
        <v>72</v>
      </c>
      <c r="CI55" s="375" t="s">
        <v>72</v>
      </c>
      <c r="CJ55" s="375" t="s">
        <v>72</v>
      </c>
      <c r="CK55" s="376" t="s">
        <v>72</v>
      </c>
      <c r="CL55" s="377" t="s">
        <v>72</v>
      </c>
      <c r="CM55" s="377" t="s">
        <v>72</v>
      </c>
      <c r="CN55" s="377" t="s">
        <v>72</v>
      </c>
      <c r="CO55" s="368" t="s">
        <v>72</v>
      </c>
      <c r="CP55" s="377" t="s">
        <v>72</v>
      </c>
      <c r="CQ55" s="377" t="s">
        <v>72</v>
      </c>
      <c r="CR55" s="377" t="s">
        <v>72</v>
      </c>
      <c r="CS55" s="363" t="s">
        <v>72</v>
      </c>
      <c r="CT55" s="375" t="s">
        <v>72</v>
      </c>
      <c r="CU55" s="375" t="s">
        <v>72</v>
      </c>
      <c r="CV55" s="378" t="s">
        <v>72</v>
      </c>
      <c r="CW55" s="378" t="s">
        <v>72</v>
      </c>
      <c r="CX55" s="378" t="s">
        <v>72</v>
      </c>
      <c r="CY55" s="378" t="s">
        <v>72</v>
      </c>
      <c r="CZ55" s="379" t="s">
        <v>72</v>
      </c>
      <c r="DA55" s="379" t="s">
        <v>72</v>
      </c>
      <c r="DB55" s="379" t="s">
        <v>72</v>
      </c>
      <c r="DC55" s="368" t="s">
        <v>72</v>
      </c>
      <c r="DD55" s="379" t="s">
        <v>72</v>
      </c>
      <c r="DE55" s="379" t="s">
        <v>72</v>
      </c>
      <c r="DF55" s="379" t="s">
        <v>72</v>
      </c>
      <c r="DG55" s="363" t="s">
        <v>72</v>
      </c>
      <c r="DH55" s="378" t="s">
        <v>72</v>
      </c>
      <c r="DI55" s="378" t="s">
        <v>72</v>
      </c>
      <c r="DJ55" s="262">
        <v>2</v>
      </c>
      <c r="DK55" s="262" t="s">
        <v>6426</v>
      </c>
      <c r="DL55" s="262" t="s">
        <v>6427</v>
      </c>
      <c r="DM55" s="262" t="s">
        <v>72</v>
      </c>
      <c r="DN55" s="262" t="s">
        <v>6428</v>
      </c>
      <c r="DO55" s="262" t="s">
        <v>6428</v>
      </c>
      <c r="DP55" s="262" t="s">
        <v>6428</v>
      </c>
      <c r="DQ55" s="262">
        <v>2</v>
      </c>
      <c r="DR55" s="380">
        <v>0</v>
      </c>
      <c r="DS55" s="381" t="b">
        <v>1</v>
      </c>
      <c r="DT55" s="381" t="b">
        <v>1</v>
      </c>
      <c r="DU55" s="381" t="b">
        <v>1</v>
      </c>
      <c r="DV55" s="262" t="b">
        <v>1</v>
      </c>
      <c r="DW55" s="262" t="b">
        <v>1</v>
      </c>
      <c r="DX55" s="262" t="s">
        <v>6406</v>
      </c>
      <c r="DY55" s="262" t="s">
        <v>154</v>
      </c>
      <c r="DZ55" s="262" t="s">
        <v>72</v>
      </c>
      <c r="EA55" s="382" t="s">
        <v>6406</v>
      </c>
      <c r="EB55" s="382">
        <v>7</v>
      </c>
      <c r="EC55" s="262" t="s">
        <v>154</v>
      </c>
      <c r="ED55" s="383"/>
      <c r="EE55" s="383"/>
      <c r="EF55" s="262" t="s">
        <v>154</v>
      </c>
      <c r="EG55" s="262">
        <v>2</v>
      </c>
      <c r="EH55" s="262">
        <v>0</v>
      </c>
      <c r="EI55" s="262" t="s">
        <v>154</v>
      </c>
    </row>
    <row r="56" spans="1:139" ht="67.5">
      <c r="A56" s="357">
        <v>55</v>
      </c>
      <c r="B56" s="358">
        <v>1</v>
      </c>
      <c r="C56" s="262">
        <v>0</v>
      </c>
      <c r="D56" s="359">
        <v>1703133</v>
      </c>
      <c r="E56" s="360" t="s">
        <v>6292</v>
      </c>
      <c r="F56" s="361" t="s">
        <v>6291</v>
      </c>
      <c r="G56" s="362" t="s">
        <v>6800</v>
      </c>
      <c r="H56" s="363" t="s">
        <v>6722</v>
      </c>
      <c r="I56" s="363" t="s">
        <v>6801</v>
      </c>
      <c r="J56" s="363" t="s">
        <v>6802</v>
      </c>
      <c r="K56" s="262" t="s">
        <v>6803</v>
      </c>
      <c r="L56" s="364">
        <v>43099</v>
      </c>
      <c r="M56" s="364">
        <v>43097</v>
      </c>
      <c r="N56" s="25" t="s">
        <v>6804</v>
      </c>
      <c r="O56" s="365">
        <v>55</v>
      </c>
      <c r="P56" s="260" t="s">
        <v>6420</v>
      </c>
      <c r="Q56" s="25" t="s">
        <v>128</v>
      </c>
      <c r="R56" s="260" t="s">
        <v>6421</v>
      </c>
      <c r="S56" s="260" t="s">
        <v>6422</v>
      </c>
      <c r="T56" s="27" t="s">
        <v>6421</v>
      </c>
      <c r="U56" s="27" t="s">
        <v>6422</v>
      </c>
      <c r="V56" s="363">
        <v>2</v>
      </c>
      <c r="W56" s="363" t="s">
        <v>154</v>
      </c>
      <c r="X56" s="366" t="s">
        <v>6291</v>
      </c>
      <c r="Y56" s="366" t="s">
        <v>6805</v>
      </c>
      <c r="Z56" s="366" t="s">
        <v>6435</v>
      </c>
      <c r="AA56" s="366">
        <v>3</v>
      </c>
      <c r="AB56" s="367" t="s">
        <v>6337</v>
      </c>
      <c r="AC56" s="367" t="s">
        <v>6436</v>
      </c>
      <c r="AD56" s="367" t="s">
        <v>6337</v>
      </c>
      <c r="AE56" s="367"/>
      <c r="AF56" s="368" t="s">
        <v>6507</v>
      </c>
      <c r="AG56" s="367" t="s">
        <v>3005</v>
      </c>
      <c r="AH56" s="367" t="s">
        <v>6438</v>
      </c>
      <c r="AI56" s="367" t="s">
        <v>3005</v>
      </c>
      <c r="AJ56" s="367"/>
      <c r="AK56" s="363" t="s">
        <v>6508</v>
      </c>
      <c r="AL56" s="366" t="s">
        <v>152</v>
      </c>
      <c r="AM56" s="366" t="s">
        <v>6500</v>
      </c>
      <c r="AN56" s="369" t="s">
        <v>6291</v>
      </c>
      <c r="AO56" s="369" t="s">
        <v>6805</v>
      </c>
      <c r="AP56" s="369" t="s">
        <v>639</v>
      </c>
      <c r="AQ56" s="369">
        <v>3</v>
      </c>
      <c r="AR56" s="370" t="s">
        <v>6125</v>
      </c>
      <c r="AS56" s="370" t="s">
        <v>6125</v>
      </c>
      <c r="AT56" s="370" t="s">
        <v>6125</v>
      </c>
      <c r="AU56" s="370"/>
      <c r="AV56" s="368" t="s">
        <v>39</v>
      </c>
      <c r="AW56" s="370" t="s">
        <v>3005</v>
      </c>
      <c r="AX56" s="370" t="s">
        <v>3005</v>
      </c>
      <c r="AY56" s="370" t="s">
        <v>3005</v>
      </c>
      <c r="AZ56" s="370"/>
      <c r="BA56" s="363" t="s">
        <v>6331</v>
      </c>
      <c r="BB56" s="369" t="s">
        <v>444</v>
      </c>
      <c r="BC56" s="369" t="s">
        <v>6338</v>
      </c>
      <c r="BD56" s="371"/>
      <c r="BE56" s="371"/>
      <c r="BF56" s="371"/>
      <c r="BG56" s="371"/>
      <c r="BH56" s="371"/>
      <c r="BI56" s="371"/>
      <c r="BJ56" s="371"/>
      <c r="BK56" s="371"/>
      <c r="BL56" s="368" t="s">
        <v>72</v>
      </c>
      <c r="BM56" s="371"/>
      <c r="BN56" s="371"/>
      <c r="BO56" s="371"/>
      <c r="BP56" s="371"/>
      <c r="BQ56" s="363" t="s">
        <v>72</v>
      </c>
      <c r="BR56" s="371"/>
      <c r="BS56" s="371"/>
      <c r="BT56" s="372" t="s">
        <v>72</v>
      </c>
      <c r="BU56" s="372" t="s">
        <v>72</v>
      </c>
      <c r="BV56" s="372" t="s">
        <v>72</v>
      </c>
      <c r="BW56" s="373" t="s">
        <v>72</v>
      </c>
      <c r="BX56" s="374" t="s">
        <v>72</v>
      </c>
      <c r="BY56" s="374" t="s">
        <v>72</v>
      </c>
      <c r="BZ56" s="374" t="s">
        <v>72</v>
      </c>
      <c r="CA56" s="368" t="s">
        <v>72</v>
      </c>
      <c r="CB56" s="374" t="s">
        <v>72</v>
      </c>
      <c r="CC56" s="374" t="s">
        <v>72</v>
      </c>
      <c r="CD56" s="374" t="s">
        <v>72</v>
      </c>
      <c r="CE56" s="363" t="s">
        <v>72</v>
      </c>
      <c r="CF56" s="372" t="s">
        <v>72</v>
      </c>
      <c r="CG56" s="372" t="s">
        <v>72</v>
      </c>
      <c r="CH56" s="375" t="s">
        <v>72</v>
      </c>
      <c r="CI56" s="375" t="s">
        <v>72</v>
      </c>
      <c r="CJ56" s="375" t="s">
        <v>72</v>
      </c>
      <c r="CK56" s="376" t="s">
        <v>72</v>
      </c>
      <c r="CL56" s="377" t="s">
        <v>72</v>
      </c>
      <c r="CM56" s="377" t="s">
        <v>72</v>
      </c>
      <c r="CN56" s="377" t="s">
        <v>72</v>
      </c>
      <c r="CO56" s="368" t="s">
        <v>72</v>
      </c>
      <c r="CP56" s="377" t="s">
        <v>72</v>
      </c>
      <c r="CQ56" s="377" t="s">
        <v>72</v>
      </c>
      <c r="CR56" s="377" t="s">
        <v>72</v>
      </c>
      <c r="CS56" s="363" t="s">
        <v>72</v>
      </c>
      <c r="CT56" s="375" t="s">
        <v>72</v>
      </c>
      <c r="CU56" s="375" t="s">
        <v>72</v>
      </c>
      <c r="CV56" s="378" t="s">
        <v>72</v>
      </c>
      <c r="CW56" s="378" t="s">
        <v>72</v>
      </c>
      <c r="CX56" s="378" t="s">
        <v>72</v>
      </c>
      <c r="CY56" s="378" t="s">
        <v>72</v>
      </c>
      <c r="CZ56" s="379" t="s">
        <v>72</v>
      </c>
      <c r="DA56" s="379" t="s">
        <v>72</v>
      </c>
      <c r="DB56" s="379" t="s">
        <v>72</v>
      </c>
      <c r="DC56" s="368" t="s">
        <v>72</v>
      </c>
      <c r="DD56" s="379" t="s">
        <v>72</v>
      </c>
      <c r="DE56" s="379" t="s">
        <v>72</v>
      </c>
      <c r="DF56" s="379" t="s">
        <v>72</v>
      </c>
      <c r="DG56" s="363" t="s">
        <v>72</v>
      </c>
      <c r="DH56" s="378" t="s">
        <v>72</v>
      </c>
      <c r="DI56" s="378" t="s">
        <v>72</v>
      </c>
      <c r="DJ56" s="262">
        <v>2</v>
      </c>
      <c r="DK56" s="262" t="s">
        <v>6426</v>
      </c>
      <c r="DL56" s="262" t="s">
        <v>6427</v>
      </c>
      <c r="DM56" s="262" t="s">
        <v>72</v>
      </c>
      <c r="DN56" s="262" t="s">
        <v>6428</v>
      </c>
      <c r="DO56" s="262" t="s">
        <v>6428</v>
      </c>
      <c r="DP56" s="262" t="s">
        <v>6428</v>
      </c>
      <c r="DQ56" s="262">
        <v>2</v>
      </c>
      <c r="DR56" s="380">
        <v>0</v>
      </c>
      <c r="DS56" s="381" t="b">
        <v>1</v>
      </c>
      <c r="DT56" s="381" t="b">
        <v>1</v>
      </c>
      <c r="DU56" s="381" t="b">
        <v>1</v>
      </c>
      <c r="DV56" s="262" t="b">
        <v>1</v>
      </c>
      <c r="DW56" s="262" t="b">
        <v>1</v>
      </c>
      <c r="DX56" s="262" t="s">
        <v>6406</v>
      </c>
      <c r="DY56" s="262" t="s">
        <v>154</v>
      </c>
      <c r="DZ56" s="262" t="s">
        <v>72</v>
      </c>
      <c r="EA56" s="382" t="s">
        <v>6406</v>
      </c>
      <c r="EB56" s="382">
        <v>3</v>
      </c>
      <c r="EC56" s="262" t="s">
        <v>154</v>
      </c>
      <c r="ED56" s="383"/>
      <c r="EE56" s="383"/>
      <c r="EF56" s="262" t="s">
        <v>154</v>
      </c>
      <c r="EG56" s="262">
        <v>2</v>
      </c>
      <c r="EH56" s="262">
        <v>0</v>
      </c>
      <c r="EI56" s="262" t="s">
        <v>154</v>
      </c>
    </row>
    <row r="57" spans="1:139" ht="67.5">
      <c r="A57" s="357">
        <v>56</v>
      </c>
      <c r="B57" s="358">
        <v>1</v>
      </c>
      <c r="C57" s="262">
        <v>0</v>
      </c>
      <c r="D57" s="359">
        <v>1703134</v>
      </c>
      <c r="E57" s="360" t="s">
        <v>6292</v>
      </c>
      <c r="F57" s="361" t="s">
        <v>6291</v>
      </c>
      <c r="G57" s="362" t="s">
        <v>6806</v>
      </c>
      <c r="H57" s="363" t="s">
        <v>6722</v>
      </c>
      <c r="I57" s="363" t="s">
        <v>6807</v>
      </c>
      <c r="J57" s="363" t="s">
        <v>6808</v>
      </c>
      <c r="K57" s="262" t="s">
        <v>6809</v>
      </c>
      <c r="L57" s="364">
        <v>43099</v>
      </c>
      <c r="M57" s="364">
        <v>43097</v>
      </c>
      <c r="N57" s="25" t="s">
        <v>6810</v>
      </c>
      <c r="O57" s="365">
        <v>56</v>
      </c>
      <c r="P57" s="260" t="s">
        <v>6420</v>
      </c>
      <c r="Q57" s="25" t="s">
        <v>128</v>
      </c>
      <c r="R57" s="260" t="s">
        <v>6421</v>
      </c>
      <c r="S57" s="260" t="s">
        <v>6422</v>
      </c>
      <c r="T57" s="27" t="s">
        <v>6421</v>
      </c>
      <c r="U57" s="27" t="s">
        <v>6422</v>
      </c>
      <c r="V57" s="363">
        <v>2</v>
      </c>
      <c r="W57" s="363" t="s">
        <v>154</v>
      </c>
      <c r="X57" s="366" t="s">
        <v>6291</v>
      </c>
      <c r="Y57" s="366" t="s">
        <v>6811</v>
      </c>
      <c r="Z57" s="366" t="s">
        <v>569</v>
      </c>
      <c r="AA57" s="366">
        <v>3</v>
      </c>
      <c r="AB57" s="367" t="s">
        <v>6337</v>
      </c>
      <c r="AC57" s="367" t="s">
        <v>6337</v>
      </c>
      <c r="AD57" s="367" t="s">
        <v>6337</v>
      </c>
      <c r="AE57" s="367"/>
      <c r="AF57" s="368" t="s">
        <v>38</v>
      </c>
      <c r="AG57" s="367" t="s">
        <v>3005</v>
      </c>
      <c r="AH57" s="367" t="s">
        <v>3005</v>
      </c>
      <c r="AI57" s="367" t="s">
        <v>3005</v>
      </c>
      <c r="AJ57" s="367"/>
      <c r="AK57" s="363" t="s">
        <v>6331</v>
      </c>
      <c r="AL57" s="366" t="s">
        <v>152</v>
      </c>
      <c r="AM57" s="366" t="s">
        <v>6341</v>
      </c>
      <c r="AN57" s="369" t="s">
        <v>6291</v>
      </c>
      <c r="AO57" s="369" t="s">
        <v>6811</v>
      </c>
      <c r="AP57" s="369" t="s">
        <v>639</v>
      </c>
      <c r="AQ57" s="369">
        <v>3</v>
      </c>
      <c r="AR57" s="370" t="s">
        <v>6125</v>
      </c>
      <c r="AS57" s="370" t="s">
        <v>6125</v>
      </c>
      <c r="AT57" s="370" t="s">
        <v>6125</v>
      </c>
      <c r="AU57" s="370"/>
      <c r="AV57" s="368" t="s">
        <v>39</v>
      </c>
      <c r="AW57" s="370" t="s">
        <v>3005</v>
      </c>
      <c r="AX57" s="370" t="s">
        <v>3005</v>
      </c>
      <c r="AY57" s="370" t="s">
        <v>3005</v>
      </c>
      <c r="AZ57" s="370"/>
      <c r="BA57" s="363" t="s">
        <v>6331</v>
      </c>
      <c r="BB57" s="369" t="s">
        <v>444</v>
      </c>
      <c r="BC57" s="369" t="s">
        <v>6581</v>
      </c>
      <c r="BD57" s="371"/>
      <c r="BE57" s="371"/>
      <c r="BF57" s="371"/>
      <c r="BG57" s="371"/>
      <c r="BH57" s="371"/>
      <c r="BI57" s="371"/>
      <c r="BJ57" s="371"/>
      <c r="BK57" s="371"/>
      <c r="BL57" s="368" t="s">
        <v>72</v>
      </c>
      <c r="BM57" s="371"/>
      <c r="BN57" s="371"/>
      <c r="BO57" s="371"/>
      <c r="BP57" s="371"/>
      <c r="BQ57" s="363" t="s">
        <v>72</v>
      </c>
      <c r="BR57" s="371"/>
      <c r="BS57" s="371"/>
      <c r="BT57" s="372" t="s">
        <v>72</v>
      </c>
      <c r="BU57" s="372" t="s">
        <v>72</v>
      </c>
      <c r="BV57" s="372" t="s">
        <v>72</v>
      </c>
      <c r="BW57" s="373" t="s">
        <v>72</v>
      </c>
      <c r="BX57" s="374" t="s">
        <v>72</v>
      </c>
      <c r="BY57" s="374" t="s">
        <v>72</v>
      </c>
      <c r="BZ57" s="374" t="s">
        <v>72</v>
      </c>
      <c r="CA57" s="368" t="s">
        <v>72</v>
      </c>
      <c r="CB57" s="374" t="s">
        <v>72</v>
      </c>
      <c r="CC57" s="374" t="s">
        <v>72</v>
      </c>
      <c r="CD57" s="374" t="s">
        <v>72</v>
      </c>
      <c r="CE57" s="363" t="s">
        <v>72</v>
      </c>
      <c r="CF57" s="372" t="s">
        <v>72</v>
      </c>
      <c r="CG57" s="372" t="s">
        <v>72</v>
      </c>
      <c r="CH57" s="375" t="s">
        <v>72</v>
      </c>
      <c r="CI57" s="375" t="s">
        <v>72</v>
      </c>
      <c r="CJ57" s="375" t="s">
        <v>72</v>
      </c>
      <c r="CK57" s="376" t="s">
        <v>72</v>
      </c>
      <c r="CL57" s="377" t="s">
        <v>72</v>
      </c>
      <c r="CM57" s="377" t="s">
        <v>72</v>
      </c>
      <c r="CN57" s="377" t="s">
        <v>72</v>
      </c>
      <c r="CO57" s="368" t="s">
        <v>72</v>
      </c>
      <c r="CP57" s="377" t="s">
        <v>72</v>
      </c>
      <c r="CQ57" s="377" t="s">
        <v>72</v>
      </c>
      <c r="CR57" s="377" t="s">
        <v>72</v>
      </c>
      <c r="CS57" s="363" t="s">
        <v>72</v>
      </c>
      <c r="CT57" s="375" t="s">
        <v>72</v>
      </c>
      <c r="CU57" s="375" t="s">
        <v>72</v>
      </c>
      <c r="CV57" s="378" t="s">
        <v>72</v>
      </c>
      <c r="CW57" s="378" t="s">
        <v>72</v>
      </c>
      <c r="CX57" s="378" t="s">
        <v>72</v>
      </c>
      <c r="CY57" s="378" t="s">
        <v>72</v>
      </c>
      <c r="CZ57" s="379" t="s">
        <v>72</v>
      </c>
      <c r="DA57" s="379" t="s">
        <v>72</v>
      </c>
      <c r="DB57" s="379" t="s">
        <v>72</v>
      </c>
      <c r="DC57" s="368" t="s">
        <v>72</v>
      </c>
      <c r="DD57" s="379" t="s">
        <v>72</v>
      </c>
      <c r="DE57" s="379" t="s">
        <v>72</v>
      </c>
      <c r="DF57" s="379" t="s">
        <v>72</v>
      </c>
      <c r="DG57" s="363" t="s">
        <v>72</v>
      </c>
      <c r="DH57" s="378" t="s">
        <v>72</v>
      </c>
      <c r="DI57" s="378" t="s">
        <v>72</v>
      </c>
      <c r="DJ57" s="262">
        <v>2</v>
      </c>
      <c r="DK57" s="262" t="s">
        <v>6426</v>
      </c>
      <c r="DL57" s="262" t="s">
        <v>6427</v>
      </c>
      <c r="DM57" s="262" t="s">
        <v>72</v>
      </c>
      <c r="DN57" s="262" t="s">
        <v>6428</v>
      </c>
      <c r="DO57" s="262" t="s">
        <v>6428</v>
      </c>
      <c r="DP57" s="262" t="s">
        <v>6428</v>
      </c>
      <c r="DQ57" s="262">
        <v>2</v>
      </c>
      <c r="DR57" s="380">
        <v>0</v>
      </c>
      <c r="DS57" s="381" t="b">
        <v>1</v>
      </c>
      <c r="DT57" s="381" t="b">
        <v>1</v>
      </c>
      <c r="DU57" s="381" t="b">
        <v>1</v>
      </c>
      <c r="DV57" s="262" t="b">
        <v>1</v>
      </c>
      <c r="DW57" s="262" t="b">
        <v>1</v>
      </c>
      <c r="DX57" s="262" t="s">
        <v>6406</v>
      </c>
      <c r="DY57" s="262" t="s">
        <v>154</v>
      </c>
      <c r="DZ57" s="262" t="s">
        <v>72</v>
      </c>
      <c r="EA57" s="382" t="s">
        <v>6406</v>
      </c>
      <c r="EB57" s="382">
        <v>4</v>
      </c>
      <c r="EC57" s="262" t="s">
        <v>154</v>
      </c>
      <c r="ED57" s="383"/>
      <c r="EE57" s="383"/>
      <c r="EF57" s="262" t="s">
        <v>154</v>
      </c>
      <c r="EG57" s="262">
        <v>2</v>
      </c>
      <c r="EH57" s="262">
        <v>0</v>
      </c>
      <c r="EI57" s="262" t="s">
        <v>154</v>
      </c>
    </row>
    <row r="58" spans="1:139" ht="67.5">
      <c r="A58" s="357">
        <v>57</v>
      </c>
      <c r="B58" s="358">
        <v>1</v>
      </c>
      <c r="C58" s="262">
        <v>0</v>
      </c>
      <c r="D58" s="359">
        <v>1703135</v>
      </c>
      <c r="E58" s="360" t="s">
        <v>6292</v>
      </c>
      <c r="F58" s="361" t="s">
        <v>6291</v>
      </c>
      <c r="G58" s="362" t="s">
        <v>6812</v>
      </c>
      <c r="H58" s="363" t="s">
        <v>6722</v>
      </c>
      <c r="I58" s="363" t="s">
        <v>6813</v>
      </c>
      <c r="J58" s="363" t="s">
        <v>6814</v>
      </c>
      <c r="K58" s="262" t="s">
        <v>6815</v>
      </c>
      <c r="L58" s="364">
        <v>43099</v>
      </c>
      <c r="M58" s="364">
        <v>43097</v>
      </c>
      <c r="N58" s="25" t="s">
        <v>6816</v>
      </c>
      <c r="O58" s="365">
        <v>57</v>
      </c>
      <c r="P58" s="260" t="s">
        <v>6420</v>
      </c>
      <c r="Q58" s="25" t="s">
        <v>128</v>
      </c>
      <c r="R58" s="260" t="s">
        <v>6421</v>
      </c>
      <c r="S58" s="260" t="s">
        <v>6422</v>
      </c>
      <c r="T58" s="27" t="s">
        <v>6421</v>
      </c>
      <c r="U58" s="27" t="s">
        <v>6422</v>
      </c>
      <c r="V58" s="363">
        <v>2</v>
      </c>
      <c r="W58" s="363" t="s">
        <v>154</v>
      </c>
      <c r="X58" s="366" t="s">
        <v>6291</v>
      </c>
      <c r="Y58" s="366" t="s">
        <v>6817</v>
      </c>
      <c r="Z58" s="366" t="s">
        <v>569</v>
      </c>
      <c r="AA58" s="366">
        <v>3</v>
      </c>
      <c r="AB58" s="367" t="s">
        <v>6337</v>
      </c>
      <c r="AC58" s="367" t="s">
        <v>6337</v>
      </c>
      <c r="AD58" s="367" t="s">
        <v>6337</v>
      </c>
      <c r="AE58" s="367"/>
      <c r="AF58" s="368" t="s">
        <v>38</v>
      </c>
      <c r="AG58" s="367" t="s">
        <v>3005</v>
      </c>
      <c r="AH58" s="367" t="s">
        <v>3005</v>
      </c>
      <c r="AI58" s="367" t="s">
        <v>3005</v>
      </c>
      <c r="AJ58" s="367"/>
      <c r="AK58" s="363" t="s">
        <v>6331</v>
      </c>
      <c r="AL58" s="366" t="s">
        <v>152</v>
      </c>
      <c r="AM58" s="366" t="s">
        <v>6657</v>
      </c>
      <c r="AN58" s="369" t="s">
        <v>6291</v>
      </c>
      <c r="AO58" s="369" t="s">
        <v>6817</v>
      </c>
      <c r="AP58" s="369" t="s">
        <v>639</v>
      </c>
      <c r="AQ58" s="369">
        <v>3</v>
      </c>
      <c r="AR58" s="370" t="s">
        <v>6125</v>
      </c>
      <c r="AS58" s="370" t="s">
        <v>6125</v>
      </c>
      <c r="AT58" s="370" t="s">
        <v>6125</v>
      </c>
      <c r="AU58" s="370"/>
      <c r="AV58" s="368" t="s">
        <v>39</v>
      </c>
      <c r="AW58" s="370" t="s">
        <v>3005</v>
      </c>
      <c r="AX58" s="370" t="s">
        <v>3005</v>
      </c>
      <c r="AY58" s="370" t="s">
        <v>3005</v>
      </c>
      <c r="AZ58" s="370"/>
      <c r="BA58" s="363" t="s">
        <v>6331</v>
      </c>
      <c r="BB58" s="369" t="s">
        <v>444</v>
      </c>
      <c r="BC58" s="369" t="s">
        <v>6664</v>
      </c>
      <c r="BD58" s="371"/>
      <c r="BE58" s="371"/>
      <c r="BF58" s="371"/>
      <c r="BG58" s="371"/>
      <c r="BH58" s="371"/>
      <c r="BI58" s="371"/>
      <c r="BJ58" s="371"/>
      <c r="BK58" s="371"/>
      <c r="BL58" s="368" t="s">
        <v>72</v>
      </c>
      <c r="BM58" s="371"/>
      <c r="BN58" s="371"/>
      <c r="BO58" s="371"/>
      <c r="BP58" s="371"/>
      <c r="BQ58" s="363" t="s">
        <v>72</v>
      </c>
      <c r="BR58" s="371"/>
      <c r="BS58" s="371"/>
      <c r="BT58" s="372" t="s">
        <v>72</v>
      </c>
      <c r="BU58" s="372" t="s">
        <v>72</v>
      </c>
      <c r="BV58" s="372" t="s">
        <v>72</v>
      </c>
      <c r="BW58" s="373" t="s">
        <v>72</v>
      </c>
      <c r="BX58" s="374" t="s">
        <v>72</v>
      </c>
      <c r="BY58" s="374" t="s">
        <v>72</v>
      </c>
      <c r="BZ58" s="374" t="s">
        <v>72</v>
      </c>
      <c r="CA58" s="368" t="s">
        <v>72</v>
      </c>
      <c r="CB58" s="374" t="s">
        <v>72</v>
      </c>
      <c r="CC58" s="374" t="s">
        <v>72</v>
      </c>
      <c r="CD58" s="374" t="s">
        <v>72</v>
      </c>
      <c r="CE58" s="363" t="s">
        <v>72</v>
      </c>
      <c r="CF58" s="372" t="s">
        <v>72</v>
      </c>
      <c r="CG58" s="372" t="s">
        <v>72</v>
      </c>
      <c r="CH58" s="375" t="s">
        <v>72</v>
      </c>
      <c r="CI58" s="375" t="s">
        <v>72</v>
      </c>
      <c r="CJ58" s="375" t="s">
        <v>72</v>
      </c>
      <c r="CK58" s="376" t="s">
        <v>72</v>
      </c>
      <c r="CL58" s="377" t="s">
        <v>72</v>
      </c>
      <c r="CM58" s="377" t="s">
        <v>72</v>
      </c>
      <c r="CN58" s="377" t="s">
        <v>72</v>
      </c>
      <c r="CO58" s="368" t="s">
        <v>72</v>
      </c>
      <c r="CP58" s="377" t="s">
        <v>72</v>
      </c>
      <c r="CQ58" s="377" t="s">
        <v>72</v>
      </c>
      <c r="CR58" s="377" t="s">
        <v>72</v>
      </c>
      <c r="CS58" s="363" t="s">
        <v>72</v>
      </c>
      <c r="CT58" s="375" t="s">
        <v>72</v>
      </c>
      <c r="CU58" s="375" t="s">
        <v>72</v>
      </c>
      <c r="CV58" s="378" t="s">
        <v>72</v>
      </c>
      <c r="CW58" s="378" t="s">
        <v>72</v>
      </c>
      <c r="CX58" s="378" t="s">
        <v>72</v>
      </c>
      <c r="CY58" s="378" t="s">
        <v>72</v>
      </c>
      <c r="CZ58" s="379" t="s">
        <v>72</v>
      </c>
      <c r="DA58" s="379" t="s">
        <v>72</v>
      </c>
      <c r="DB58" s="379" t="s">
        <v>72</v>
      </c>
      <c r="DC58" s="368" t="s">
        <v>72</v>
      </c>
      <c r="DD58" s="379" t="s">
        <v>72</v>
      </c>
      <c r="DE58" s="379" t="s">
        <v>72</v>
      </c>
      <c r="DF58" s="379" t="s">
        <v>72</v>
      </c>
      <c r="DG58" s="363" t="s">
        <v>72</v>
      </c>
      <c r="DH58" s="378" t="s">
        <v>72</v>
      </c>
      <c r="DI58" s="378" t="s">
        <v>72</v>
      </c>
      <c r="DJ58" s="262">
        <v>2</v>
      </c>
      <c r="DK58" s="262" t="s">
        <v>6426</v>
      </c>
      <c r="DL58" s="262" t="s">
        <v>6427</v>
      </c>
      <c r="DM58" s="262" t="s">
        <v>72</v>
      </c>
      <c r="DN58" s="262" t="s">
        <v>6428</v>
      </c>
      <c r="DO58" s="262" t="s">
        <v>6428</v>
      </c>
      <c r="DP58" s="262" t="s">
        <v>6428</v>
      </c>
      <c r="DQ58" s="262">
        <v>2</v>
      </c>
      <c r="DR58" s="380">
        <v>0</v>
      </c>
      <c r="DS58" s="381" t="b">
        <v>1</v>
      </c>
      <c r="DT58" s="381" t="b">
        <v>1</v>
      </c>
      <c r="DU58" s="381" t="b">
        <v>1</v>
      </c>
      <c r="DV58" s="262" t="b">
        <v>1</v>
      </c>
      <c r="DW58" s="262" t="b">
        <v>1</v>
      </c>
      <c r="DX58" s="262" t="s">
        <v>6406</v>
      </c>
      <c r="DY58" s="262" t="s">
        <v>154</v>
      </c>
      <c r="DZ58" s="262" t="s">
        <v>72</v>
      </c>
      <c r="EA58" s="382" t="s">
        <v>6406</v>
      </c>
      <c r="EB58" s="382">
        <v>7</v>
      </c>
      <c r="EC58" s="262" t="s">
        <v>154</v>
      </c>
      <c r="ED58" s="383"/>
      <c r="EE58" s="383"/>
      <c r="EF58" s="262" t="s">
        <v>154</v>
      </c>
      <c r="EG58" s="262">
        <v>2</v>
      </c>
      <c r="EH58" s="262">
        <v>0</v>
      </c>
      <c r="EI58" s="262" t="s">
        <v>154</v>
      </c>
    </row>
    <row r="59" spans="1:139" ht="67.5">
      <c r="A59" s="357">
        <v>58</v>
      </c>
      <c r="B59" s="358">
        <v>1</v>
      </c>
      <c r="C59" s="262">
        <v>0</v>
      </c>
      <c r="D59" s="359">
        <v>1703136</v>
      </c>
      <c r="E59" s="360" t="s">
        <v>6292</v>
      </c>
      <c r="F59" s="361" t="s">
        <v>6291</v>
      </c>
      <c r="G59" s="362" t="s">
        <v>6818</v>
      </c>
      <c r="H59" s="363" t="s">
        <v>6722</v>
      </c>
      <c r="I59" s="363" t="s">
        <v>6819</v>
      </c>
      <c r="J59" s="363" t="s">
        <v>6820</v>
      </c>
      <c r="K59" s="262" t="s">
        <v>6821</v>
      </c>
      <c r="L59" s="364">
        <v>43099</v>
      </c>
      <c r="M59" s="364">
        <v>43097</v>
      </c>
      <c r="N59" s="25" t="s">
        <v>6822</v>
      </c>
      <c r="O59" s="365">
        <v>58</v>
      </c>
      <c r="P59" s="260" t="s">
        <v>6420</v>
      </c>
      <c r="Q59" s="25" t="s">
        <v>128</v>
      </c>
      <c r="R59" s="260" t="s">
        <v>6421</v>
      </c>
      <c r="S59" s="260" t="s">
        <v>6422</v>
      </c>
      <c r="T59" s="27" t="s">
        <v>6421</v>
      </c>
      <c r="U59" s="27" t="s">
        <v>6422</v>
      </c>
      <c r="V59" s="363">
        <v>2</v>
      </c>
      <c r="W59" s="363" t="s">
        <v>154</v>
      </c>
      <c r="X59" s="366" t="s">
        <v>6291</v>
      </c>
      <c r="Y59" s="366" t="s">
        <v>6823</v>
      </c>
      <c r="Z59" s="366" t="s">
        <v>569</v>
      </c>
      <c r="AA59" s="366">
        <v>3</v>
      </c>
      <c r="AB59" s="367" t="s">
        <v>6125</v>
      </c>
      <c r="AC59" s="367" t="s">
        <v>6487</v>
      </c>
      <c r="AD59" s="367" t="s">
        <v>6487</v>
      </c>
      <c r="AE59" s="367"/>
      <c r="AF59" s="368" t="s">
        <v>6579</v>
      </c>
      <c r="AG59" s="367" t="s">
        <v>6471</v>
      </c>
      <c r="AH59" s="367" t="s">
        <v>6489</v>
      </c>
      <c r="AI59" s="367" t="s">
        <v>6489</v>
      </c>
      <c r="AJ59" s="367"/>
      <c r="AK59" s="363" t="s">
        <v>6580</v>
      </c>
      <c r="AL59" s="366" t="s">
        <v>152</v>
      </c>
      <c r="AM59" s="366" t="s">
        <v>6608</v>
      </c>
      <c r="AN59" s="369" t="s">
        <v>6291</v>
      </c>
      <c r="AO59" s="369" t="s">
        <v>6823</v>
      </c>
      <c r="AP59" s="369" t="s">
        <v>639</v>
      </c>
      <c r="AQ59" s="369">
        <v>3</v>
      </c>
      <c r="AR59" s="370" t="s">
        <v>6125</v>
      </c>
      <c r="AS59" s="370" t="s">
        <v>6125</v>
      </c>
      <c r="AT59" s="370" t="s">
        <v>6125</v>
      </c>
      <c r="AU59" s="370"/>
      <c r="AV59" s="368" t="s">
        <v>39</v>
      </c>
      <c r="AW59" s="370" t="s">
        <v>3005</v>
      </c>
      <c r="AX59" s="370" t="s">
        <v>3005</v>
      </c>
      <c r="AY59" s="370" t="s">
        <v>3005</v>
      </c>
      <c r="AZ59" s="370"/>
      <c r="BA59" s="363" t="s">
        <v>6331</v>
      </c>
      <c r="BB59" s="369" t="s">
        <v>444</v>
      </c>
      <c r="BC59" s="369" t="s">
        <v>6348</v>
      </c>
      <c r="BD59" s="371"/>
      <c r="BE59" s="371"/>
      <c r="BF59" s="371"/>
      <c r="BG59" s="371"/>
      <c r="BH59" s="371"/>
      <c r="BI59" s="371"/>
      <c r="BJ59" s="371"/>
      <c r="BK59" s="371"/>
      <c r="BL59" s="368" t="s">
        <v>72</v>
      </c>
      <c r="BM59" s="371"/>
      <c r="BN59" s="371"/>
      <c r="BO59" s="371"/>
      <c r="BP59" s="371"/>
      <c r="BQ59" s="363" t="s">
        <v>72</v>
      </c>
      <c r="BR59" s="371"/>
      <c r="BS59" s="371"/>
      <c r="BT59" s="372" t="s">
        <v>72</v>
      </c>
      <c r="BU59" s="372" t="s">
        <v>72</v>
      </c>
      <c r="BV59" s="372" t="s">
        <v>72</v>
      </c>
      <c r="BW59" s="373" t="s">
        <v>72</v>
      </c>
      <c r="BX59" s="374" t="s">
        <v>72</v>
      </c>
      <c r="BY59" s="374" t="s">
        <v>72</v>
      </c>
      <c r="BZ59" s="374" t="s">
        <v>72</v>
      </c>
      <c r="CA59" s="368" t="s">
        <v>72</v>
      </c>
      <c r="CB59" s="374" t="s">
        <v>72</v>
      </c>
      <c r="CC59" s="374" t="s">
        <v>72</v>
      </c>
      <c r="CD59" s="374" t="s">
        <v>72</v>
      </c>
      <c r="CE59" s="363" t="s">
        <v>72</v>
      </c>
      <c r="CF59" s="372" t="s">
        <v>72</v>
      </c>
      <c r="CG59" s="372" t="s">
        <v>72</v>
      </c>
      <c r="CH59" s="375" t="s">
        <v>72</v>
      </c>
      <c r="CI59" s="375" t="s">
        <v>72</v>
      </c>
      <c r="CJ59" s="375" t="s">
        <v>72</v>
      </c>
      <c r="CK59" s="376" t="s">
        <v>72</v>
      </c>
      <c r="CL59" s="377" t="s">
        <v>72</v>
      </c>
      <c r="CM59" s="377" t="s">
        <v>72</v>
      </c>
      <c r="CN59" s="377" t="s">
        <v>72</v>
      </c>
      <c r="CO59" s="368" t="s">
        <v>72</v>
      </c>
      <c r="CP59" s="377" t="s">
        <v>72</v>
      </c>
      <c r="CQ59" s="377" t="s">
        <v>72</v>
      </c>
      <c r="CR59" s="377" t="s">
        <v>72</v>
      </c>
      <c r="CS59" s="363" t="s">
        <v>72</v>
      </c>
      <c r="CT59" s="375" t="s">
        <v>72</v>
      </c>
      <c r="CU59" s="375" t="s">
        <v>72</v>
      </c>
      <c r="CV59" s="378" t="s">
        <v>72</v>
      </c>
      <c r="CW59" s="378" t="s">
        <v>72</v>
      </c>
      <c r="CX59" s="378" t="s">
        <v>72</v>
      </c>
      <c r="CY59" s="378" t="s">
        <v>72</v>
      </c>
      <c r="CZ59" s="379" t="s">
        <v>72</v>
      </c>
      <c r="DA59" s="379" t="s">
        <v>72</v>
      </c>
      <c r="DB59" s="379" t="s">
        <v>72</v>
      </c>
      <c r="DC59" s="368" t="s">
        <v>72</v>
      </c>
      <c r="DD59" s="379" t="s">
        <v>72</v>
      </c>
      <c r="DE59" s="379" t="s">
        <v>72</v>
      </c>
      <c r="DF59" s="379" t="s">
        <v>72</v>
      </c>
      <c r="DG59" s="363" t="s">
        <v>72</v>
      </c>
      <c r="DH59" s="378" t="s">
        <v>72</v>
      </c>
      <c r="DI59" s="378" t="s">
        <v>72</v>
      </c>
      <c r="DJ59" s="262">
        <v>2</v>
      </c>
      <c r="DK59" s="262" t="s">
        <v>6426</v>
      </c>
      <c r="DL59" s="262" t="s">
        <v>6427</v>
      </c>
      <c r="DM59" s="262" t="s">
        <v>72</v>
      </c>
      <c r="DN59" s="262" t="s">
        <v>6428</v>
      </c>
      <c r="DO59" s="262" t="s">
        <v>6428</v>
      </c>
      <c r="DP59" s="262" t="s">
        <v>6428</v>
      </c>
      <c r="DQ59" s="262">
        <v>2</v>
      </c>
      <c r="DR59" s="380">
        <v>0</v>
      </c>
      <c r="DS59" s="381" t="b">
        <v>1</v>
      </c>
      <c r="DT59" s="381" t="b">
        <v>1</v>
      </c>
      <c r="DU59" s="381" t="b">
        <v>1</v>
      </c>
      <c r="DV59" s="262" t="b">
        <v>1</v>
      </c>
      <c r="DW59" s="262" t="b">
        <v>1</v>
      </c>
      <c r="DX59" s="262" t="s">
        <v>6406</v>
      </c>
      <c r="DY59" s="262" t="s">
        <v>154</v>
      </c>
      <c r="DZ59" s="262" t="s">
        <v>72</v>
      </c>
      <c r="EA59" s="382" t="s">
        <v>6406</v>
      </c>
      <c r="EB59" s="382">
        <v>6</v>
      </c>
      <c r="EC59" s="262" t="s">
        <v>154</v>
      </c>
      <c r="ED59" s="383"/>
      <c r="EE59" s="383"/>
      <c r="EF59" s="262" t="s">
        <v>154</v>
      </c>
      <c r="EG59" s="262">
        <v>2</v>
      </c>
      <c r="EH59" s="262">
        <v>0</v>
      </c>
      <c r="EI59" s="262" t="s">
        <v>154</v>
      </c>
    </row>
    <row r="60" spans="1:139" ht="67.5">
      <c r="A60" s="357">
        <v>59</v>
      </c>
      <c r="B60" s="358">
        <v>1</v>
      </c>
      <c r="C60" s="262">
        <v>0</v>
      </c>
      <c r="D60" s="359">
        <v>1703137</v>
      </c>
      <c r="E60" s="360" t="s">
        <v>6292</v>
      </c>
      <c r="F60" s="361" t="s">
        <v>6291</v>
      </c>
      <c r="G60" s="362" t="s">
        <v>6824</v>
      </c>
      <c r="H60" s="363" t="s">
        <v>6722</v>
      </c>
      <c r="I60" s="363" t="s">
        <v>6825</v>
      </c>
      <c r="J60" s="363" t="s">
        <v>6826</v>
      </c>
      <c r="K60" s="262" t="s">
        <v>6827</v>
      </c>
      <c r="L60" s="364">
        <v>43099</v>
      </c>
      <c r="M60" s="364">
        <v>43098</v>
      </c>
      <c r="N60" s="25" t="s">
        <v>6828</v>
      </c>
      <c r="O60" s="365">
        <v>59</v>
      </c>
      <c r="P60" s="260" t="s">
        <v>6420</v>
      </c>
      <c r="Q60" s="25" t="s">
        <v>128</v>
      </c>
      <c r="R60" s="260" t="s">
        <v>6421</v>
      </c>
      <c r="S60" s="260" t="s">
        <v>6422</v>
      </c>
      <c r="T60" s="27" t="s">
        <v>6421</v>
      </c>
      <c r="U60" s="27" t="s">
        <v>6422</v>
      </c>
      <c r="V60" s="363">
        <v>2</v>
      </c>
      <c r="W60" s="363" t="s">
        <v>154</v>
      </c>
      <c r="X60" s="366" t="s">
        <v>6291</v>
      </c>
      <c r="Y60" s="366" t="s">
        <v>6829</v>
      </c>
      <c r="Z60" s="366" t="s">
        <v>569</v>
      </c>
      <c r="AA60" s="366">
        <v>3</v>
      </c>
      <c r="AB60" s="367" t="s">
        <v>6125</v>
      </c>
      <c r="AC60" s="367" t="s">
        <v>6125</v>
      </c>
      <c r="AD60" s="367" t="s">
        <v>6337</v>
      </c>
      <c r="AE60" s="367"/>
      <c r="AF60" s="368" t="s">
        <v>6830</v>
      </c>
      <c r="AG60" s="367" t="s">
        <v>6471</v>
      </c>
      <c r="AH60" s="367" t="s">
        <v>6471</v>
      </c>
      <c r="AI60" s="367" t="s">
        <v>3005</v>
      </c>
      <c r="AJ60" s="367"/>
      <c r="AK60" s="363" t="s">
        <v>6831</v>
      </c>
      <c r="AL60" s="366" t="s">
        <v>152</v>
      </c>
      <c r="AM60" s="366" t="s">
        <v>6347</v>
      </c>
      <c r="AN60" s="369" t="s">
        <v>6291</v>
      </c>
      <c r="AO60" s="369" t="s">
        <v>6829</v>
      </c>
      <c r="AP60" s="369" t="s">
        <v>639</v>
      </c>
      <c r="AQ60" s="369">
        <v>3</v>
      </c>
      <c r="AR60" s="370" t="s">
        <v>6125</v>
      </c>
      <c r="AS60" s="370" t="s">
        <v>6125</v>
      </c>
      <c r="AT60" s="370" t="s">
        <v>6125</v>
      </c>
      <c r="AU60" s="370"/>
      <c r="AV60" s="368" t="s">
        <v>39</v>
      </c>
      <c r="AW60" s="370" t="s">
        <v>3005</v>
      </c>
      <c r="AX60" s="370" t="s">
        <v>3005</v>
      </c>
      <c r="AY60" s="370" t="s">
        <v>3005</v>
      </c>
      <c r="AZ60" s="370"/>
      <c r="BA60" s="363" t="s">
        <v>6331</v>
      </c>
      <c r="BB60" s="369" t="s">
        <v>444</v>
      </c>
      <c r="BC60" s="369" t="s">
        <v>6347</v>
      </c>
      <c r="BD60" s="371"/>
      <c r="BE60" s="371"/>
      <c r="BF60" s="371"/>
      <c r="BG60" s="371"/>
      <c r="BH60" s="371"/>
      <c r="BI60" s="371"/>
      <c r="BJ60" s="371"/>
      <c r="BK60" s="371"/>
      <c r="BL60" s="368" t="s">
        <v>72</v>
      </c>
      <c r="BM60" s="371"/>
      <c r="BN60" s="371"/>
      <c r="BO60" s="371"/>
      <c r="BP60" s="371"/>
      <c r="BQ60" s="363" t="s">
        <v>72</v>
      </c>
      <c r="BR60" s="371"/>
      <c r="BS60" s="371"/>
      <c r="BT60" s="372" t="s">
        <v>72</v>
      </c>
      <c r="BU60" s="372" t="s">
        <v>72</v>
      </c>
      <c r="BV60" s="372" t="s">
        <v>72</v>
      </c>
      <c r="BW60" s="373" t="s">
        <v>72</v>
      </c>
      <c r="BX60" s="374" t="s">
        <v>72</v>
      </c>
      <c r="BY60" s="374" t="s">
        <v>72</v>
      </c>
      <c r="BZ60" s="374" t="s">
        <v>72</v>
      </c>
      <c r="CA60" s="368" t="s">
        <v>72</v>
      </c>
      <c r="CB60" s="374" t="s">
        <v>72</v>
      </c>
      <c r="CC60" s="374" t="s">
        <v>72</v>
      </c>
      <c r="CD60" s="374" t="s">
        <v>72</v>
      </c>
      <c r="CE60" s="363" t="s">
        <v>72</v>
      </c>
      <c r="CF60" s="372" t="s">
        <v>72</v>
      </c>
      <c r="CG60" s="372" t="s">
        <v>72</v>
      </c>
      <c r="CH60" s="375" t="s">
        <v>72</v>
      </c>
      <c r="CI60" s="375" t="s">
        <v>72</v>
      </c>
      <c r="CJ60" s="375" t="s">
        <v>72</v>
      </c>
      <c r="CK60" s="376" t="s">
        <v>72</v>
      </c>
      <c r="CL60" s="377" t="s">
        <v>72</v>
      </c>
      <c r="CM60" s="377" t="s">
        <v>72</v>
      </c>
      <c r="CN60" s="377" t="s">
        <v>72</v>
      </c>
      <c r="CO60" s="368" t="s">
        <v>72</v>
      </c>
      <c r="CP60" s="377" t="s">
        <v>72</v>
      </c>
      <c r="CQ60" s="377" t="s">
        <v>72</v>
      </c>
      <c r="CR60" s="377" t="s">
        <v>72</v>
      </c>
      <c r="CS60" s="363" t="s">
        <v>72</v>
      </c>
      <c r="CT60" s="375" t="s">
        <v>72</v>
      </c>
      <c r="CU60" s="375" t="s">
        <v>72</v>
      </c>
      <c r="CV60" s="378" t="s">
        <v>72</v>
      </c>
      <c r="CW60" s="378" t="s">
        <v>72</v>
      </c>
      <c r="CX60" s="378" t="s">
        <v>72</v>
      </c>
      <c r="CY60" s="378" t="s">
        <v>72</v>
      </c>
      <c r="CZ60" s="379" t="s">
        <v>72</v>
      </c>
      <c r="DA60" s="379" t="s">
        <v>72</v>
      </c>
      <c r="DB60" s="379" t="s">
        <v>72</v>
      </c>
      <c r="DC60" s="368" t="s">
        <v>72</v>
      </c>
      <c r="DD60" s="379" t="s">
        <v>72</v>
      </c>
      <c r="DE60" s="379" t="s">
        <v>72</v>
      </c>
      <c r="DF60" s="379" t="s">
        <v>72</v>
      </c>
      <c r="DG60" s="363" t="s">
        <v>72</v>
      </c>
      <c r="DH60" s="378" t="s">
        <v>72</v>
      </c>
      <c r="DI60" s="378" t="s">
        <v>72</v>
      </c>
      <c r="DJ60" s="262">
        <v>2</v>
      </c>
      <c r="DK60" s="262" t="s">
        <v>6426</v>
      </c>
      <c r="DL60" s="262" t="s">
        <v>6427</v>
      </c>
      <c r="DM60" s="262" t="s">
        <v>72</v>
      </c>
      <c r="DN60" s="262" t="s">
        <v>6428</v>
      </c>
      <c r="DO60" s="262" t="s">
        <v>6428</v>
      </c>
      <c r="DP60" s="262" t="s">
        <v>6428</v>
      </c>
      <c r="DQ60" s="262">
        <v>2</v>
      </c>
      <c r="DR60" s="380">
        <v>0</v>
      </c>
      <c r="DS60" s="381" t="b">
        <v>1</v>
      </c>
      <c r="DT60" s="381" t="b">
        <v>1</v>
      </c>
      <c r="DU60" s="381" t="b">
        <v>1</v>
      </c>
      <c r="DV60" s="262" t="b">
        <v>1</v>
      </c>
      <c r="DW60" s="262" t="b">
        <v>1</v>
      </c>
      <c r="DX60" s="262" t="s">
        <v>6406</v>
      </c>
      <c r="DY60" s="262" t="s">
        <v>154</v>
      </c>
      <c r="DZ60" s="262" t="s">
        <v>72</v>
      </c>
      <c r="EA60" s="382" t="s">
        <v>6406</v>
      </c>
      <c r="EB60" s="382">
        <v>3</v>
      </c>
      <c r="EC60" s="262" t="s">
        <v>154</v>
      </c>
      <c r="ED60" s="383"/>
      <c r="EE60" s="383"/>
      <c r="EF60" s="262" t="s">
        <v>154</v>
      </c>
      <c r="EG60" s="262">
        <v>2</v>
      </c>
      <c r="EH60" s="262">
        <v>0</v>
      </c>
      <c r="EI60" s="262" t="s">
        <v>154</v>
      </c>
    </row>
    <row r="61" spans="1:139" ht="67.5">
      <c r="A61" s="357">
        <v>60</v>
      </c>
      <c r="B61" s="358">
        <v>1</v>
      </c>
      <c r="C61" s="262">
        <v>0</v>
      </c>
      <c r="D61" s="359">
        <v>1703138</v>
      </c>
      <c r="E61" s="360" t="s">
        <v>6292</v>
      </c>
      <c r="F61" s="361" t="s">
        <v>6291</v>
      </c>
      <c r="G61" s="362" t="s">
        <v>6832</v>
      </c>
      <c r="H61" s="363" t="s">
        <v>164</v>
      </c>
      <c r="I61" s="363" t="s">
        <v>6833</v>
      </c>
      <c r="J61" s="363" t="s">
        <v>6834</v>
      </c>
      <c r="K61" s="262" t="s">
        <v>6835</v>
      </c>
      <c r="L61" s="364">
        <v>43099</v>
      </c>
      <c r="M61" s="364">
        <v>43098</v>
      </c>
      <c r="N61" s="25" t="s">
        <v>6836</v>
      </c>
      <c r="O61" s="365">
        <v>60</v>
      </c>
      <c r="P61" s="260" t="s">
        <v>6420</v>
      </c>
      <c r="Q61" s="25" t="s">
        <v>128</v>
      </c>
      <c r="R61" s="260" t="s">
        <v>6421</v>
      </c>
      <c r="S61" s="260" t="s">
        <v>6422</v>
      </c>
      <c r="T61" s="27" t="s">
        <v>6421</v>
      </c>
      <c r="U61" s="27" t="s">
        <v>6422</v>
      </c>
      <c r="V61" s="363">
        <v>2</v>
      </c>
      <c r="W61" s="363" t="s">
        <v>154</v>
      </c>
      <c r="X61" s="366" t="s">
        <v>6291</v>
      </c>
      <c r="Y61" s="366" t="s">
        <v>6837</v>
      </c>
      <c r="Z61" s="366" t="s">
        <v>569</v>
      </c>
      <c r="AA61" s="366">
        <v>3</v>
      </c>
      <c r="AB61" s="367" t="s">
        <v>6337</v>
      </c>
      <c r="AC61" s="367" t="s">
        <v>6337</v>
      </c>
      <c r="AD61" s="367" t="s">
        <v>6337</v>
      </c>
      <c r="AE61" s="367"/>
      <c r="AF61" s="368" t="s">
        <v>38</v>
      </c>
      <c r="AG61" s="367" t="s">
        <v>3005</v>
      </c>
      <c r="AH61" s="367" t="s">
        <v>3005</v>
      </c>
      <c r="AI61" s="367" t="s">
        <v>3005</v>
      </c>
      <c r="AJ61" s="367"/>
      <c r="AK61" s="363" t="s">
        <v>6331</v>
      </c>
      <c r="AL61" s="366" t="s">
        <v>152</v>
      </c>
      <c r="AM61" s="366" t="s">
        <v>6581</v>
      </c>
      <c r="AN61" s="369" t="s">
        <v>6291</v>
      </c>
      <c r="AO61" s="369" t="s">
        <v>6837</v>
      </c>
      <c r="AP61" s="369" t="s">
        <v>639</v>
      </c>
      <c r="AQ61" s="369">
        <v>3</v>
      </c>
      <c r="AR61" s="370" t="s">
        <v>6125</v>
      </c>
      <c r="AS61" s="370" t="s">
        <v>6125</v>
      </c>
      <c r="AT61" s="370" t="s">
        <v>6125</v>
      </c>
      <c r="AU61" s="370"/>
      <c r="AV61" s="368" t="s">
        <v>39</v>
      </c>
      <c r="AW61" s="370" t="s">
        <v>3005</v>
      </c>
      <c r="AX61" s="370" t="s">
        <v>3005</v>
      </c>
      <c r="AY61" s="370" t="s">
        <v>3005</v>
      </c>
      <c r="AZ61" s="370"/>
      <c r="BA61" s="363" t="s">
        <v>6331</v>
      </c>
      <c r="BB61" s="369" t="s">
        <v>444</v>
      </c>
      <c r="BC61" s="369" t="s">
        <v>6608</v>
      </c>
      <c r="BD61" s="371"/>
      <c r="BE61" s="371"/>
      <c r="BF61" s="371"/>
      <c r="BG61" s="371"/>
      <c r="BH61" s="371"/>
      <c r="BI61" s="371"/>
      <c r="BJ61" s="371"/>
      <c r="BK61" s="371"/>
      <c r="BL61" s="368" t="s">
        <v>72</v>
      </c>
      <c r="BM61" s="371"/>
      <c r="BN61" s="371"/>
      <c r="BO61" s="371"/>
      <c r="BP61" s="371"/>
      <c r="BQ61" s="363" t="s">
        <v>72</v>
      </c>
      <c r="BR61" s="371"/>
      <c r="BS61" s="371"/>
      <c r="BT61" s="372" t="s">
        <v>72</v>
      </c>
      <c r="BU61" s="372" t="s">
        <v>72</v>
      </c>
      <c r="BV61" s="372" t="s">
        <v>72</v>
      </c>
      <c r="BW61" s="373" t="s">
        <v>72</v>
      </c>
      <c r="BX61" s="374" t="s">
        <v>72</v>
      </c>
      <c r="BY61" s="374" t="s">
        <v>72</v>
      </c>
      <c r="BZ61" s="374" t="s">
        <v>72</v>
      </c>
      <c r="CA61" s="368" t="s">
        <v>72</v>
      </c>
      <c r="CB61" s="374" t="s">
        <v>72</v>
      </c>
      <c r="CC61" s="374" t="s">
        <v>72</v>
      </c>
      <c r="CD61" s="374" t="s">
        <v>72</v>
      </c>
      <c r="CE61" s="363" t="s">
        <v>72</v>
      </c>
      <c r="CF61" s="372" t="s">
        <v>72</v>
      </c>
      <c r="CG61" s="372" t="s">
        <v>72</v>
      </c>
      <c r="CH61" s="375" t="s">
        <v>72</v>
      </c>
      <c r="CI61" s="375" t="s">
        <v>72</v>
      </c>
      <c r="CJ61" s="375" t="s">
        <v>72</v>
      </c>
      <c r="CK61" s="376" t="s">
        <v>72</v>
      </c>
      <c r="CL61" s="377" t="s">
        <v>72</v>
      </c>
      <c r="CM61" s="377" t="s">
        <v>72</v>
      </c>
      <c r="CN61" s="377" t="s">
        <v>72</v>
      </c>
      <c r="CO61" s="368" t="s">
        <v>72</v>
      </c>
      <c r="CP61" s="377" t="s">
        <v>72</v>
      </c>
      <c r="CQ61" s="377" t="s">
        <v>72</v>
      </c>
      <c r="CR61" s="377" t="s">
        <v>72</v>
      </c>
      <c r="CS61" s="363" t="s">
        <v>72</v>
      </c>
      <c r="CT61" s="375" t="s">
        <v>72</v>
      </c>
      <c r="CU61" s="375" t="s">
        <v>72</v>
      </c>
      <c r="CV61" s="378" t="s">
        <v>72</v>
      </c>
      <c r="CW61" s="378" t="s">
        <v>72</v>
      </c>
      <c r="CX61" s="378" t="s">
        <v>72</v>
      </c>
      <c r="CY61" s="378" t="s">
        <v>72</v>
      </c>
      <c r="CZ61" s="379" t="s">
        <v>72</v>
      </c>
      <c r="DA61" s="379" t="s">
        <v>72</v>
      </c>
      <c r="DB61" s="379" t="s">
        <v>72</v>
      </c>
      <c r="DC61" s="368" t="s">
        <v>72</v>
      </c>
      <c r="DD61" s="379" t="s">
        <v>72</v>
      </c>
      <c r="DE61" s="379" t="s">
        <v>72</v>
      </c>
      <c r="DF61" s="379" t="s">
        <v>72</v>
      </c>
      <c r="DG61" s="363" t="s">
        <v>72</v>
      </c>
      <c r="DH61" s="378" t="s">
        <v>72</v>
      </c>
      <c r="DI61" s="378" t="s">
        <v>72</v>
      </c>
      <c r="DJ61" s="262">
        <v>2</v>
      </c>
      <c r="DK61" s="262" t="s">
        <v>6426</v>
      </c>
      <c r="DL61" s="262" t="s">
        <v>6427</v>
      </c>
      <c r="DM61" s="262" t="s">
        <v>72</v>
      </c>
      <c r="DN61" s="262" t="s">
        <v>6428</v>
      </c>
      <c r="DO61" s="262" t="s">
        <v>6428</v>
      </c>
      <c r="DP61" s="262" t="s">
        <v>6428</v>
      </c>
      <c r="DQ61" s="262">
        <v>2</v>
      </c>
      <c r="DR61" s="380">
        <v>0</v>
      </c>
      <c r="DS61" s="381" t="b">
        <v>1</v>
      </c>
      <c r="DT61" s="381" t="b">
        <v>1</v>
      </c>
      <c r="DU61" s="381" t="b">
        <v>1</v>
      </c>
      <c r="DV61" s="262" t="b">
        <v>1</v>
      </c>
      <c r="DW61" s="262" t="b">
        <v>1</v>
      </c>
      <c r="DX61" s="262" t="s">
        <v>6406</v>
      </c>
      <c r="DY61" s="262" t="s">
        <v>154</v>
      </c>
      <c r="DZ61" s="262" t="s">
        <v>72</v>
      </c>
      <c r="EA61" s="382" t="s">
        <v>6406</v>
      </c>
      <c r="EB61" s="382">
        <v>9</v>
      </c>
      <c r="EC61" s="262" t="s">
        <v>154</v>
      </c>
      <c r="ED61" s="383"/>
      <c r="EE61" s="383"/>
      <c r="EF61" s="262" t="s">
        <v>154</v>
      </c>
      <c r="EG61" s="262">
        <v>2</v>
      </c>
      <c r="EH61" s="262">
        <v>0</v>
      </c>
      <c r="EI61" s="262" t="s">
        <v>154</v>
      </c>
    </row>
    <row r="62" spans="1:139" ht="67.5">
      <c r="A62" s="357">
        <v>61</v>
      </c>
      <c r="B62" s="358">
        <v>1</v>
      </c>
      <c r="C62" s="262">
        <v>0</v>
      </c>
      <c r="D62" s="359">
        <v>1703139</v>
      </c>
      <c r="E62" s="360" t="s">
        <v>6292</v>
      </c>
      <c r="F62" s="361" t="s">
        <v>6291</v>
      </c>
      <c r="G62" s="362" t="s">
        <v>6838</v>
      </c>
      <c r="H62" s="363" t="s">
        <v>6722</v>
      </c>
      <c r="I62" s="363" t="s">
        <v>6839</v>
      </c>
      <c r="J62" s="363" t="s">
        <v>6840</v>
      </c>
      <c r="K62" s="262" t="s">
        <v>6841</v>
      </c>
      <c r="L62" s="364">
        <v>43099</v>
      </c>
      <c r="M62" s="364">
        <v>43098</v>
      </c>
      <c r="N62" s="25" t="s">
        <v>6842</v>
      </c>
      <c r="O62" s="365">
        <v>61</v>
      </c>
      <c r="P62" s="260" t="s">
        <v>6420</v>
      </c>
      <c r="Q62" s="25" t="s">
        <v>128</v>
      </c>
      <c r="R62" s="260" t="s">
        <v>6421</v>
      </c>
      <c r="S62" s="260" t="s">
        <v>6422</v>
      </c>
      <c r="T62" s="27" t="s">
        <v>6421</v>
      </c>
      <c r="U62" s="27" t="s">
        <v>6422</v>
      </c>
      <c r="V62" s="363">
        <v>2</v>
      </c>
      <c r="W62" s="363" t="s">
        <v>154</v>
      </c>
      <c r="X62" s="366" t="s">
        <v>6291</v>
      </c>
      <c r="Y62" s="366" t="s">
        <v>6843</v>
      </c>
      <c r="Z62" s="366" t="s">
        <v>569</v>
      </c>
      <c r="AA62" s="366">
        <v>3</v>
      </c>
      <c r="AB62" s="367" t="s">
        <v>6337</v>
      </c>
      <c r="AC62" s="367" t="s">
        <v>6337</v>
      </c>
      <c r="AD62" s="367" t="s">
        <v>6337</v>
      </c>
      <c r="AE62" s="367"/>
      <c r="AF62" s="368" t="s">
        <v>38</v>
      </c>
      <c r="AG62" s="367" t="s">
        <v>3005</v>
      </c>
      <c r="AH62" s="367" t="s">
        <v>3005</v>
      </c>
      <c r="AI62" s="367" t="s">
        <v>3005</v>
      </c>
      <c r="AJ62" s="367"/>
      <c r="AK62" s="363" t="s">
        <v>6331</v>
      </c>
      <c r="AL62" s="366" t="s">
        <v>152</v>
      </c>
      <c r="AM62" s="366" t="s">
        <v>6347</v>
      </c>
      <c r="AN62" s="369" t="s">
        <v>6291</v>
      </c>
      <c r="AO62" s="369" t="s">
        <v>6843</v>
      </c>
      <c r="AP62" s="369" t="s">
        <v>639</v>
      </c>
      <c r="AQ62" s="369">
        <v>3</v>
      </c>
      <c r="AR62" s="370" t="s">
        <v>6125</v>
      </c>
      <c r="AS62" s="370" t="s">
        <v>6125</v>
      </c>
      <c r="AT62" s="370" t="s">
        <v>6125</v>
      </c>
      <c r="AU62" s="370"/>
      <c r="AV62" s="368" t="s">
        <v>39</v>
      </c>
      <c r="AW62" s="370" t="s">
        <v>3005</v>
      </c>
      <c r="AX62" s="370" t="s">
        <v>3005</v>
      </c>
      <c r="AY62" s="370" t="s">
        <v>3005</v>
      </c>
      <c r="AZ62" s="370"/>
      <c r="BA62" s="363" t="s">
        <v>6331</v>
      </c>
      <c r="BB62" s="369" t="s">
        <v>444</v>
      </c>
      <c r="BC62" s="369" t="s">
        <v>6345</v>
      </c>
      <c r="BD62" s="371"/>
      <c r="BE62" s="371"/>
      <c r="BF62" s="371"/>
      <c r="BG62" s="371"/>
      <c r="BH62" s="371"/>
      <c r="BI62" s="371"/>
      <c r="BJ62" s="371"/>
      <c r="BK62" s="371"/>
      <c r="BL62" s="368" t="s">
        <v>72</v>
      </c>
      <c r="BM62" s="371"/>
      <c r="BN62" s="371"/>
      <c r="BO62" s="371"/>
      <c r="BP62" s="371"/>
      <c r="BQ62" s="363" t="s">
        <v>72</v>
      </c>
      <c r="BR62" s="371"/>
      <c r="BS62" s="371"/>
      <c r="BT62" s="372" t="s">
        <v>72</v>
      </c>
      <c r="BU62" s="372" t="s">
        <v>72</v>
      </c>
      <c r="BV62" s="372" t="s">
        <v>72</v>
      </c>
      <c r="BW62" s="373" t="s">
        <v>72</v>
      </c>
      <c r="BX62" s="374" t="s">
        <v>72</v>
      </c>
      <c r="BY62" s="374" t="s">
        <v>72</v>
      </c>
      <c r="BZ62" s="374" t="s">
        <v>72</v>
      </c>
      <c r="CA62" s="368" t="s">
        <v>72</v>
      </c>
      <c r="CB62" s="374" t="s">
        <v>72</v>
      </c>
      <c r="CC62" s="374" t="s">
        <v>72</v>
      </c>
      <c r="CD62" s="374" t="s">
        <v>72</v>
      </c>
      <c r="CE62" s="363" t="s">
        <v>72</v>
      </c>
      <c r="CF62" s="372" t="s">
        <v>72</v>
      </c>
      <c r="CG62" s="372" t="s">
        <v>72</v>
      </c>
      <c r="CH62" s="375" t="s">
        <v>72</v>
      </c>
      <c r="CI62" s="375" t="s">
        <v>72</v>
      </c>
      <c r="CJ62" s="375" t="s">
        <v>72</v>
      </c>
      <c r="CK62" s="376" t="s">
        <v>72</v>
      </c>
      <c r="CL62" s="377" t="s">
        <v>72</v>
      </c>
      <c r="CM62" s="377" t="s">
        <v>72</v>
      </c>
      <c r="CN62" s="377" t="s">
        <v>72</v>
      </c>
      <c r="CO62" s="368" t="s">
        <v>72</v>
      </c>
      <c r="CP62" s="377" t="s">
        <v>72</v>
      </c>
      <c r="CQ62" s="377" t="s">
        <v>72</v>
      </c>
      <c r="CR62" s="377" t="s">
        <v>72</v>
      </c>
      <c r="CS62" s="363" t="s">
        <v>72</v>
      </c>
      <c r="CT62" s="375" t="s">
        <v>72</v>
      </c>
      <c r="CU62" s="375" t="s">
        <v>72</v>
      </c>
      <c r="CV62" s="378" t="s">
        <v>72</v>
      </c>
      <c r="CW62" s="378" t="s">
        <v>72</v>
      </c>
      <c r="CX62" s="378" t="s">
        <v>72</v>
      </c>
      <c r="CY62" s="378" t="s">
        <v>72</v>
      </c>
      <c r="CZ62" s="379" t="s">
        <v>72</v>
      </c>
      <c r="DA62" s="379" t="s">
        <v>72</v>
      </c>
      <c r="DB62" s="379" t="s">
        <v>72</v>
      </c>
      <c r="DC62" s="368" t="s">
        <v>72</v>
      </c>
      <c r="DD62" s="379" t="s">
        <v>72</v>
      </c>
      <c r="DE62" s="379" t="s">
        <v>72</v>
      </c>
      <c r="DF62" s="379" t="s">
        <v>72</v>
      </c>
      <c r="DG62" s="363" t="s">
        <v>72</v>
      </c>
      <c r="DH62" s="378" t="s">
        <v>72</v>
      </c>
      <c r="DI62" s="378" t="s">
        <v>72</v>
      </c>
      <c r="DJ62" s="262">
        <v>2</v>
      </c>
      <c r="DK62" s="262" t="s">
        <v>6426</v>
      </c>
      <c r="DL62" s="262" t="s">
        <v>6427</v>
      </c>
      <c r="DM62" s="262" t="s">
        <v>72</v>
      </c>
      <c r="DN62" s="262" t="s">
        <v>6428</v>
      </c>
      <c r="DO62" s="262" t="s">
        <v>6428</v>
      </c>
      <c r="DP62" s="262" t="s">
        <v>6428</v>
      </c>
      <c r="DQ62" s="262">
        <v>2</v>
      </c>
      <c r="DR62" s="380">
        <v>0</v>
      </c>
      <c r="DS62" s="381" t="b">
        <v>1</v>
      </c>
      <c r="DT62" s="381" t="b">
        <v>1</v>
      </c>
      <c r="DU62" s="381" t="b">
        <v>1</v>
      </c>
      <c r="DV62" s="262" t="b">
        <v>1</v>
      </c>
      <c r="DW62" s="262" t="b">
        <v>1</v>
      </c>
      <c r="DX62" s="262" t="s">
        <v>6406</v>
      </c>
      <c r="DY62" s="262" t="s">
        <v>154</v>
      </c>
      <c r="DZ62" s="262" t="s">
        <v>72</v>
      </c>
      <c r="EA62" s="382" t="s">
        <v>6406</v>
      </c>
      <c r="EB62" s="382">
        <v>13</v>
      </c>
      <c r="EC62" s="262" t="s">
        <v>6406</v>
      </c>
      <c r="ED62" s="383"/>
      <c r="EE62" s="383"/>
      <c r="EF62" s="262" t="s">
        <v>154</v>
      </c>
      <c r="EG62" s="262">
        <v>2</v>
      </c>
      <c r="EH62" s="262">
        <v>0</v>
      </c>
      <c r="EI62" s="262" t="s">
        <v>154</v>
      </c>
    </row>
    <row r="63" spans="1:139" ht="67.5">
      <c r="A63" s="357">
        <v>62</v>
      </c>
      <c r="B63" s="358">
        <v>1</v>
      </c>
      <c r="C63" s="262">
        <v>0</v>
      </c>
      <c r="D63" s="359">
        <v>1703140</v>
      </c>
      <c r="E63" s="360" t="s">
        <v>6292</v>
      </c>
      <c r="F63" s="361" t="s">
        <v>6291</v>
      </c>
      <c r="G63" s="362" t="s">
        <v>6844</v>
      </c>
      <c r="H63" s="363" t="s">
        <v>6722</v>
      </c>
      <c r="I63" s="363" t="s">
        <v>6845</v>
      </c>
      <c r="J63" s="363" t="s">
        <v>6846</v>
      </c>
      <c r="K63" s="262" t="s">
        <v>6847</v>
      </c>
      <c r="L63" s="364">
        <v>43099</v>
      </c>
      <c r="M63" s="364">
        <v>43098</v>
      </c>
      <c r="N63" s="25" t="s">
        <v>6848</v>
      </c>
      <c r="O63" s="365">
        <v>62</v>
      </c>
      <c r="P63" s="260" t="s">
        <v>6420</v>
      </c>
      <c r="Q63" s="25" t="s">
        <v>128</v>
      </c>
      <c r="R63" s="260" t="s">
        <v>6421</v>
      </c>
      <c r="S63" s="260" t="s">
        <v>6422</v>
      </c>
      <c r="T63" s="27" t="s">
        <v>6421</v>
      </c>
      <c r="U63" s="27" t="s">
        <v>6422</v>
      </c>
      <c r="V63" s="363">
        <v>2</v>
      </c>
      <c r="W63" s="363" t="s">
        <v>154</v>
      </c>
      <c r="X63" s="366" t="s">
        <v>6291</v>
      </c>
      <c r="Y63" s="366" t="s">
        <v>6849</v>
      </c>
      <c r="Z63" s="366" t="s">
        <v>569</v>
      </c>
      <c r="AA63" s="366">
        <v>3</v>
      </c>
      <c r="AB63" s="367" t="s">
        <v>6337</v>
      </c>
      <c r="AC63" s="367" t="s">
        <v>6125</v>
      </c>
      <c r="AD63" s="367" t="s">
        <v>6125</v>
      </c>
      <c r="AE63" s="367"/>
      <c r="AF63" s="368" t="s">
        <v>6773</v>
      </c>
      <c r="AG63" s="367" t="s">
        <v>3005</v>
      </c>
      <c r="AH63" s="367" t="s">
        <v>6471</v>
      </c>
      <c r="AI63" s="367" t="s">
        <v>6471</v>
      </c>
      <c r="AJ63" s="367"/>
      <c r="AK63" s="363" t="s">
        <v>6774</v>
      </c>
      <c r="AL63" s="366" t="s">
        <v>152</v>
      </c>
      <c r="AM63" s="366" t="s">
        <v>6348</v>
      </c>
      <c r="AN63" s="369" t="s">
        <v>6291</v>
      </c>
      <c r="AO63" s="369" t="s">
        <v>6849</v>
      </c>
      <c r="AP63" s="369" t="s">
        <v>639</v>
      </c>
      <c r="AQ63" s="369">
        <v>3</v>
      </c>
      <c r="AR63" s="370" t="s">
        <v>6125</v>
      </c>
      <c r="AS63" s="370" t="s">
        <v>6125</v>
      </c>
      <c r="AT63" s="370" t="s">
        <v>6125</v>
      </c>
      <c r="AU63" s="370"/>
      <c r="AV63" s="368" t="s">
        <v>39</v>
      </c>
      <c r="AW63" s="370" t="s">
        <v>3005</v>
      </c>
      <c r="AX63" s="370" t="s">
        <v>3005</v>
      </c>
      <c r="AY63" s="370" t="s">
        <v>3005</v>
      </c>
      <c r="AZ63" s="370"/>
      <c r="BA63" s="363" t="s">
        <v>6331</v>
      </c>
      <c r="BB63" s="369" t="s">
        <v>444</v>
      </c>
      <c r="BC63" s="369" t="s">
        <v>6657</v>
      </c>
      <c r="BD63" s="371"/>
      <c r="BE63" s="371"/>
      <c r="BF63" s="371"/>
      <c r="BG63" s="371"/>
      <c r="BH63" s="371"/>
      <c r="BI63" s="371"/>
      <c r="BJ63" s="371"/>
      <c r="BK63" s="371"/>
      <c r="BL63" s="368" t="s">
        <v>72</v>
      </c>
      <c r="BM63" s="371"/>
      <c r="BN63" s="371"/>
      <c r="BO63" s="371"/>
      <c r="BP63" s="371"/>
      <c r="BQ63" s="363" t="s">
        <v>72</v>
      </c>
      <c r="BR63" s="371"/>
      <c r="BS63" s="371"/>
      <c r="BT63" s="372" t="s">
        <v>72</v>
      </c>
      <c r="BU63" s="372" t="s">
        <v>72</v>
      </c>
      <c r="BV63" s="372" t="s">
        <v>72</v>
      </c>
      <c r="BW63" s="373" t="s">
        <v>72</v>
      </c>
      <c r="BX63" s="374" t="s">
        <v>72</v>
      </c>
      <c r="BY63" s="374" t="s">
        <v>72</v>
      </c>
      <c r="BZ63" s="374" t="s">
        <v>72</v>
      </c>
      <c r="CA63" s="368" t="s">
        <v>72</v>
      </c>
      <c r="CB63" s="374" t="s">
        <v>72</v>
      </c>
      <c r="CC63" s="374" t="s">
        <v>72</v>
      </c>
      <c r="CD63" s="374" t="s">
        <v>72</v>
      </c>
      <c r="CE63" s="363" t="s">
        <v>72</v>
      </c>
      <c r="CF63" s="372" t="s">
        <v>72</v>
      </c>
      <c r="CG63" s="372" t="s">
        <v>72</v>
      </c>
      <c r="CH63" s="375" t="s">
        <v>72</v>
      </c>
      <c r="CI63" s="375" t="s">
        <v>72</v>
      </c>
      <c r="CJ63" s="375" t="s">
        <v>72</v>
      </c>
      <c r="CK63" s="376" t="s">
        <v>72</v>
      </c>
      <c r="CL63" s="377" t="s">
        <v>72</v>
      </c>
      <c r="CM63" s="377" t="s">
        <v>72</v>
      </c>
      <c r="CN63" s="377" t="s">
        <v>72</v>
      </c>
      <c r="CO63" s="368" t="s">
        <v>72</v>
      </c>
      <c r="CP63" s="377" t="s">
        <v>72</v>
      </c>
      <c r="CQ63" s="377" t="s">
        <v>72</v>
      </c>
      <c r="CR63" s="377" t="s">
        <v>72</v>
      </c>
      <c r="CS63" s="363" t="s">
        <v>72</v>
      </c>
      <c r="CT63" s="375" t="s">
        <v>72</v>
      </c>
      <c r="CU63" s="375" t="s">
        <v>72</v>
      </c>
      <c r="CV63" s="378" t="s">
        <v>72</v>
      </c>
      <c r="CW63" s="378" t="s">
        <v>72</v>
      </c>
      <c r="CX63" s="378" t="s">
        <v>72</v>
      </c>
      <c r="CY63" s="378" t="s">
        <v>72</v>
      </c>
      <c r="CZ63" s="379" t="s">
        <v>72</v>
      </c>
      <c r="DA63" s="379" t="s">
        <v>72</v>
      </c>
      <c r="DB63" s="379" t="s">
        <v>72</v>
      </c>
      <c r="DC63" s="368" t="s">
        <v>72</v>
      </c>
      <c r="DD63" s="379" t="s">
        <v>72</v>
      </c>
      <c r="DE63" s="379" t="s">
        <v>72</v>
      </c>
      <c r="DF63" s="379" t="s">
        <v>72</v>
      </c>
      <c r="DG63" s="363" t="s">
        <v>72</v>
      </c>
      <c r="DH63" s="378" t="s">
        <v>72</v>
      </c>
      <c r="DI63" s="378" t="s">
        <v>72</v>
      </c>
      <c r="DJ63" s="262">
        <v>2</v>
      </c>
      <c r="DK63" s="262" t="s">
        <v>6426</v>
      </c>
      <c r="DL63" s="262" t="s">
        <v>6427</v>
      </c>
      <c r="DM63" s="262" t="s">
        <v>72</v>
      </c>
      <c r="DN63" s="262" t="s">
        <v>6428</v>
      </c>
      <c r="DO63" s="262" t="s">
        <v>6428</v>
      </c>
      <c r="DP63" s="262" t="s">
        <v>6428</v>
      </c>
      <c r="DQ63" s="262">
        <v>2</v>
      </c>
      <c r="DR63" s="380">
        <v>0</v>
      </c>
      <c r="DS63" s="381" t="b">
        <v>1</v>
      </c>
      <c r="DT63" s="381" t="b">
        <v>1</v>
      </c>
      <c r="DU63" s="381" t="b">
        <v>1</v>
      </c>
      <c r="DV63" s="262" t="b">
        <v>1</v>
      </c>
      <c r="DW63" s="262" t="b">
        <v>1</v>
      </c>
      <c r="DX63" s="262" t="s">
        <v>6406</v>
      </c>
      <c r="DY63" s="262" t="s">
        <v>154</v>
      </c>
      <c r="DZ63" s="262" t="s">
        <v>72</v>
      </c>
      <c r="EA63" s="382" t="s">
        <v>6406</v>
      </c>
      <c r="EB63" s="382">
        <v>10</v>
      </c>
      <c r="EC63" s="262" t="s">
        <v>154</v>
      </c>
      <c r="ED63" s="383"/>
      <c r="EE63" s="383"/>
      <c r="EF63" s="262" t="s">
        <v>154</v>
      </c>
      <c r="EG63" s="262">
        <v>2</v>
      </c>
      <c r="EH63" s="262">
        <v>0</v>
      </c>
      <c r="EI63" s="262" t="s">
        <v>154</v>
      </c>
    </row>
    <row r="64" spans="1:139" ht="67.5">
      <c r="A64" s="357">
        <v>63</v>
      </c>
      <c r="B64" s="358">
        <v>1</v>
      </c>
      <c r="C64" s="262">
        <v>0</v>
      </c>
      <c r="D64" s="359">
        <v>1703141</v>
      </c>
      <c r="E64" s="360" t="s">
        <v>6292</v>
      </c>
      <c r="F64" s="361" t="s">
        <v>6291</v>
      </c>
      <c r="G64" s="362" t="s">
        <v>6850</v>
      </c>
      <c r="H64" s="363" t="s">
        <v>6722</v>
      </c>
      <c r="I64" s="363" t="s">
        <v>6851</v>
      </c>
      <c r="J64" s="363" t="s">
        <v>6852</v>
      </c>
      <c r="K64" s="262" t="s">
        <v>6853</v>
      </c>
      <c r="L64" s="364">
        <v>43099</v>
      </c>
      <c r="M64" s="364">
        <v>43099</v>
      </c>
      <c r="N64" s="25" t="s">
        <v>6854</v>
      </c>
      <c r="O64" s="365">
        <v>63</v>
      </c>
      <c r="P64" s="260" t="s">
        <v>6420</v>
      </c>
      <c r="Q64" s="25" t="s">
        <v>128</v>
      </c>
      <c r="R64" s="260" t="s">
        <v>6421</v>
      </c>
      <c r="S64" s="260" t="s">
        <v>6422</v>
      </c>
      <c r="T64" s="27" t="s">
        <v>6421</v>
      </c>
      <c r="U64" s="27" t="s">
        <v>6422</v>
      </c>
      <c r="V64" s="363">
        <v>2</v>
      </c>
      <c r="W64" s="363" t="s">
        <v>154</v>
      </c>
      <c r="X64" s="366" t="s">
        <v>6291</v>
      </c>
      <c r="Y64" s="366" t="s">
        <v>6855</v>
      </c>
      <c r="Z64" s="366" t="s">
        <v>569</v>
      </c>
      <c r="AA64" s="366">
        <v>3</v>
      </c>
      <c r="AB64" s="367" t="s">
        <v>6337</v>
      </c>
      <c r="AC64" s="367" t="s">
        <v>6337</v>
      </c>
      <c r="AD64" s="367" t="s">
        <v>6337</v>
      </c>
      <c r="AE64" s="367"/>
      <c r="AF64" s="368" t="s">
        <v>38</v>
      </c>
      <c r="AG64" s="367" t="s">
        <v>3005</v>
      </c>
      <c r="AH64" s="367" t="s">
        <v>3005</v>
      </c>
      <c r="AI64" s="367" t="s">
        <v>3005</v>
      </c>
      <c r="AJ64" s="367"/>
      <c r="AK64" s="363" t="s">
        <v>6331</v>
      </c>
      <c r="AL64" s="366" t="s">
        <v>152</v>
      </c>
      <c r="AM64" s="366" t="s">
        <v>6696</v>
      </c>
      <c r="AN64" s="369" t="s">
        <v>6291</v>
      </c>
      <c r="AO64" s="369" t="s">
        <v>6855</v>
      </c>
      <c r="AP64" s="369" t="s">
        <v>639</v>
      </c>
      <c r="AQ64" s="369">
        <v>3</v>
      </c>
      <c r="AR64" s="370" t="s">
        <v>6125</v>
      </c>
      <c r="AS64" s="370" t="s">
        <v>6125</v>
      </c>
      <c r="AT64" s="370" t="s">
        <v>6125</v>
      </c>
      <c r="AU64" s="370"/>
      <c r="AV64" s="368" t="s">
        <v>39</v>
      </c>
      <c r="AW64" s="370" t="s">
        <v>3005</v>
      </c>
      <c r="AX64" s="370" t="s">
        <v>3005</v>
      </c>
      <c r="AY64" s="370" t="s">
        <v>3005</v>
      </c>
      <c r="AZ64" s="370"/>
      <c r="BA64" s="363" t="s">
        <v>6331</v>
      </c>
      <c r="BB64" s="369" t="s">
        <v>444</v>
      </c>
      <c r="BC64" s="369" t="s">
        <v>6696</v>
      </c>
      <c r="BD64" s="371"/>
      <c r="BE64" s="371"/>
      <c r="BF64" s="371"/>
      <c r="BG64" s="371"/>
      <c r="BH64" s="371"/>
      <c r="BI64" s="371"/>
      <c r="BJ64" s="371"/>
      <c r="BK64" s="371"/>
      <c r="BL64" s="368" t="s">
        <v>72</v>
      </c>
      <c r="BM64" s="371"/>
      <c r="BN64" s="371"/>
      <c r="BO64" s="371"/>
      <c r="BP64" s="371"/>
      <c r="BQ64" s="363" t="s">
        <v>72</v>
      </c>
      <c r="BR64" s="371"/>
      <c r="BS64" s="371"/>
      <c r="BT64" s="372" t="s">
        <v>72</v>
      </c>
      <c r="BU64" s="372" t="s">
        <v>72</v>
      </c>
      <c r="BV64" s="372" t="s">
        <v>72</v>
      </c>
      <c r="BW64" s="373" t="s">
        <v>72</v>
      </c>
      <c r="BX64" s="374" t="s">
        <v>72</v>
      </c>
      <c r="BY64" s="374" t="s">
        <v>72</v>
      </c>
      <c r="BZ64" s="374" t="s">
        <v>72</v>
      </c>
      <c r="CA64" s="368" t="s">
        <v>72</v>
      </c>
      <c r="CB64" s="374" t="s">
        <v>72</v>
      </c>
      <c r="CC64" s="374" t="s">
        <v>72</v>
      </c>
      <c r="CD64" s="374" t="s">
        <v>72</v>
      </c>
      <c r="CE64" s="363" t="s">
        <v>72</v>
      </c>
      <c r="CF64" s="372" t="s">
        <v>72</v>
      </c>
      <c r="CG64" s="372" t="s">
        <v>72</v>
      </c>
      <c r="CH64" s="375" t="s">
        <v>72</v>
      </c>
      <c r="CI64" s="375" t="s">
        <v>72</v>
      </c>
      <c r="CJ64" s="375" t="s">
        <v>72</v>
      </c>
      <c r="CK64" s="376" t="s">
        <v>72</v>
      </c>
      <c r="CL64" s="377" t="s">
        <v>72</v>
      </c>
      <c r="CM64" s="377" t="s">
        <v>72</v>
      </c>
      <c r="CN64" s="377" t="s">
        <v>72</v>
      </c>
      <c r="CO64" s="368" t="s">
        <v>72</v>
      </c>
      <c r="CP64" s="377" t="s">
        <v>72</v>
      </c>
      <c r="CQ64" s="377" t="s">
        <v>72</v>
      </c>
      <c r="CR64" s="377" t="s">
        <v>72</v>
      </c>
      <c r="CS64" s="363" t="s">
        <v>72</v>
      </c>
      <c r="CT64" s="375" t="s">
        <v>72</v>
      </c>
      <c r="CU64" s="375" t="s">
        <v>72</v>
      </c>
      <c r="CV64" s="378" t="s">
        <v>72</v>
      </c>
      <c r="CW64" s="378" t="s">
        <v>72</v>
      </c>
      <c r="CX64" s="378" t="s">
        <v>72</v>
      </c>
      <c r="CY64" s="378" t="s">
        <v>72</v>
      </c>
      <c r="CZ64" s="379" t="s">
        <v>72</v>
      </c>
      <c r="DA64" s="379" t="s">
        <v>72</v>
      </c>
      <c r="DB64" s="379" t="s">
        <v>72</v>
      </c>
      <c r="DC64" s="368" t="s">
        <v>72</v>
      </c>
      <c r="DD64" s="379" t="s">
        <v>72</v>
      </c>
      <c r="DE64" s="379" t="s">
        <v>72</v>
      </c>
      <c r="DF64" s="379" t="s">
        <v>72</v>
      </c>
      <c r="DG64" s="363" t="s">
        <v>72</v>
      </c>
      <c r="DH64" s="378" t="s">
        <v>72</v>
      </c>
      <c r="DI64" s="378" t="s">
        <v>72</v>
      </c>
      <c r="DJ64" s="262">
        <v>2</v>
      </c>
      <c r="DK64" s="262" t="s">
        <v>6426</v>
      </c>
      <c r="DL64" s="262" t="s">
        <v>6427</v>
      </c>
      <c r="DM64" s="262" t="s">
        <v>72</v>
      </c>
      <c r="DN64" s="262" t="s">
        <v>6428</v>
      </c>
      <c r="DO64" s="262" t="s">
        <v>6428</v>
      </c>
      <c r="DP64" s="262" t="s">
        <v>6428</v>
      </c>
      <c r="DQ64" s="262">
        <v>2</v>
      </c>
      <c r="DR64" s="380" t="s">
        <v>6734</v>
      </c>
      <c r="DS64" s="381" t="b">
        <v>1</v>
      </c>
      <c r="DT64" s="381" t="b">
        <v>1</v>
      </c>
      <c r="DU64" s="381" t="b">
        <v>1</v>
      </c>
      <c r="DV64" s="262" t="b">
        <v>1</v>
      </c>
      <c r="DW64" s="262" t="b">
        <v>1</v>
      </c>
      <c r="DX64" s="262" t="s">
        <v>6406</v>
      </c>
      <c r="DY64" s="262" t="s">
        <v>154</v>
      </c>
      <c r="DZ64" s="262" t="s">
        <v>72</v>
      </c>
      <c r="EA64" s="382" t="s">
        <v>6406</v>
      </c>
      <c r="EB64" s="382">
        <v>21</v>
      </c>
      <c r="EC64" s="262" t="s">
        <v>6406</v>
      </c>
      <c r="ED64" s="383"/>
      <c r="EE64" s="383"/>
      <c r="EF64" s="262" t="s">
        <v>154</v>
      </c>
      <c r="EG64" s="262">
        <v>2</v>
      </c>
      <c r="EH64" s="262">
        <v>0</v>
      </c>
      <c r="EI64" s="262" t="s">
        <v>154</v>
      </c>
    </row>
    <row r="65" spans="1:139" ht="67.5">
      <c r="A65" s="357">
        <v>64</v>
      </c>
      <c r="B65" s="358">
        <v>1</v>
      </c>
      <c r="C65" s="262">
        <v>0</v>
      </c>
      <c r="D65" s="359">
        <v>1703142</v>
      </c>
      <c r="E65" s="360" t="s">
        <v>6292</v>
      </c>
      <c r="F65" s="361" t="s">
        <v>6291</v>
      </c>
      <c r="G65" s="362" t="s">
        <v>6856</v>
      </c>
      <c r="H65" s="363" t="s">
        <v>6722</v>
      </c>
      <c r="I65" s="363" t="s">
        <v>6857</v>
      </c>
      <c r="J65" s="363" t="s">
        <v>6858</v>
      </c>
      <c r="K65" s="262" t="s">
        <v>6859</v>
      </c>
      <c r="L65" s="364">
        <v>43099</v>
      </c>
      <c r="M65" s="364">
        <v>43099</v>
      </c>
      <c r="N65" s="25" t="s">
        <v>6860</v>
      </c>
      <c r="O65" s="365">
        <v>64</v>
      </c>
      <c r="P65" s="260" t="s">
        <v>6420</v>
      </c>
      <c r="Q65" s="25" t="s">
        <v>128</v>
      </c>
      <c r="R65" s="260" t="s">
        <v>6421</v>
      </c>
      <c r="S65" s="260" t="s">
        <v>6422</v>
      </c>
      <c r="T65" s="27" t="s">
        <v>6421</v>
      </c>
      <c r="U65" s="27" t="s">
        <v>6422</v>
      </c>
      <c r="V65" s="363">
        <v>2</v>
      </c>
      <c r="W65" s="363" t="s">
        <v>6406</v>
      </c>
      <c r="X65" s="366" t="s">
        <v>6291</v>
      </c>
      <c r="Y65" s="366" t="s">
        <v>6861</v>
      </c>
      <c r="Z65" s="366" t="s">
        <v>569</v>
      </c>
      <c r="AA65" s="366">
        <v>3</v>
      </c>
      <c r="AB65" s="367" t="s">
        <v>6487</v>
      </c>
      <c r="AC65" s="367" t="s">
        <v>6487</v>
      </c>
      <c r="AD65" s="367" t="s">
        <v>6125</v>
      </c>
      <c r="AE65" s="367"/>
      <c r="AF65" s="368" t="s">
        <v>6488</v>
      </c>
      <c r="AG65" s="367" t="s">
        <v>6489</v>
      </c>
      <c r="AH65" s="367" t="s">
        <v>6489</v>
      </c>
      <c r="AI65" s="367" t="s">
        <v>6471</v>
      </c>
      <c r="AJ65" s="367"/>
      <c r="AK65" s="363" t="s">
        <v>6490</v>
      </c>
      <c r="AL65" s="366" t="s">
        <v>152</v>
      </c>
      <c r="AM65" s="366" t="s">
        <v>6339</v>
      </c>
      <c r="AN65" s="369" t="s">
        <v>6291</v>
      </c>
      <c r="AO65" s="369" t="s">
        <v>6861</v>
      </c>
      <c r="AP65" s="369" t="s">
        <v>639</v>
      </c>
      <c r="AQ65" s="369">
        <v>3</v>
      </c>
      <c r="AR65" s="370" t="s">
        <v>6125</v>
      </c>
      <c r="AS65" s="370" t="s">
        <v>6125</v>
      </c>
      <c r="AT65" s="370" t="s">
        <v>6125</v>
      </c>
      <c r="AU65" s="370"/>
      <c r="AV65" s="368" t="s">
        <v>39</v>
      </c>
      <c r="AW65" s="370" t="s">
        <v>3005</v>
      </c>
      <c r="AX65" s="370" t="s">
        <v>3005</v>
      </c>
      <c r="AY65" s="370" t="s">
        <v>3005</v>
      </c>
      <c r="AZ65" s="370"/>
      <c r="BA65" s="363" t="s">
        <v>6331</v>
      </c>
      <c r="BB65" s="369" t="s">
        <v>444</v>
      </c>
      <c r="BC65" s="369" t="s">
        <v>6339</v>
      </c>
      <c r="BD65" s="371"/>
      <c r="BE65" s="371"/>
      <c r="BF65" s="371"/>
      <c r="BG65" s="371"/>
      <c r="BH65" s="371"/>
      <c r="BI65" s="371"/>
      <c r="BJ65" s="371"/>
      <c r="BK65" s="371"/>
      <c r="BL65" s="368" t="s">
        <v>72</v>
      </c>
      <c r="BM65" s="371"/>
      <c r="BN65" s="371"/>
      <c r="BO65" s="371"/>
      <c r="BP65" s="371"/>
      <c r="BQ65" s="363" t="s">
        <v>72</v>
      </c>
      <c r="BR65" s="371"/>
      <c r="BS65" s="371"/>
      <c r="BT65" s="372" t="s">
        <v>72</v>
      </c>
      <c r="BU65" s="372" t="s">
        <v>72</v>
      </c>
      <c r="BV65" s="372" t="s">
        <v>72</v>
      </c>
      <c r="BW65" s="373" t="s">
        <v>72</v>
      </c>
      <c r="BX65" s="374" t="s">
        <v>72</v>
      </c>
      <c r="BY65" s="374" t="s">
        <v>72</v>
      </c>
      <c r="BZ65" s="374" t="s">
        <v>72</v>
      </c>
      <c r="CA65" s="368" t="s">
        <v>72</v>
      </c>
      <c r="CB65" s="374" t="s">
        <v>72</v>
      </c>
      <c r="CC65" s="374" t="s">
        <v>72</v>
      </c>
      <c r="CD65" s="374" t="s">
        <v>72</v>
      </c>
      <c r="CE65" s="363" t="s">
        <v>72</v>
      </c>
      <c r="CF65" s="372" t="s">
        <v>72</v>
      </c>
      <c r="CG65" s="372" t="s">
        <v>72</v>
      </c>
      <c r="CH65" s="375" t="s">
        <v>72</v>
      </c>
      <c r="CI65" s="375" t="s">
        <v>72</v>
      </c>
      <c r="CJ65" s="375" t="s">
        <v>72</v>
      </c>
      <c r="CK65" s="376" t="s">
        <v>72</v>
      </c>
      <c r="CL65" s="377" t="s">
        <v>72</v>
      </c>
      <c r="CM65" s="377" t="s">
        <v>72</v>
      </c>
      <c r="CN65" s="377" t="s">
        <v>72</v>
      </c>
      <c r="CO65" s="368" t="s">
        <v>72</v>
      </c>
      <c r="CP65" s="377" t="s">
        <v>72</v>
      </c>
      <c r="CQ65" s="377" t="s">
        <v>72</v>
      </c>
      <c r="CR65" s="377" t="s">
        <v>72</v>
      </c>
      <c r="CS65" s="363" t="s">
        <v>72</v>
      </c>
      <c r="CT65" s="375" t="s">
        <v>72</v>
      </c>
      <c r="CU65" s="375" t="s">
        <v>72</v>
      </c>
      <c r="CV65" s="378" t="s">
        <v>72</v>
      </c>
      <c r="CW65" s="378" t="s">
        <v>72</v>
      </c>
      <c r="CX65" s="378" t="s">
        <v>72</v>
      </c>
      <c r="CY65" s="378" t="s">
        <v>72</v>
      </c>
      <c r="CZ65" s="379" t="s">
        <v>72</v>
      </c>
      <c r="DA65" s="379" t="s">
        <v>72</v>
      </c>
      <c r="DB65" s="379" t="s">
        <v>72</v>
      </c>
      <c r="DC65" s="368" t="s">
        <v>72</v>
      </c>
      <c r="DD65" s="379" t="s">
        <v>72</v>
      </c>
      <c r="DE65" s="379" t="s">
        <v>72</v>
      </c>
      <c r="DF65" s="379" t="s">
        <v>72</v>
      </c>
      <c r="DG65" s="363" t="s">
        <v>72</v>
      </c>
      <c r="DH65" s="378" t="s">
        <v>72</v>
      </c>
      <c r="DI65" s="378" t="s">
        <v>72</v>
      </c>
      <c r="DJ65" s="262">
        <v>2</v>
      </c>
      <c r="DK65" s="262" t="s">
        <v>6426</v>
      </c>
      <c r="DL65" s="262" t="s">
        <v>6427</v>
      </c>
      <c r="DM65" s="262" t="s">
        <v>72</v>
      </c>
      <c r="DN65" s="262" t="s">
        <v>6428</v>
      </c>
      <c r="DO65" s="262" t="s">
        <v>6428</v>
      </c>
      <c r="DP65" s="262" t="s">
        <v>6428</v>
      </c>
      <c r="DQ65" s="262">
        <v>2</v>
      </c>
      <c r="DR65" s="380" t="s">
        <v>6734</v>
      </c>
      <c r="DS65" s="381" t="b">
        <v>1</v>
      </c>
      <c r="DT65" s="381" t="b">
        <v>1</v>
      </c>
      <c r="DU65" s="381" t="b">
        <v>1</v>
      </c>
      <c r="DV65" s="262" t="b">
        <v>1</v>
      </c>
      <c r="DW65" s="262" t="b">
        <v>1</v>
      </c>
      <c r="DX65" s="262" t="s">
        <v>6406</v>
      </c>
      <c r="DY65" s="262" t="s">
        <v>6406</v>
      </c>
      <c r="DZ65" s="262">
        <v>33</v>
      </c>
      <c r="EA65" s="382" t="s">
        <v>6406</v>
      </c>
      <c r="EB65" s="382">
        <v>28</v>
      </c>
      <c r="EC65" s="262" t="s">
        <v>6406</v>
      </c>
      <c r="ED65" s="383"/>
      <c r="EE65" s="383"/>
      <c r="EF65" s="262" t="s">
        <v>154</v>
      </c>
      <c r="EG65" s="262">
        <v>2</v>
      </c>
      <c r="EH65" s="262">
        <v>0</v>
      </c>
      <c r="EI65" s="262" t="s">
        <v>154</v>
      </c>
    </row>
    <row r="66" spans="1:139" ht="67.5">
      <c r="A66" s="357">
        <v>65</v>
      </c>
      <c r="B66" s="358">
        <v>1</v>
      </c>
      <c r="C66" s="262">
        <v>0</v>
      </c>
      <c r="D66" s="359">
        <v>1703143</v>
      </c>
      <c r="E66" s="360" t="s">
        <v>6292</v>
      </c>
      <c r="F66" s="361" t="s">
        <v>6291</v>
      </c>
      <c r="G66" s="362" t="s">
        <v>6862</v>
      </c>
      <c r="H66" s="363" t="s">
        <v>6722</v>
      </c>
      <c r="I66" s="363" t="s">
        <v>6863</v>
      </c>
      <c r="J66" s="363" t="s">
        <v>6864</v>
      </c>
      <c r="K66" s="262" t="s">
        <v>6865</v>
      </c>
      <c r="L66" s="364">
        <v>43099</v>
      </c>
      <c r="M66" s="364">
        <v>43091</v>
      </c>
      <c r="N66" s="25" t="s">
        <v>6866</v>
      </c>
      <c r="O66" s="365">
        <v>65</v>
      </c>
      <c r="P66" s="260" t="s">
        <v>6420</v>
      </c>
      <c r="Q66" s="25" t="s">
        <v>128</v>
      </c>
      <c r="R66" s="260" t="s">
        <v>6421</v>
      </c>
      <c r="S66" s="260" t="s">
        <v>6422</v>
      </c>
      <c r="T66" s="27" t="s">
        <v>6421</v>
      </c>
      <c r="U66" s="27" t="s">
        <v>6422</v>
      </c>
      <c r="V66" s="363">
        <v>2</v>
      </c>
      <c r="W66" s="363" t="s">
        <v>154</v>
      </c>
      <c r="X66" s="366" t="s">
        <v>6291</v>
      </c>
      <c r="Y66" s="366" t="s">
        <v>6867</v>
      </c>
      <c r="Z66" s="366" t="s">
        <v>6435</v>
      </c>
      <c r="AA66" s="366">
        <v>3</v>
      </c>
      <c r="AB66" s="367" t="s">
        <v>6337</v>
      </c>
      <c r="AC66" s="367" t="s">
        <v>6436</v>
      </c>
      <c r="AD66" s="367" t="s">
        <v>6337</v>
      </c>
      <c r="AE66" s="367"/>
      <c r="AF66" s="368" t="s">
        <v>6507</v>
      </c>
      <c r="AG66" s="367" t="s">
        <v>3005</v>
      </c>
      <c r="AH66" s="367" t="s">
        <v>6438</v>
      </c>
      <c r="AI66" s="367" t="s">
        <v>3005</v>
      </c>
      <c r="AJ66" s="367"/>
      <c r="AK66" s="363" t="s">
        <v>6508</v>
      </c>
      <c r="AL66" s="366" t="s">
        <v>152</v>
      </c>
      <c r="AM66" s="366" t="s">
        <v>6339</v>
      </c>
      <c r="AN66" s="369" t="s">
        <v>6291</v>
      </c>
      <c r="AO66" s="369" t="s">
        <v>6867</v>
      </c>
      <c r="AP66" s="369" t="s">
        <v>639</v>
      </c>
      <c r="AQ66" s="369">
        <v>3</v>
      </c>
      <c r="AR66" s="370" t="s">
        <v>6125</v>
      </c>
      <c r="AS66" s="370" t="s">
        <v>6125</v>
      </c>
      <c r="AT66" s="370" t="s">
        <v>6125</v>
      </c>
      <c r="AU66" s="370"/>
      <c r="AV66" s="368" t="s">
        <v>39</v>
      </c>
      <c r="AW66" s="370" t="s">
        <v>3005</v>
      </c>
      <c r="AX66" s="370" t="s">
        <v>3005</v>
      </c>
      <c r="AY66" s="370" t="s">
        <v>3005</v>
      </c>
      <c r="AZ66" s="370"/>
      <c r="BA66" s="363" t="s">
        <v>6331</v>
      </c>
      <c r="BB66" s="369" t="s">
        <v>444</v>
      </c>
      <c r="BC66" s="369" t="s">
        <v>6336</v>
      </c>
      <c r="BD66" s="371"/>
      <c r="BE66" s="371"/>
      <c r="BF66" s="371"/>
      <c r="BG66" s="371"/>
      <c r="BH66" s="371"/>
      <c r="BI66" s="371"/>
      <c r="BJ66" s="371"/>
      <c r="BK66" s="371"/>
      <c r="BL66" s="368" t="s">
        <v>72</v>
      </c>
      <c r="BM66" s="371"/>
      <c r="BN66" s="371"/>
      <c r="BO66" s="371"/>
      <c r="BP66" s="371"/>
      <c r="BQ66" s="363" t="s">
        <v>72</v>
      </c>
      <c r="BR66" s="371"/>
      <c r="BS66" s="371"/>
      <c r="BT66" s="372" t="s">
        <v>72</v>
      </c>
      <c r="BU66" s="372" t="s">
        <v>72</v>
      </c>
      <c r="BV66" s="372" t="s">
        <v>72</v>
      </c>
      <c r="BW66" s="373" t="s">
        <v>72</v>
      </c>
      <c r="BX66" s="374" t="s">
        <v>72</v>
      </c>
      <c r="BY66" s="374" t="s">
        <v>72</v>
      </c>
      <c r="BZ66" s="374" t="s">
        <v>72</v>
      </c>
      <c r="CA66" s="368" t="s">
        <v>72</v>
      </c>
      <c r="CB66" s="374" t="s">
        <v>72</v>
      </c>
      <c r="CC66" s="374" t="s">
        <v>72</v>
      </c>
      <c r="CD66" s="374" t="s">
        <v>72</v>
      </c>
      <c r="CE66" s="363" t="s">
        <v>72</v>
      </c>
      <c r="CF66" s="372" t="s">
        <v>72</v>
      </c>
      <c r="CG66" s="372" t="s">
        <v>72</v>
      </c>
      <c r="CH66" s="375" t="s">
        <v>72</v>
      </c>
      <c r="CI66" s="375" t="s">
        <v>72</v>
      </c>
      <c r="CJ66" s="375" t="s">
        <v>72</v>
      </c>
      <c r="CK66" s="376" t="s">
        <v>72</v>
      </c>
      <c r="CL66" s="377" t="s">
        <v>72</v>
      </c>
      <c r="CM66" s="377" t="s">
        <v>72</v>
      </c>
      <c r="CN66" s="377" t="s">
        <v>72</v>
      </c>
      <c r="CO66" s="368" t="s">
        <v>72</v>
      </c>
      <c r="CP66" s="377" t="s">
        <v>72</v>
      </c>
      <c r="CQ66" s="377" t="s">
        <v>72</v>
      </c>
      <c r="CR66" s="377" t="s">
        <v>72</v>
      </c>
      <c r="CS66" s="363" t="s">
        <v>72</v>
      </c>
      <c r="CT66" s="375" t="s">
        <v>72</v>
      </c>
      <c r="CU66" s="375" t="s">
        <v>72</v>
      </c>
      <c r="CV66" s="378" t="s">
        <v>72</v>
      </c>
      <c r="CW66" s="378" t="s">
        <v>72</v>
      </c>
      <c r="CX66" s="378" t="s">
        <v>72</v>
      </c>
      <c r="CY66" s="378" t="s">
        <v>72</v>
      </c>
      <c r="CZ66" s="379" t="s">
        <v>72</v>
      </c>
      <c r="DA66" s="379" t="s">
        <v>72</v>
      </c>
      <c r="DB66" s="379" t="s">
        <v>72</v>
      </c>
      <c r="DC66" s="368" t="s">
        <v>72</v>
      </c>
      <c r="DD66" s="379" t="s">
        <v>72</v>
      </c>
      <c r="DE66" s="379" t="s">
        <v>72</v>
      </c>
      <c r="DF66" s="379" t="s">
        <v>72</v>
      </c>
      <c r="DG66" s="363" t="s">
        <v>72</v>
      </c>
      <c r="DH66" s="378" t="s">
        <v>72</v>
      </c>
      <c r="DI66" s="378" t="s">
        <v>72</v>
      </c>
      <c r="DJ66" s="262">
        <v>2</v>
      </c>
      <c r="DK66" s="262" t="s">
        <v>6426</v>
      </c>
      <c r="DL66" s="262" t="s">
        <v>6427</v>
      </c>
      <c r="DM66" s="262" t="s">
        <v>72</v>
      </c>
      <c r="DN66" s="262" t="s">
        <v>6428</v>
      </c>
      <c r="DO66" s="262" t="s">
        <v>6428</v>
      </c>
      <c r="DP66" s="262" t="s">
        <v>6428</v>
      </c>
      <c r="DQ66" s="262">
        <v>2</v>
      </c>
      <c r="DR66" s="380">
        <v>0</v>
      </c>
      <c r="DS66" s="381" t="b">
        <v>1</v>
      </c>
      <c r="DT66" s="381" t="b">
        <v>1</v>
      </c>
      <c r="DU66" s="381" t="b">
        <v>1</v>
      </c>
      <c r="DV66" s="262" t="b">
        <v>1</v>
      </c>
      <c r="DW66" s="262" t="b">
        <v>1</v>
      </c>
      <c r="DX66" s="262" t="s">
        <v>6406</v>
      </c>
      <c r="DY66" s="262" t="s">
        <v>154</v>
      </c>
      <c r="DZ66" s="262" t="s">
        <v>72</v>
      </c>
      <c r="EA66" s="382" t="s">
        <v>6406</v>
      </c>
      <c r="EB66" s="382">
        <v>22</v>
      </c>
      <c r="EC66" s="262" t="s">
        <v>6406</v>
      </c>
      <c r="ED66" s="383"/>
      <c r="EE66" s="383"/>
      <c r="EF66" s="262" t="s">
        <v>154</v>
      </c>
      <c r="EG66" s="262">
        <v>2</v>
      </c>
      <c r="EH66" s="262">
        <v>0</v>
      </c>
      <c r="EI66" s="262" t="s">
        <v>154</v>
      </c>
    </row>
    <row r="67" spans="1:139" ht="67.5">
      <c r="A67" s="357">
        <v>66</v>
      </c>
      <c r="B67" s="358">
        <v>1</v>
      </c>
      <c r="C67" s="262">
        <v>0</v>
      </c>
      <c r="D67" s="359">
        <v>1703144</v>
      </c>
      <c r="E67" s="360" t="s">
        <v>6292</v>
      </c>
      <c r="F67" s="361" t="s">
        <v>6291</v>
      </c>
      <c r="G67" s="362" t="s">
        <v>6868</v>
      </c>
      <c r="H67" s="363" t="s">
        <v>6722</v>
      </c>
      <c r="I67" s="363" t="s">
        <v>6869</v>
      </c>
      <c r="J67" s="363" t="s">
        <v>6870</v>
      </c>
      <c r="K67" s="262" t="s">
        <v>6871</v>
      </c>
      <c r="L67" s="364">
        <v>43099</v>
      </c>
      <c r="M67" s="364">
        <v>43091</v>
      </c>
      <c r="N67" s="25" t="s">
        <v>6872</v>
      </c>
      <c r="O67" s="365">
        <v>66</v>
      </c>
      <c r="P67" s="260" t="s">
        <v>6420</v>
      </c>
      <c r="Q67" s="25" t="s">
        <v>128</v>
      </c>
      <c r="R67" s="260" t="s">
        <v>6421</v>
      </c>
      <c r="S67" s="260" t="s">
        <v>6422</v>
      </c>
      <c r="T67" s="27" t="s">
        <v>6421</v>
      </c>
      <c r="U67" s="27" t="s">
        <v>6422</v>
      </c>
      <c r="V67" s="363">
        <v>2</v>
      </c>
      <c r="W67" s="363" t="s">
        <v>6406</v>
      </c>
      <c r="X67" s="366" t="s">
        <v>6291</v>
      </c>
      <c r="Y67" s="366" t="s">
        <v>6873</v>
      </c>
      <c r="Z67" s="366" t="s">
        <v>6435</v>
      </c>
      <c r="AA67" s="366">
        <v>3</v>
      </c>
      <c r="AB67" s="367" t="s">
        <v>6436</v>
      </c>
      <c r="AC67" s="367" t="s">
        <v>6337</v>
      </c>
      <c r="AD67" s="367" t="s">
        <v>6436</v>
      </c>
      <c r="AE67" s="367"/>
      <c r="AF67" s="368" t="s">
        <v>6874</v>
      </c>
      <c r="AG67" s="367" t="s">
        <v>6438</v>
      </c>
      <c r="AH67" s="367" t="s">
        <v>3005</v>
      </c>
      <c r="AI67" s="367" t="s">
        <v>6438</v>
      </c>
      <c r="AJ67" s="367"/>
      <c r="AK67" s="363" t="s">
        <v>6875</v>
      </c>
      <c r="AL67" s="366" t="s">
        <v>152</v>
      </c>
      <c r="AM67" s="366" t="s">
        <v>6689</v>
      </c>
      <c r="AN67" s="369" t="s">
        <v>6291</v>
      </c>
      <c r="AO67" s="369" t="s">
        <v>6873</v>
      </c>
      <c r="AP67" s="369" t="s">
        <v>639</v>
      </c>
      <c r="AQ67" s="369">
        <v>3</v>
      </c>
      <c r="AR67" s="370" t="s">
        <v>6125</v>
      </c>
      <c r="AS67" s="370" t="s">
        <v>6125</v>
      </c>
      <c r="AT67" s="370" t="s">
        <v>6125</v>
      </c>
      <c r="AU67" s="370"/>
      <c r="AV67" s="368" t="s">
        <v>39</v>
      </c>
      <c r="AW67" s="370" t="s">
        <v>3005</v>
      </c>
      <c r="AX67" s="370" t="s">
        <v>3005</v>
      </c>
      <c r="AY67" s="370" t="s">
        <v>3005</v>
      </c>
      <c r="AZ67" s="370"/>
      <c r="BA67" s="363" t="s">
        <v>6331</v>
      </c>
      <c r="BB67" s="369" t="s">
        <v>444</v>
      </c>
      <c r="BC67" s="369" t="s">
        <v>6456</v>
      </c>
      <c r="BD67" s="371"/>
      <c r="BE67" s="371"/>
      <c r="BF67" s="371"/>
      <c r="BG67" s="371"/>
      <c r="BH67" s="371"/>
      <c r="BI67" s="371"/>
      <c r="BJ67" s="371"/>
      <c r="BK67" s="371"/>
      <c r="BL67" s="368" t="s">
        <v>72</v>
      </c>
      <c r="BM67" s="371"/>
      <c r="BN67" s="371"/>
      <c r="BO67" s="371"/>
      <c r="BP67" s="371"/>
      <c r="BQ67" s="363" t="s">
        <v>72</v>
      </c>
      <c r="BR67" s="371"/>
      <c r="BS67" s="371"/>
      <c r="BT67" s="372" t="s">
        <v>72</v>
      </c>
      <c r="BU67" s="372" t="s">
        <v>72</v>
      </c>
      <c r="BV67" s="372" t="s">
        <v>72</v>
      </c>
      <c r="BW67" s="373" t="s">
        <v>72</v>
      </c>
      <c r="BX67" s="374" t="s">
        <v>72</v>
      </c>
      <c r="BY67" s="374" t="s">
        <v>72</v>
      </c>
      <c r="BZ67" s="374" t="s">
        <v>72</v>
      </c>
      <c r="CA67" s="368" t="s">
        <v>72</v>
      </c>
      <c r="CB67" s="374" t="s">
        <v>72</v>
      </c>
      <c r="CC67" s="374" t="s">
        <v>72</v>
      </c>
      <c r="CD67" s="374" t="s">
        <v>72</v>
      </c>
      <c r="CE67" s="363" t="s">
        <v>72</v>
      </c>
      <c r="CF67" s="372" t="s">
        <v>72</v>
      </c>
      <c r="CG67" s="372" t="s">
        <v>72</v>
      </c>
      <c r="CH67" s="375" t="s">
        <v>72</v>
      </c>
      <c r="CI67" s="375" t="s">
        <v>72</v>
      </c>
      <c r="CJ67" s="375" t="s">
        <v>72</v>
      </c>
      <c r="CK67" s="376" t="s">
        <v>72</v>
      </c>
      <c r="CL67" s="377" t="s">
        <v>72</v>
      </c>
      <c r="CM67" s="377" t="s">
        <v>72</v>
      </c>
      <c r="CN67" s="377" t="s">
        <v>72</v>
      </c>
      <c r="CO67" s="368" t="s">
        <v>72</v>
      </c>
      <c r="CP67" s="377" t="s">
        <v>72</v>
      </c>
      <c r="CQ67" s="377" t="s">
        <v>72</v>
      </c>
      <c r="CR67" s="377" t="s">
        <v>72</v>
      </c>
      <c r="CS67" s="363" t="s">
        <v>72</v>
      </c>
      <c r="CT67" s="375" t="s">
        <v>72</v>
      </c>
      <c r="CU67" s="375" t="s">
        <v>72</v>
      </c>
      <c r="CV67" s="378" t="s">
        <v>72</v>
      </c>
      <c r="CW67" s="378" t="s">
        <v>72</v>
      </c>
      <c r="CX67" s="378" t="s">
        <v>72</v>
      </c>
      <c r="CY67" s="378" t="s">
        <v>72</v>
      </c>
      <c r="CZ67" s="379" t="s">
        <v>72</v>
      </c>
      <c r="DA67" s="379" t="s">
        <v>72</v>
      </c>
      <c r="DB67" s="379" t="s">
        <v>72</v>
      </c>
      <c r="DC67" s="368" t="s">
        <v>72</v>
      </c>
      <c r="DD67" s="379" t="s">
        <v>72</v>
      </c>
      <c r="DE67" s="379" t="s">
        <v>72</v>
      </c>
      <c r="DF67" s="379" t="s">
        <v>72</v>
      </c>
      <c r="DG67" s="363" t="s">
        <v>72</v>
      </c>
      <c r="DH67" s="378" t="s">
        <v>72</v>
      </c>
      <c r="DI67" s="378" t="s">
        <v>72</v>
      </c>
      <c r="DJ67" s="262">
        <v>2</v>
      </c>
      <c r="DK67" s="262" t="s">
        <v>6426</v>
      </c>
      <c r="DL67" s="262" t="s">
        <v>6427</v>
      </c>
      <c r="DM67" s="262" t="s">
        <v>72</v>
      </c>
      <c r="DN67" s="262" t="s">
        <v>6428</v>
      </c>
      <c r="DO67" s="262" t="s">
        <v>6428</v>
      </c>
      <c r="DP67" s="262" t="s">
        <v>6428</v>
      </c>
      <c r="DQ67" s="262">
        <v>2</v>
      </c>
      <c r="DR67" s="380">
        <v>0</v>
      </c>
      <c r="DS67" s="381" t="b">
        <v>1</v>
      </c>
      <c r="DT67" s="381" t="b">
        <v>1</v>
      </c>
      <c r="DU67" s="381" t="b">
        <v>1</v>
      </c>
      <c r="DV67" s="262" t="b">
        <v>1</v>
      </c>
      <c r="DW67" s="262" t="b">
        <v>1</v>
      </c>
      <c r="DX67" s="262" t="s">
        <v>6406</v>
      </c>
      <c r="DY67" s="262" t="s">
        <v>6406</v>
      </c>
      <c r="DZ67" s="262">
        <v>46</v>
      </c>
      <c r="EA67" s="382" t="s">
        <v>6406</v>
      </c>
      <c r="EB67" s="382">
        <v>38</v>
      </c>
      <c r="EC67" s="262" t="s">
        <v>6406</v>
      </c>
      <c r="ED67" s="383"/>
      <c r="EE67" s="383"/>
      <c r="EF67" s="262" t="s">
        <v>154</v>
      </c>
      <c r="EG67" s="262">
        <v>2</v>
      </c>
      <c r="EH67" s="262">
        <v>0</v>
      </c>
      <c r="EI67" s="262" t="s">
        <v>154</v>
      </c>
    </row>
    <row r="68" spans="1:139" ht="67.5">
      <c r="A68" s="357">
        <v>67</v>
      </c>
      <c r="B68" s="358">
        <v>1</v>
      </c>
      <c r="C68" s="262">
        <v>0</v>
      </c>
      <c r="D68" s="359">
        <v>1703145</v>
      </c>
      <c r="E68" s="360" t="s">
        <v>6292</v>
      </c>
      <c r="F68" s="361" t="s">
        <v>6291</v>
      </c>
      <c r="G68" s="362" t="s">
        <v>6876</v>
      </c>
      <c r="H68" s="363" t="s">
        <v>6722</v>
      </c>
      <c r="I68" s="363" t="s">
        <v>6877</v>
      </c>
      <c r="J68" s="363" t="s">
        <v>6878</v>
      </c>
      <c r="K68" s="262" t="s">
        <v>6879</v>
      </c>
      <c r="L68" s="364">
        <v>43099</v>
      </c>
      <c r="M68" s="364">
        <v>43092</v>
      </c>
      <c r="N68" s="25" t="s">
        <v>6880</v>
      </c>
      <c r="O68" s="365">
        <v>67</v>
      </c>
      <c r="P68" s="260" t="s">
        <v>6420</v>
      </c>
      <c r="Q68" s="25" t="s">
        <v>128</v>
      </c>
      <c r="R68" s="260" t="s">
        <v>6421</v>
      </c>
      <c r="S68" s="260" t="s">
        <v>6422</v>
      </c>
      <c r="T68" s="27" t="s">
        <v>6421</v>
      </c>
      <c r="U68" s="27" t="s">
        <v>6422</v>
      </c>
      <c r="V68" s="363">
        <v>2</v>
      </c>
      <c r="W68" s="363" t="s">
        <v>154</v>
      </c>
      <c r="X68" s="366" t="s">
        <v>6291</v>
      </c>
      <c r="Y68" s="366" t="s">
        <v>6881</v>
      </c>
      <c r="Z68" s="366" t="s">
        <v>6435</v>
      </c>
      <c r="AA68" s="366">
        <v>3</v>
      </c>
      <c r="AB68" s="367" t="s">
        <v>6125</v>
      </c>
      <c r="AC68" s="367" t="s">
        <v>6337</v>
      </c>
      <c r="AD68" s="367" t="s">
        <v>6436</v>
      </c>
      <c r="AE68" s="367"/>
      <c r="AF68" s="368" t="s">
        <v>6882</v>
      </c>
      <c r="AG68" s="367" t="s">
        <v>6471</v>
      </c>
      <c r="AH68" s="367" t="s">
        <v>3005</v>
      </c>
      <c r="AI68" s="367" t="s">
        <v>6438</v>
      </c>
      <c r="AJ68" s="367"/>
      <c r="AK68" s="363" t="s">
        <v>6883</v>
      </c>
      <c r="AL68" s="366" t="s">
        <v>152</v>
      </c>
      <c r="AM68" s="366" t="s">
        <v>6339</v>
      </c>
      <c r="AN68" s="369" t="s">
        <v>6291</v>
      </c>
      <c r="AO68" s="369" t="s">
        <v>6881</v>
      </c>
      <c r="AP68" s="369" t="s">
        <v>639</v>
      </c>
      <c r="AQ68" s="369">
        <v>3</v>
      </c>
      <c r="AR68" s="370" t="s">
        <v>6125</v>
      </c>
      <c r="AS68" s="370" t="s">
        <v>6125</v>
      </c>
      <c r="AT68" s="370" t="s">
        <v>6125</v>
      </c>
      <c r="AU68" s="370"/>
      <c r="AV68" s="368" t="s">
        <v>39</v>
      </c>
      <c r="AW68" s="370" t="s">
        <v>3005</v>
      </c>
      <c r="AX68" s="370" t="s">
        <v>3005</v>
      </c>
      <c r="AY68" s="370" t="s">
        <v>3005</v>
      </c>
      <c r="AZ68" s="370"/>
      <c r="BA68" s="363" t="s">
        <v>6331</v>
      </c>
      <c r="BB68" s="369" t="s">
        <v>444</v>
      </c>
      <c r="BC68" s="369" t="s">
        <v>6884</v>
      </c>
      <c r="BD68" s="371"/>
      <c r="BE68" s="371"/>
      <c r="BF68" s="371"/>
      <c r="BG68" s="371"/>
      <c r="BH68" s="371"/>
      <c r="BI68" s="371"/>
      <c r="BJ68" s="371"/>
      <c r="BK68" s="371"/>
      <c r="BL68" s="368" t="s">
        <v>72</v>
      </c>
      <c r="BM68" s="371"/>
      <c r="BN68" s="371"/>
      <c r="BO68" s="371"/>
      <c r="BP68" s="371"/>
      <c r="BQ68" s="363" t="s">
        <v>72</v>
      </c>
      <c r="BR68" s="371"/>
      <c r="BS68" s="371"/>
      <c r="BT68" s="372" t="s">
        <v>72</v>
      </c>
      <c r="BU68" s="372" t="s">
        <v>72</v>
      </c>
      <c r="BV68" s="372" t="s">
        <v>72</v>
      </c>
      <c r="BW68" s="373" t="s">
        <v>72</v>
      </c>
      <c r="BX68" s="374" t="s">
        <v>72</v>
      </c>
      <c r="BY68" s="374" t="s">
        <v>72</v>
      </c>
      <c r="BZ68" s="374" t="s">
        <v>72</v>
      </c>
      <c r="CA68" s="368" t="s">
        <v>72</v>
      </c>
      <c r="CB68" s="374" t="s">
        <v>72</v>
      </c>
      <c r="CC68" s="374" t="s">
        <v>72</v>
      </c>
      <c r="CD68" s="374" t="s">
        <v>72</v>
      </c>
      <c r="CE68" s="363" t="s">
        <v>72</v>
      </c>
      <c r="CF68" s="372" t="s">
        <v>72</v>
      </c>
      <c r="CG68" s="372" t="s">
        <v>72</v>
      </c>
      <c r="CH68" s="375" t="s">
        <v>72</v>
      </c>
      <c r="CI68" s="375" t="s">
        <v>72</v>
      </c>
      <c r="CJ68" s="375" t="s">
        <v>72</v>
      </c>
      <c r="CK68" s="376" t="s">
        <v>72</v>
      </c>
      <c r="CL68" s="377" t="s">
        <v>72</v>
      </c>
      <c r="CM68" s="377" t="s">
        <v>72</v>
      </c>
      <c r="CN68" s="377" t="s">
        <v>72</v>
      </c>
      <c r="CO68" s="368" t="s">
        <v>72</v>
      </c>
      <c r="CP68" s="377" t="s">
        <v>72</v>
      </c>
      <c r="CQ68" s="377" t="s">
        <v>72</v>
      </c>
      <c r="CR68" s="377" t="s">
        <v>72</v>
      </c>
      <c r="CS68" s="363" t="s">
        <v>72</v>
      </c>
      <c r="CT68" s="375" t="s">
        <v>72</v>
      </c>
      <c r="CU68" s="375" t="s">
        <v>72</v>
      </c>
      <c r="CV68" s="378" t="s">
        <v>72</v>
      </c>
      <c r="CW68" s="378" t="s">
        <v>72</v>
      </c>
      <c r="CX68" s="378" t="s">
        <v>72</v>
      </c>
      <c r="CY68" s="378" t="s">
        <v>72</v>
      </c>
      <c r="CZ68" s="379" t="s">
        <v>72</v>
      </c>
      <c r="DA68" s="379" t="s">
        <v>72</v>
      </c>
      <c r="DB68" s="379" t="s">
        <v>72</v>
      </c>
      <c r="DC68" s="368" t="s">
        <v>72</v>
      </c>
      <c r="DD68" s="379" t="s">
        <v>72</v>
      </c>
      <c r="DE68" s="379" t="s">
        <v>72</v>
      </c>
      <c r="DF68" s="379" t="s">
        <v>72</v>
      </c>
      <c r="DG68" s="363" t="s">
        <v>72</v>
      </c>
      <c r="DH68" s="378" t="s">
        <v>72</v>
      </c>
      <c r="DI68" s="378" t="s">
        <v>72</v>
      </c>
      <c r="DJ68" s="262">
        <v>2</v>
      </c>
      <c r="DK68" s="262" t="s">
        <v>6426</v>
      </c>
      <c r="DL68" s="262" t="s">
        <v>6427</v>
      </c>
      <c r="DM68" s="262" t="s">
        <v>72</v>
      </c>
      <c r="DN68" s="262" t="s">
        <v>6428</v>
      </c>
      <c r="DO68" s="262" t="s">
        <v>6428</v>
      </c>
      <c r="DP68" s="262" t="s">
        <v>6428</v>
      </c>
      <c r="DQ68" s="262">
        <v>2</v>
      </c>
      <c r="DR68" s="380">
        <v>0</v>
      </c>
      <c r="DS68" s="381" t="b">
        <v>1</v>
      </c>
      <c r="DT68" s="381" t="b">
        <v>1</v>
      </c>
      <c r="DU68" s="381" t="b">
        <v>1</v>
      </c>
      <c r="DV68" s="262" t="b">
        <v>1</v>
      </c>
      <c r="DW68" s="262" t="b">
        <v>1</v>
      </c>
      <c r="DX68" s="262" t="s">
        <v>6406</v>
      </c>
      <c r="DY68" s="262" t="s">
        <v>154</v>
      </c>
      <c r="DZ68" s="262" t="s">
        <v>72</v>
      </c>
      <c r="EA68" s="382" t="s">
        <v>6406</v>
      </c>
      <c r="EB68" s="382">
        <v>17</v>
      </c>
      <c r="EC68" s="262" t="s">
        <v>6406</v>
      </c>
      <c r="ED68" s="383"/>
      <c r="EE68" s="383"/>
      <c r="EF68" s="262" t="s">
        <v>154</v>
      </c>
      <c r="EG68" s="262">
        <v>2</v>
      </c>
      <c r="EH68" s="262">
        <v>0</v>
      </c>
      <c r="EI68" s="262" t="s">
        <v>154</v>
      </c>
    </row>
    <row r="69" spans="1:139" ht="67.5">
      <c r="A69" s="357">
        <v>68</v>
      </c>
      <c r="B69" s="358">
        <v>1</v>
      </c>
      <c r="C69" s="262">
        <v>0</v>
      </c>
      <c r="D69" s="359">
        <v>1703146</v>
      </c>
      <c r="E69" s="360" t="s">
        <v>6292</v>
      </c>
      <c r="F69" s="361" t="s">
        <v>6291</v>
      </c>
      <c r="G69" s="362" t="s">
        <v>6885</v>
      </c>
      <c r="H69" s="363" t="s">
        <v>6722</v>
      </c>
      <c r="I69" s="363" t="s">
        <v>6886</v>
      </c>
      <c r="J69" s="363" t="s">
        <v>6887</v>
      </c>
      <c r="K69" s="262" t="s">
        <v>6888</v>
      </c>
      <c r="L69" s="364">
        <v>43099</v>
      </c>
      <c r="M69" s="364">
        <v>43092</v>
      </c>
      <c r="N69" s="25" t="s">
        <v>6889</v>
      </c>
      <c r="O69" s="365">
        <v>68</v>
      </c>
      <c r="P69" s="260" t="s">
        <v>6420</v>
      </c>
      <c r="Q69" s="25" t="s">
        <v>128</v>
      </c>
      <c r="R69" s="260" t="s">
        <v>6421</v>
      </c>
      <c r="S69" s="260" t="s">
        <v>6422</v>
      </c>
      <c r="T69" s="27" t="s">
        <v>6421</v>
      </c>
      <c r="U69" s="27" t="s">
        <v>6422</v>
      </c>
      <c r="V69" s="363">
        <v>2</v>
      </c>
      <c r="W69" s="363" t="s">
        <v>154</v>
      </c>
      <c r="X69" s="366" t="s">
        <v>6291</v>
      </c>
      <c r="Y69" s="366" t="s">
        <v>6890</v>
      </c>
      <c r="Z69" s="366" t="s">
        <v>569</v>
      </c>
      <c r="AA69" s="366">
        <v>3</v>
      </c>
      <c r="AB69" s="367" t="s">
        <v>6125</v>
      </c>
      <c r="AC69" s="367" t="s">
        <v>6487</v>
      </c>
      <c r="AD69" s="367" t="s">
        <v>6487</v>
      </c>
      <c r="AE69" s="367"/>
      <c r="AF69" s="368" t="s">
        <v>6579</v>
      </c>
      <c r="AG69" s="367" t="s">
        <v>6471</v>
      </c>
      <c r="AH69" s="367" t="s">
        <v>6489</v>
      </c>
      <c r="AI69" s="367" t="s">
        <v>6489</v>
      </c>
      <c r="AJ69" s="367"/>
      <c r="AK69" s="363" t="s">
        <v>6580</v>
      </c>
      <c r="AL69" s="366" t="s">
        <v>152</v>
      </c>
      <c r="AM69" s="366" t="s">
        <v>6338</v>
      </c>
      <c r="AN69" s="369" t="s">
        <v>6291</v>
      </c>
      <c r="AO69" s="369" t="s">
        <v>6890</v>
      </c>
      <c r="AP69" s="369" t="s">
        <v>639</v>
      </c>
      <c r="AQ69" s="369">
        <v>3</v>
      </c>
      <c r="AR69" s="370" t="s">
        <v>6125</v>
      </c>
      <c r="AS69" s="370" t="s">
        <v>6125</v>
      </c>
      <c r="AT69" s="370" t="s">
        <v>6125</v>
      </c>
      <c r="AU69" s="370"/>
      <c r="AV69" s="368" t="s">
        <v>39</v>
      </c>
      <c r="AW69" s="370" t="s">
        <v>3005</v>
      </c>
      <c r="AX69" s="370" t="s">
        <v>3005</v>
      </c>
      <c r="AY69" s="370" t="s">
        <v>3005</v>
      </c>
      <c r="AZ69" s="370"/>
      <c r="BA69" s="363" t="s">
        <v>6331</v>
      </c>
      <c r="BB69" s="369" t="s">
        <v>444</v>
      </c>
      <c r="BC69" s="369" t="s">
        <v>6339</v>
      </c>
      <c r="BD69" s="371"/>
      <c r="BE69" s="371"/>
      <c r="BF69" s="371"/>
      <c r="BG69" s="371"/>
      <c r="BH69" s="371"/>
      <c r="BI69" s="371"/>
      <c r="BJ69" s="371"/>
      <c r="BK69" s="371"/>
      <c r="BL69" s="368" t="s">
        <v>72</v>
      </c>
      <c r="BM69" s="371"/>
      <c r="BN69" s="371"/>
      <c r="BO69" s="371"/>
      <c r="BP69" s="371"/>
      <c r="BQ69" s="363" t="s">
        <v>72</v>
      </c>
      <c r="BR69" s="371"/>
      <c r="BS69" s="371"/>
      <c r="BT69" s="372" t="s">
        <v>72</v>
      </c>
      <c r="BU69" s="372" t="s">
        <v>72</v>
      </c>
      <c r="BV69" s="372" t="s">
        <v>72</v>
      </c>
      <c r="BW69" s="373" t="s">
        <v>72</v>
      </c>
      <c r="BX69" s="374" t="s">
        <v>72</v>
      </c>
      <c r="BY69" s="374" t="s">
        <v>72</v>
      </c>
      <c r="BZ69" s="374" t="s">
        <v>72</v>
      </c>
      <c r="CA69" s="368" t="s">
        <v>72</v>
      </c>
      <c r="CB69" s="374" t="s">
        <v>72</v>
      </c>
      <c r="CC69" s="374" t="s">
        <v>72</v>
      </c>
      <c r="CD69" s="374" t="s">
        <v>72</v>
      </c>
      <c r="CE69" s="363" t="s">
        <v>72</v>
      </c>
      <c r="CF69" s="372" t="s">
        <v>72</v>
      </c>
      <c r="CG69" s="372" t="s">
        <v>72</v>
      </c>
      <c r="CH69" s="375" t="s">
        <v>72</v>
      </c>
      <c r="CI69" s="375" t="s">
        <v>72</v>
      </c>
      <c r="CJ69" s="375" t="s">
        <v>72</v>
      </c>
      <c r="CK69" s="376" t="s">
        <v>72</v>
      </c>
      <c r="CL69" s="377" t="s">
        <v>72</v>
      </c>
      <c r="CM69" s="377" t="s">
        <v>72</v>
      </c>
      <c r="CN69" s="377" t="s">
        <v>72</v>
      </c>
      <c r="CO69" s="368" t="s">
        <v>72</v>
      </c>
      <c r="CP69" s="377" t="s">
        <v>72</v>
      </c>
      <c r="CQ69" s="377" t="s">
        <v>72</v>
      </c>
      <c r="CR69" s="377" t="s">
        <v>72</v>
      </c>
      <c r="CS69" s="363" t="s">
        <v>72</v>
      </c>
      <c r="CT69" s="375" t="s">
        <v>72</v>
      </c>
      <c r="CU69" s="375" t="s">
        <v>72</v>
      </c>
      <c r="CV69" s="378" t="s">
        <v>72</v>
      </c>
      <c r="CW69" s="378" t="s">
        <v>72</v>
      </c>
      <c r="CX69" s="378" t="s">
        <v>72</v>
      </c>
      <c r="CY69" s="378" t="s">
        <v>72</v>
      </c>
      <c r="CZ69" s="379" t="s">
        <v>72</v>
      </c>
      <c r="DA69" s="379" t="s">
        <v>72</v>
      </c>
      <c r="DB69" s="379" t="s">
        <v>72</v>
      </c>
      <c r="DC69" s="368" t="s">
        <v>72</v>
      </c>
      <c r="DD69" s="379" t="s">
        <v>72</v>
      </c>
      <c r="DE69" s="379" t="s">
        <v>72</v>
      </c>
      <c r="DF69" s="379" t="s">
        <v>72</v>
      </c>
      <c r="DG69" s="363" t="s">
        <v>72</v>
      </c>
      <c r="DH69" s="378" t="s">
        <v>72</v>
      </c>
      <c r="DI69" s="378" t="s">
        <v>72</v>
      </c>
      <c r="DJ69" s="262">
        <v>2</v>
      </c>
      <c r="DK69" s="262" t="s">
        <v>6426</v>
      </c>
      <c r="DL69" s="262" t="s">
        <v>6427</v>
      </c>
      <c r="DM69" s="262" t="s">
        <v>72</v>
      </c>
      <c r="DN69" s="262" t="s">
        <v>6428</v>
      </c>
      <c r="DO69" s="262" t="s">
        <v>6428</v>
      </c>
      <c r="DP69" s="262" t="s">
        <v>6428</v>
      </c>
      <c r="DQ69" s="262">
        <v>2</v>
      </c>
      <c r="DR69" s="380">
        <v>0</v>
      </c>
      <c r="DS69" s="381" t="b">
        <v>1</v>
      </c>
      <c r="DT69" s="381" t="b">
        <v>1</v>
      </c>
      <c r="DU69" s="381" t="b">
        <v>1</v>
      </c>
      <c r="DV69" s="262" t="b">
        <v>1</v>
      </c>
      <c r="DW69" s="262" t="b">
        <v>1</v>
      </c>
      <c r="DX69" s="262" t="s">
        <v>6406</v>
      </c>
      <c r="DY69" s="262" t="s">
        <v>154</v>
      </c>
      <c r="DZ69" s="262" t="s">
        <v>72</v>
      </c>
      <c r="EA69" s="382" t="s">
        <v>6406</v>
      </c>
      <c r="EB69" s="382">
        <v>19</v>
      </c>
      <c r="EC69" s="262" t="s">
        <v>6406</v>
      </c>
      <c r="ED69" s="383"/>
      <c r="EE69" s="383"/>
      <c r="EF69" s="262" t="s">
        <v>154</v>
      </c>
      <c r="EG69" s="262">
        <v>2</v>
      </c>
      <c r="EH69" s="262">
        <v>0</v>
      </c>
      <c r="EI69" s="262" t="s">
        <v>154</v>
      </c>
    </row>
    <row r="70" spans="1:139" ht="67.5">
      <c r="A70" s="357">
        <v>69</v>
      </c>
      <c r="B70" s="358">
        <v>1</v>
      </c>
      <c r="C70" s="262">
        <v>0</v>
      </c>
      <c r="D70" s="359">
        <v>1703147</v>
      </c>
      <c r="E70" s="360" t="s">
        <v>6292</v>
      </c>
      <c r="F70" s="361" t="s">
        <v>6291</v>
      </c>
      <c r="G70" s="362" t="s">
        <v>6891</v>
      </c>
      <c r="H70" s="363" t="s">
        <v>6722</v>
      </c>
      <c r="I70" s="363" t="s">
        <v>6892</v>
      </c>
      <c r="J70" s="363" t="s">
        <v>6893</v>
      </c>
      <c r="K70" s="262" t="s">
        <v>6894</v>
      </c>
      <c r="L70" s="364">
        <v>43099</v>
      </c>
      <c r="M70" s="364">
        <v>43092</v>
      </c>
      <c r="N70" s="25" t="s">
        <v>6895</v>
      </c>
      <c r="O70" s="365">
        <v>69</v>
      </c>
      <c r="P70" s="260" t="s">
        <v>6420</v>
      </c>
      <c r="Q70" s="25" t="s">
        <v>128</v>
      </c>
      <c r="R70" s="260" t="s">
        <v>6421</v>
      </c>
      <c r="S70" s="260" t="s">
        <v>6422</v>
      </c>
      <c r="T70" s="27" t="s">
        <v>6421</v>
      </c>
      <c r="U70" s="27" t="s">
        <v>6422</v>
      </c>
      <c r="V70" s="363">
        <v>2</v>
      </c>
      <c r="W70" s="363" t="s">
        <v>6406</v>
      </c>
      <c r="X70" s="366" t="s">
        <v>6291</v>
      </c>
      <c r="Y70" s="366" t="s">
        <v>6896</v>
      </c>
      <c r="Z70" s="366" t="s">
        <v>569</v>
      </c>
      <c r="AA70" s="366">
        <v>3</v>
      </c>
      <c r="AB70" s="367" t="s">
        <v>6337</v>
      </c>
      <c r="AC70" s="367" t="s">
        <v>6337</v>
      </c>
      <c r="AD70" s="367" t="s">
        <v>6125</v>
      </c>
      <c r="AE70" s="367"/>
      <c r="AF70" s="368" t="s">
        <v>6897</v>
      </c>
      <c r="AG70" s="367" t="s">
        <v>3005</v>
      </c>
      <c r="AH70" s="367" t="s">
        <v>3005</v>
      </c>
      <c r="AI70" s="367" t="s">
        <v>6471</v>
      </c>
      <c r="AJ70" s="367"/>
      <c r="AK70" s="363" t="s">
        <v>6898</v>
      </c>
      <c r="AL70" s="366" t="s">
        <v>152</v>
      </c>
      <c r="AM70" s="366" t="s">
        <v>6572</v>
      </c>
      <c r="AN70" s="369" t="s">
        <v>6291</v>
      </c>
      <c r="AO70" s="369" t="s">
        <v>6896</v>
      </c>
      <c r="AP70" s="369" t="s">
        <v>639</v>
      </c>
      <c r="AQ70" s="369">
        <v>3</v>
      </c>
      <c r="AR70" s="370" t="s">
        <v>6125</v>
      </c>
      <c r="AS70" s="370" t="s">
        <v>6125</v>
      </c>
      <c r="AT70" s="370" t="s">
        <v>6125</v>
      </c>
      <c r="AU70" s="370"/>
      <c r="AV70" s="368" t="s">
        <v>39</v>
      </c>
      <c r="AW70" s="370" t="s">
        <v>3005</v>
      </c>
      <c r="AX70" s="370" t="s">
        <v>3005</v>
      </c>
      <c r="AY70" s="370" t="s">
        <v>3005</v>
      </c>
      <c r="AZ70" s="370"/>
      <c r="BA70" s="363" t="s">
        <v>6331</v>
      </c>
      <c r="BB70" s="369" t="s">
        <v>444</v>
      </c>
      <c r="BC70" s="369" t="s">
        <v>6330</v>
      </c>
      <c r="BD70" s="371"/>
      <c r="BE70" s="371"/>
      <c r="BF70" s="371"/>
      <c r="BG70" s="371"/>
      <c r="BH70" s="371"/>
      <c r="BI70" s="371"/>
      <c r="BJ70" s="371"/>
      <c r="BK70" s="371"/>
      <c r="BL70" s="368" t="s">
        <v>72</v>
      </c>
      <c r="BM70" s="371"/>
      <c r="BN70" s="371"/>
      <c r="BO70" s="371"/>
      <c r="BP70" s="371"/>
      <c r="BQ70" s="363" t="s">
        <v>72</v>
      </c>
      <c r="BR70" s="371"/>
      <c r="BS70" s="371"/>
      <c r="BT70" s="372" t="s">
        <v>72</v>
      </c>
      <c r="BU70" s="372" t="s">
        <v>72</v>
      </c>
      <c r="BV70" s="372" t="s">
        <v>72</v>
      </c>
      <c r="BW70" s="373" t="s">
        <v>72</v>
      </c>
      <c r="BX70" s="374" t="s">
        <v>72</v>
      </c>
      <c r="BY70" s="374" t="s">
        <v>72</v>
      </c>
      <c r="BZ70" s="374" t="s">
        <v>72</v>
      </c>
      <c r="CA70" s="368" t="s">
        <v>72</v>
      </c>
      <c r="CB70" s="374" t="s">
        <v>72</v>
      </c>
      <c r="CC70" s="374" t="s">
        <v>72</v>
      </c>
      <c r="CD70" s="374" t="s">
        <v>72</v>
      </c>
      <c r="CE70" s="363" t="s">
        <v>72</v>
      </c>
      <c r="CF70" s="372" t="s">
        <v>72</v>
      </c>
      <c r="CG70" s="372" t="s">
        <v>72</v>
      </c>
      <c r="CH70" s="375" t="s">
        <v>72</v>
      </c>
      <c r="CI70" s="375" t="s">
        <v>72</v>
      </c>
      <c r="CJ70" s="375" t="s">
        <v>72</v>
      </c>
      <c r="CK70" s="376" t="s">
        <v>72</v>
      </c>
      <c r="CL70" s="377" t="s">
        <v>72</v>
      </c>
      <c r="CM70" s="377" t="s">
        <v>72</v>
      </c>
      <c r="CN70" s="377" t="s">
        <v>72</v>
      </c>
      <c r="CO70" s="368" t="s">
        <v>72</v>
      </c>
      <c r="CP70" s="377" t="s">
        <v>72</v>
      </c>
      <c r="CQ70" s="377" t="s">
        <v>72</v>
      </c>
      <c r="CR70" s="377" t="s">
        <v>72</v>
      </c>
      <c r="CS70" s="363" t="s">
        <v>72</v>
      </c>
      <c r="CT70" s="375" t="s">
        <v>72</v>
      </c>
      <c r="CU70" s="375" t="s">
        <v>72</v>
      </c>
      <c r="CV70" s="378" t="s">
        <v>72</v>
      </c>
      <c r="CW70" s="378" t="s">
        <v>72</v>
      </c>
      <c r="CX70" s="378" t="s">
        <v>72</v>
      </c>
      <c r="CY70" s="378" t="s">
        <v>72</v>
      </c>
      <c r="CZ70" s="379" t="s">
        <v>72</v>
      </c>
      <c r="DA70" s="379" t="s">
        <v>72</v>
      </c>
      <c r="DB70" s="379" t="s">
        <v>72</v>
      </c>
      <c r="DC70" s="368" t="s">
        <v>72</v>
      </c>
      <c r="DD70" s="379" t="s">
        <v>72</v>
      </c>
      <c r="DE70" s="379" t="s">
        <v>72</v>
      </c>
      <c r="DF70" s="379" t="s">
        <v>72</v>
      </c>
      <c r="DG70" s="363" t="s">
        <v>72</v>
      </c>
      <c r="DH70" s="378" t="s">
        <v>72</v>
      </c>
      <c r="DI70" s="378" t="s">
        <v>72</v>
      </c>
      <c r="DJ70" s="262">
        <v>2</v>
      </c>
      <c r="DK70" s="262" t="s">
        <v>6426</v>
      </c>
      <c r="DL70" s="262" t="s">
        <v>6427</v>
      </c>
      <c r="DM70" s="262" t="s">
        <v>72</v>
      </c>
      <c r="DN70" s="262" t="s">
        <v>6428</v>
      </c>
      <c r="DO70" s="262" t="s">
        <v>6428</v>
      </c>
      <c r="DP70" s="262" t="s">
        <v>6428</v>
      </c>
      <c r="DQ70" s="262">
        <v>2</v>
      </c>
      <c r="DR70" s="380">
        <v>0</v>
      </c>
      <c r="DS70" s="381" t="b">
        <v>1</v>
      </c>
      <c r="DT70" s="381" t="b">
        <v>1</v>
      </c>
      <c r="DU70" s="381" t="b">
        <v>1</v>
      </c>
      <c r="DV70" s="262" t="b">
        <v>1</v>
      </c>
      <c r="DW70" s="262" t="b">
        <v>1</v>
      </c>
      <c r="DX70" s="262" t="s">
        <v>6406</v>
      </c>
      <c r="DY70" s="262" t="s">
        <v>6406</v>
      </c>
      <c r="DZ70" s="262">
        <v>39</v>
      </c>
      <c r="EA70" s="382" t="s">
        <v>6406</v>
      </c>
      <c r="EB70" s="382">
        <v>33</v>
      </c>
      <c r="EC70" s="262" t="s">
        <v>6406</v>
      </c>
      <c r="ED70" s="383"/>
      <c r="EE70" s="383"/>
      <c r="EF70" s="262" t="s">
        <v>154</v>
      </c>
      <c r="EG70" s="262">
        <v>2</v>
      </c>
      <c r="EH70" s="262">
        <v>0</v>
      </c>
      <c r="EI70" s="262" t="s">
        <v>154</v>
      </c>
    </row>
    <row r="71" spans="1:139" ht="67.5">
      <c r="A71" s="357">
        <v>70</v>
      </c>
      <c r="B71" s="358">
        <v>1</v>
      </c>
      <c r="C71" s="262">
        <v>0</v>
      </c>
      <c r="D71" s="359">
        <v>1703148</v>
      </c>
      <c r="E71" s="360" t="s">
        <v>6292</v>
      </c>
      <c r="F71" s="361" t="s">
        <v>6291</v>
      </c>
      <c r="G71" s="362" t="s">
        <v>6899</v>
      </c>
      <c r="H71" s="363" t="s">
        <v>6722</v>
      </c>
      <c r="I71" s="363" t="s">
        <v>6900</v>
      </c>
      <c r="J71" s="363" t="s">
        <v>6901</v>
      </c>
      <c r="K71" s="262" t="s">
        <v>6902</v>
      </c>
      <c r="L71" s="364">
        <v>43099</v>
      </c>
      <c r="M71" s="364">
        <v>43092</v>
      </c>
      <c r="N71" s="25" t="s">
        <v>6903</v>
      </c>
      <c r="O71" s="365">
        <v>70</v>
      </c>
      <c r="P71" s="260" t="s">
        <v>6420</v>
      </c>
      <c r="Q71" s="25" t="s">
        <v>128</v>
      </c>
      <c r="R71" s="260" t="s">
        <v>6421</v>
      </c>
      <c r="S71" s="260" t="s">
        <v>6422</v>
      </c>
      <c r="T71" s="27" t="s">
        <v>6421</v>
      </c>
      <c r="U71" s="27" t="s">
        <v>6422</v>
      </c>
      <c r="V71" s="363">
        <v>2</v>
      </c>
      <c r="W71" s="363" t="s">
        <v>154</v>
      </c>
      <c r="X71" s="366" t="s">
        <v>6291</v>
      </c>
      <c r="Y71" s="366" t="s">
        <v>6904</v>
      </c>
      <c r="Z71" s="366" t="s">
        <v>569</v>
      </c>
      <c r="AA71" s="366">
        <v>3</v>
      </c>
      <c r="AB71" s="367" t="s">
        <v>6487</v>
      </c>
      <c r="AC71" s="367" t="s">
        <v>6487</v>
      </c>
      <c r="AD71" s="367" t="s">
        <v>6337</v>
      </c>
      <c r="AE71" s="367"/>
      <c r="AF71" s="368" t="s">
        <v>6498</v>
      </c>
      <c r="AG71" s="367" t="s">
        <v>6489</v>
      </c>
      <c r="AH71" s="367" t="s">
        <v>6489</v>
      </c>
      <c r="AI71" s="367" t="s">
        <v>3005</v>
      </c>
      <c r="AJ71" s="367"/>
      <c r="AK71" s="363" t="s">
        <v>6499</v>
      </c>
      <c r="AL71" s="366" t="s">
        <v>152</v>
      </c>
      <c r="AM71" s="366" t="s">
        <v>6339</v>
      </c>
      <c r="AN71" s="369" t="s">
        <v>6291</v>
      </c>
      <c r="AO71" s="369" t="s">
        <v>6904</v>
      </c>
      <c r="AP71" s="369" t="s">
        <v>639</v>
      </c>
      <c r="AQ71" s="369">
        <v>3</v>
      </c>
      <c r="AR71" s="370" t="s">
        <v>6125</v>
      </c>
      <c r="AS71" s="370" t="s">
        <v>6125</v>
      </c>
      <c r="AT71" s="370" t="s">
        <v>6125</v>
      </c>
      <c r="AU71" s="370"/>
      <c r="AV71" s="368" t="s">
        <v>39</v>
      </c>
      <c r="AW71" s="370" t="s">
        <v>3005</v>
      </c>
      <c r="AX71" s="370" t="s">
        <v>3005</v>
      </c>
      <c r="AY71" s="370" t="s">
        <v>3005</v>
      </c>
      <c r="AZ71" s="370"/>
      <c r="BA71" s="363" t="s">
        <v>6331</v>
      </c>
      <c r="BB71" s="369" t="s">
        <v>444</v>
      </c>
      <c r="BC71" s="369" t="s">
        <v>6696</v>
      </c>
      <c r="BD71" s="371"/>
      <c r="BE71" s="371"/>
      <c r="BF71" s="371"/>
      <c r="BG71" s="371"/>
      <c r="BH71" s="371"/>
      <c r="BI71" s="371"/>
      <c r="BJ71" s="371"/>
      <c r="BK71" s="371"/>
      <c r="BL71" s="368" t="s">
        <v>72</v>
      </c>
      <c r="BM71" s="371"/>
      <c r="BN71" s="371"/>
      <c r="BO71" s="371"/>
      <c r="BP71" s="371"/>
      <c r="BQ71" s="363" t="s">
        <v>72</v>
      </c>
      <c r="BR71" s="371"/>
      <c r="BS71" s="371"/>
      <c r="BT71" s="372" t="s">
        <v>72</v>
      </c>
      <c r="BU71" s="372" t="s">
        <v>72</v>
      </c>
      <c r="BV71" s="372" t="s">
        <v>72</v>
      </c>
      <c r="BW71" s="373" t="s">
        <v>72</v>
      </c>
      <c r="BX71" s="374" t="s">
        <v>72</v>
      </c>
      <c r="BY71" s="374" t="s">
        <v>72</v>
      </c>
      <c r="BZ71" s="374" t="s">
        <v>72</v>
      </c>
      <c r="CA71" s="368" t="s">
        <v>72</v>
      </c>
      <c r="CB71" s="374" t="s">
        <v>72</v>
      </c>
      <c r="CC71" s="374" t="s">
        <v>72</v>
      </c>
      <c r="CD71" s="374" t="s">
        <v>72</v>
      </c>
      <c r="CE71" s="363" t="s">
        <v>72</v>
      </c>
      <c r="CF71" s="372" t="s">
        <v>72</v>
      </c>
      <c r="CG71" s="372" t="s">
        <v>72</v>
      </c>
      <c r="CH71" s="375" t="s">
        <v>72</v>
      </c>
      <c r="CI71" s="375" t="s">
        <v>72</v>
      </c>
      <c r="CJ71" s="375" t="s">
        <v>72</v>
      </c>
      <c r="CK71" s="376" t="s">
        <v>72</v>
      </c>
      <c r="CL71" s="377" t="s">
        <v>72</v>
      </c>
      <c r="CM71" s="377" t="s">
        <v>72</v>
      </c>
      <c r="CN71" s="377" t="s">
        <v>72</v>
      </c>
      <c r="CO71" s="368" t="s">
        <v>72</v>
      </c>
      <c r="CP71" s="377" t="s">
        <v>72</v>
      </c>
      <c r="CQ71" s="377" t="s">
        <v>72</v>
      </c>
      <c r="CR71" s="377" t="s">
        <v>72</v>
      </c>
      <c r="CS71" s="363" t="s">
        <v>72</v>
      </c>
      <c r="CT71" s="375" t="s">
        <v>72</v>
      </c>
      <c r="CU71" s="375" t="s">
        <v>72</v>
      </c>
      <c r="CV71" s="378" t="s">
        <v>72</v>
      </c>
      <c r="CW71" s="378" t="s">
        <v>72</v>
      </c>
      <c r="CX71" s="378" t="s">
        <v>72</v>
      </c>
      <c r="CY71" s="378" t="s">
        <v>72</v>
      </c>
      <c r="CZ71" s="379" t="s">
        <v>72</v>
      </c>
      <c r="DA71" s="379" t="s">
        <v>72</v>
      </c>
      <c r="DB71" s="379" t="s">
        <v>72</v>
      </c>
      <c r="DC71" s="368" t="s">
        <v>72</v>
      </c>
      <c r="DD71" s="379" t="s">
        <v>72</v>
      </c>
      <c r="DE71" s="379" t="s">
        <v>72</v>
      </c>
      <c r="DF71" s="379" t="s">
        <v>72</v>
      </c>
      <c r="DG71" s="363" t="s">
        <v>72</v>
      </c>
      <c r="DH71" s="378" t="s">
        <v>72</v>
      </c>
      <c r="DI71" s="378" t="s">
        <v>72</v>
      </c>
      <c r="DJ71" s="262">
        <v>2</v>
      </c>
      <c r="DK71" s="262" t="s">
        <v>6426</v>
      </c>
      <c r="DL71" s="262" t="s">
        <v>6427</v>
      </c>
      <c r="DM71" s="262" t="s">
        <v>72</v>
      </c>
      <c r="DN71" s="262" t="s">
        <v>6428</v>
      </c>
      <c r="DO71" s="262" t="s">
        <v>6428</v>
      </c>
      <c r="DP71" s="262" t="s">
        <v>6428</v>
      </c>
      <c r="DQ71" s="262">
        <v>2</v>
      </c>
      <c r="DR71" s="380">
        <v>0</v>
      </c>
      <c r="DS71" s="381" t="b">
        <v>1</v>
      </c>
      <c r="DT71" s="381" t="b">
        <v>1</v>
      </c>
      <c r="DU71" s="381" t="b">
        <v>1</v>
      </c>
      <c r="DV71" s="262" t="b">
        <v>1</v>
      </c>
      <c r="DW71" s="262" t="b">
        <v>1</v>
      </c>
      <c r="DX71" s="262" t="s">
        <v>6406</v>
      </c>
      <c r="DY71" s="262" t="s">
        <v>154</v>
      </c>
      <c r="DZ71" s="262" t="s">
        <v>72</v>
      </c>
      <c r="EA71" s="382" t="s">
        <v>6406</v>
      </c>
      <c r="EB71" s="382">
        <v>24</v>
      </c>
      <c r="EC71" s="262" t="s">
        <v>6406</v>
      </c>
      <c r="ED71" s="383"/>
      <c r="EE71" s="383"/>
      <c r="EF71" s="262" t="s">
        <v>154</v>
      </c>
      <c r="EG71" s="262">
        <v>2</v>
      </c>
      <c r="EH71" s="262">
        <v>0</v>
      </c>
      <c r="EI71" s="262" t="s">
        <v>154</v>
      </c>
    </row>
    <row r="72" spans="1:139" ht="67.5">
      <c r="A72" s="357">
        <v>71</v>
      </c>
      <c r="B72" s="358">
        <v>1</v>
      </c>
      <c r="C72" s="262">
        <v>0</v>
      </c>
      <c r="D72" s="359">
        <v>1703149</v>
      </c>
      <c r="E72" s="360" t="s">
        <v>6292</v>
      </c>
      <c r="F72" s="361" t="s">
        <v>6291</v>
      </c>
      <c r="G72" s="362" t="s">
        <v>6905</v>
      </c>
      <c r="H72" s="363" t="s">
        <v>6722</v>
      </c>
      <c r="I72" s="363" t="s">
        <v>6906</v>
      </c>
      <c r="J72" s="363" t="s">
        <v>6907</v>
      </c>
      <c r="K72" s="262" t="s">
        <v>6908</v>
      </c>
      <c r="L72" s="364">
        <v>43099</v>
      </c>
      <c r="M72" s="364">
        <v>43093</v>
      </c>
      <c r="N72" s="25" t="s">
        <v>6909</v>
      </c>
      <c r="O72" s="365">
        <v>71</v>
      </c>
      <c r="P72" s="260" t="s">
        <v>6420</v>
      </c>
      <c r="Q72" s="25" t="s">
        <v>128</v>
      </c>
      <c r="R72" s="260" t="s">
        <v>6421</v>
      </c>
      <c r="S72" s="260" t="s">
        <v>6422</v>
      </c>
      <c r="T72" s="27" t="s">
        <v>6421</v>
      </c>
      <c r="U72" s="27" t="s">
        <v>6422</v>
      </c>
      <c r="V72" s="363">
        <v>2</v>
      </c>
      <c r="W72" s="363" t="s">
        <v>154</v>
      </c>
      <c r="X72" s="366" t="s">
        <v>6291</v>
      </c>
      <c r="Y72" s="366" t="s">
        <v>6910</v>
      </c>
      <c r="Z72" s="366" t="s">
        <v>569</v>
      </c>
      <c r="AA72" s="366">
        <v>3</v>
      </c>
      <c r="AB72" s="367" t="s">
        <v>6337</v>
      </c>
      <c r="AC72" s="367" t="s">
        <v>6337</v>
      </c>
      <c r="AD72" s="367" t="s">
        <v>6337</v>
      </c>
      <c r="AE72" s="367"/>
      <c r="AF72" s="368" t="s">
        <v>38</v>
      </c>
      <c r="AG72" s="367" t="s">
        <v>3005</v>
      </c>
      <c r="AH72" s="367" t="s">
        <v>3005</v>
      </c>
      <c r="AI72" s="367" t="s">
        <v>3005</v>
      </c>
      <c r="AJ72" s="367"/>
      <c r="AK72" s="363" t="s">
        <v>6331</v>
      </c>
      <c r="AL72" s="366" t="s">
        <v>152</v>
      </c>
      <c r="AM72" s="366" t="s">
        <v>6346</v>
      </c>
      <c r="AN72" s="369" t="s">
        <v>6291</v>
      </c>
      <c r="AO72" s="369" t="s">
        <v>6910</v>
      </c>
      <c r="AP72" s="369" t="s">
        <v>639</v>
      </c>
      <c r="AQ72" s="369">
        <v>3</v>
      </c>
      <c r="AR72" s="370" t="s">
        <v>6125</v>
      </c>
      <c r="AS72" s="370" t="s">
        <v>6125</v>
      </c>
      <c r="AT72" s="370" t="s">
        <v>6125</v>
      </c>
      <c r="AU72" s="370"/>
      <c r="AV72" s="368" t="s">
        <v>39</v>
      </c>
      <c r="AW72" s="370" t="s">
        <v>3005</v>
      </c>
      <c r="AX72" s="370" t="s">
        <v>3005</v>
      </c>
      <c r="AY72" s="370" t="s">
        <v>3005</v>
      </c>
      <c r="AZ72" s="370"/>
      <c r="BA72" s="363" t="s">
        <v>6331</v>
      </c>
      <c r="BB72" s="369" t="s">
        <v>444</v>
      </c>
      <c r="BC72" s="369" t="s">
        <v>6341</v>
      </c>
      <c r="BD72" s="371"/>
      <c r="BE72" s="371"/>
      <c r="BF72" s="371"/>
      <c r="BG72" s="371"/>
      <c r="BH72" s="371"/>
      <c r="BI72" s="371"/>
      <c r="BJ72" s="371"/>
      <c r="BK72" s="371"/>
      <c r="BL72" s="368" t="s">
        <v>72</v>
      </c>
      <c r="BM72" s="371"/>
      <c r="BN72" s="371"/>
      <c r="BO72" s="371"/>
      <c r="BP72" s="371"/>
      <c r="BQ72" s="363" t="s">
        <v>72</v>
      </c>
      <c r="BR72" s="371"/>
      <c r="BS72" s="371"/>
      <c r="BT72" s="372" t="s">
        <v>72</v>
      </c>
      <c r="BU72" s="372" t="s">
        <v>72</v>
      </c>
      <c r="BV72" s="372" t="s">
        <v>72</v>
      </c>
      <c r="BW72" s="373" t="s">
        <v>72</v>
      </c>
      <c r="BX72" s="374" t="s">
        <v>72</v>
      </c>
      <c r="BY72" s="374" t="s">
        <v>72</v>
      </c>
      <c r="BZ72" s="374" t="s">
        <v>72</v>
      </c>
      <c r="CA72" s="368" t="s">
        <v>72</v>
      </c>
      <c r="CB72" s="374" t="s">
        <v>72</v>
      </c>
      <c r="CC72" s="374" t="s">
        <v>72</v>
      </c>
      <c r="CD72" s="374" t="s">
        <v>72</v>
      </c>
      <c r="CE72" s="363" t="s">
        <v>72</v>
      </c>
      <c r="CF72" s="372" t="s">
        <v>72</v>
      </c>
      <c r="CG72" s="372" t="s">
        <v>72</v>
      </c>
      <c r="CH72" s="375" t="s">
        <v>72</v>
      </c>
      <c r="CI72" s="375" t="s">
        <v>72</v>
      </c>
      <c r="CJ72" s="375" t="s">
        <v>72</v>
      </c>
      <c r="CK72" s="376" t="s">
        <v>72</v>
      </c>
      <c r="CL72" s="377" t="s">
        <v>72</v>
      </c>
      <c r="CM72" s="377" t="s">
        <v>72</v>
      </c>
      <c r="CN72" s="377" t="s">
        <v>72</v>
      </c>
      <c r="CO72" s="368" t="s">
        <v>72</v>
      </c>
      <c r="CP72" s="377" t="s">
        <v>72</v>
      </c>
      <c r="CQ72" s="377" t="s">
        <v>72</v>
      </c>
      <c r="CR72" s="377" t="s">
        <v>72</v>
      </c>
      <c r="CS72" s="363" t="s">
        <v>72</v>
      </c>
      <c r="CT72" s="375" t="s">
        <v>72</v>
      </c>
      <c r="CU72" s="375" t="s">
        <v>72</v>
      </c>
      <c r="CV72" s="378" t="s">
        <v>72</v>
      </c>
      <c r="CW72" s="378" t="s">
        <v>72</v>
      </c>
      <c r="CX72" s="378" t="s">
        <v>72</v>
      </c>
      <c r="CY72" s="378" t="s">
        <v>72</v>
      </c>
      <c r="CZ72" s="379" t="s">
        <v>72</v>
      </c>
      <c r="DA72" s="379" t="s">
        <v>72</v>
      </c>
      <c r="DB72" s="379" t="s">
        <v>72</v>
      </c>
      <c r="DC72" s="368" t="s">
        <v>72</v>
      </c>
      <c r="DD72" s="379" t="s">
        <v>72</v>
      </c>
      <c r="DE72" s="379" t="s">
        <v>72</v>
      </c>
      <c r="DF72" s="379" t="s">
        <v>72</v>
      </c>
      <c r="DG72" s="363" t="s">
        <v>72</v>
      </c>
      <c r="DH72" s="378" t="s">
        <v>72</v>
      </c>
      <c r="DI72" s="378" t="s">
        <v>72</v>
      </c>
      <c r="DJ72" s="262">
        <v>2</v>
      </c>
      <c r="DK72" s="262" t="s">
        <v>6426</v>
      </c>
      <c r="DL72" s="262" t="s">
        <v>6427</v>
      </c>
      <c r="DM72" s="262" t="s">
        <v>72</v>
      </c>
      <c r="DN72" s="262" t="s">
        <v>6428</v>
      </c>
      <c r="DO72" s="262" t="s">
        <v>6428</v>
      </c>
      <c r="DP72" s="262" t="s">
        <v>6428</v>
      </c>
      <c r="DQ72" s="262">
        <v>2</v>
      </c>
      <c r="DR72" s="380">
        <v>0</v>
      </c>
      <c r="DS72" s="381" t="b">
        <v>1</v>
      </c>
      <c r="DT72" s="381" t="b">
        <v>1</v>
      </c>
      <c r="DU72" s="381" t="b">
        <v>1</v>
      </c>
      <c r="DV72" s="262" t="b">
        <v>1</v>
      </c>
      <c r="DW72" s="262" t="b">
        <v>1</v>
      </c>
      <c r="DX72" s="262" t="s">
        <v>6406</v>
      </c>
      <c r="DY72" s="262" t="s">
        <v>154</v>
      </c>
      <c r="DZ72" s="262" t="s">
        <v>72</v>
      </c>
      <c r="EA72" s="382" t="s">
        <v>6406</v>
      </c>
      <c r="EB72" s="382">
        <v>10</v>
      </c>
      <c r="EC72" s="262" t="s">
        <v>154</v>
      </c>
      <c r="ED72" s="383"/>
      <c r="EE72" s="383"/>
      <c r="EF72" s="262" t="s">
        <v>154</v>
      </c>
      <c r="EG72" s="262">
        <v>2</v>
      </c>
      <c r="EH72" s="262">
        <v>0</v>
      </c>
      <c r="EI72" s="262" t="s">
        <v>154</v>
      </c>
    </row>
    <row r="73" spans="1:139" ht="67.5">
      <c r="A73" s="357">
        <v>72</v>
      </c>
      <c r="B73" s="358">
        <v>1</v>
      </c>
      <c r="C73" s="262">
        <v>0</v>
      </c>
      <c r="D73" s="359">
        <v>1703150</v>
      </c>
      <c r="E73" s="360" t="s">
        <v>6292</v>
      </c>
      <c r="F73" s="361" t="s">
        <v>6291</v>
      </c>
      <c r="G73" s="362" t="s">
        <v>6911</v>
      </c>
      <c r="H73" s="363" t="s">
        <v>6722</v>
      </c>
      <c r="I73" s="363" t="s">
        <v>6912</v>
      </c>
      <c r="J73" s="363" t="s">
        <v>6913</v>
      </c>
      <c r="K73" s="262" t="s">
        <v>6914</v>
      </c>
      <c r="L73" s="364">
        <v>43099</v>
      </c>
      <c r="M73" s="364">
        <v>43093</v>
      </c>
      <c r="N73" s="25" t="s">
        <v>6915</v>
      </c>
      <c r="O73" s="365">
        <v>72</v>
      </c>
      <c r="P73" s="260" t="s">
        <v>6420</v>
      </c>
      <c r="Q73" s="25" t="s">
        <v>128</v>
      </c>
      <c r="R73" s="260" t="s">
        <v>6421</v>
      </c>
      <c r="S73" s="260" t="s">
        <v>6422</v>
      </c>
      <c r="T73" s="27" t="s">
        <v>6421</v>
      </c>
      <c r="U73" s="27" t="s">
        <v>6422</v>
      </c>
      <c r="V73" s="363">
        <v>2</v>
      </c>
      <c r="W73" s="363" t="s">
        <v>154</v>
      </c>
      <c r="X73" s="366" t="s">
        <v>6291</v>
      </c>
      <c r="Y73" s="366" t="s">
        <v>6916</v>
      </c>
      <c r="Z73" s="366" t="s">
        <v>569</v>
      </c>
      <c r="AA73" s="366">
        <v>3</v>
      </c>
      <c r="AB73" s="367" t="s">
        <v>6337</v>
      </c>
      <c r="AC73" s="367" t="s">
        <v>6337</v>
      </c>
      <c r="AD73" s="367" t="s">
        <v>6337</v>
      </c>
      <c r="AE73" s="367"/>
      <c r="AF73" s="368" t="s">
        <v>38</v>
      </c>
      <c r="AG73" s="367" t="s">
        <v>3005</v>
      </c>
      <c r="AH73" s="367" t="s">
        <v>3005</v>
      </c>
      <c r="AI73" s="367" t="s">
        <v>3005</v>
      </c>
      <c r="AJ73" s="367"/>
      <c r="AK73" s="363" t="s">
        <v>6331</v>
      </c>
      <c r="AL73" s="366" t="s">
        <v>152</v>
      </c>
      <c r="AM73" s="366" t="s">
        <v>6339</v>
      </c>
      <c r="AN73" s="369" t="s">
        <v>6291</v>
      </c>
      <c r="AO73" s="369" t="s">
        <v>6916</v>
      </c>
      <c r="AP73" s="369" t="s">
        <v>639</v>
      </c>
      <c r="AQ73" s="369">
        <v>3</v>
      </c>
      <c r="AR73" s="370" t="s">
        <v>6125</v>
      </c>
      <c r="AS73" s="370" t="s">
        <v>6125</v>
      </c>
      <c r="AT73" s="370" t="s">
        <v>6125</v>
      </c>
      <c r="AU73" s="370"/>
      <c r="AV73" s="368" t="s">
        <v>39</v>
      </c>
      <c r="AW73" s="370" t="s">
        <v>3005</v>
      </c>
      <c r="AX73" s="370" t="s">
        <v>3005</v>
      </c>
      <c r="AY73" s="370" t="s">
        <v>3005</v>
      </c>
      <c r="AZ73" s="370"/>
      <c r="BA73" s="363" t="s">
        <v>6331</v>
      </c>
      <c r="BB73" s="369" t="s">
        <v>444</v>
      </c>
      <c r="BC73" s="369" t="s">
        <v>6696</v>
      </c>
      <c r="BD73" s="371"/>
      <c r="BE73" s="371"/>
      <c r="BF73" s="371"/>
      <c r="BG73" s="371"/>
      <c r="BH73" s="371"/>
      <c r="BI73" s="371"/>
      <c r="BJ73" s="371"/>
      <c r="BK73" s="371"/>
      <c r="BL73" s="368" t="s">
        <v>72</v>
      </c>
      <c r="BM73" s="371"/>
      <c r="BN73" s="371"/>
      <c r="BO73" s="371"/>
      <c r="BP73" s="371"/>
      <c r="BQ73" s="363" t="s">
        <v>72</v>
      </c>
      <c r="BR73" s="371"/>
      <c r="BS73" s="371"/>
      <c r="BT73" s="372" t="s">
        <v>72</v>
      </c>
      <c r="BU73" s="372" t="s">
        <v>72</v>
      </c>
      <c r="BV73" s="372" t="s">
        <v>72</v>
      </c>
      <c r="BW73" s="373" t="s">
        <v>72</v>
      </c>
      <c r="BX73" s="374" t="s">
        <v>72</v>
      </c>
      <c r="BY73" s="374" t="s">
        <v>72</v>
      </c>
      <c r="BZ73" s="374" t="s">
        <v>72</v>
      </c>
      <c r="CA73" s="368" t="s">
        <v>72</v>
      </c>
      <c r="CB73" s="374" t="s">
        <v>72</v>
      </c>
      <c r="CC73" s="374" t="s">
        <v>72</v>
      </c>
      <c r="CD73" s="374" t="s">
        <v>72</v>
      </c>
      <c r="CE73" s="363" t="s">
        <v>72</v>
      </c>
      <c r="CF73" s="372" t="s">
        <v>72</v>
      </c>
      <c r="CG73" s="372" t="s">
        <v>72</v>
      </c>
      <c r="CH73" s="375" t="s">
        <v>72</v>
      </c>
      <c r="CI73" s="375" t="s">
        <v>72</v>
      </c>
      <c r="CJ73" s="375" t="s">
        <v>72</v>
      </c>
      <c r="CK73" s="376" t="s">
        <v>72</v>
      </c>
      <c r="CL73" s="377" t="s">
        <v>72</v>
      </c>
      <c r="CM73" s="377" t="s">
        <v>72</v>
      </c>
      <c r="CN73" s="377" t="s">
        <v>72</v>
      </c>
      <c r="CO73" s="368" t="s">
        <v>72</v>
      </c>
      <c r="CP73" s="377" t="s">
        <v>72</v>
      </c>
      <c r="CQ73" s="377" t="s">
        <v>72</v>
      </c>
      <c r="CR73" s="377" t="s">
        <v>72</v>
      </c>
      <c r="CS73" s="363" t="s">
        <v>72</v>
      </c>
      <c r="CT73" s="375" t="s">
        <v>72</v>
      </c>
      <c r="CU73" s="375" t="s">
        <v>72</v>
      </c>
      <c r="CV73" s="378" t="s">
        <v>72</v>
      </c>
      <c r="CW73" s="378" t="s">
        <v>72</v>
      </c>
      <c r="CX73" s="378" t="s">
        <v>72</v>
      </c>
      <c r="CY73" s="378" t="s">
        <v>72</v>
      </c>
      <c r="CZ73" s="379" t="s">
        <v>72</v>
      </c>
      <c r="DA73" s="379" t="s">
        <v>72</v>
      </c>
      <c r="DB73" s="379" t="s">
        <v>72</v>
      </c>
      <c r="DC73" s="368" t="s">
        <v>72</v>
      </c>
      <c r="DD73" s="379" t="s">
        <v>72</v>
      </c>
      <c r="DE73" s="379" t="s">
        <v>72</v>
      </c>
      <c r="DF73" s="379" t="s">
        <v>72</v>
      </c>
      <c r="DG73" s="363" t="s">
        <v>72</v>
      </c>
      <c r="DH73" s="378" t="s">
        <v>72</v>
      </c>
      <c r="DI73" s="378" t="s">
        <v>72</v>
      </c>
      <c r="DJ73" s="262">
        <v>2</v>
      </c>
      <c r="DK73" s="262" t="s">
        <v>6426</v>
      </c>
      <c r="DL73" s="262" t="s">
        <v>6427</v>
      </c>
      <c r="DM73" s="262" t="s">
        <v>72</v>
      </c>
      <c r="DN73" s="262" t="s">
        <v>6428</v>
      </c>
      <c r="DO73" s="262" t="s">
        <v>6428</v>
      </c>
      <c r="DP73" s="262" t="s">
        <v>6428</v>
      </c>
      <c r="DQ73" s="262">
        <v>2</v>
      </c>
      <c r="DR73" s="380">
        <v>0</v>
      </c>
      <c r="DS73" s="381" t="b">
        <v>1</v>
      </c>
      <c r="DT73" s="381" t="b">
        <v>1</v>
      </c>
      <c r="DU73" s="381" t="b">
        <v>1</v>
      </c>
      <c r="DV73" s="262" t="b">
        <v>1</v>
      </c>
      <c r="DW73" s="262" t="b">
        <v>1</v>
      </c>
      <c r="DX73" s="262" t="s">
        <v>6406</v>
      </c>
      <c r="DY73" s="262" t="s">
        <v>154</v>
      </c>
      <c r="DZ73" s="262" t="s">
        <v>72</v>
      </c>
      <c r="EA73" s="382" t="s">
        <v>6406</v>
      </c>
      <c r="EB73" s="382">
        <v>17</v>
      </c>
      <c r="EC73" s="262" t="s">
        <v>6406</v>
      </c>
      <c r="ED73" s="383"/>
      <c r="EE73" s="383"/>
      <c r="EF73" s="262" t="s">
        <v>154</v>
      </c>
      <c r="EG73" s="262">
        <v>2</v>
      </c>
      <c r="EH73" s="262">
        <v>0</v>
      </c>
      <c r="EI73" s="262" t="s">
        <v>154</v>
      </c>
    </row>
    <row r="74" spans="1:139" ht="67.5">
      <c r="A74" s="357">
        <v>73</v>
      </c>
      <c r="B74" s="358">
        <v>1</v>
      </c>
      <c r="C74" s="262">
        <v>0</v>
      </c>
      <c r="D74" s="359">
        <v>1703151</v>
      </c>
      <c r="E74" s="360" t="s">
        <v>6292</v>
      </c>
      <c r="F74" s="361" t="s">
        <v>6291</v>
      </c>
      <c r="G74" s="362" t="s">
        <v>6917</v>
      </c>
      <c r="H74" s="363" t="s">
        <v>6722</v>
      </c>
      <c r="I74" s="363" t="s">
        <v>6918</v>
      </c>
      <c r="J74" s="363" t="s">
        <v>6919</v>
      </c>
      <c r="K74" s="262" t="s">
        <v>6920</v>
      </c>
      <c r="L74" s="364">
        <v>43099</v>
      </c>
      <c r="M74" s="364">
        <v>43093</v>
      </c>
      <c r="N74" s="25" t="s">
        <v>6921</v>
      </c>
      <c r="O74" s="365">
        <v>73</v>
      </c>
      <c r="P74" s="260" t="s">
        <v>6420</v>
      </c>
      <c r="Q74" s="25" t="s">
        <v>128</v>
      </c>
      <c r="R74" s="260" t="s">
        <v>6421</v>
      </c>
      <c r="S74" s="260" t="s">
        <v>6422</v>
      </c>
      <c r="T74" s="27" t="s">
        <v>6421</v>
      </c>
      <c r="U74" s="27" t="s">
        <v>6422</v>
      </c>
      <c r="V74" s="363">
        <v>2</v>
      </c>
      <c r="W74" s="363" t="s">
        <v>154</v>
      </c>
      <c r="X74" s="366" t="s">
        <v>6291</v>
      </c>
      <c r="Y74" s="366" t="s">
        <v>6922</v>
      </c>
      <c r="Z74" s="366" t="s">
        <v>569</v>
      </c>
      <c r="AA74" s="366">
        <v>3</v>
      </c>
      <c r="AB74" s="367" t="s">
        <v>6337</v>
      </c>
      <c r="AC74" s="367" t="s">
        <v>6337</v>
      </c>
      <c r="AD74" s="367" t="s">
        <v>6337</v>
      </c>
      <c r="AE74" s="367"/>
      <c r="AF74" s="368" t="s">
        <v>38</v>
      </c>
      <c r="AG74" s="367" t="s">
        <v>3005</v>
      </c>
      <c r="AH74" s="367" t="s">
        <v>3005</v>
      </c>
      <c r="AI74" s="367" t="s">
        <v>3005</v>
      </c>
      <c r="AJ74" s="367"/>
      <c r="AK74" s="363" t="s">
        <v>6331</v>
      </c>
      <c r="AL74" s="366" t="s">
        <v>152</v>
      </c>
      <c r="AM74" s="366" t="s">
        <v>6446</v>
      </c>
      <c r="AN74" s="369" t="s">
        <v>6291</v>
      </c>
      <c r="AO74" s="369" t="s">
        <v>6922</v>
      </c>
      <c r="AP74" s="369" t="s">
        <v>639</v>
      </c>
      <c r="AQ74" s="369">
        <v>3</v>
      </c>
      <c r="AR74" s="370" t="s">
        <v>6125</v>
      </c>
      <c r="AS74" s="370" t="s">
        <v>6125</v>
      </c>
      <c r="AT74" s="370" t="s">
        <v>6125</v>
      </c>
      <c r="AU74" s="370"/>
      <c r="AV74" s="368" t="s">
        <v>39</v>
      </c>
      <c r="AW74" s="370" t="s">
        <v>3005</v>
      </c>
      <c r="AX74" s="370" t="s">
        <v>3005</v>
      </c>
      <c r="AY74" s="370" t="s">
        <v>3005</v>
      </c>
      <c r="AZ74" s="370"/>
      <c r="BA74" s="363" t="s">
        <v>6331</v>
      </c>
      <c r="BB74" s="369" t="s">
        <v>444</v>
      </c>
      <c r="BC74" s="369" t="s">
        <v>6347</v>
      </c>
      <c r="BD74" s="371"/>
      <c r="BE74" s="371"/>
      <c r="BF74" s="371"/>
      <c r="BG74" s="371"/>
      <c r="BH74" s="371"/>
      <c r="BI74" s="371"/>
      <c r="BJ74" s="371"/>
      <c r="BK74" s="371"/>
      <c r="BL74" s="368" t="s">
        <v>72</v>
      </c>
      <c r="BM74" s="371"/>
      <c r="BN74" s="371"/>
      <c r="BO74" s="371"/>
      <c r="BP74" s="371"/>
      <c r="BQ74" s="363" t="s">
        <v>72</v>
      </c>
      <c r="BR74" s="371"/>
      <c r="BS74" s="371"/>
      <c r="BT74" s="372" t="s">
        <v>72</v>
      </c>
      <c r="BU74" s="372" t="s">
        <v>72</v>
      </c>
      <c r="BV74" s="372" t="s">
        <v>72</v>
      </c>
      <c r="BW74" s="373" t="s">
        <v>72</v>
      </c>
      <c r="BX74" s="374" t="s">
        <v>72</v>
      </c>
      <c r="BY74" s="374" t="s">
        <v>72</v>
      </c>
      <c r="BZ74" s="374" t="s">
        <v>72</v>
      </c>
      <c r="CA74" s="368" t="s">
        <v>72</v>
      </c>
      <c r="CB74" s="374" t="s">
        <v>72</v>
      </c>
      <c r="CC74" s="374" t="s">
        <v>72</v>
      </c>
      <c r="CD74" s="374" t="s">
        <v>72</v>
      </c>
      <c r="CE74" s="363" t="s">
        <v>72</v>
      </c>
      <c r="CF74" s="372" t="s">
        <v>72</v>
      </c>
      <c r="CG74" s="372" t="s">
        <v>72</v>
      </c>
      <c r="CH74" s="375" t="s">
        <v>72</v>
      </c>
      <c r="CI74" s="375" t="s">
        <v>72</v>
      </c>
      <c r="CJ74" s="375" t="s">
        <v>72</v>
      </c>
      <c r="CK74" s="376" t="s">
        <v>72</v>
      </c>
      <c r="CL74" s="377" t="s">
        <v>72</v>
      </c>
      <c r="CM74" s="377" t="s">
        <v>72</v>
      </c>
      <c r="CN74" s="377" t="s">
        <v>72</v>
      </c>
      <c r="CO74" s="368" t="s">
        <v>72</v>
      </c>
      <c r="CP74" s="377" t="s">
        <v>72</v>
      </c>
      <c r="CQ74" s="377" t="s">
        <v>72</v>
      </c>
      <c r="CR74" s="377" t="s">
        <v>72</v>
      </c>
      <c r="CS74" s="363" t="s">
        <v>72</v>
      </c>
      <c r="CT74" s="375" t="s">
        <v>72</v>
      </c>
      <c r="CU74" s="375" t="s">
        <v>72</v>
      </c>
      <c r="CV74" s="378" t="s">
        <v>72</v>
      </c>
      <c r="CW74" s="378" t="s">
        <v>72</v>
      </c>
      <c r="CX74" s="378" t="s">
        <v>72</v>
      </c>
      <c r="CY74" s="378" t="s">
        <v>72</v>
      </c>
      <c r="CZ74" s="379" t="s">
        <v>72</v>
      </c>
      <c r="DA74" s="379" t="s">
        <v>72</v>
      </c>
      <c r="DB74" s="379" t="s">
        <v>72</v>
      </c>
      <c r="DC74" s="368" t="s">
        <v>72</v>
      </c>
      <c r="DD74" s="379" t="s">
        <v>72</v>
      </c>
      <c r="DE74" s="379" t="s">
        <v>72</v>
      </c>
      <c r="DF74" s="379" t="s">
        <v>72</v>
      </c>
      <c r="DG74" s="363" t="s">
        <v>72</v>
      </c>
      <c r="DH74" s="378" t="s">
        <v>72</v>
      </c>
      <c r="DI74" s="378" t="s">
        <v>72</v>
      </c>
      <c r="DJ74" s="262">
        <v>2</v>
      </c>
      <c r="DK74" s="262" t="s">
        <v>6426</v>
      </c>
      <c r="DL74" s="262" t="s">
        <v>6427</v>
      </c>
      <c r="DM74" s="262" t="s">
        <v>72</v>
      </c>
      <c r="DN74" s="262" t="s">
        <v>6428</v>
      </c>
      <c r="DO74" s="262" t="s">
        <v>6428</v>
      </c>
      <c r="DP74" s="262" t="s">
        <v>6428</v>
      </c>
      <c r="DQ74" s="262">
        <v>2</v>
      </c>
      <c r="DR74" s="380">
        <v>0</v>
      </c>
      <c r="DS74" s="381" t="b">
        <v>1</v>
      </c>
      <c r="DT74" s="381" t="b">
        <v>1</v>
      </c>
      <c r="DU74" s="381" t="b">
        <v>1</v>
      </c>
      <c r="DV74" s="262" t="b">
        <v>1</v>
      </c>
      <c r="DW74" s="262" t="b">
        <v>1</v>
      </c>
      <c r="DX74" s="262" t="s">
        <v>6406</v>
      </c>
      <c r="DY74" s="262" t="s">
        <v>154</v>
      </c>
      <c r="DZ74" s="262" t="s">
        <v>72</v>
      </c>
      <c r="EA74" s="382" t="s">
        <v>6406</v>
      </c>
      <c r="EB74" s="382">
        <v>1</v>
      </c>
      <c r="EC74" s="262" t="s">
        <v>154</v>
      </c>
      <c r="ED74" s="383"/>
      <c r="EE74" s="383"/>
      <c r="EF74" s="262" t="s">
        <v>154</v>
      </c>
      <c r="EG74" s="262">
        <v>2</v>
      </c>
      <c r="EH74" s="262">
        <v>0</v>
      </c>
      <c r="EI74" s="262" t="s">
        <v>154</v>
      </c>
    </row>
    <row r="75" spans="1:139" ht="67.5">
      <c r="A75" s="357">
        <v>74</v>
      </c>
      <c r="B75" s="358">
        <v>1</v>
      </c>
      <c r="C75" s="262">
        <v>0</v>
      </c>
      <c r="D75" s="359">
        <v>1703152</v>
      </c>
      <c r="E75" s="360" t="s">
        <v>6292</v>
      </c>
      <c r="F75" s="361" t="s">
        <v>6291</v>
      </c>
      <c r="G75" s="362" t="s">
        <v>6923</v>
      </c>
      <c r="H75" s="363" t="s">
        <v>6722</v>
      </c>
      <c r="I75" s="363" t="s">
        <v>6924</v>
      </c>
      <c r="J75" s="363" t="s">
        <v>6925</v>
      </c>
      <c r="K75" s="262" t="s">
        <v>6926</v>
      </c>
      <c r="L75" s="364">
        <v>43099</v>
      </c>
      <c r="M75" s="364">
        <v>43093</v>
      </c>
      <c r="N75" s="25" t="s">
        <v>6927</v>
      </c>
      <c r="O75" s="365">
        <v>74</v>
      </c>
      <c r="P75" s="260" t="s">
        <v>6420</v>
      </c>
      <c r="Q75" s="25" t="s">
        <v>128</v>
      </c>
      <c r="R75" s="260" t="s">
        <v>6421</v>
      </c>
      <c r="S75" s="260" t="s">
        <v>6422</v>
      </c>
      <c r="T75" s="27" t="s">
        <v>6421</v>
      </c>
      <c r="U75" s="27" t="s">
        <v>6422</v>
      </c>
      <c r="V75" s="363">
        <v>2</v>
      </c>
      <c r="W75" s="363" t="s">
        <v>154</v>
      </c>
      <c r="X75" s="366" t="s">
        <v>6291</v>
      </c>
      <c r="Y75" s="366" t="s">
        <v>6928</v>
      </c>
      <c r="Z75" s="366" t="s">
        <v>6435</v>
      </c>
      <c r="AA75" s="366">
        <v>3</v>
      </c>
      <c r="AB75" s="367" t="s">
        <v>6436</v>
      </c>
      <c r="AC75" s="367" t="s">
        <v>6487</v>
      </c>
      <c r="AD75" s="367" t="s">
        <v>6487</v>
      </c>
      <c r="AE75" s="367"/>
      <c r="AF75" s="368" t="s">
        <v>6929</v>
      </c>
      <c r="AG75" s="367" t="s">
        <v>6438</v>
      </c>
      <c r="AH75" s="367" t="s">
        <v>6489</v>
      </c>
      <c r="AI75" s="367" t="s">
        <v>6489</v>
      </c>
      <c r="AJ75" s="367"/>
      <c r="AK75" s="363" t="s">
        <v>6930</v>
      </c>
      <c r="AL75" s="366" t="s">
        <v>152</v>
      </c>
      <c r="AM75" s="366" t="s">
        <v>6787</v>
      </c>
      <c r="AN75" s="369" t="s">
        <v>6291</v>
      </c>
      <c r="AO75" s="369" t="s">
        <v>6928</v>
      </c>
      <c r="AP75" s="369" t="s">
        <v>639</v>
      </c>
      <c r="AQ75" s="369">
        <v>3</v>
      </c>
      <c r="AR75" s="370" t="s">
        <v>6125</v>
      </c>
      <c r="AS75" s="370" t="s">
        <v>6125</v>
      </c>
      <c r="AT75" s="370" t="s">
        <v>6125</v>
      </c>
      <c r="AU75" s="370"/>
      <c r="AV75" s="368" t="s">
        <v>39</v>
      </c>
      <c r="AW75" s="370" t="s">
        <v>3005</v>
      </c>
      <c r="AX75" s="370" t="s">
        <v>3005</v>
      </c>
      <c r="AY75" s="370" t="s">
        <v>3005</v>
      </c>
      <c r="AZ75" s="370"/>
      <c r="BA75" s="363" t="s">
        <v>6331</v>
      </c>
      <c r="BB75" s="369" t="s">
        <v>444</v>
      </c>
      <c r="BC75" s="369" t="s">
        <v>6338</v>
      </c>
      <c r="BD75" s="371"/>
      <c r="BE75" s="371"/>
      <c r="BF75" s="371"/>
      <c r="BG75" s="371"/>
      <c r="BH75" s="371"/>
      <c r="BI75" s="371"/>
      <c r="BJ75" s="371"/>
      <c r="BK75" s="371"/>
      <c r="BL75" s="368" t="s">
        <v>72</v>
      </c>
      <c r="BM75" s="371"/>
      <c r="BN75" s="371"/>
      <c r="BO75" s="371"/>
      <c r="BP75" s="371"/>
      <c r="BQ75" s="363" t="s">
        <v>72</v>
      </c>
      <c r="BR75" s="371"/>
      <c r="BS75" s="371"/>
      <c r="BT75" s="372" t="s">
        <v>72</v>
      </c>
      <c r="BU75" s="372" t="s">
        <v>72</v>
      </c>
      <c r="BV75" s="372" t="s">
        <v>72</v>
      </c>
      <c r="BW75" s="373" t="s">
        <v>72</v>
      </c>
      <c r="BX75" s="374" t="s">
        <v>72</v>
      </c>
      <c r="BY75" s="374" t="s">
        <v>72</v>
      </c>
      <c r="BZ75" s="374" t="s">
        <v>72</v>
      </c>
      <c r="CA75" s="368" t="s">
        <v>72</v>
      </c>
      <c r="CB75" s="374" t="s">
        <v>72</v>
      </c>
      <c r="CC75" s="374" t="s">
        <v>72</v>
      </c>
      <c r="CD75" s="374" t="s">
        <v>72</v>
      </c>
      <c r="CE75" s="363" t="s">
        <v>72</v>
      </c>
      <c r="CF75" s="372" t="s">
        <v>72</v>
      </c>
      <c r="CG75" s="372" t="s">
        <v>72</v>
      </c>
      <c r="CH75" s="375" t="s">
        <v>72</v>
      </c>
      <c r="CI75" s="375" t="s">
        <v>72</v>
      </c>
      <c r="CJ75" s="375" t="s">
        <v>72</v>
      </c>
      <c r="CK75" s="376" t="s">
        <v>72</v>
      </c>
      <c r="CL75" s="377" t="s">
        <v>72</v>
      </c>
      <c r="CM75" s="377" t="s">
        <v>72</v>
      </c>
      <c r="CN75" s="377" t="s">
        <v>72</v>
      </c>
      <c r="CO75" s="368" t="s">
        <v>72</v>
      </c>
      <c r="CP75" s="377" t="s">
        <v>72</v>
      </c>
      <c r="CQ75" s="377" t="s">
        <v>72</v>
      </c>
      <c r="CR75" s="377" t="s">
        <v>72</v>
      </c>
      <c r="CS75" s="363" t="s">
        <v>72</v>
      </c>
      <c r="CT75" s="375" t="s">
        <v>72</v>
      </c>
      <c r="CU75" s="375" t="s">
        <v>72</v>
      </c>
      <c r="CV75" s="378" t="s">
        <v>72</v>
      </c>
      <c r="CW75" s="378" t="s">
        <v>72</v>
      </c>
      <c r="CX75" s="378" t="s">
        <v>72</v>
      </c>
      <c r="CY75" s="378" t="s">
        <v>72</v>
      </c>
      <c r="CZ75" s="379" t="s">
        <v>72</v>
      </c>
      <c r="DA75" s="379" t="s">
        <v>72</v>
      </c>
      <c r="DB75" s="379" t="s">
        <v>72</v>
      </c>
      <c r="DC75" s="368" t="s">
        <v>72</v>
      </c>
      <c r="DD75" s="379" t="s">
        <v>72</v>
      </c>
      <c r="DE75" s="379" t="s">
        <v>72</v>
      </c>
      <c r="DF75" s="379" t="s">
        <v>72</v>
      </c>
      <c r="DG75" s="363" t="s">
        <v>72</v>
      </c>
      <c r="DH75" s="378" t="s">
        <v>72</v>
      </c>
      <c r="DI75" s="378" t="s">
        <v>72</v>
      </c>
      <c r="DJ75" s="262">
        <v>2</v>
      </c>
      <c r="DK75" s="262" t="s">
        <v>6426</v>
      </c>
      <c r="DL75" s="262" t="s">
        <v>6427</v>
      </c>
      <c r="DM75" s="262" t="s">
        <v>72</v>
      </c>
      <c r="DN75" s="262" t="s">
        <v>6428</v>
      </c>
      <c r="DO75" s="262" t="s">
        <v>6428</v>
      </c>
      <c r="DP75" s="262" t="s">
        <v>6428</v>
      </c>
      <c r="DQ75" s="262">
        <v>2</v>
      </c>
      <c r="DR75" s="380">
        <v>0</v>
      </c>
      <c r="DS75" s="381" t="b">
        <v>1</v>
      </c>
      <c r="DT75" s="381" t="b">
        <v>1</v>
      </c>
      <c r="DU75" s="381" t="b">
        <v>1</v>
      </c>
      <c r="DV75" s="262" t="b">
        <v>1</v>
      </c>
      <c r="DW75" s="262" t="b">
        <v>1</v>
      </c>
      <c r="DX75" s="262" t="s">
        <v>6406</v>
      </c>
      <c r="DY75" s="262" t="s">
        <v>154</v>
      </c>
      <c r="DZ75" s="262" t="s">
        <v>72</v>
      </c>
      <c r="EA75" s="382" t="s">
        <v>6406</v>
      </c>
      <c r="EB75" s="382">
        <v>16</v>
      </c>
      <c r="EC75" s="262" t="s">
        <v>154</v>
      </c>
      <c r="ED75" s="383"/>
      <c r="EE75" s="383"/>
      <c r="EF75" s="262" t="s">
        <v>154</v>
      </c>
      <c r="EG75" s="262">
        <v>2</v>
      </c>
      <c r="EH75" s="262">
        <v>0</v>
      </c>
      <c r="EI75" s="262" t="s">
        <v>154</v>
      </c>
    </row>
    <row r="76" spans="1:139" ht="67.5">
      <c r="A76" s="357">
        <v>75</v>
      </c>
      <c r="B76" s="358">
        <v>1</v>
      </c>
      <c r="C76" s="262">
        <v>0</v>
      </c>
      <c r="D76" s="359">
        <v>1703153</v>
      </c>
      <c r="E76" s="360" t="s">
        <v>6292</v>
      </c>
      <c r="F76" s="361" t="s">
        <v>6291</v>
      </c>
      <c r="G76" s="362" t="s">
        <v>6931</v>
      </c>
      <c r="H76" s="363" t="s">
        <v>6722</v>
      </c>
      <c r="I76" s="363" t="s">
        <v>6932</v>
      </c>
      <c r="J76" s="363" t="s">
        <v>6933</v>
      </c>
      <c r="K76" s="262" t="s">
        <v>6934</v>
      </c>
      <c r="L76" s="364">
        <v>43099</v>
      </c>
      <c r="M76" s="364">
        <v>43094</v>
      </c>
      <c r="N76" s="25" t="s">
        <v>6935</v>
      </c>
      <c r="O76" s="365">
        <v>75</v>
      </c>
      <c r="P76" s="260" t="s">
        <v>6420</v>
      </c>
      <c r="Q76" s="25" t="s">
        <v>128</v>
      </c>
      <c r="R76" s="260" t="s">
        <v>6421</v>
      </c>
      <c r="S76" s="260" t="s">
        <v>6422</v>
      </c>
      <c r="T76" s="27" t="s">
        <v>6421</v>
      </c>
      <c r="U76" s="27" t="s">
        <v>6422</v>
      </c>
      <c r="V76" s="363">
        <v>2</v>
      </c>
      <c r="W76" s="363" t="s">
        <v>154</v>
      </c>
      <c r="X76" s="366" t="s">
        <v>6291</v>
      </c>
      <c r="Y76" s="366" t="s">
        <v>6936</v>
      </c>
      <c r="Z76" s="366" t="s">
        <v>569</v>
      </c>
      <c r="AA76" s="366">
        <v>3</v>
      </c>
      <c r="AB76" s="367" t="s">
        <v>6337</v>
      </c>
      <c r="AC76" s="367" t="s">
        <v>6337</v>
      </c>
      <c r="AD76" s="367" t="s">
        <v>6337</v>
      </c>
      <c r="AE76" s="367"/>
      <c r="AF76" s="368" t="s">
        <v>38</v>
      </c>
      <c r="AG76" s="367" t="s">
        <v>3005</v>
      </c>
      <c r="AH76" s="367" t="s">
        <v>3005</v>
      </c>
      <c r="AI76" s="367" t="s">
        <v>3005</v>
      </c>
      <c r="AJ76" s="367"/>
      <c r="AK76" s="363" t="s">
        <v>6331</v>
      </c>
      <c r="AL76" s="366" t="s">
        <v>152</v>
      </c>
      <c r="AM76" s="366" t="s">
        <v>6336</v>
      </c>
      <c r="AN76" s="369" t="s">
        <v>6291</v>
      </c>
      <c r="AO76" s="369" t="s">
        <v>6936</v>
      </c>
      <c r="AP76" s="369" t="s">
        <v>639</v>
      </c>
      <c r="AQ76" s="369">
        <v>3</v>
      </c>
      <c r="AR76" s="370" t="s">
        <v>6125</v>
      </c>
      <c r="AS76" s="370" t="s">
        <v>6125</v>
      </c>
      <c r="AT76" s="370" t="s">
        <v>6125</v>
      </c>
      <c r="AU76" s="370"/>
      <c r="AV76" s="368" t="s">
        <v>39</v>
      </c>
      <c r="AW76" s="370" t="s">
        <v>3005</v>
      </c>
      <c r="AX76" s="370" t="s">
        <v>3005</v>
      </c>
      <c r="AY76" s="370" t="s">
        <v>3005</v>
      </c>
      <c r="AZ76" s="370"/>
      <c r="BA76" s="363" t="s">
        <v>6331</v>
      </c>
      <c r="BB76" s="369" t="s">
        <v>444</v>
      </c>
      <c r="BC76" s="369" t="s">
        <v>6346</v>
      </c>
      <c r="BD76" s="371"/>
      <c r="BE76" s="371"/>
      <c r="BF76" s="371"/>
      <c r="BG76" s="371"/>
      <c r="BH76" s="371"/>
      <c r="BI76" s="371"/>
      <c r="BJ76" s="371"/>
      <c r="BK76" s="371"/>
      <c r="BL76" s="368" t="s">
        <v>72</v>
      </c>
      <c r="BM76" s="371"/>
      <c r="BN76" s="371"/>
      <c r="BO76" s="371"/>
      <c r="BP76" s="371"/>
      <c r="BQ76" s="363" t="s">
        <v>72</v>
      </c>
      <c r="BR76" s="371"/>
      <c r="BS76" s="371"/>
      <c r="BT76" s="372" t="s">
        <v>72</v>
      </c>
      <c r="BU76" s="372" t="s">
        <v>72</v>
      </c>
      <c r="BV76" s="372" t="s">
        <v>72</v>
      </c>
      <c r="BW76" s="373" t="s">
        <v>72</v>
      </c>
      <c r="BX76" s="374" t="s">
        <v>72</v>
      </c>
      <c r="BY76" s="374" t="s">
        <v>72</v>
      </c>
      <c r="BZ76" s="374" t="s">
        <v>72</v>
      </c>
      <c r="CA76" s="368" t="s">
        <v>72</v>
      </c>
      <c r="CB76" s="374" t="s">
        <v>72</v>
      </c>
      <c r="CC76" s="374" t="s">
        <v>72</v>
      </c>
      <c r="CD76" s="374" t="s">
        <v>72</v>
      </c>
      <c r="CE76" s="363" t="s">
        <v>72</v>
      </c>
      <c r="CF76" s="372" t="s">
        <v>72</v>
      </c>
      <c r="CG76" s="372" t="s">
        <v>72</v>
      </c>
      <c r="CH76" s="375" t="s">
        <v>72</v>
      </c>
      <c r="CI76" s="375" t="s">
        <v>72</v>
      </c>
      <c r="CJ76" s="375" t="s">
        <v>72</v>
      </c>
      <c r="CK76" s="376" t="s">
        <v>72</v>
      </c>
      <c r="CL76" s="377" t="s">
        <v>72</v>
      </c>
      <c r="CM76" s="377" t="s">
        <v>72</v>
      </c>
      <c r="CN76" s="377" t="s">
        <v>72</v>
      </c>
      <c r="CO76" s="368" t="s">
        <v>72</v>
      </c>
      <c r="CP76" s="377" t="s">
        <v>72</v>
      </c>
      <c r="CQ76" s="377" t="s">
        <v>72</v>
      </c>
      <c r="CR76" s="377" t="s">
        <v>72</v>
      </c>
      <c r="CS76" s="363" t="s">
        <v>72</v>
      </c>
      <c r="CT76" s="375" t="s">
        <v>72</v>
      </c>
      <c r="CU76" s="375" t="s">
        <v>72</v>
      </c>
      <c r="CV76" s="378" t="s">
        <v>72</v>
      </c>
      <c r="CW76" s="378" t="s">
        <v>72</v>
      </c>
      <c r="CX76" s="378" t="s">
        <v>72</v>
      </c>
      <c r="CY76" s="378" t="s">
        <v>72</v>
      </c>
      <c r="CZ76" s="379" t="s">
        <v>72</v>
      </c>
      <c r="DA76" s="379" t="s">
        <v>72</v>
      </c>
      <c r="DB76" s="379" t="s">
        <v>72</v>
      </c>
      <c r="DC76" s="368" t="s">
        <v>72</v>
      </c>
      <c r="DD76" s="379" t="s">
        <v>72</v>
      </c>
      <c r="DE76" s="379" t="s">
        <v>72</v>
      </c>
      <c r="DF76" s="379" t="s">
        <v>72</v>
      </c>
      <c r="DG76" s="363" t="s">
        <v>72</v>
      </c>
      <c r="DH76" s="378" t="s">
        <v>72</v>
      </c>
      <c r="DI76" s="378" t="s">
        <v>72</v>
      </c>
      <c r="DJ76" s="262">
        <v>2</v>
      </c>
      <c r="DK76" s="262" t="s">
        <v>6426</v>
      </c>
      <c r="DL76" s="262" t="s">
        <v>6427</v>
      </c>
      <c r="DM76" s="262" t="s">
        <v>72</v>
      </c>
      <c r="DN76" s="262" t="s">
        <v>6428</v>
      </c>
      <c r="DO76" s="262" t="s">
        <v>6428</v>
      </c>
      <c r="DP76" s="262" t="s">
        <v>6428</v>
      </c>
      <c r="DQ76" s="262">
        <v>2</v>
      </c>
      <c r="DR76" s="380">
        <v>0</v>
      </c>
      <c r="DS76" s="381" t="b">
        <v>1</v>
      </c>
      <c r="DT76" s="381" t="b">
        <v>1</v>
      </c>
      <c r="DU76" s="381" t="b">
        <v>1</v>
      </c>
      <c r="DV76" s="262" t="b">
        <v>1</v>
      </c>
      <c r="DW76" s="262" t="b">
        <v>1</v>
      </c>
      <c r="DX76" s="262" t="s">
        <v>6406</v>
      </c>
      <c r="DY76" s="262" t="s">
        <v>154</v>
      </c>
      <c r="DZ76" s="262" t="s">
        <v>72</v>
      </c>
      <c r="EA76" s="382" t="s">
        <v>6406</v>
      </c>
      <c r="EB76" s="382">
        <v>5</v>
      </c>
      <c r="EC76" s="262" t="s">
        <v>154</v>
      </c>
      <c r="ED76" s="383"/>
      <c r="EE76" s="383"/>
      <c r="EF76" s="262" t="s">
        <v>154</v>
      </c>
      <c r="EG76" s="262">
        <v>2</v>
      </c>
      <c r="EH76" s="262">
        <v>0</v>
      </c>
      <c r="EI76" s="262" t="s">
        <v>154</v>
      </c>
    </row>
    <row r="77" spans="1:139" ht="67.5">
      <c r="A77" s="357">
        <v>76</v>
      </c>
      <c r="B77" s="358">
        <v>1</v>
      </c>
      <c r="C77" s="262">
        <v>0</v>
      </c>
      <c r="D77" s="359">
        <v>1703154</v>
      </c>
      <c r="E77" s="360" t="s">
        <v>6292</v>
      </c>
      <c r="F77" s="361" t="s">
        <v>6291</v>
      </c>
      <c r="G77" s="362" t="s">
        <v>6937</v>
      </c>
      <c r="H77" s="363" t="s">
        <v>6722</v>
      </c>
      <c r="I77" s="363" t="s">
        <v>6938</v>
      </c>
      <c r="J77" s="363" t="s">
        <v>6939</v>
      </c>
      <c r="K77" s="262" t="s">
        <v>6940</v>
      </c>
      <c r="L77" s="364">
        <v>43099</v>
      </c>
      <c r="M77" s="364">
        <v>43094</v>
      </c>
      <c r="N77" s="25" t="s">
        <v>6941</v>
      </c>
      <c r="O77" s="365">
        <v>76</v>
      </c>
      <c r="P77" s="260" t="s">
        <v>6420</v>
      </c>
      <c r="Q77" s="25" t="s">
        <v>128</v>
      </c>
      <c r="R77" s="260" t="s">
        <v>6421</v>
      </c>
      <c r="S77" s="260" t="s">
        <v>6422</v>
      </c>
      <c r="T77" s="27" t="s">
        <v>6421</v>
      </c>
      <c r="U77" s="27" t="s">
        <v>6422</v>
      </c>
      <c r="V77" s="363">
        <v>2</v>
      </c>
      <c r="W77" s="363" t="s">
        <v>154</v>
      </c>
      <c r="X77" s="366" t="s">
        <v>6291</v>
      </c>
      <c r="Y77" s="366" t="s">
        <v>6942</v>
      </c>
      <c r="Z77" s="366" t="s">
        <v>569</v>
      </c>
      <c r="AA77" s="366">
        <v>3</v>
      </c>
      <c r="AB77" s="367" t="s">
        <v>6125</v>
      </c>
      <c r="AC77" s="367" t="s">
        <v>6487</v>
      </c>
      <c r="AD77" s="367" t="s">
        <v>6487</v>
      </c>
      <c r="AE77" s="367"/>
      <c r="AF77" s="368" t="s">
        <v>6579</v>
      </c>
      <c r="AG77" s="367" t="s">
        <v>6471</v>
      </c>
      <c r="AH77" s="367" t="s">
        <v>6489</v>
      </c>
      <c r="AI77" s="367" t="s">
        <v>6489</v>
      </c>
      <c r="AJ77" s="367"/>
      <c r="AK77" s="363" t="s">
        <v>6580</v>
      </c>
      <c r="AL77" s="366" t="s">
        <v>152</v>
      </c>
      <c r="AM77" s="366" t="s">
        <v>6341</v>
      </c>
      <c r="AN77" s="369" t="s">
        <v>6291</v>
      </c>
      <c r="AO77" s="369" t="s">
        <v>6942</v>
      </c>
      <c r="AP77" s="369" t="s">
        <v>639</v>
      </c>
      <c r="AQ77" s="369">
        <v>3</v>
      </c>
      <c r="AR77" s="370" t="s">
        <v>6125</v>
      </c>
      <c r="AS77" s="370" t="s">
        <v>6125</v>
      </c>
      <c r="AT77" s="370" t="s">
        <v>6125</v>
      </c>
      <c r="AU77" s="370"/>
      <c r="AV77" s="368" t="s">
        <v>39</v>
      </c>
      <c r="AW77" s="370" t="s">
        <v>3005</v>
      </c>
      <c r="AX77" s="370" t="s">
        <v>3005</v>
      </c>
      <c r="AY77" s="370" t="s">
        <v>3005</v>
      </c>
      <c r="AZ77" s="370"/>
      <c r="BA77" s="363" t="s">
        <v>6331</v>
      </c>
      <c r="BB77" s="369" t="s">
        <v>444</v>
      </c>
      <c r="BC77" s="369" t="s">
        <v>6657</v>
      </c>
      <c r="BD77" s="371"/>
      <c r="BE77" s="371"/>
      <c r="BF77" s="371"/>
      <c r="BG77" s="371"/>
      <c r="BH77" s="371"/>
      <c r="BI77" s="371"/>
      <c r="BJ77" s="371"/>
      <c r="BK77" s="371"/>
      <c r="BL77" s="368" t="s">
        <v>72</v>
      </c>
      <c r="BM77" s="371"/>
      <c r="BN77" s="371"/>
      <c r="BO77" s="371"/>
      <c r="BP77" s="371"/>
      <c r="BQ77" s="363" t="s">
        <v>72</v>
      </c>
      <c r="BR77" s="371"/>
      <c r="BS77" s="371"/>
      <c r="BT77" s="372" t="s">
        <v>72</v>
      </c>
      <c r="BU77" s="372" t="s">
        <v>72</v>
      </c>
      <c r="BV77" s="372" t="s">
        <v>72</v>
      </c>
      <c r="BW77" s="373" t="s">
        <v>72</v>
      </c>
      <c r="BX77" s="374" t="s">
        <v>72</v>
      </c>
      <c r="BY77" s="374" t="s">
        <v>72</v>
      </c>
      <c r="BZ77" s="374" t="s">
        <v>72</v>
      </c>
      <c r="CA77" s="368" t="s">
        <v>72</v>
      </c>
      <c r="CB77" s="374" t="s">
        <v>72</v>
      </c>
      <c r="CC77" s="374" t="s">
        <v>72</v>
      </c>
      <c r="CD77" s="374" t="s">
        <v>72</v>
      </c>
      <c r="CE77" s="363" t="s">
        <v>72</v>
      </c>
      <c r="CF77" s="372" t="s">
        <v>72</v>
      </c>
      <c r="CG77" s="372" t="s">
        <v>72</v>
      </c>
      <c r="CH77" s="375" t="s">
        <v>72</v>
      </c>
      <c r="CI77" s="375" t="s">
        <v>72</v>
      </c>
      <c r="CJ77" s="375" t="s">
        <v>72</v>
      </c>
      <c r="CK77" s="376" t="s">
        <v>72</v>
      </c>
      <c r="CL77" s="377" t="s">
        <v>72</v>
      </c>
      <c r="CM77" s="377" t="s">
        <v>72</v>
      </c>
      <c r="CN77" s="377" t="s">
        <v>72</v>
      </c>
      <c r="CO77" s="368" t="s">
        <v>72</v>
      </c>
      <c r="CP77" s="377" t="s">
        <v>72</v>
      </c>
      <c r="CQ77" s="377" t="s">
        <v>72</v>
      </c>
      <c r="CR77" s="377" t="s">
        <v>72</v>
      </c>
      <c r="CS77" s="363" t="s">
        <v>72</v>
      </c>
      <c r="CT77" s="375" t="s">
        <v>72</v>
      </c>
      <c r="CU77" s="375" t="s">
        <v>72</v>
      </c>
      <c r="CV77" s="378" t="s">
        <v>72</v>
      </c>
      <c r="CW77" s="378" t="s">
        <v>72</v>
      </c>
      <c r="CX77" s="378" t="s">
        <v>72</v>
      </c>
      <c r="CY77" s="378" t="s">
        <v>72</v>
      </c>
      <c r="CZ77" s="379" t="s">
        <v>72</v>
      </c>
      <c r="DA77" s="379" t="s">
        <v>72</v>
      </c>
      <c r="DB77" s="379" t="s">
        <v>72</v>
      </c>
      <c r="DC77" s="368" t="s">
        <v>72</v>
      </c>
      <c r="DD77" s="379" t="s">
        <v>72</v>
      </c>
      <c r="DE77" s="379" t="s">
        <v>72</v>
      </c>
      <c r="DF77" s="379" t="s">
        <v>72</v>
      </c>
      <c r="DG77" s="363" t="s">
        <v>72</v>
      </c>
      <c r="DH77" s="378" t="s">
        <v>72</v>
      </c>
      <c r="DI77" s="378" t="s">
        <v>72</v>
      </c>
      <c r="DJ77" s="262">
        <v>2</v>
      </c>
      <c r="DK77" s="262" t="s">
        <v>6426</v>
      </c>
      <c r="DL77" s="262" t="s">
        <v>6427</v>
      </c>
      <c r="DM77" s="262" t="s">
        <v>72</v>
      </c>
      <c r="DN77" s="262" t="s">
        <v>6428</v>
      </c>
      <c r="DO77" s="262" t="s">
        <v>6428</v>
      </c>
      <c r="DP77" s="262" t="s">
        <v>6428</v>
      </c>
      <c r="DQ77" s="262">
        <v>2</v>
      </c>
      <c r="DR77" s="380">
        <v>0</v>
      </c>
      <c r="DS77" s="381" t="b">
        <v>1</v>
      </c>
      <c r="DT77" s="381" t="b">
        <v>1</v>
      </c>
      <c r="DU77" s="381" t="b">
        <v>1</v>
      </c>
      <c r="DV77" s="262" t="b">
        <v>1</v>
      </c>
      <c r="DW77" s="262" t="b">
        <v>1</v>
      </c>
      <c r="DX77" s="262" t="s">
        <v>6406</v>
      </c>
      <c r="DY77" s="262" t="s">
        <v>154</v>
      </c>
      <c r="DZ77" s="262" t="s">
        <v>72</v>
      </c>
      <c r="EA77" s="382" t="s">
        <v>6406</v>
      </c>
      <c r="EB77" s="382">
        <v>5</v>
      </c>
      <c r="EC77" s="262" t="s">
        <v>154</v>
      </c>
      <c r="ED77" s="383"/>
      <c r="EE77" s="383"/>
      <c r="EF77" s="262" t="s">
        <v>154</v>
      </c>
      <c r="EG77" s="262">
        <v>2</v>
      </c>
      <c r="EH77" s="262">
        <v>0</v>
      </c>
      <c r="EI77" s="262" t="s">
        <v>154</v>
      </c>
    </row>
    <row r="78" spans="1:139" ht="67.5">
      <c r="A78" s="357">
        <v>77</v>
      </c>
      <c r="B78" s="358">
        <v>1</v>
      </c>
      <c r="C78" s="262">
        <v>0</v>
      </c>
      <c r="D78" s="359">
        <v>1703155</v>
      </c>
      <c r="E78" s="360" t="s">
        <v>6292</v>
      </c>
      <c r="F78" s="361" t="s">
        <v>6291</v>
      </c>
      <c r="G78" s="362" t="s">
        <v>6943</v>
      </c>
      <c r="H78" s="363" t="s">
        <v>6722</v>
      </c>
      <c r="I78" s="363" t="s">
        <v>6944</v>
      </c>
      <c r="J78" s="363" t="s">
        <v>6945</v>
      </c>
      <c r="K78" s="262" t="s">
        <v>6946</v>
      </c>
      <c r="L78" s="364">
        <v>43099</v>
      </c>
      <c r="M78" s="364">
        <v>43094</v>
      </c>
      <c r="N78" s="25" t="s">
        <v>6947</v>
      </c>
      <c r="O78" s="365">
        <v>77</v>
      </c>
      <c r="P78" s="260" t="s">
        <v>6420</v>
      </c>
      <c r="Q78" s="25" t="s">
        <v>128</v>
      </c>
      <c r="R78" s="260" t="s">
        <v>6421</v>
      </c>
      <c r="S78" s="260" t="s">
        <v>6422</v>
      </c>
      <c r="T78" s="27" t="s">
        <v>6421</v>
      </c>
      <c r="U78" s="27" t="s">
        <v>6422</v>
      </c>
      <c r="V78" s="363">
        <v>2</v>
      </c>
      <c r="W78" s="363" t="s">
        <v>154</v>
      </c>
      <c r="X78" s="366" t="s">
        <v>6291</v>
      </c>
      <c r="Y78" s="366" t="s">
        <v>6948</v>
      </c>
      <c r="Z78" s="366" t="s">
        <v>569</v>
      </c>
      <c r="AA78" s="366">
        <v>3</v>
      </c>
      <c r="AB78" s="367" t="s">
        <v>6487</v>
      </c>
      <c r="AC78" s="367" t="s">
        <v>6487</v>
      </c>
      <c r="AD78" s="367" t="s">
        <v>6125</v>
      </c>
      <c r="AE78" s="367"/>
      <c r="AF78" s="368" t="s">
        <v>6488</v>
      </c>
      <c r="AG78" s="367" t="s">
        <v>6489</v>
      </c>
      <c r="AH78" s="367" t="s">
        <v>6489</v>
      </c>
      <c r="AI78" s="367" t="s">
        <v>6471</v>
      </c>
      <c r="AJ78" s="367"/>
      <c r="AK78" s="363" t="s">
        <v>6490</v>
      </c>
      <c r="AL78" s="366" t="s">
        <v>152</v>
      </c>
      <c r="AM78" s="366" t="s">
        <v>6341</v>
      </c>
      <c r="AN78" s="369" t="s">
        <v>6291</v>
      </c>
      <c r="AO78" s="369" t="s">
        <v>6948</v>
      </c>
      <c r="AP78" s="369" t="s">
        <v>639</v>
      </c>
      <c r="AQ78" s="369">
        <v>3</v>
      </c>
      <c r="AR78" s="370" t="s">
        <v>6125</v>
      </c>
      <c r="AS78" s="370" t="s">
        <v>6125</v>
      </c>
      <c r="AT78" s="370" t="s">
        <v>6125</v>
      </c>
      <c r="AU78" s="370"/>
      <c r="AV78" s="368" t="s">
        <v>39</v>
      </c>
      <c r="AW78" s="370" t="s">
        <v>3005</v>
      </c>
      <c r="AX78" s="370" t="s">
        <v>3005</v>
      </c>
      <c r="AY78" s="370" t="s">
        <v>3005</v>
      </c>
      <c r="AZ78" s="370"/>
      <c r="BA78" s="363" t="s">
        <v>6331</v>
      </c>
      <c r="BB78" s="369" t="s">
        <v>444</v>
      </c>
      <c r="BC78" s="369" t="s">
        <v>6657</v>
      </c>
      <c r="BD78" s="371"/>
      <c r="BE78" s="371"/>
      <c r="BF78" s="371"/>
      <c r="BG78" s="371"/>
      <c r="BH78" s="371"/>
      <c r="BI78" s="371"/>
      <c r="BJ78" s="371"/>
      <c r="BK78" s="371"/>
      <c r="BL78" s="368" t="s">
        <v>72</v>
      </c>
      <c r="BM78" s="371"/>
      <c r="BN78" s="371"/>
      <c r="BO78" s="371"/>
      <c r="BP78" s="371"/>
      <c r="BQ78" s="363" t="s">
        <v>72</v>
      </c>
      <c r="BR78" s="371"/>
      <c r="BS78" s="371"/>
      <c r="BT78" s="372" t="s">
        <v>72</v>
      </c>
      <c r="BU78" s="372" t="s">
        <v>72</v>
      </c>
      <c r="BV78" s="372" t="s">
        <v>72</v>
      </c>
      <c r="BW78" s="373" t="s">
        <v>72</v>
      </c>
      <c r="BX78" s="374" t="s">
        <v>72</v>
      </c>
      <c r="BY78" s="374" t="s">
        <v>72</v>
      </c>
      <c r="BZ78" s="374" t="s">
        <v>72</v>
      </c>
      <c r="CA78" s="368" t="s">
        <v>72</v>
      </c>
      <c r="CB78" s="374" t="s">
        <v>72</v>
      </c>
      <c r="CC78" s="374" t="s">
        <v>72</v>
      </c>
      <c r="CD78" s="374" t="s">
        <v>72</v>
      </c>
      <c r="CE78" s="363" t="s">
        <v>72</v>
      </c>
      <c r="CF78" s="372" t="s">
        <v>72</v>
      </c>
      <c r="CG78" s="372" t="s">
        <v>72</v>
      </c>
      <c r="CH78" s="375" t="s">
        <v>72</v>
      </c>
      <c r="CI78" s="375" t="s">
        <v>72</v>
      </c>
      <c r="CJ78" s="375" t="s">
        <v>72</v>
      </c>
      <c r="CK78" s="376" t="s">
        <v>72</v>
      </c>
      <c r="CL78" s="377" t="s">
        <v>72</v>
      </c>
      <c r="CM78" s="377" t="s">
        <v>72</v>
      </c>
      <c r="CN78" s="377" t="s">
        <v>72</v>
      </c>
      <c r="CO78" s="368" t="s">
        <v>72</v>
      </c>
      <c r="CP78" s="377" t="s">
        <v>72</v>
      </c>
      <c r="CQ78" s="377" t="s">
        <v>72</v>
      </c>
      <c r="CR78" s="377" t="s">
        <v>72</v>
      </c>
      <c r="CS78" s="363" t="s">
        <v>72</v>
      </c>
      <c r="CT78" s="375" t="s">
        <v>72</v>
      </c>
      <c r="CU78" s="375" t="s">
        <v>72</v>
      </c>
      <c r="CV78" s="378" t="s">
        <v>72</v>
      </c>
      <c r="CW78" s="378" t="s">
        <v>72</v>
      </c>
      <c r="CX78" s="378" t="s">
        <v>72</v>
      </c>
      <c r="CY78" s="378" t="s">
        <v>72</v>
      </c>
      <c r="CZ78" s="379" t="s">
        <v>72</v>
      </c>
      <c r="DA78" s="379" t="s">
        <v>72</v>
      </c>
      <c r="DB78" s="379" t="s">
        <v>72</v>
      </c>
      <c r="DC78" s="368" t="s">
        <v>72</v>
      </c>
      <c r="DD78" s="379" t="s">
        <v>72</v>
      </c>
      <c r="DE78" s="379" t="s">
        <v>72</v>
      </c>
      <c r="DF78" s="379" t="s">
        <v>72</v>
      </c>
      <c r="DG78" s="363" t="s">
        <v>72</v>
      </c>
      <c r="DH78" s="378" t="s">
        <v>72</v>
      </c>
      <c r="DI78" s="378" t="s">
        <v>72</v>
      </c>
      <c r="DJ78" s="262">
        <v>2</v>
      </c>
      <c r="DK78" s="262" t="s">
        <v>6426</v>
      </c>
      <c r="DL78" s="262" t="s">
        <v>6427</v>
      </c>
      <c r="DM78" s="262" t="s">
        <v>72</v>
      </c>
      <c r="DN78" s="262" t="s">
        <v>6428</v>
      </c>
      <c r="DO78" s="262" t="s">
        <v>6428</v>
      </c>
      <c r="DP78" s="262" t="s">
        <v>6428</v>
      </c>
      <c r="DQ78" s="262">
        <v>2</v>
      </c>
      <c r="DR78" s="380">
        <v>0</v>
      </c>
      <c r="DS78" s="381" t="b">
        <v>1</v>
      </c>
      <c r="DT78" s="381" t="b">
        <v>1</v>
      </c>
      <c r="DU78" s="381" t="b">
        <v>1</v>
      </c>
      <c r="DV78" s="262" t="b">
        <v>1</v>
      </c>
      <c r="DW78" s="262" t="b">
        <v>1</v>
      </c>
      <c r="DX78" s="262" t="s">
        <v>6406</v>
      </c>
      <c r="DY78" s="262" t="s">
        <v>154</v>
      </c>
      <c r="DZ78" s="262" t="s">
        <v>72</v>
      </c>
      <c r="EA78" s="382" t="s">
        <v>6406</v>
      </c>
      <c r="EB78" s="382">
        <v>2</v>
      </c>
      <c r="EC78" s="262" t="s">
        <v>154</v>
      </c>
      <c r="ED78" s="383"/>
      <c r="EE78" s="383"/>
      <c r="EF78" s="262" t="s">
        <v>154</v>
      </c>
      <c r="EG78" s="262">
        <v>2</v>
      </c>
      <c r="EH78" s="262">
        <v>0</v>
      </c>
      <c r="EI78" s="262" t="s">
        <v>154</v>
      </c>
    </row>
    <row r="79" spans="1:139" ht="67.5">
      <c r="A79" s="357">
        <v>78</v>
      </c>
      <c r="B79" s="358">
        <v>1</v>
      </c>
      <c r="C79" s="262">
        <v>0</v>
      </c>
      <c r="D79" s="359">
        <v>1703156</v>
      </c>
      <c r="E79" s="360" t="s">
        <v>6292</v>
      </c>
      <c r="F79" s="361" t="s">
        <v>6291</v>
      </c>
      <c r="G79" s="362" t="s">
        <v>6949</v>
      </c>
      <c r="H79" s="363" t="s">
        <v>6722</v>
      </c>
      <c r="I79" s="363" t="s">
        <v>6950</v>
      </c>
      <c r="J79" s="363" t="s">
        <v>6951</v>
      </c>
      <c r="K79" s="262" t="s">
        <v>6952</v>
      </c>
      <c r="L79" s="364">
        <v>43099</v>
      </c>
      <c r="M79" s="364">
        <v>43094</v>
      </c>
      <c r="N79" s="25" t="s">
        <v>6953</v>
      </c>
      <c r="O79" s="365">
        <v>78</v>
      </c>
      <c r="P79" s="260" t="s">
        <v>6420</v>
      </c>
      <c r="Q79" s="25" t="s">
        <v>128</v>
      </c>
      <c r="R79" s="260" t="s">
        <v>6421</v>
      </c>
      <c r="S79" s="260" t="s">
        <v>6422</v>
      </c>
      <c r="T79" s="27" t="s">
        <v>6421</v>
      </c>
      <c r="U79" s="27" t="s">
        <v>6422</v>
      </c>
      <c r="V79" s="363">
        <v>2</v>
      </c>
      <c r="W79" s="363" t="s">
        <v>154</v>
      </c>
      <c r="X79" s="366" t="s">
        <v>6291</v>
      </c>
      <c r="Y79" s="366" t="s">
        <v>6954</v>
      </c>
      <c r="Z79" s="366" t="s">
        <v>569</v>
      </c>
      <c r="AA79" s="366">
        <v>3</v>
      </c>
      <c r="AB79" s="367" t="s">
        <v>6125</v>
      </c>
      <c r="AC79" s="367" t="s">
        <v>6487</v>
      </c>
      <c r="AD79" s="367" t="s">
        <v>6487</v>
      </c>
      <c r="AE79" s="367"/>
      <c r="AF79" s="368" t="s">
        <v>6579</v>
      </c>
      <c r="AG79" s="367" t="s">
        <v>6471</v>
      </c>
      <c r="AH79" s="367" t="s">
        <v>6489</v>
      </c>
      <c r="AI79" s="367" t="s">
        <v>6489</v>
      </c>
      <c r="AJ79" s="367"/>
      <c r="AK79" s="363" t="s">
        <v>6580</v>
      </c>
      <c r="AL79" s="366" t="s">
        <v>152</v>
      </c>
      <c r="AM79" s="366" t="s">
        <v>6348</v>
      </c>
      <c r="AN79" s="369" t="s">
        <v>6291</v>
      </c>
      <c r="AO79" s="369" t="s">
        <v>6954</v>
      </c>
      <c r="AP79" s="369" t="s">
        <v>639</v>
      </c>
      <c r="AQ79" s="369">
        <v>3</v>
      </c>
      <c r="AR79" s="370" t="s">
        <v>6125</v>
      </c>
      <c r="AS79" s="370" t="s">
        <v>6125</v>
      </c>
      <c r="AT79" s="370" t="s">
        <v>6125</v>
      </c>
      <c r="AU79" s="370"/>
      <c r="AV79" s="368" t="s">
        <v>39</v>
      </c>
      <c r="AW79" s="370" t="s">
        <v>3005</v>
      </c>
      <c r="AX79" s="370" t="s">
        <v>3005</v>
      </c>
      <c r="AY79" s="370" t="s">
        <v>3005</v>
      </c>
      <c r="AZ79" s="370"/>
      <c r="BA79" s="363" t="s">
        <v>6331</v>
      </c>
      <c r="BB79" s="369" t="s">
        <v>444</v>
      </c>
      <c r="BC79" s="369" t="s">
        <v>6446</v>
      </c>
      <c r="BD79" s="371"/>
      <c r="BE79" s="371"/>
      <c r="BF79" s="371"/>
      <c r="BG79" s="371"/>
      <c r="BH79" s="371"/>
      <c r="BI79" s="371"/>
      <c r="BJ79" s="371"/>
      <c r="BK79" s="371"/>
      <c r="BL79" s="368" t="s">
        <v>72</v>
      </c>
      <c r="BM79" s="371"/>
      <c r="BN79" s="371"/>
      <c r="BO79" s="371"/>
      <c r="BP79" s="371"/>
      <c r="BQ79" s="363" t="s">
        <v>72</v>
      </c>
      <c r="BR79" s="371"/>
      <c r="BS79" s="371"/>
      <c r="BT79" s="372" t="s">
        <v>72</v>
      </c>
      <c r="BU79" s="372" t="s">
        <v>72</v>
      </c>
      <c r="BV79" s="372" t="s">
        <v>72</v>
      </c>
      <c r="BW79" s="373" t="s">
        <v>72</v>
      </c>
      <c r="BX79" s="374" t="s">
        <v>72</v>
      </c>
      <c r="BY79" s="374" t="s">
        <v>72</v>
      </c>
      <c r="BZ79" s="374" t="s">
        <v>72</v>
      </c>
      <c r="CA79" s="368" t="s">
        <v>72</v>
      </c>
      <c r="CB79" s="374" t="s">
        <v>72</v>
      </c>
      <c r="CC79" s="374" t="s">
        <v>72</v>
      </c>
      <c r="CD79" s="374" t="s">
        <v>72</v>
      </c>
      <c r="CE79" s="363" t="s">
        <v>72</v>
      </c>
      <c r="CF79" s="372" t="s">
        <v>72</v>
      </c>
      <c r="CG79" s="372" t="s">
        <v>72</v>
      </c>
      <c r="CH79" s="375" t="s">
        <v>72</v>
      </c>
      <c r="CI79" s="375" t="s">
        <v>72</v>
      </c>
      <c r="CJ79" s="375" t="s">
        <v>72</v>
      </c>
      <c r="CK79" s="376" t="s">
        <v>72</v>
      </c>
      <c r="CL79" s="377" t="s">
        <v>72</v>
      </c>
      <c r="CM79" s="377" t="s">
        <v>72</v>
      </c>
      <c r="CN79" s="377" t="s">
        <v>72</v>
      </c>
      <c r="CO79" s="368" t="s">
        <v>72</v>
      </c>
      <c r="CP79" s="377" t="s">
        <v>72</v>
      </c>
      <c r="CQ79" s="377" t="s">
        <v>72</v>
      </c>
      <c r="CR79" s="377" t="s">
        <v>72</v>
      </c>
      <c r="CS79" s="363" t="s">
        <v>72</v>
      </c>
      <c r="CT79" s="375" t="s">
        <v>72</v>
      </c>
      <c r="CU79" s="375" t="s">
        <v>72</v>
      </c>
      <c r="CV79" s="378" t="s">
        <v>72</v>
      </c>
      <c r="CW79" s="378" t="s">
        <v>72</v>
      </c>
      <c r="CX79" s="378" t="s">
        <v>72</v>
      </c>
      <c r="CY79" s="378" t="s">
        <v>72</v>
      </c>
      <c r="CZ79" s="379" t="s">
        <v>72</v>
      </c>
      <c r="DA79" s="379" t="s">
        <v>72</v>
      </c>
      <c r="DB79" s="379" t="s">
        <v>72</v>
      </c>
      <c r="DC79" s="368" t="s">
        <v>72</v>
      </c>
      <c r="DD79" s="379" t="s">
        <v>72</v>
      </c>
      <c r="DE79" s="379" t="s">
        <v>72</v>
      </c>
      <c r="DF79" s="379" t="s">
        <v>72</v>
      </c>
      <c r="DG79" s="363" t="s">
        <v>72</v>
      </c>
      <c r="DH79" s="378" t="s">
        <v>72</v>
      </c>
      <c r="DI79" s="378" t="s">
        <v>72</v>
      </c>
      <c r="DJ79" s="262">
        <v>2</v>
      </c>
      <c r="DK79" s="262" t="s">
        <v>6426</v>
      </c>
      <c r="DL79" s="262" t="s">
        <v>6427</v>
      </c>
      <c r="DM79" s="262" t="s">
        <v>72</v>
      </c>
      <c r="DN79" s="262" t="s">
        <v>6428</v>
      </c>
      <c r="DO79" s="262" t="s">
        <v>6428</v>
      </c>
      <c r="DP79" s="262" t="s">
        <v>6428</v>
      </c>
      <c r="DQ79" s="262">
        <v>2</v>
      </c>
      <c r="DR79" s="380">
        <v>0</v>
      </c>
      <c r="DS79" s="381" t="b">
        <v>1</v>
      </c>
      <c r="DT79" s="381" t="b">
        <v>1</v>
      </c>
      <c r="DU79" s="381" t="b">
        <v>1</v>
      </c>
      <c r="DV79" s="262" t="b">
        <v>1</v>
      </c>
      <c r="DW79" s="262" t="b">
        <v>1</v>
      </c>
      <c r="DX79" s="262" t="s">
        <v>6406</v>
      </c>
      <c r="DY79" s="262" t="s">
        <v>154</v>
      </c>
      <c r="DZ79" s="262" t="s">
        <v>72</v>
      </c>
      <c r="EA79" s="382" t="s">
        <v>6406</v>
      </c>
      <c r="EB79" s="382">
        <v>8</v>
      </c>
      <c r="EC79" s="262" t="s">
        <v>154</v>
      </c>
      <c r="ED79" s="383"/>
      <c r="EE79" s="383"/>
      <c r="EF79" s="262" t="s">
        <v>154</v>
      </c>
      <c r="EG79" s="262">
        <v>2</v>
      </c>
      <c r="EH79" s="262">
        <v>0</v>
      </c>
      <c r="EI79" s="262" t="s">
        <v>154</v>
      </c>
    </row>
    <row r="80" spans="1:139" ht="67.5">
      <c r="A80" s="357">
        <v>79</v>
      </c>
      <c r="B80" s="358">
        <v>1</v>
      </c>
      <c r="C80" s="262">
        <v>0</v>
      </c>
      <c r="D80" s="359">
        <v>1703157</v>
      </c>
      <c r="E80" s="360" t="s">
        <v>6292</v>
      </c>
      <c r="F80" s="361" t="s">
        <v>6291</v>
      </c>
      <c r="G80" s="362" t="s">
        <v>6955</v>
      </c>
      <c r="H80" s="363" t="s">
        <v>6722</v>
      </c>
      <c r="I80" s="363" t="s">
        <v>6956</v>
      </c>
      <c r="J80" s="363" t="s">
        <v>6957</v>
      </c>
      <c r="K80" s="262" t="s">
        <v>6958</v>
      </c>
      <c r="L80" s="364">
        <v>43099</v>
      </c>
      <c r="M80" s="364">
        <v>43095</v>
      </c>
      <c r="N80" s="25" t="s">
        <v>6959</v>
      </c>
      <c r="O80" s="365">
        <v>79</v>
      </c>
      <c r="P80" s="260" t="s">
        <v>6420</v>
      </c>
      <c r="Q80" s="25" t="s">
        <v>128</v>
      </c>
      <c r="R80" s="260" t="s">
        <v>6421</v>
      </c>
      <c r="S80" s="260" t="s">
        <v>6422</v>
      </c>
      <c r="T80" s="27" t="s">
        <v>6421</v>
      </c>
      <c r="U80" s="27" t="s">
        <v>6422</v>
      </c>
      <c r="V80" s="363">
        <v>2</v>
      </c>
      <c r="W80" s="363" t="s">
        <v>154</v>
      </c>
      <c r="X80" s="366" t="s">
        <v>6291</v>
      </c>
      <c r="Y80" s="366" t="s">
        <v>6960</v>
      </c>
      <c r="Z80" s="366" t="s">
        <v>569</v>
      </c>
      <c r="AA80" s="366">
        <v>3</v>
      </c>
      <c r="AB80" s="367" t="s">
        <v>6337</v>
      </c>
      <c r="AC80" s="367" t="s">
        <v>6337</v>
      </c>
      <c r="AD80" s="367" t="s">
        <v>6337</v>
      </c>
      <c r="AE80" s="367"/>
      <c r="AF80" s="368" t="s">
        <v>38</v>
      </c>
      <c r="AG80" s="367" t="s">
        <v>3005</v>
      </c>
      <c r="AH80" s="367" t="s">
        <v>3005</v>
      </c>
      <c r="AI80" s="367" t="s">
        <v>3005</v>
      </c>
      <c r="AJ80" s="367"/>
      <c r="AK80" s="363" t="s">
        <v>6331</v>
      </c>
      <c r="AL80" s="366" t="s">
        <v>152</v>
      </c>
      <c r="AM80" s="366" t="s">
        <v>6884</v>
      </c>
      <c r="AN80" s="369" t="s">
        <v>6291</v>
      </c>
      <c r="AO80" s="369" t="s">
        <v>6960</v>
      </c>
      <c r="AP80" s="369" t="s">
        <v>639</v>
      </c>
      <c r="AQ80" s="369">
        <v>3</v>
      </c>
      <c r="AR80" s="370" t="s">
        <v>6125</v>
      </c>
      <c r="AS80" s="370" t="s">
        <v>6125</v>
      </c>
      <c r="AT80" s="370" t="s">
        <v>6125</v>
      </c>
      <c r="AU80" s="370"/>
      <c r="AV80" s="368" t="s">
        <v>39</v>
      </c>
      <c r="AW80" s="370" t="s">
        <v>3005</v>
      </c>
      <c r="AX80" s="370" t="s">
        <v>3005</v>
      </c>
      <c r="AY80" s="370" t="s">
        <v>3005</v>
      </c>
      <c r="AZ80" s="370"/>
      <c r="BA80" s="363" t="s">
        <v>6331</v>
      </c>
      <c r="BB80" s="369" t="s">
        <v>444</v>
      </c>
      <c r="BC80" s="369" t="s">
        <v>6349</v>
      </c>
      <c r="BD80" s="371"/>
      <c r="BE80" s="371"/>
      <c r="BF80" s="371"/>
      <c r="BG80" s="371"/>
      <c r="BH80" s="371"/>
      <c r="BI80" s="371"/>
      <c r="BJ80" s="371"/>
      <c r="BK80" s="371"/>
      <c r="BL80" s="368" t="s">
        <v>72</v>
      </c>
      <c r="BM80" s="371"/>
      <c r="BN80" s="371"/>
      <c r="BO80" s="371"/>
      <c r="BP80" s="371"/>
      <c r="BQ80" s="363" t="s">
        <v>72</v>
      </c>
      <c r="BR80" s="371"/>
      <c r="BS80" s="371"/>
      <c r="BT80" s="372" t="s">
        <v>72</v>
      </c>
      <c r="BU80" s="372" t="s">
        <v>72</v>
      </c>
      <c r="BV80" s="372" t="s">
        <v>72</v>
      </c>
      <c r="BW80" s="373" t="s">
        <v>72</v>
      </c>
      <c r="BX80" s="374" t="s">
        <v>72</v>
      </c>
      <c r="BY80" s="374" t="s">
        <v>72</v>
      </c>
      <c r="BZ80" s="374" t="s">
        <v>72</v>
      </c>
      <c r="CA80" s="368" t="s">
        <v>72</v>
      </c>
      <c r="CB80" s="374" t="s">
        <v>72</v>
      </c>
      <c r="CC80" s="374" t="s">
        <v>72</v>
      </c>
      <c r="CD80" s="374" t="s">
        <v>72</v>
      </c>
      <c r="CE80" s="363" t="s">
        <v>72</v>
      </c>
      <c r="CF80" s="372" t="s">
        <v>72</v>
      </c>
      <c r="CG80" s="372" t="s">
        <v>72</v>
      </c>
      <c r="CH80" s="375" t="s">
        <v>72</v>
      </c>
      <c r="CI80" s="375" t="s">
        <v>72</v>
      </c>
      <c r="CJ80" s="375" t="s">
        <v>72</v>
      </c>
      <c r="CK80" s="376" t="s">
        <v>72</v>
      </c>
      <c r="CL80" s="377" t="s">
        <v>72</v>
      </c>
      <c r="CM80" s="377" t="s">
        <v>72</v>
      </c>
      <c r="CN80" s="377" t="s">
        <v>72</v>
      </c>
      <c r="CO80" s="368" t="s">
        <v>72</v>
      </c>
      <c r="CP80" s="377" t="s">
        <v>72</v>
      </c>
      <c r="CQ80" s="377" t="s">
        <v>72</v>
      </c>
      <c r="CR80" s="377" t="s">
        <v>72</v>
      </c>
      <c r="CS80" s="363" t="s">
        <v>72</v>
      </c>
      <c r="CT80" s="375" t="s">
        <v>72</v>
      </c>
      <c r="CU80" s="375" t="s">
        <v>72</v>
      </c>
      <c r="CV80" s="378" t="s">
        <v>72</v>
      </c>
      <c r="CW80" s="378" t="s">
        <v>72</v>
      </c>
      <c r="CX80" s="378" t="s">
        <v>72</v>
      </c>
      <c r="CY80" s="378" t="s">
        <v>72</v>
      </c>
      <c r="CZ80" s="379" t="s">
        <v>72</v>
      </c>
      <c r="DA80" s="379" t="s">
        <v>72</v>
      </c>
      <c r="DB80" s="379" t="s">
        <v>72</v>
      </c>
      <c r="DC80" s="368" t="s">
        <v>72</v>
      </c>
      <c r="DD80" s="379" t="s">
        <v>72</v>
      </c>
      <c r="DE80" s="379" t="s">
        <v>72</v>
      </c>
      <c r="DF80" s="379" t="s">
        <v>72</v>
      </c>
      <c r="DG80" s="363" t="s">
        <v>72</v>
      </c>
      <c r="DH80" s="378" t="s">
        <v>72</v>
      </c>
      <c r="DI80" s="378" t="s">
        <v>72</v>
      </c>
      <c r="DJ80" s="262">
        <v>2</v>
      </c>
      <c r="DK80" s="262" t="s">
        <v>6426</v>
      </c>
      <c r="DL80" s="262" t="s">
        <v>6427</v>
      </c>
      <c r="DM80" s="262" t="s">
        <v>72</v>
      </c>
      <c r="DN80" s="262" t="s">
        <v>6428</v>
      </c>
      <c r="DO80" s="262" t="s">
        <v>6428</v>
      </c>
      <c r="DP80" s="262" t="s">
        <v>6428</v>
      </c>
      <c r="DQ80" s="262">
        <v>2</v>
      </c>
      <c r="DR80" s="380">
        <v>0</v>
      </c>
      <c r="DS80" s="381" t="b">
        <v>1</v>
      </c>
      <c r="DT80" s="381" t="b">
        <v>1</v>
      </c>
      <c r="DU80" s="381" t="b">
        <v>1</v>
      </c>
      <c r="DV80" s="262" t="b">
        <v>1</v>
      </c>
      <c r="DW80" s="262" t="b">
        <v>1</v>
      </c>
      <c r="DX80" s="262" t="s">
        <v>6406</v>
      </c>
      <c r="DY80" s="262" t="s">
        <v>154</v>
      </c>
      <c r="DZ80" s="262" t="s">
        <v>72</v>
      </c>
      <c r="EA80" s="382" t="s">
        <v>6406</v>
      </c>
      <c r="EB80" s="382">
        <v>8</v>
      </c>
      <c r="EC80" s="262" t="s">
        <v>154</v>
      </c>
      <c r="ED80" s="383"/>
      <c r="EE80" s="383"/>
      <c r="EF80" s="262" t="s">
        <v>154</v>
      </c>
      <c r="EG80" s="262">
        <v>2</v>
      </c>
      <c r="EH80" s="262">
        <v>0</v>
      </c>
      <c r="EI80" s="262" t="s">
        <v>154</v>
      </c>
    </row>
    <row r="81" spans="1:139" ht="67.5">
      <c r="A81" s="357">
        <v>80</v>
      </c>
      <c r="B81" s="358">
        <v>1</v>
      </c>
      <c r="C81" s="262">
        <v>0</v>
      </c>
      <c r="D81" s="359">
        <v>1703158</v>
      </c>
      <c r="E81" s="360" t="s">
        <v>6292</v>
      </c>
      <c r="F81" s="361" t="s">
        <v>6291</v>
      </c>
      <c r="G81" s="362" t="s">
        <v>6961</v>
      </c>
      <c r="H81" s="363" t="s">
        <v>6722</v>
      </c>
      <c r="I81" s="363" t="s">
        <v>6956</v>
      </c>
      <c r="J81" s="363" t="s">
        <v>6957</v>
      </c>
      <c r="K81" s="262" t="s">
        <v>6962</v>
      </c>
      <c r="L81" s="364">
        <v>43099</v>
      </c>
      <c r="M81" s="364">
        <v>43095</v>
      </c>
      <c r="N81" s="25" t="s">
        <v>6963</v>
      </c>
      <c r="O81" s="365">
        <v>80</v>
      </c>
      <c r="P81" s="260" t="s">
        <v>6420</v>
      </c>
      <c r="Q81" s="25" t="s">
        <v>128</v>
      </c>
      <c r="R81" s="260" t="s">
        <v>6421</v>
      </c>
      <c r="S81" s="260" t="s">
        <v>6422</v>
      </c>
      <c r="T81" s="27" t="s">
        <v>6421</v>
      </c>
      <c r="U81" s="27" t="s">
        <v>6422</v>
      </c>
      <c r="V81" s="363">
        <v>2</v>
      </c>
      <c r="W81" s="363" t="s">
        <v>154</v>
      </c>
      <c r="X81" s="366" t="s">
        <v>6291</v>
      </c>
      <c r="Y81" s="366" t="s">
        <v>6964</v>
      </c>
      <c r="Z81" s="366" t="s">
        <v>569</v>
      </c>
      <c r="AA81" s="366">
        <v>3</v>
      </c>
      <c r="AB81" s="367" t="s">
        <v>6337</v>
      </c>
      <c r="AC81" s="367" t="s">
        <v>6337</v>
      </c>
      <c r="AD81" s="367" t="s">
        <v>6337</v>
      </c>
      <c r="AE81" s="367"/>
      <c r="AF81" s="368" t="s">
        <v>38</v>
      </c>
      <c r="AG81" s="367" t="s">
        <v>3005</v>
      </c>
      <c r="AH81" s="367" t="s">
        <v>3005</v>
      </c>
      <c r="AI81" s="367" t="s">
        <v>3005</v>
      </c>
      <c r="AJ81" s="367"/>
      <c r="AK81" s="363" t="s">
        <v>6331</v>
      </c>
      <c r="AL81" s="366" t="s">
        <v>152</v>
      </c>
      <c r="AM81" s="366" t="s">
        <v>6884</v>
      </c>
      <c r="AN81" s="369" t="s">
        <v>6291</v>
      </c>
      <c r="AO81" s="369" t="s">
        <v>6964</v>
      </c>
      <c r="AP81" s="369" t="s">
        <v>639</v>
      </c>
      <c r="AQ81" s="369">
        <v>3</v>
      </c>
      <c r="AR81" s="370" t="s">
        <v>6125</v>
      </c>
      <c r="AS81" s="370" t="s">
        <v>6125</v>
      </c>
      <c r="AT81" s="370" t="s">
        <v>6125</v>
      </c>
      <c r="AU81" s="370"/>
      <c r="AV81" s="368" t="s">
        <v>39</v>
      </c>
      <c r="AW81" s="370" t="s">
        <v>3005</v>
      </c>
      <c r="AX81" s="370" t="s">
        <v>3005</v>
      </c>
      <c r="AY81" s="370" t="s">
        <v>3005</v>
      </c>
      <c r="AZ81" s="370"/>
      <c r="BA81" s="363" t="s">
        <v>6331</v>
      </c>
      <c r="BB81" s="369" t="s">
        <v>444</v>
      </c>
      <c r="BC81" s="369" t="s">
        <v>6347</v>
      </c>
      <c r="BD81" s="371"/>
      <c r="BE81" s="371"/>
      <c r="BF81" s="371"/>
      <c r="BG81" s="371"/>
      <c r="BH81" s="371"/>
      <c r="BI81" s="371"/>
      <c r="BJ81" s="371"/>
      <c r="BK81" s="371"/>
      <c r="BL81" s="368" t="s">
        <v>72</v>
      </c>
      <c r="BM81" s="371"/>
      <c r="BN81" s="371"/>
      <c r="BO81" s="371"/>
      <c r="BP81" s="371"/>
      <c r="BQ81" s="363" t="s">
        <v>72</v>
      </c>
      <c r="BR81" s="371"/>
      <c r="BS81" s="371"/>
      <c r="BT81" s="372" t="s">
        <v>72</v>
      </c>
      <c r="BU81" s="372" t="s">
        <v>72</v>
      </c>
      <c r="BV81" s="372" t="s">
        <v>72</v>
      </c>
      <c r="BW81" s="373" t="s">
        <v>72</v>
      </c>
      <c r="BX81" s="374" t="s">
        <v>72</v>
      </c>
      <c r="BY81" s="374" t="s">
        <v>72</v>
      </c>
      <c r="BZ81" s="374" t="s">
        <v>72</v>
      </c>
      <c r="CA81" s="368" t="s">
        <v>72</v>
      </c>
      <c r="CB81" s="374" t="s">
        <v>72</v>
      </c>
      <c r="CC81" s="374" t="s">
        <v>72</v>
      </c>
      <c r="CD81" s="374" t="s">
        <v>72</v>
      </c>
      <c r="CE81" s="363" t="s">
        <v>72</v>
      </c>
      <c r="CF81" s="372" t="s">
        <v>72</v>
      </c>
      <c r="CG81" s="372" t="s">
        <v>72</v>
      </c>
      <c r="CH81" s="375" t="s">
        <v>72</v>
      </c>
      <c r="CI81" s="375" t="s">
        <v>72</v>
      </c>
      <c r="CJ81" s="375" t="s">
        <v>72</v>
      </c>
      <c r="CK81" s="376" t="s">
        <v>72</v>
      </c>
      <c r="CL81" s="377" t="s">
        <v>72</v>
      </c>
      <c r="CM81" s="377" t="s">
        <v>72</v>
      </c>
      <c r="CN81" s="377" t="s">
        <v>72</v>
      </c>
      <c r="CO81" s="368" t="s">
        <v>72</v>
      </c>
      <c r="CP81" s="377" t="s">
        <v>72</v>
      </c>
      <c r="CQ81" s="377" t="s">
        <v>72</v>
      </c>
      <c r="CR81" s="377" t="s">
        <v>72</v>
      </c>
      <c r="CS81" s="363" t="s">
        <v>72</v>
      </c>
      <c r="CT81" s="375" t="s">
        <v>72</v>
      </c>
      <c r="CU81" s="375" t="s">
        <v>72</v>
      </c>
      <c r="CV81" s="378" t="s">
        <v>72</v>
      </c>
      <c r="CW81" s="378" t="s">
        <v>72</v>
      </c>
      <c r="CX81" s="378" t="s">
        <v>72</v>
      </c>
      <c r="CY81" s="378" t="s">
        <v>72</v>
      </c>
      <c r="CZ81" s="379" t="s">
        <v>72</v>
      </c>
      <c r="DA81" s="379" t="s">
        <v>72</v>
      </c>
      <c r="DB81" s="379" t="s">
        <v>72</v>
      </c>
      <c r="DC81" s="368" t="s">
        <v>72</v>
      </c>
      <c r="DD81" s="379" t="s">
        <v>72</v>
      </c>
      <c r="DE81" s="379" t="s">
        <v>72</v>
      </c>
      <c r="DF81" s="379" t="s">
        <v>72</v>
      </c>
      <c r="DG81" s="363" t="s">
        <v>72</v>
      </c>
      <c r="DH81" s="378" t="s">
        <v>72</v>
      </c>
      <c r="DI81" s="378" t="s">
        <v>72</v>
      </c>
      <c r="DJ81" s="262">
        <v>2</v>
      </c>
      <c r="DK81" s="262" t="s">
        <v>6426</v>
      </c>
      <c r="DL81" s="262" t="s">
        <v>6427</v>
      </c>
      <c r="DM81" s="262" t="s">
        <v>72</v>
      </c>
      <c r="DN81" s="262" t="s">
        <v>6428</v>
      </c>
      <c r="DO81" s="262" t="s">
        <v>6428</v>
      </c>
      <c r="DP81" s="262" t="s">
        <v>6428</v>
      </c>
      <c r="DQ81" s="262">
        <v>2</v>
      </c>
      <c r="DR81" s="380">
        <v>0</v>
      </c>
      <c r="DS81" s="381" t="b">
        <v>1</v>
      </c>
      <c r="DT81" s="381" t="b">
        <v>1</v>
      </c>
      <c r="DU81" s="381" t="b">
        <v>1</v>
      </c>
      <c r="DV81" s="262" t="b">
        <v>1</v>
      </c>
      <c r="DW81" s="262" t="b">
        <v>1</v>
      </c>
      <c r="DX81" s="262" t="s">
        <v>6406</v>
      </c>
      <c r="DY81" s="262" t="s">
        <v>154</v>
      </c>
      <c r="DZ81" s="262" t="s">
        <v>72</v>
      </c>
      <c r="EA81" s="382" t="s">
        <v>6406</v>
      </c>
      <c r="EB81" s="382">
        <v>3</v>
      </c>
      <c r="EC81" s="262" t="s">
        <v>154</v>
      </c>
      <c r="ED81" s="383"/>
      <c r="EE81" s="383"/>
      <c r="EF81" s="262" t="s">
        <v>154</v>
      </c>
      <c r="EG81" s="262">
        <v>2</v>
      </c>
      <c r="EH81" s="262">
        <v>0</v>
      </c>
      <c r="EI81" s="262" t="s">
        <v>154</v>
      </c>
    </row>
    <row r="82" spans="1:139" ht="67.5">
      <c r="A82" s="357">
        <v>81</v>
      </c>
      <c r="B82" s="358">
        <v>1</v>
      </c>
      <c r="C82" s="262">
        <v>0</v>
      </c>
      <c r="D82" s="359">
        <v>1703159</v>
      </c>
      <c r="E82" s="360" t="s">
        <v>6292</v>
      </c>
      <c r="F82" s="361" t="s">
        <v>6291</v>
      </c>
      <c r="G82" s="362" t="s">
        <v>6965</v>
      </c>
      <c r="H82" s="363" t="s">
        <v>6722</v>
      </c>
      <c r="I82" s="363" t="s">
        <v>6966</v>
      </c>
      <c r="J82" s="363" t="s">
        <v>6967</v>
      </c>
      <c r="K82" s="262" t="s">
        <v>6968</v>
      </c>
      <c r="L82" s="364">
        <v>43099</v>
      </c>
      <c r="M82" s="364">
        <v>43095</v>
      </c>
      <c r="N82" s="25" t="s">
        <v>6969</v>
      </c>
      <c r="O82" s="365">
        <v>81</v>
      </c>
      <c r="P82" s="260" t="s">
        <v>6420</v>
      </c>
      <c r="Q82" s="25" t="s">
        <v>128</v>
      </c>
      <c r="R82" s="260" t="s">
        <v>6421</v>
      </c>
      <c r="S82" s="260" t="s">
        <v>6422</v>
      </c>
      <c r="T82" s="27" t="s">
        <v>6421</v>
      </c>
      <c r="U82" s="27" t="s">
        <v>6422</v>
      </c>
      <c r="V82" s="363">
        <v>2</v>
      </c>
      <c r="W82" s="363" t="s">
        <v>154</v>
      </c>
      <c r="X82" s="366" t="s">
        <v>6291</v>
      </c>
      <c r="Y82" s="366" t="s">
        <v>6970</v>
      </c>
      <c r="Z82" s="366" t="s">
        <v>569</v>
      </c>
      <c r="AA82" s="366">
        <v>3</v>
      </c>
      <c r="AB82" s="367" t="s">
        <v>6337</v>
      </c>
      <c r="AC82" s="367" t="s">
        <v>6125</v>
      </c>
      <c r="AD82" s="367" t="s">
        <v>6337</v>
      </c>
      <c r="AE82" s="367"/>
      <c r="AF82" s="368" t="s">
        <v>41</v>
      </c>
      <c r="AG82" s="367" t="s">
        <v>3005</v>
      </c>
      <c r="AH82" s="367" t="s">
        <v>6471</v>
      </c>
      <c r="AI82" s="367" t="s">
        <v>3005</v>
      </c>
      <c r="AJ82" s="367"/>
      <c r="AK82" s="363" t="s">
        <v>6571</v>
      </c>
      <c r="AL82" s="366" t="s">
        <v>152</v>
      </c>
      <c r="AM82" s="366" t="s">
        <v>6346</v>
      </c>
      <c r="AN82" s="369" t="s">
        <v>6291</v>
      </c>
      <c r="AO82" s="369" t="s">
        <v>6970</v>
      </c>
      <c r="AP82" s="369" t="s">
        <v>639</v>
      </c>
      <c r="AQ82" s="369">
        <v>3</v>
      </c>
      <c r="AR82" s="370" t="s">
        <v>6125</v>
      </c>
      <c r="AS82" s="370" t="s">
        <v>6125</v>
      </c>
      <c r="AT82" s="370" t="s">
        <v>6125</v>
      </c>
      <c r="AU82" s="370"/>
      <c r="AV82" s="368" t="s">
        <v>39</v>
      </c>
      <c r="AW82" s="370" t="s">
        <v>3005</v>
      </c>
      <c r="AX82" s="370" t="s">
        <v>3005</v>
      </c>
      <c r="AY82" s="370" t="s">
        <v>3005</v>
      </c>
      <c r="AZ82" s="370"/>
      <c r="BA82" s="363" t="s">
        <v>6331</v>
      </c>
      <c r="BB82" s="369" t="s">
        <v>444</v>
      </c>
      <c r="BC82" s="369" t="s">
        <v>6341</v>
      </c>
      <c r="BD82" s="371"/>
      <c r="BE82" s="371"/>
      <c r="BF82" s="371"/>
      <c r="BG82" s="371"/>
      <c r="BH82" s="371"/>
      <c r="BI82" s="371"/>
      <c r="BJ82" s="371"/>
      <c r="BK82" s="371"/>
      <c r="BL82" s="368" t="s">
        <v>72</v>
      </c>
      <c r="BM82" s="371"/>
      <c r="BN82" s="371"/>
      <c r="BO82" s="371"/>
      <c r="BP82" s="371"/>
      <c r="BQ82" s="363" t="s">
        <v>72</v>
      </c>
      <c r="BR82" s="371"/>
      <c r="BS82" s="371"/>
      <c r="BT82" s="372" t="s">
        <v>72</v>
      </c>
      <c r="BU82" s="372" t="s">
        <v>72</v>
      </c>
      <c r="BV82" s="372" t="s">
        <v>72</v>
      </c>
      <c r="BW82" s="373" t="s">
        <v>72</v>
      </c>
      <c r="BX82" s="374" t="s">
        <v>72</v>
      </c>
      <c r="BY82" s="374" t="s">
        <v>72</v>
      </c>
      <c r="BZ82" s="374" t="s">
        <v>72</v>
      </c>
      <c r="CA82" s="368" t="s">
        <v>72</v>
      </c>
      <c r="CB82" s="374" t="s">
        <v>72</v>
      </c>
      <c r="CC82" s="374" t="s">
        <v>72</v>
      </c>
      <c r="CD82" s="374" t="s">
        <v>72</v>
      </c>
      <c r="CE82" s="363" t="s">
        <v>72</v>
      </c>
      <c r="CF82" s="372" t="s">
        <v>72</v>
      </c>
      <c r="CG82" s="372" t="s">
        <v>72</v>
      </c>
      <c r="CH82" s="375" t="s">
        <v>72</v>
      </c>
      <c r="CI82" s="375" t="s">
        <v>72</v>
      </c>
      <c r="CJ82" s="375" t="s">
        <v>72</v>
      </c>
      <c r="CK82" s="376" t="s">
        <v>72</v>
      </c>
      <c r="CL82" s="377" t="s">
        <v>72</v>
      </c>
      <c r="CM82" s="377" t="s">
        <v>72</v>
      </c>
      <c r="CN82" s="377" t="s">
        <v>72</v>
      </c>
      <c r="CO82" s="368" t="s">
        <v>72</v>
      </c>
      <c r="CP82" s="377" t="s">
        <v>72</v>
      </c>
      <c r="CQ82" s="377" t="s">
        <v>72</v>
      </c>
      <c r="CR82" s="377" t="s">
        <v>72</v>
      </c>
      <c r="CS82" s="363" t="s">
        <v>72</v>
      </c>
      <c r="CT82" s="375" t="s">
        <v>72</v>
      </c>
      <c r="CU82" s="375" t="s">
        <v>72</v>
      </c>
      <c r="CV82" s="378" t="s">
        <v>72</v>
      </c>
      <c r="CW82" s="378" t="s">
        <v>72</v>
      </c>
      <c r="CX82" s="378" t="s">
        <v>72</v>
      </c>
      <c r="CY82" s="378" t="s">
        <v>72</v>
      </c>
      <c r="CZ82" s="379" t="s">
        <v>72</v>
      </c>
      <c r="DA82" s="379" t="s">
        <v>72</v>
      </c>
      <c r="DB82" s="379" t="s">
        <v>72</v>
      </c>
      <c r="DC82" s="368" t="s">
        <v>72</v>
      </c>
      <c r="DD82" s="379" t="s">
        <v>72</v>
      </c>
      <c r="DE82" s="379" t="s">
        <v>72</v>
      </c>
      <c r="DF82" s="379" t="s">
        <v>72</v>
      </c>
      <c r="DG82" s="363" t="s">
        <v>72</v>
      </c>
      <c r="DH82" s="378" t="s">
        <v>72</v>
      </c>
      <c r="DI82" s="378" t="s">
        <v>72</v>
      </c>
      <c r="DJ82" s="262">
        <v>2</v>
      </c>
      <c r="DK82" s="262" t="s">
        <v>6426</v>
      </c>
      <c r="DL82" s="262" t="s">
        <v>6427</v>
      </c>
      <c r="DM82" s="262" t="s">
        <v>72</v>
      </c>
      <c r="DN82" s="262" t="s">
        <v>6428</v>
      </c>
      <c r="DO82" s="262" t="s">
        <v>6428</v>
      </c>
      <c r="DP82" s="262" t="s">
        <v>6428</v>
      </c>
      <c r="DQ82" s="262">
        <v>2</v>
      </c>
      <c r="DR82" s="380">
        <v>0</v>
      </c>
      <c r="DS82" s="381" t="b">
        <v>1</v>
      </c>
      <c r="DT82" s="381" t="b">
        <v>1</v>
      </c>
      <c r="DU82" s="381" t="b">
        <v>1</v>
      </c>
      <c r="DV82" s="262" t="b">
        <v>1</v>
      </c>
      <c r="DW82" s="262" t="b">
        <v>1</v>
      </c>
      <c r="DX82" s="262" t="s">
        <v>6406</v>
      </c>
      <c r="DY82" s="262" t="s">
        <v>154</v>
      </c>
      <c r="DZ82" s="262" t="s">
        <v>72</v>
      </c>
      <c r="EA82" s="382" t="s">
        <v>6406</v>
      </c>
      <c r="EB82" s="382">
        <v>4</v>
      </c>
      <c r="EC82" s="262" t="s">
        <v>154</v>
      </c>
      <c r="ED82" s="383"/>
      <c r="EE82" s="383"/>
      <c r="EF82" s="262" t="s">
        <v>154</v>
      </c>
      <c r="EG82" s="262">
        <v>2</v>
      </c>
      <c r="EH82" s="262">
        <v>0</v>
      </c>
      <c r="EI82" s="262" t="s">
        <v>154</v>
      </c>
    </row>
    <row r="83" spans="1:139" ht="67.5">
      <c r="A83" s="357">
        <v>82</v>
      </c>
      <c r="B83" s="358">
        <v>1</v>
      </c>
      <c r="C83" s="262">
        <v>0</v>
      </c>
      <c r="D83" s="359">
        <v>1703160</v>
      </c>
      <c r="E83" s="360" t="s">
        <v>6292</v>
      </c>
      <c r="F83" s="361" t="s">
        <v>6291</v>
      </c>
      <c r="G83" s="362" t="s">
        <v>6971</v>
      </c>
      <c r="H83" s="363" t="s">
        <v>6722</v>
      </c>
      <c r="I83" s="363" t="s">
        <v>6972</v>
      </c>
      <c r="J83" s="363" t="s">
        <v>6973</v>
      </c>
      <c r="K83" s="262" t="s">
        <v>6974</v>
      </c>
      <c r="L83" s="364">
        <v>43099</v>
      </c>
      <c r="M83" s="364">
        <v>43095</v>
      </c>
      <c r="N83" s="25" t="s">
        <v>6975</v>
      </c>
      <c r="O83" s="365">
        <v>82</v>
      </c>
      <c r="P83" s="260" t="s">
        <v>6420</v>
      </c>
      <c r="Q83" s="25" t="s">
        <v>128</v>
      </c>
      <c r="R83" s="260" t="s">
        <v>6421</v>
      </c>
      <c r="S83" s="260" t="s">
        <v>6422</v>
      </c>
      <c r="T83" s="27" t="s">
        <v>6421</v>
      </c>
      <c r="U83" s="27" t="s">
        <v>6422</v>
      </c>
      <c r="V83" s="363">
        <v>2</v>
      </c>
      <c r="W83" s="363" t="s">
        <v>154</v>
      </c>
      <c r="X83" s="366" t="s">
        <v>6291</v>
      </c>
      <c r="Y83" s="366" t="s">
        <v>6976</v>
      </c>
      <c r="Z83" s="366" t="s">
        <v>569</v>
      </c>
      <c r="AA83" s="366">
        <v>3</v>
      </c>
      <c r="AB83" s="367" t="s">
        <v>6337</v>
      </c>
      <c r="AC83" s="367" t="s">
        <v>6337</v>
      </c>
      <c r="AD83" s="367" t="s">
        <v>6337</v>
      </c>
      <c r="AE83" s="367"/>
      <c r="AF83" s="368" t="s">
        <v>38</v>
      </c>
      <c r="AG83" s="367" t="s">
        <v>3005</v>
      </c>
      <c r="AH83" s="367" t="s">
        <v>3005</v>
      </c>
      <c r="AI83" s="367" t="s">
        <v>3005</v>
      </c>
      <c r="AJ83" s="367"/>
      <c r="AK83" s="363" t="s">
        <v>6331</v>
      </c>
      <c r="AL83" s="366" t="s">
        <v>152</v>
      </c>
      <c r="AM83" s="366" t="s">
        <v>6349</v>
      </c>
      <c r="AN83" s="369" t="s">
        <v>6291</v>
      </c>
      <c r="AO83" s="369" t="s">
        <v>6976</v>
      </c>
      <c r="AP83" s="369" t="s">
        <v>639</v>
      </c>
      <c r="AQ83" s="369">
        <v>3</v>
      </c>
      <c r="AR83" s="370" t="s">
        <v>6125</v>
      </c>
      <c r="AS83" s="370" t="s">
        <v>6125</v>
      </c>
      <c r="AT83" s="370" t="s">
        <v>6125</v>
      </c>
      <c r="AU83" s="370"/>
      <c r="AV83" s="368" t="s">
        <v>39</v>
      </c>
      <c r="AW83" s="370" t="s">
        <v>3005</v>
      </c>
      <c r="AX83" s="370" t="s">
        <v>3005</v>
      </c>
      <c r="AY83" s="370" t="s">
        <v>3005</v>
      </c>
      <c r="AZ83" s="370"/>
      <c r="BA83" s="363" t="s">
        <v>6331</v>
      </c>
      <c r="BB83" s="369" t="s">
        <v>444</v>
      </c>
      <c r="BC83" s="369" t="s">
        <v>6446</v>
      </c>
      <c r="BD83" s="371"/>
      <c r="BE83" s="371"/>
      <c r="BF83" s="371"/>
      <c r="BG83" s="371"/>
      <c r="BH83" s="371"/>
      <c r="BI83" s="371"/>
      <c r="BJ83" s="371"/>
      <c r="BK83" s="371"/>
      <c r="BL83" s="368" t="s">
        <v>72</v>
      </c>
      <c r="BM83" s="371"/>
      <c r="BN83" s="371"/>
      <c r="BO83" s="371"/>
      <c r="BP83" s="371"/>
      <c r="BQ83" s="363" t="s">
        <v>72</v>
      </c>
      <c r="BR83" s="371"/>
      <c r="BS83" s="371"/>
      <c r="BT83" s="372" t="s">
        <v>72</v>
      </c>
      <c r="BU83" s="372" t="s">
        <v>72</v>
      </c>
      <c r="BV83" s="372" t="s">
        <v>72</v>
      </c>
      <c r="BW83" s="373" t="s">
        <v>72</v>
      </c>
      <c r="BX83" s="374" t="s">
        <v>72</v>
      </c>
      <c r="BY83" s="374" t="s">
        <v>72</v>
      </c>
      <c r="BZ83" s="374" t="s">
        <v>72</v>
      </c>
      <c r="CA83" s="368" t="s">
        <v>72</v>
      </c>
      <c r="CB83" s="374" t="s">
        <v>72</v>
      </c>
      <c r="CC83" s="374" t="s">
        <v>72</v>
      </c>
      <c r="CD83" s="374" t="s">
        <v>72</v>
      </c>
      <c r="CE83" s="363" t="s">
        <v>72</v>
      </c>
      <c r="CF83" s="372" t="s">
        <v>72</v>
      </c>
      <c r="CG83" s="372" t="s">
        <v>72</v>
      </c>
      <c r="CH83" s="375" t="s">
        <v>72</v>
      </c>
      <c r="CI83" s="375" t="s">
        <v>72</v>
      </c>
      <c r="CJ83" s="375" t="s">
        <v>72</v>
      </c>
      <c r="CK83" s="376" t="s">
        <v>72</v>
      </c>
      <c r="CL83" s="377" t="s">
        <v>72</v>
      </c>
      <c r="CM83" s="377" t="s">
        <v>72</v>
      </c>
      <c r="CN83" s="377" t="s">
        <v>72</v>
      </c>
      <c r="CO83" s="368" t="s">
        <v>72</v>
      </c>
      <c r="CP83" s="377" t="s">
        <v>72</v>
      </c>
      <c r="CQ83" s="377" t="s">
        <v>72</v>
      </c>
      <c r="CR83" s="377" t="s">
        <v>72</v>
      </c>
      <c r="CS83" s="363" t="s">
        <v>72</v>
      </c>
      <c r="CT83" s="375" t="s">
        <v>72</v>
      </c>
      <c r="CU83" s="375" t="s">
        <v>72</v>
      </c>
      <c r="CV83" s="378" t="s">
        <v>72</v>
      </c>
      <c r="CW83" s="378" t="s">
        <v>72</v>
      </c>
      <c r="CX83" s="378" t="s">
        <v>72</v>
      </c>
      <c r="CY83" s="378" t="s">
        <v>72</v>
      </c>
      <c r="CZ83" s="379" t="s">
        <v>72</v>
      </c>
      <c r="DA83" s="379" t="s">
        <v>72</v>
      </c>
      <c r="DB83" s="379" t="s">
        <v>72</v>
      </c>
      <c r="DC83" s="368" t="s">
        <v>72</v>
      </c>
      <c r="DD83" s="379" t="s">
        <v>72</v>
      </c>
      <c r="DE83" s="379" t="s">
        <v>72</v>
      </c>
      <c r="DF83" s="379" t="s">
        <v>72</v>
      </c>
      <c r="DG83" s="363" t="s">
        <v>72</v>
      </c>
      <c r="DH83" s="378" t="s">
        <v>72</v>
      </c>
      <c r="DI83" s="378" t="s">
        <v>72</v>
      </c>
      <c r="DJ83" s="262">
        <v>2</v>
      </c>
      <c r="DK83" s="262" t="s">
        <v>6426</v>
      </c>
      <c r="DL83" s="262" t="s">
        <v>6427</v>
      </c>
      <c r="DM83" s="262" t="s">
        <v>72</v>
      </c>
      <c r="DN83" s="262" t="s">
        <v>6428</v>
      </c>
      <c r="DO83" s="262" t="s">
        <v>6428</v>
      </c>
      <c r="DP83" s="262" t="s">
        <v>6428</v>
      </c>
      <c r="DQ83" s="262">
        <v>2</v>
      </c>
      <c r="DR83" s="380">
        <v>0</v>
      </c>
      <c r="DS83" s="381" t="b">
        <v>1</v>
      </c>
      <c r="DT83" s="381" t="b">
        <v>1</v>
      </c>
      <c r="DU83" s="381" t="b">
        <v>1</v>
      </c>
      <c r="DV83" s="262" t="b">
        <v>1</v>
      </c>
      <c r="DW83" s="262" t="b">
        <v>1</v>
      </c>
      <c r="DX83" s="262" t="s">
        <v>6406</v>
      </c>
      <c r="DY83" s="262" t="s">
        <v>154</v>
      </c>
      <c r="DZ83" s="262" t="s">
        <v>72</v>
      </c>
      <c r="EA83" s="382" t="s">
        <v>6406</v>
      </c>
      <c r="EB83" s="382">
        <v>8</v>
      </c>
      <c r="EC83" s="262" t="s">
        <v>154</v>
      </c>
      <c r="ED83" s="383"/>
      <c r="EE83" s="383"/>
      <c r="EF83" s="262" t="s">
        <v>154</v>
      </c>
      <c r="EG83" s="262">
        <v>2</v>
      </c>
      <c r="EH83" s="262">
        <v>0</v>
      </c>
      <c r="EI83" s="262" t="s">
        <v>154</v>
      </c>
    </row>
    <row r="84" spans="1:139" ht="67.5">
      <c r="A84" s="357">
        <v>83</v>
      </c>
      <c r="B84" s="358">
        <v>1</v>
      </c>
      <c r="C84" s="262">
        <v>0</v>
      </c>
      <c r="D84" s="359">
        <v>1703161</v>
      </c>
      <c r="E84" s="360" t="s">
        <v>6292</v>
      </c>
      <c r="F84" s="361" t="s">
        <v>6291</v>
      </c>
      <c r="G84" s="362" t="s">
        <v>6977</v>
      </c>
      <c r="H84" s="363" t="s">
        <v>164</v>
      </c>
      <c r="I84" s="363" t="s">
        <v>6978</v>
      </c>
      <c r="J84" s="363" t="s">
        <v>6979</v>
      </c>
      <c r="K84" s="262" t="s">
        <v>6980</v>
      </c>
      <c r="L84" s="364">
        <v>43099</v>
      </c>
      <c r="M84" s="364">
        <v>43096</v>
      </c>
      <c r="N84" s="25" t="s">
        <v>6981</v>
      </c>
      <c r="O84" s="365">
        <v>83</v>
      </c>
      <c r="P84" s="260" t="s">
        <v>6420</v>
      </c>
      <c r="Q84" s="25" t="s">
        <v>128</v>
      </c>
      <c r="R84" s="260" t="s">
        <v>6421</v>
      </c>
      <c r="S84" s="260" t="s">
        <v>6422</v>
      </c>
      <c r="T84" s="27" t="s">
        <v>6421</v>
      </c>
      <c r="U84" s="27" t="s">
        <v>6422</v>
      </c>
      <c r="V84" s="363">
        <v>2</v>
      </c>
      <c r="W84" s="363" t="s">
        <v>154</v>
      </c>
      <c r="X84" s="366" t="s">
        <v>6291</v>
      </c>
      <c r="Y84" s="366" t="s">
        <v>6982</v>
      </c>
      <c r="Z84" s="366" t="s">
        <v>569</v>
      </c>
      <c r="AA84" s="366">
        <v>3</v>
      </c>
      <c r="AB84" s="367" t="s">
        <v>6337</v>
      </c>
      <c r="AC84" s="367" t="s">
        <v>6337</v>
      </c>
      <c r="AD84" s="367" t="s">
        <v>6337</v>
      </c>
      <c r="AE84" s="367"/>
      <c r="AF84" s="368" t="s">
        <v>38</v>
      </c>
      <c r="AG84" s="367" t="s">
        <v>3005</v>
      </c>
      <c r="AH84" s="367" t="s">
        <v>3005</v>
      </c>
      <c r="AI84" s="367" t="s">
        <v>3005</v>
      </c>
      <c r="AJ84" s="367"/>
      <c r="AK84" s="363" t="s">
        <v>6331</v>
      </c>
      <c r="AL84" s="366" t="s">
        <v>152</v>
      </c>
      <c r="AM84" s="366" t="s">
        <v>6349</v>
      </c>
      <c r="AN84" s="369" t="s">
        <v>6291</v>
      </c>
      <c r="AO84" s="369" t="s">
        <v>6982</v>
      </c>
      <c r="AP84" s="369" t="s">
        <v>639</v>
      </c>
      <c r="AQ84" s="369">
        <v>3</v>
      </c>
      <c r="AR84" s="370" t="s">
        <v>6125</v>
      </c>
      <c r="AS84" s="370" t="s">
        <v>6125</v>
      </c>
      <c r="AT84" s="370" t="s">
        <v>6125</v>
      </c>
      <c r="AU84" s="370"/>
      <c r="AV84" s="368" t="s">
        <v>39</v>
      </c>
      <c r="AW84" s="370" t="s">
        <v>3005</v>
      </c>
      <c r="AX84" s="370" t="s">
        <v>3005</v>
      </c>
      <c r="AY84" s="370" t="s">
        <v>3005</v>
      </c>
      <c r="AZ84" s="370"/>
      <c r="BA84" s="363" t="s">
        <v>6331</v>
      </c>
      <c r="BB84" s="369" t="s">
        <v>444</v>
      </c>
      <c r="BC84" s="369" t="s">
        <v>6657</v>
      </c>
      <c r="BD84" s="371"/>
      <c r="BE84" s="371"/>
      <c r="BF84" s="371"/>
      <c r="BG84" s="371"/>
      <c r="BH84" s="371"/>
      <c r="BI84" s="371"/>
      <c r="BJ84" s="371"/>
      <c r="BK84" s="371"/>
      <c r="BL84" s="368" t="s">
        <v>72</v>
      </c>
      <c r="BM84" s="371"/>
      <c r="BN84" s="371"/>
      <c r="BO84" s="371"/>
      <c r="BP84" s="371"/>
      <c r="BQ84" s="363" t="s">
        <v>72</v>
      </c>
      <c r="BR84" s="371"/>
      <c r="BS84" s="371"/>
      <c r="BT84" s="372" t="s">
        <v>72</v>
      </c>
      <c r="BU84" s="372" t="s">
        <v>72</v>
      </c>
      <c r="BV84" s="372" t="s">
        <v>72</v>
      </c>
      <c r="BW84" s="373" t="s">
        <v>72</v>
      </c>
      <c r="BX84" s="374" t="s">
        <v>72</v>
      </c>
      <c r="BY84" s="374" t="s">
        <v>72</v>
      </c>
      <c r="BZ84" s="374" t="s">
        <v>72</v>
      </c>
      <c r="CA84" s="368" t="s">
        <v>72</v>
      </c>
      <c r="CB84" s="374" t="s">
        <v>72</v>
      </c>
      <c r="CC84" s="374" t="s">
        <v>72</v>
      </c>
      <c r="CD84" s="374" t="s">
        <v>72</v>
      </c>
      <c r="CE84" s="363" t="s">
        <v>72</v>
      </c>
      <c r="CF84" s="372" t="s">
        <v>72</v>
      </c>
      <c r="CG84" s="372" t="s">
        <v>72</v>
      </c>
      <c r="CH84" s="375" t="s">
        <v>72</v>
      </c>
      <c r="CI84" s="375" t="s">
        <v>72</v>
      </c>
      <c r="CJ84" s="375" t="s">
        <v>72</v>
      </c>
      <c r="CK84" s="376" t="s">
        <v>72</v>
      </c>
      <c r="CL84" s="377" t="s">
        <v>72</v>
      </c>
      <c r="CM84" s="377" t="s">
        <v>72</v>
      </c>
      <c r="CN84" s="377" t="s">
        <v>72</v>
      </c>
      <c r="CO84" s="368" t="s">
        <v>72</v>
      </c>
      <c r="CP84" s="377" t="s">
        <v>72</v>
      </c>
      <c r="CQ84" s="377" t="s">
        <v>72</v>
      </c>
      <c r="CR84" s="377" t="s">
        <v>72</v>
      </c>
      <c r="CS84" s="363" t="s">
        <v>72</v>
      </c>
      <c r="CT84" s="375" t="s">
        <v>72</v>
      </c>
      <c r="CU84" s="375" t="s">
        <v>72</v>
      </c>
      <c r="CV84" s="378" t="s">
        <v>72</v>
      </c>
      <c r="CW84" s="378" t="s">
        <v>72</v>
      </c>
      <c r="CX84" s="378" t="s">
        <v>72</v>
      </c>
      <c r="CY84" s="378" t="s">
        <v>72</v>
      </c>
      <c r="CZ84" s="379" t="s">
        <v>72</v>
      </c>
      <c r="DA84" s="379" t="s">
        <v>72</v>
      </c>
      <c r="DB84" s="379" t="s">
        <v>72</v>
      </c>
      <c r="DC84" s="368" t="s">
        <v>72</v>
      </c>
      <c r="DD84" s="379" t="s">
        <v>72</v>
      </c>
      <c r="DE84" s="379" t="s">
        <v>72</v>
      </c>
      <c r="DF84" s="379" t="s">
        <v>72</v>
      </c>
      <c r="DG84" s="363" t="s">
        <v>72</v>
      </c>
      <c r="DH84" s="378" t="s">
        <v>72</v>
      </c>
      <c r="DI84" s="378" t="s">
        <v>72</v>
      </c>
      <c r="DJ84" s="262">
        <v>2</v>
      </c>
      <c r="DK84" s="262" t="s">
        <v>6426</v>
      </c>
      <c r="DL84" s="262" t="s">
        <v>6427</v>
      </c>
      <c r="DM84" s="262" t="s">
        <v>72</v>
      </c>
      <c r="DN84" s="262" t="s">
        <v>6428</v>
      </c>
      <c r="DO84" s="262" t="s">
        <v>6428</v>
      </c>
      <c r="DP84" s="262" t="s">
        <v>6428</v>
      </c>
      <c r="DQ84" s="262">
        <v>2</v>
      </c>
      <c r="DR84" s="380">
        <v>0</v>
      </c>
      <c r="DS84" s="381" t="b">
        <v>1</v>
      </c>
      <c r="DT84" s="381" t="b">
        <v>1</v>
      </c>
      <c r="DU84" s="381" t="b">
        <v>1</v>
      </c>
      <c r="DV84" s="262" t="b">
        <v>1</v>
      </c>
      <c r="DW84" s="262" t="b">
        <v>1</v>
      </c>
      <c r="DX84" s="262" t="s">
        <v>6406</v>
      </c>
      <c r="DY84" s="262" t="s">
        <v>154</v>
      </c>
      <c r="DZ84" s="262" t="s">
        <v>72</v>
      </c>
      <c r="EA84" s="382" t="s">
        <v>6406</v>
      </c>
      <c r="EB84" s="382">
        <v>7</v>
      </c>
      <c r="EC84" s="262" t="s">
        <v>154</v>
      </c>
      <c r="ED84" s="383"/>
      <c r="EE84" s="383"/>
      <c r="EF84" s="262" t="s">
        <v>154</v>
      </c>
      <c r="EG84" s="262">
        <v>2</v>
      </c>
      <c r="EH84" s="262">
        <v>0</v>
      </c>
      <c r="EI84" s="262" t="s">
        <v>154</v>
      </c>
    </row>
    <row r="85" spans="1:139" ht="67.5">
      <c r="A85" s="357">
        <v>84</v>
      </c>
      <c r="B85" s="358">
        <v>1</v>
      </c>
      <c r="C85" s="262">
        <v>0</v>
      </c>
      <c r="D85" s="359">
        <v>1703162</v>
      </c>
      <c r="E85" s="360" t="s">
        <v>6292</v>
      </c>
      <c r="F85" s="361" t="s">
        <v>6291</v>
      </c>
      <c r="G85" s="362" t="s">
        <v>6983</v>
      </c>
      <c r="H85" s="363" t="s">
        <v>6722</v>
      </c>
      <c r="I85" s="363" t="s">
        <v>6984</v>
      </c>
      <c r="J85" s="363" t="s">
        <v>6985</v>
      </c>
      <c r="K85" s="262" t="s">
        <v>6986</v>
      </c>
      <c r="L85" s="364">
        <v>43099</v>
      </c>
      <c r="M85" s="364">
        <v>43096</v>
      </c>
      <c r="N85" s="25" t="s">
        <v>6987</v>
      </c>
      <c r="O85" s="365">
        <v>84</v>
      </c>
      <c r="P85" s="260" t="s">
        <v>6420</v>
      </c>
      <c r="Q85" s="25" t="s">
        <v>128</v>
      </c>
      <c r="R85" s="260" t="s">
        <v>6421</v>
      </c>
      <c r="S85" s="260" t="s">
        <v>6422</v>
      </c>
      <c r="T85" s="27" t="s">
        <v>6421</v>
      </c>
      <c r="U85" s="27" t="s">
        <v>6422</v>
      </c>
      <c r="V85" s="363">
        <v>2</v>
      </c>
      <c r="W85" s="363" t="s">
        <v>154</v>
      </c>
      <c r="X85" s="366" t="s">
        <v>6291</v>
      </c>
      <c r="Y85" s="366" t="s">
        <v>6988</v>
      </c>
      <c r="Z85" s="366" t="s">
        <v>6435</v>
      </c>
      <c r="AA85" s="366">
        <v>3</v>
      </c>
      <c r="AB85" s="367" t="s">
        <v>6337</v>
      </c>
      <c r="AC85" s="367" t="s">
        <v>6436</v>
      </c>
      <c r="AD85" s="367" t="s">
        <v>6337</v>
      </c>
      <c r="AE85" s="367"/>
      <c r="AF85" s="368" t="s">
        <v>6507</v>
      </c>
      <c r="AG85" s="367" t="s">
        <v>3005</v>
      </c>
      <c r="AH85" s="367" t="s">
        <v>6438</v>
      </c>
      <c r="AI85" s="367" t="s">
        <v>3005</v>
      </c>
      <c r="AJ85" s="367"/>
      <c r="AK85" s="363" t="s">
        <v>6508</v>
      </c>
      <c r="AL85" s="366" t="s">
        <v>152</v>
      </c>
      <c r="AM85" s="366" t="s">
        <v>6341</v>
      </c>
      <c r="AN85" s="369" t="s">
        <v>6291</v>
      </c>
      <c r="AO85" s="369" t="s">
        <v>6988</v>
      </c>
      <c r="AP85" s="369" t="s">
        <v>639</v>
      </c>
      <c r="AQ85" s="369">
        <v>3</v>
      </c>
      <c r="AR85" s="370" t="s">
        <v>6125</v>
      </c>
      <c r="AS85" s="370" t="s">
        <v>6125</v>
      </c>
      <c r="AT85" s="370" t="s">
        <v>6125</v>
      </c>
      <c r="AU85" s="370"/>
      <c r="AV85" s="368" t="s">
        <v>39</v>
      </c>
      <c r="AW85" s="370" t="s">
        <v>3005</v>
      </c>
      <c r="AX85" s="370" t="s">
        <v>3005</v>
      </c>
      <c r="AY85" s="370" t="s">
        <v>3005</v>
      </c>
      <c r="AZ85" s="370"/>
      <c r="BA85" s="363" t="s">
        <v>6331</v>
      </c>
      <c r="BB85" s="369" t="s">
        <v>444</v>
      </c>
      <c r="BC85" s="369" t="s">
        <v>6341</v>
      </c>
      <c r="BD85" s="371"/>
      <c r="BE85" s="371"/>
      <c r="BF85" s="371"/>
      <c r="BG85" s="371"/>
      <c r="BH85" s="371"/>
      <c r="BI85" s="371"/>
      <c r="BJ85" s="371"/>
      <c r="BK85" s="371"/>
      <c r="BL85" s="368" t="s">
        <v>72</v>
      </c>
      <c r="BM85" s="371"/>
      <c r="BN85" s="371"/>
      <c r="BO85" s="371"/>
      <c r="BP85" s="371"/>
      <c r="BQ85" s="363" t="s">
        <v>72</v>
      </c>
      <c r="BR85" s="371"/>
      <c r="BS85" s="371"/>
      <c r="BT85" s="372" t="s">
        <v>72</v>
      </c>
      <c r="BU85" s="372" t="s">
        <v>72</v>
      </c>
      <c r="BV85" s="372" t="s">
        <v>72</v>
      </c>
      <c r="BW85" s="373" t="s">
        <v>72</v>
      </c>
      <c r="BX85" s="374" t="s">
        <v>72</v>
      </c>
      <c r="BY85" s="374" t="s">
        <v>72</v>
      </c>
      <c r="BZ85" s="374" t="s">
        <v>72</v>
      </c>
      <c r="CA85" s="368" t="s">
        <v>72</v>
      </c>
      <c r="CB85" s="374" t="s">
        <v>72</v>
      </c>
      <c r="CC85" s="374" t="s">
        <v>72</v>
      </c>
      <c r="CD85" s="374" t="s">
        <v>72</v>
      </c>
      <c r="CE85" s="363" t="s">
        <v>72</v>
      </c>
      <c r="CF85" s="372" t="s">
        <v>72</v>
      </c>
      <c r="CG85" s="372" t="s">
        <v>72</v>
      </c>
      <c r="CH85" s="375" t="s">
        <v>72</v>
      </c>
      <c r="CI85" s="375" t="s">
        <v>72</v>
      </c>
      <c r="CJ85" s="375" t="s">
        <v>72</v>
      </c>
      <c r="CK85" s="376" t="s">
        <v>72</v>
      </c>
      <c r="CL85" s="377" t="s">
        <v>72</v>
      </c>
      <c r="CM85" s="377" t="s">
        <v>72</v>
      </c>
      <c r="CN85" s="377" t="s">
        <v>72</v>
      </c>
      <c r="CO85" s="368" t="s">
        <v>72</v>
      </c>
      <c r="CP85" s="377" t="s">
        <v>72</v>
      </c>
      <c r="CQ85" s="377" t="s">
        <v>72</v>
      </c>
      <c r="CR85" s="377" t="s">
        <v>72</v>
      </c>
      <c r="CS85" s="363" t="s">
        <v>72</v>
      </c>
      <c r="CT85" s="375" t="s">
        <v>72</v>
      </c>
      <c r="CU85" s="375" t="s">
        <v>72</v>
      </c>
      <c r="CV85" s="378" t="s">
        <v>72</v>
      </c>
      <c r="CW85" s="378" t="s">
        <v>72</v>
      </c>
      <c r="CX85" s="378" t="s">
        <v>72</v>
      </c>
      <c r="CY85" s="378" t="s">
        <v>72</v>
      </c>
      <c r="CZ85" s="379" t="s">
        <v>72</v>
      </c>
      <c r="DA85" s="379" t="s">
        <v>72</v>
      </c>
      <c r="DB85" s="379" t="s">
        <v>72</v>
      </c>
      <c r="DC85" s="368" t="s">
        <v>72</v>
      </c>
      <c r="DD85" s="379" t="s">
        <v>72</v>
      </c>
      <c r="DE85" s="379" t="s">
        <v>72</v>
      </c>
      <c r="DF85" s="379" t="s">
        <v>72</v>
      </c>
      <c r="DG85" s="363" t="s">
        <v>72</v>
      </c>
      <c r="DH85" s="378" t="s">
        <v>72</v>
      </c>
      <c r="DI85" s="378" t="s">
        <v>72</v>
      </c>
      <c r="DJ85" s="262">
        <v>2</v>
      </c>
      <c r="DK85" s="262" t="s">
        <v>6426</v>
      </c>
      <c r="DL85" s="262" t="s">
        <v>6427</v>
      </c>
      <c r="DM85" s="262" t="s">
        <v>72</v>
      </c>
      <c r="DN85" s="262" t="s">
        <v>6428</v>
      </c>
      <c r="DO85" s="262" t="s">
        <v>6428</v>
      </c>
      <c r="DP85" s="262" t="s">
        <v>6428</v>
      </c>
      <c r="DQ85" s="262">
        <v>2</v>
      </c>
      <c r="DR85" s="380" t="s">
        <v>6734</v>
      </c>
      <c r="DS85" s="381" t="b">
        <v>1</v>
      </c>
      <c r="DT85" s="381" t="b">
        <v>1</v>
      </c>
      <c r="DU85" s="381" t="b">
        <v>1</v>
      </c>
      <c r="DV85" s="262" t="b">
        <v>1</v>
      </c>
      <c r="DW85" s="262" t="b">
        <v>1</v>
      </c>
      <c r="DX85" s="262" t="s">
        <v>6406</v>
      </c>
      <c r="DY85" s="262" t="s">
        <v>154</v>
      </c>
      <c r="DZ85" s="262" t="s">
        <v>72</v>
      </c>
      <c r="EA85" s="382" t="s">
        <v>6406</v>
      </c>
      <c r="EB85" s="382">
        <v>5</v>
      </c>
      <c r="EC85" s="262" t="s">
        <v>154</v>
      </c>
      <c r="ED85" s="383"/>
      <c r="EE85" s="383"/>
      <c r="EF85" s="262" t="s">
        <v>154</v>
      </c>
      <c r="EG85" s="262">
        <v>2</v>
      </c>
      <c r="EH85" s="262">
        <v>0</v>
      </c>
      <c r="EI85" s="262" t="s">
        <v>154</v>
      </c>
    </row>
    <row r="86" spans="1:139" ht="67.5">
      <c r="A86" s="357">
        <v>85</v>
      </c>
      <c r="B86" s="358">
        <v>1</v>
      </c>
      <c r="C86" s="262">
        <v>0</v>
      </c>
      <c r="D86" s="359">
        <v>1703163</v>
      </c>
      <c r="E86" s="360" t="s">
        <v>6292</v>
      </c>
      <c r="F86" s="361" t="s">
        <v>6291</v>
      </c>
      <c r="G86" s="362" t="s">
        <v>6989</v>
      </c>
      <c r="H86" s="363" t="s">
        <v>6722</v>
      </c>
      <c r="I86" s="363" t="s">
        <v>6990</v>
      </c>
      <c r="J86" s="363" t="s">
        <v>6991</v>
      </c>
      <c r="K86" s="262" t="s">
        <v>6992</v>
      </c>
      <c r="L86" s="364">
        <v>43099</v>
      </c>
      <c r="M86" s="364">
        <v>43096</v>
      </c>
      <c r="N86" s="25" t="s">
        <v>6993</v>
      </c>
      <c r="O86" s="365">
        <v>85</v>
      </c>
      <c r="P86" s="260" t="s">
        <v>6420</v>
      </c>
      <c r="Q86" s="25" t="s">
        <v>128</v>
      </c>
      <c r="R86" s="260" t="s">
        <v>6421</v>
      </c>
      <c r="S86" s="260" t="s">
        <v>6422</v>
      </c>
      <c r="T86" s="27" t="s">
        <v>6421</v>
      </c>
      <c r="U86" s="27" t="s">
        <v>6422</v>
      </c>
      <c r="V86" s="363">
        <v>2</v>
      </c>
      <c r="W86" s="363" t="s">
        <v>154</v>
      </c>
      <c r="X86" s="366" t="s">
        <v>6291</v>
      </c>
      <c r="Y86" s="366" t="s">
        <v>6994</v>
      </c>
      <c r="Z86" s="366" t="s">
        <v>569</v>
      </c>
      <c r="AA86" s="366">
        <v>3</v>
      </c>
      <c r="AB86" s="367" t="s">
        <v>6487</v>
      </c>
      <c r="AC86" s="367" t="s">
        <v>6487</v>
      </c>
      <c r="AD86" s="367" t="s">
        <v>6125</v>
      </c>
      <c r="AE86" s="367"/>
      <c r="AF86" s="368" t="s">
        <v>6488</v>
      </c>
      <c r="AG86" s="367" t="s">
        <v>6489</v>
      </c>
      <c r="AH86" s="367" t="s">
        <v>6489</v>
      </c>
      <c r="AI86" s="367" t="s">
        <v>6471</v>
      </c>
      <c r="AJ86" s="367"/>
      <c r="AK86" s="363" t="s">
        <v>6490</v>
      </c>
      <c r="AL86" s="366" t="s">
        <v>152</v>
      </c>
      <c r="AM86" s="366" t="s">
        <v>6339</v>
      </c>
      <c r="AN86" s="369" t="s">
        <v>6291</v>
      </c>
      <c r="AO86" s="369" t="s">
        <v>6994</v>
      </c>
      <c r="AP86" s="369" t="s">
        <v>639</v>
      </c>
      <c r="AQ86" s="369">
        <v>3</v>
      </c>
      <c r="AR86" s="370" t="s">
        <v>6125</v>
      </c>
      <c r="AS86" s="370" t="s">
        <v>6125</v>
      </c>
      <c r="AT86" s="370" t="s">
        <v>6125</v>
      </c>
      <c r="AU86" s="370"/>
      <c r="AV86" s="368" t="s">
        <v>39</v>
      </c>
      <c r="AW86" s="370" t="s">
        <v>3005</v>
      </c>
      <c r="AX86" s="370" t="s">
        <v>3005</v>
      </c>
      <c r="AY86" s="370" t="s">
        <v>3005</v>
      </c>
      <c r="AZ86" s="370"/>
      <c r="BA86" s="363" t="s">
        <v>6331</v>
      </c>
      <c r="BB86" s="369" t="s">
        <v>444</v>
      </c>
      <c r="BC86" s="369" t="s">
        <v>6339</v>
      </c>
      <c r="BD86" s="371"/>
      <c r="BE86" s="371"/>
      <c r="BF86" s="371"/>
      <c r="BG86" s="371"/>
      <c r="BH86" s="371"/>
      <c r="BI86" s="371"/>
      <c r="BJ86" s="371"/>
      <c r="BK86" s="371"/>
      <c r="BL86" s="368" t="s">
        <v>72</v>
      </c>
      <c r="BM86" s="371"/>
      <c r="BN86" s="371"/>
      <c r="BO86" s="371"/>
      <c r="BP86" s="371"/>
      <c r="BQ86" s="363" t="s">
        <v>72</v>
      </c>
      <c r="BR86" s="371"/>
      <c r="BS86" s="371"/>
      <c r="BT86" s="372" t="s">
        <v>72</v>
      </c>
      <c r="BU86" s="372" t="s">
        <v>72</v>
      </c>
      <c r="BV86" s="372" t="s">
        <v>72</v>
      </c>
      <c r="BW86" s="373" t="s">
        <v>72</v>
      </c>
      <c r="BX86" s="374" t="s">
        <v>72</v>
      </c>
      <c r="BY86" s="374" t="s">
        <v>72</v>
      </c>
      <c r="BZ86" s="374" t="s">
        <v>72</v>
      </c>
      <c r="CA86" s="368" t="s">
        <v>72</v>
      </c>
      <c r="CB86" s="374" t="s">
        <v>72</v>
      </c>
      <c r="CC86" s="374" t="s">
        <v>72</v>
      </c>
      <c r="CD86" s="374" t="s">
        <v>72</v>
      </c>
      <c r="CE86" s="363" t="s">
        <v>72</v>
      </c>
      <c r="CF86" s="372" t="s">
        <v>72</v>
      </c>
      <c r="CG86" s="372" t="s">
        <v>72</v>
      </c>
      <c r="CH86" s="375" t="s">
        <v>72</v>
      </c>
      <c r="CI86" s="375" t="s">
        <v>72</v>
      </c>
      <c r="CJ86" s="375" t="s">
        <v>72</v>
      </c>
      <c r="CK86" s="376" t="s">
        <v>72</v>
      </c>
      <c r="CL86" s="377" t="s">
        <v>72</v>
      </c>
      <c r="CM86" s="377" t="s">
        <v>72</v>
      </c>
      <c r="CN86" s="377" t="s">
        <v>72</v>
      </c>
      <c r="CO86" s="368" t="s">
        <v>72</v>
      </c>
      <c r="CP86" s="377" t="s">
        <v>72</v>
      </c>
      <c r="CQ86" s="377" t="s">
        <v>72</v>
      </c>
      <c r="CR86" s="377" t="s">
        <v>72</v>
      </c>
      <c r="CS86" s="363" t="s">
        <v>72</v>
      </c>
      <c r="CT86" s="375" t="s">
        <v>72</v>
      </c>
      <c r="CU86" s="375" t="s">
        <v>72</v>
      </c>
      <c r="CV86" s="378" t="s">
        <v>72</v>
      </c>
      <c r="CW86" s="378" t="s">
        <v>72</v>
      </c>
      <c r="CX86" s="378" t="s">
        <v>72</v>
      </c>
      <c r="CY86" s="378" t="s">
        <v>72</v>
      </c>
      <c r="CZ86" s="379" t="s">
        <v>72</v>
      </c>
      <c r="DA86" s="379" t="s">
        <v>72</v>
      </c>
      <c r="DB86" s="379" t="s">
        <v>72</v>
      </c>
      <c r="DC86" s="368" t="s">
        <v>72</v>
      </c>
      <c r="DD86" s="379" t="s">
        <v>72</v>
      </c>
      <c r="DE86" s="379" t="s">
        <v>72</v>
      </c>
      <c r="DF86" s="379" t="s">
        <v>72</v>
      </c>
      <c r="DG86" s="363" t="s">
        <v>72</v>
      </c>
      <c r="DH86" s="378" t="s">
        <v>72</v>
      </c>
      <c r="DI86" s="378" t="s">
        <v>72</v>
      </c>
      <c r="DJ86" s="262">
        <v>2</v>
      </c>
      <c r="DK86" s="262" t="s">
        <v>6426</v>
      </c>
      <c r="DL86" s="262" t="s">
        <v>6427</v>
      </c>
      <c r="DM86" s="262" t="s">
        <v>72</v>
      </c>
      <c r="DN86" s="262" t="s">
        <v>6428</v>
      </c>
      <c r="DO86" s="262" t="s">
        <v>6428</v>
      </c>
      <c r="DP86" s="262" t="s">
        <v>6428</v>
      </c>
      <c r="DQ86" s="262">
        <v>2</v>
      </c>
      <c r="DR86" s="380">
        <v>0</v>
      </c>
      <c r="DS86" s="381" t="b">
        <v>1</v>
      </c>
      <c r="DT86" s="381" t="b">
        <v>1</v>
      </c>
      <c r="DU86" s="381" t="b">
        <v>1</v>
      </c>
      <c r="DV86" s="262" t="b">
        <v>1</v>
      </c>
      <c r="DW86" s="262" t="b">
        <v>1</v>
      </c>
      <c r="DX86" s="262" t="s">
        <v>6406</v>
      </c>
      <c r="DY86" s="262" t="s">
        <v>154</v>
      </c>
      <c r="DZ86" s="262" t="s">
        <v>72</v>
      </c>
      <c r="EA86" s="382" t="s">
        <v>6406</v>
      </c>
      <c r="EB86" s="382">
        <v>15</v>
      </c>
      <c r="EC86" s="262" t="s">
        <v>154</v>
      </c>
      <c r="ED86" s="383"/>
      <c r="EE86" s="383"/>
      <c r="EF86" s="262" t="s">
        <v>154</v>
      </c>
      <c r="EG86" s="262">
        <v>2</v>
      </c>
      <c r="EH86" s="262">
        <v>0</v>
      </c>
      <c r="EI86" s="262" t="s">
        <v>154</v>
      </c>
    </row>
    <row r="87" spans="1:139" ht="67.5">
      <c r="A87" s="357">
        <v>86</v>
      </c>
      <c r="B87" s="358">
        <v>1</v>
      </c>
      <c r="C87" s="262">
        <v>0</v>
      </c>
      <c r="D87" s="359">
        <v>1703164</v>
      </c>
      <c r="E87" s="360" t="s">
        <v>6292</v>
      </c>
      <c r="F87" s="361" t="s">
        <v>6291</v>
      </c>
      <c r="G87" s="362" t="s">
        <v>6995</v>
      </c>
      <c r="H87" s="363" t="s">
        <v>6722</v>
      </c>
      <c r="I87" s="363" t="s">
        <v>6996</v>
      </c>
      <c r="J87" s="363" t="s">
        <v>6997</v>
      </c>
      <c r="K87" s="262" t="s">
        <v>6998</v>
      </c>
      <c r="L87" s="364">
        <v>43099</v>
      </c>
      <c r="M87" s="364">
        <v>43096</v>
      </c>
      <c r="N87" s="25" t="s">
        <v>6999</v>
      </c>
      <c r="O87" s="365">
        <v>86</v>
      </c>
      <c r="P87" s="260" t="s">
        <v>6420</v>
      </c>
      <c r="Q87" s="25" t="s">
        <v>128</v>
      </c>
      <c r="R87" s="260" t="s">
        <v>6421</v>
      </c>
      <c r="S87" s="260" t="s">
        <v>6422</v>
      </c>
      <c r="T87" s="27" t="s">
        <v>6421</v>
      </c>
      <c r="U87" s="27" t="s">
        <v>6422</v>
      </c>
      <c r="V87" s="363">
        <v>2</v>
      </c>
      <c r="W87" s="363" t="s">
        <v>154</v>
      </c>
      <c r="X87" s="366" t="s">
        <v>6291</v>
      </c>
      <c r="Y87" s="366" t="s">
        <v>7000</v>
      </c>
      <c r="Z87" s="366" t="s">
        <v>569</v>
      </c>
      <c r="AA87" s="366">
        <v>3</v>
      </c>
      <c r="AB87" s="367" t="s">
        <v>6337</v>
      </c>
      <c r="AC87" s="367" t="s">
        <v>6337</v>
      </c>
      <c r="AD87" s="367" t="s">
        <v>6337</v>
      </c>
      <c r="AE87" s="367"/>
      <c r="AF87" s="368" t="s">
        <v>38</v>
      </c>
      <c r="AG87" s="367" t="s">
        <v>3005</v>
      </c>
      <c r="AH87" s="367" t="s">
        <v>3005</v>
      </c>
      <c r="AI87" s="367" t="s">
        <v>3005</v>
      </c>
      <c r="AJ87" s="367"/>
      <c r="AK87" s="363" t="s">
        <v>6331</v>
      </c>
      <c r="AL87" s="366" t="s">
        <v>152</v>
      </c>
      <c r="AM87" s="366" t="s">
        <v>6446</v>
      </c>
      <c r="AN87" s="369" t="s">
        <v>6291</v>
      </c>
      <c r="AO87" s="369" t="s">
        <v>7000</v>
      </c>
      <c r="AP87" s="369" t="s">
        <v>639</v>
      </c>
      <c r="AQ87" s="369">
        <v>3</v>
      </c>
      <c r="AR87" s="370" t="s">
        <v>6125</v>
      </c>
      <c r="AS87" s="370" t="s">
        <v>6125</v>
      </c>
      <c r="AT87" s="370" t="s">
        <v>6125</v>
      </c>
      <c r="AU87" s="370"/>
      <c r="AV87" s="368" t="s">
        <v>39</v>
      </c>
      <c r="AW87" s="370" t="s">
        <v>3005</v>
      </c>
      <c r="AX87" s="370" t="s">
        <v>3005</v>
      </c>
      <c r="AY87" s="370" t="s">
        <v>3005</v>
      </c>
      <c r="AZ87" s="370"/>
      <c r="BA87" s="363" t="s">
        <v>6331</v>
      </c>
      <c r="BB87" s="369" t="s">
        <v>444</v>
      </c>
      <c r="BC87" s="369" t="s">
        <v>6347</v>
      </c>
      <c r="BD87" s="371"/>
      <c r="BE87" s="371"/>
      <c r="BF87" s="371"/>
      <c r="BG87" s="371"/>
      <c r="BH87" s="371"/>
      <c r="BI87" s="371"/>
      <c r="BJ87" s="371"/>
      <c r="BK87" s="371"/>
      <c r="BL87" s="368" t="s">
        <v>72</v>
      </c>
      <c r="BM87" s="371"/>
      <c r="BN87" s="371"/>
      <c r="BO87" s="371"/>
      <c r="BP87" s="371"/>
      <c r="BQ87" s="363" t="s">
        <v>72</v>
      </c>
      <c r="BR87" s="371"/>
      <c r="BS87" s="371"/>
      <c r="BT87" s="372" t="s">
        <v>72</v>
      </c>
      <c r="BU87" s="372" t="s">
        <v>72</v>
      </c>
      <c r="BV87" s="372" t="s">
        <v>72</v>
      </c>
      <c r="BW87" s="373" t="s">
        <v>72</v>
      </c>
      <c r="BX87" s="374" t="s">
        <v>72</v>
      </c>
      <c r="BY87" s="374" t="s">
        <v>72</v>
      </c>
      <c r="BZ87" s="374" t="s">
        <v>72</v>
      </c>
      <c r="CA87" s="368" t="s">
        <v>72</v>
      </c>
      <c r="CB87" s="374" t="s">
        <v>72</v>
      </c>
      <c r="CC87" s="374" t="s">
        <v>72</v>
      </c>
      <c r="CD87" s="374" t="s">
        <v>72</v>
      </c>
      <c r="CE87" s="363" t="s">
        <v>72</v>
      </c>
      <c r="CF87" s="372" t="s">
        <v>72</v>
      </c>
      <c r="CG87" s="372" t="s">
        <v>72</v>
      </c>
      <c r="CH87" s="375" t="s">
        <v>72</v>
      </c>
      <c r="CI87" s="375" t="s">
        <v>72</v>
      </c>
      <c r="CJ87" s="375" t="s">
        <v>72</v>
      </c>
      <c r="CK87" s="376" t="s">
        <v>72</v>
      </c>
      <c r="CL87" s="377" t="s">
        <v>72</v>
      </c>
      <c r="CM87" s="377" t="s">
        <v>72</v>
      </c>
      <c r="CN87" s="377" t="s">
        <v>72</v>
      </c>
      <c r="CO87" s="368" t="s">
        <v>72</v>
      </c>
      <c r="CP87" s="377" t="s">
        <v>72</v>
      </c>
      <c r="CQ87" s="377" t="s">
        <v>72</v>
      </c>
      <c r="CR87" s="377" t="s">
        <v>72</v>
      </c>
      <c r="CS87" s="363" t="s">
        <v>72</v>
      </c>
      <c r="CT87" s="375" t="s">
        <v>72</v>
      </c>
      <c r="CU87" s="375" t="s">
        <v>72</v>
      </c>
      <c r="CV87" s="378" t="s">
        <v>72</v>
      </c>
      <c r="CW87" s="378" t="s">
        <v>72</v>
      </c>
      <c r="CX87" s="378" t="s">
        <v>72</v>
      </c>
      <c r="CY87" s="378" t="s">
        <v>72</v>
      </c>
      <c r="CZ87" s="379" t="s">
        <v>72</v>
      </c>
      <c r="DA87" s="379" t="s">
        <v>72</v>
      </c>
      <c r="DB87" s="379" t="s">
        <v>72</v>
      </c>
      <c r="DC87" s="368" t="s">
        <v>72</v>
      </c>
      <c r="DD87" s="379" t="s">
        <v>72</v>
      </c>
      <c r="DE87" s="379" t="s">
        <v>72</v>
      </c>
      <c r="DF87" s="379" t="s">
        <v>72</v>
      </c>
      <c r="DG87" s="363" t="s">
        <v>72</v>
      </c>
      <c r="DH87" s="378" t="s">
        <v>72</v>
      </c>
      <c r="DI87" s="378" t="s">
        <v>72</v>
      </c>
      <c r="DJ87" s="262">
        <v>2</v>
      </c>
      <c r="DK87" s="262" t="s">
        <v>6426</v>
      </c>
      <c r="DL87" s="262" t="s">
        <v>6427</v>
      </c>
      <c r="DM87" s="262" t="s">
        <v>72</v>
      </c>
      <c r="DN87" s="262" t="s">
        <v>6428</v>
      </c>
      <c r="DO87" s="262" t="s">
        <v>6428</v>
      </c>
      <c r="DP87" s="262" t="s">
        <v>6428</v>
      </c>
      <c r="DQ87" s="262">
        <v>2</v>
      </c>
      <c r="DR87" s="380">
        <v>0</v>
      </c>
      <c r="DS87" s="381" t="b">
        <v>1</v>
      </c>
      <c r="DT87" s="381" t="b">
        <v>1</v>
      </c>
      <c r="DU87" s="381" t="b">
        <v>1</v>
      </c>
      <c r="DV87" s="262" t="b">
        <v>1</v>
      </c>
      <c r="DW87" s="262" t="b">
        <v>1</v>
      </c>
      <c r="DX87" s="262" t="s">
        <v>6406</v>
      </c>
      <c r="DY87" s="262" t="s">
        <v>154</v>
      </c>
      <c r="DZ87" s="262" t="s">
        <v>72</v>
      </c>
      <c r="EA87" s="382" t="s">
        <v>6406</v>
      </c>
      <c r="EB87" s="382">
        <v>8</v>
      </c>
      <c r="EC87" s="262" t="s">
        <v>154</v>
      </c>
      <c r="ED87" s="383"/>
      <c r="EE87" s="383"/>
      <c r="EF87" s="262" t="s">
        <v>154</v>
      </c>
      <c r="EG87" s="262">
        <v>2</v>
      </c>
      <c r="EH87" s="262">
        <v>0</v>
      </c>
      <c r="EI87" s="262" t="s">
        <v>154</v>
      </c>
    </row>
    <row r="88" spans="1:139" ht="67.5">
      <c r="A88" s="357">
        <v>87</v>
      </c>
      <c r="B88" s="358">
        <v>1</v>
      </c>
      <c r="C88" s="262">
        <v>0</v>
      </c>
      <c r="D88" s="359">
        <v>1703165</v>
      </c>
      <c r="E88" s="360" t="s">
        <v>6292</v>
      </c>
      <c r="F88" s="361" t="s">
        <v>6291</v>
      </c>
      <c r="G88" s="362" t="s">
        <v>7001</v>
      </c>
      <c r="H88" s="363" t="s">
        <v>6722</v>
      </c>
      <c r="I88" s="363" t="s">
        <v>7002</v>
      </c>
      <c r="J88" s="363" t="s">
        <v>7003</v>
      </c>
      <c r="K88" s="262" t="s">
        <v>7004</v>
      </c>
      <c r="L88" s="364">
        <v>43099</v>
      </c>
      <c r="M88" s="364">
        <v>43097</v>
      </c>
      <c r="N88" s="25" t="s">
        <v>7005</v>
      </c>
      <c r="O88" s="365">
        <v>87</v>
      </c>
      <c r="P88" s="260" t="s">
        <v>6420</v>
      </c>
      <c r="Q88" s="25" t="s">
        <v>128</v>
      </c>
      <c r="R88" s="260" t="s">
        <v>6421</v>
      </c>
      <c r="S88" s="260" t="s">
        <v>6422</v>
      </c>
      <c r="T88" s="27" t="s">
        <v>6421</v>
      </c>
      <c r="U88" s="27" t="s">
        <v>6422</v>
      </c>
      <c r="V88" s="363">
        <v>2</v>
      </c>
      <c r="W88" s="363" t="s">
        <v>154</v>
      </c>
      <c r="X88" s="366" t="s">
        <v>6291</v>
      </c>
      <c r="Y88" s="366" t="s">
        <v>7006</v>
      </c>
      <c r="Z88" s="366" t="s">
        <v>569</v>
      </c>
      <c r="AA88" s="366">
        <v>3</v>
      </c>
      <c r="AB88" s="367" t="s">
        <v>6337</v>
      </c>
      <c r="AC88" s="367" t="s">
        <v>6337</v>
      </c>
      <c r="AD88" s="367" t="s">
        <v>6337</v>
      </c>
      <c r="AE88" s="367"/>
      <c r="AF88" s="368" t="s">
        <v>38</v>
      </c>
      <c r="AG88" s="367" t="s">
        <v>3005</v>
      </c>
      <c r="AH88" s="367" t="s">
        <v>3005</v>
      </c>
      <c r="AI88" s="367" t="s">
        <v>3005</v>
      </c>
      <c r="AJ88" s="367"/>
      <c r="AK88" s="363" t="s">
        <v>6331</v>
      </c>
      <c r="AL88" s="366" t="s">
        <v>152</v>
      </c>
      <c r="AM88" s="366" t="s">
        <v>6341</v>
      </c>
      <c r="AN88" s="369" t="s">
        <v>6291</v>
      </c>
      <c r="AO88" s="369" t="s">
        <v>7006</v>
      </c>
      <c r="AP88" s="369" t="s">
        <v>639</v>
      </c>
      <c r="AQ88" s="369">
        <v>3</v>
      </c>
      <c r="AR88" s="370" t="s">
        <v>6125</v>
      </c>
      <c r="AS88" s="370" t="s">
        <v>6125</v>
      </c>
      <c r="AT88" s="370" t="s">
        <v>6125</v>
      </c>
      <c r="AU88" s="370"/>
      <c r="AV88" s="368" t="s">
        <v>39</v>
      </c>
      <c r="AW88" s="370" t="s">
        <v>3005</v>
      </c>
      <c r="AX88" s="370" t="s">
        <v>3005</v>
      </c>
      <c r="AY88" s="370" t="s">
        <v>3005</v>
      </c>
      <c r="AZ88" s="370"/>
      <c r="BA88" s="363" t="s">
        <v>6331</v>
      </c>
      <c r="BB88" s="369" t="s">
        <v>444</v>
      </c>
      <c r="BC88" s="369" t="s">
        <v>6657</v>
      </c>
      <c r="BD88" s="371"/>
      <c r="BE88" s="371"/>
      <c r="BF88" s="371"/>
      <c r="BG88" s="371"/>
      <c r="BH88" s="371"/>
      <c r="BI88" s="371"/>
      <c r="BJ88" s="371"/>
      <c r="BK88" s="371"/>
      <c r="BL88" s="368" t="s">
        <v>72</v>
      </c>
      <c r="BM88" s="371"/>
      <c r="BN88" s="371"/>
      <c r="BO88" s="371"/>
      <c r="BP88" s="371"/>
      <c r="BQ88" s="363" t="s">
        <v>72</v>
      </c>
      <c r="BR88" s="371"/>
      <c r="BS88" s="371"/>
      <c r="BT88" s="372" t="s">
        <v>72</v>
      </c>
      <c r="BU88" s="372" t="s">
        <v>72</v>
      </c>
      <c r="BV88" s="372" t="s">
        <v>72</v>
      </c>
      <c r="BW88" s="373" t="s">
        <v>72</v>
      </c>
      <c r="BX88" s="374" t="s">
        <v>72</v>
      </c>
      <c r="BY88" s="374" t="s">
        <v>72</v>
      </c>
      <c r="BZ88" s="374" t="s">
        <v>72</v>
      </c>
      <c r="CA88" s="368" t="s">
        <v>72</v>
      </c>
      <c r="CB88" s="374" t="s">
        <v>72</v>
      </c>
      <c r="CC88" s="374" t="s">
        <v>72</v>
      </c>
      <c r="CD88" s="374" t="s">
        <v>72</v>
      </c>
      <c r="CE88" s="363" t="s">
        <v>72</v>
      </c>
      <c r="CF88" s="372" t="s">
        <v>72</v>
      </c>
      <c r="CG88" s="372" t="s">
        <v>72</v>
      </c>
      <c r="CH88" s="375" t="s">
        <v>72</v>
      </c>
      <c r="CI88" s="375" t="s">
        <v>72</v>
      </c>
      <c r="CJ88" s="375" t="s">
        <v>72</v>
      </c>
      <c r="CK88" s="376" t="s">
        <v>72</v>
      </c>
      <c r="CL88" s="377" t="s">
        <v>72</v>
      </c>
      <c r="CM88" s="377" t="s">
        <v>72</v>
      </c>
      <c r="CN88" s="377" t="s">
        <v>72</v>
      </c>
      <c r="CO88" s="368" t="s">
        <v>72</v>
      </c>
      <c r="CP88" s="377" t="s">
        <v>72</v>
      </c>
      <c r="CQ88" s="377" t="s">
        <v>72</v>
      </c>
      <c r="CR88" s="377" t="s">
        <v>72</v>
      </c>
      <c r="CS88" s="363" t="s">
        <v>72</v>
      </c>
      <c r="CT88" s="375" t="s">
        <v>72</v>
      </c>
      <c r="CU88" s="375" t="s">
        <v>72</v>
      </c>
      <c r="CV88" s="378" t="s">
        <v>72</v>
      </c>
      <c r="CW88" s="378" t="s">
        <v>72</v>
      </c>
      <c r="CX88" s="378" t="s">
        <v>72</v>
      </c>
      <c r="CY88" s="378" t="s">
        <v>72</v>
      </c>
      <c r="CZ88" s="379" t="s">
        <v>72</v>
      </c>
      <c r="DA88" s="379" t="s">
        <v>72</v>
      </c>
      <c r="DB88" s="379" t="s">
        <v>72</v>
      </c>
      <c r="DC88" s="368" t="s">
        <v>72</v>
      </c>
      <c r="DD88" s="379" t="s">
        <v>72</v>
      </c>
      <c r="DE88" s="379" t="s">
        <v>72</v>
      </c>
      <c r="DF88" s="379" t="s">
        <v>72</v>
      </c>
      <c r="DG88" s="363" t="s">
        <v>72</v>
      </c>
      <c r="DH88" s="378" t="s">
        <v>72</v>
      </c>
      <c r="DI88" s="378" t="s">
        <v>72</v>
      </c>
      <c r="DJ88" s="262">
        <v>2</v>
      </c>
      <c r="DK88" s="262" t="s">
        <v>6426</v>
      </c>
      <c r="DL88" s="262" t="s">
        <v>6427</v>
      </c>
      <c r="DM88" s="262" t="s">
        <v>72</v>
      </c>
      <c r="DN88" s="262" t="s">
        <v>6428</v>
      </c>
      <c r="DO88" s="262" t="s">
        <v>6428</v>
      </c>
      <c r="DP88" s="262" t="s">
        <v>6428</v>
      </c>
      <c r="DQ88" s="262">
        <v>2</v>
      </c>
      <c r="DR88" s="380">
        <v>0</v>
      </c>
      <c r="DS88" s="381" t="b">
        <v>1</v>
      </c>
      <c r="DT88" s="381" t="b">
        <v>1</v>
      </c>
      <c r="DU88" s="381" t="b">
        <v>1</v>
      </c>
      <c r="DV88" s="262" t="b">
        <v>1</v>
      </c>
      <c r="DW88" s="262" t="b">
        <v>1</v>
      </c>
      <c r="DX88" s="262" t="s">
        <v>6406</v>
      </c>
      <c r="DY88" s="262" t="s">
        <v>154</v>
      </c>
      <c r="DZ88" s="262" t="s">
        <v>72</v>
      </c>
      <c r="EA88" s="382" t="s">
        <v>6406</v>
      </c>
      <c r="EB88" s="382">
        <v>8</v>
      </c>
      <c r="EC88" s="262" t="s">
        <v>154</v>
      </c>
      <c r="ED88" s="383"/>
      <c r="EE88" s="383"/>
      <c r="EF88" s="262" t="s">
        <v>154</v>
      </c>
      <c r="EG88" s="262">
        <v>2</v>
      </c>
      <c r="EH88" s="262">
        <v>0</v>
      </c>
      <c r="EI88" s="262" t="s">
        <v>154</v>
      </c>
    </row>
    <row r="89" spans="1:139" ht="67.5">
      <c r="A89" s="357">
        <v>88</v>
      </c>
      <c r="B89" s="358">
        <v>1</v>
      </c>
      <c r="C89" s="262">
        <v>0</v>
      </c>
      <c r="D89" s="359">
        <v>1703166</v>
      </c>
      <c r="E89" s="360" t="s">
        <v>6292</v>
      </c>
      <c r="F89" s="361" t="s">
        <v>6291</v>
      </c>
      <c r="G89" s="362" t="s">
        <v>7007</v>
      </c>
      <c r="H89" s="363" t="s">
        <v>6722</v>
      </c>
      <c r="I89" s="363" t="s">
        <v>7008</v>
      </c>
      <c r="J89" s="363" t="s">
        <v>7009</v>
      </c>
      <c r="K89" s="262" t="s">
        <v>7010</v>
      </c>
      <c r="L89" s="364">
        <v>43099</v>
      </c>
      <c r="M89" s="364">
        <v>43097</v>
      </c>
      <c r="N89" s="25" t="s">
        <v>7011</v>
      </c>
      <c r="O89" s="365">
        <v>88</v>
      </c>
      <c r="P89" s="260" t="s">
        <v>6420</v>
      </c>
      <c r="Q89" s="25" t="s">
        <v>128</v>
      </c>
      <c r="R89" s="260" t="s">
        <v>6421</v>
      </c>
      <c r="S89" s="260" t="s">
        <v>6422</v>
      </c>
      <c r="T89" s="27" t="s">
        <v>6421</v>
      </c>
      <c r="U89" s="27" t="s">
        <v>6422</v>
      </c>
      <c r="V89" s="363">
        <v>2</v>
      </c>
      <c r="W89" s="363" t="s">
        <v>154</v>
      </c>
      <c r="X89" s="366" t="s">
        <v>6291</v>
      </c>
      <c r="Y89" s="366" t="s">
        <v>7012</v>
      </c>
      <c r="Z89" s="366" t="s">
        <v>569</v>
      </c>
      <c r="AA89" s="366">
        <v>3</v>
      </c>
      <c r="AB89" s="367" t="s">
        <v>6337</v>
      </c>
      <c r="AC89" s="367" t="s">
        <v>6125</v>
      </c>
      <c r="AD89" s="367" t="s">
        <v>6337</v>
      </c>
      <c r="AE89" s="367"/>
      <c r="AF89" s="368" t="s">
        <v>41</v>
      </c>
      <c r="AG89" s="367" t="s">
        <v>3005</v>
      </c>
      <c r="AH89" s="367" t="s">
        <v>6471</v>
      </c>
      <c r="AI89" s="367" t="s">
        <v>3005</v>
      </c>
      <c r="AJ89" s="367"/>
      <c r="AK89" s="363" t="s">
        <v>6571</v>
      </c>
      <c r="AL89" s="366" t="s">
        <v>152</v>
      </c>
      <c r="AM89" s="366" t="s">
        <v>6657</v>
      </c>
      <c r="AN89" s="369" t="s">
        <v>6291</v>
      </c>
      <c r="AO89" s="369" t="s">
        <v>7012</v>
      </c>
      <c r="AP89" s="369" t="s">
        <v>639</v>
      </c>
      <c r="AQ89" s="369">
        <v>3</v>
      </c>
      <c r="AR89" s="370" t="s">
        <v>6125</v>
      </c>
      <c r="AS89" s="370" t="s">
        <v>6125</v>
      </c>
      <c r="AT89" s="370" t="s">
        <v>6125</v>
      </c>
      <c r="AU89" s="370"/>
      <c r="AV89" s="368" t="s">
        <v>39</v>
      </c>
      <c r="AW89" s="370" t="s">
        <v>3005</v>
      </c>
      <c r="AX89" s="370" t="s">
        <v>3005</v>
      </c>
      <c r="AY89" s="370" t="s">
        <v>3005</v>
      </c>
      <c r="AZ89" s="370"/>
      <c r="BA89" s="363" t="s">
        <v>6331</v>
      </c>
      <c r="BB89" s="369" t="s">
        <v>444</v>
      </c>
      <c r="BC89" s="369" t="s">
        <v>6608</v>
      </c>
      <c r="BD89" s="371"/>
      <c r="BE89" s="371"/>
      <c r="BF89" s="371"/>
      <c r="BG89" s="371"/>
      <c r="BH89" s="371"/>
      <c r="BI89" s="371"/>
      <c r="BJ89" s="371"/>
      <c r="BK89" s="371"/>
      <c r="BL89" s="368" t="s">
        <v>72</v>
      </c>
      <c r="BM89" s="371"/>
      <c r="BN89" s="371"/>
      <c r="BO89" s="371"/>
      <c r="BP89" s="371"/>
      <c r="BQ89" s="363" t="s">
        <v>72</v>
      </c>
      <c r="BR89" s="371"/>
      <c r="BS89" s="371"/>
      <c r="BT89" s="372" t="s">
        <v>72</v>
      </c>
      <c r="BU89" s="372" t="s">
        <v>72</v>
      </c>
      <c r="BV89" s="372" t="s">
        <v>72</v>
      </c>
      <c r="BW89" s="373" t="s">
        <v>72</v>
      </c>
      <c r="BX89" s="374" t="s">
        <v>72</v>
      </c>
      <c r="BY89" s="374" t="s">
        <v>72</v>
      </c>
      <c r="BZ89" s="374" t="s">
        <v>72</v>
      </c>
      <c r="CA89" s="368" t="s">
        <v>72</v>
      </c>
      <c r="CB89" s="374" t="s">
        <v>72</v>
      </c>
      <c r="CC89" s="374" t="s">
        <v>72</v>
      </c>
      <c r="CD89" s="374" t="s">
        <v>72</v>
      </c>
      <c r="CE89" s="363" t="s">
        <v>72</v>
      </c>
      <c r="CF89" s="372" t="s">
        <v>72</v>
      </c>
      <c r="CG89" s="372" t="s">
        <v>72</v>
      </c>
      <c r="CH89" s="375" t="s">
        <v>72</v>
      </c>
      <c r="CI89" s="375" t="s">
        <v>72</v>
      </c>
      <c r="CJ89" s="375" t="s">
        <v>72</v>
      </c>
      <c r="CK89" s="376" t="s">
        <v>72</v>
      </c>
      <c r="CL89" s="377" t="s">
        <v>72</v>
      </c>
      <c r="CM89" s="377" t="s">
        <v>72</v>
      </c>
      <c r="CN89" s="377" t="s">
        <v>72</v>
      </c>
      <c r="CO89" s="368" t="s">
        <v>72</v>
      </c>
      <c r="CP89" s="377" t="s">
        <v>72</v>
      </c>
      <c r="CQ89" s="377" t="s">
        <v>72</v>
      </c>
      <c r="CR89" s="377" t="s">
        <v>72</v>
      </c>
      <c r="CS89" s="363" t="s">
        <v>72</v>
      </c>
      <c r="CT89" s="375" t="s">
        <v>72</v>
      </c>
      <c r="CU89" s="375" t="s">
        <v>72</v>
      </c>
      <c r="CV89" s="378" t="s">
        <v>72</v>
      </c>
      <c r="CW89" s="378" t="s">
        <v>72</v>
      </c>
      <c r="CX89" s="378" t="s">
        <v>72</v>
      </c>
      <c r="CY89" s="378" t="s">
        <v>72</v>
      </c>
      <c r="CZ89" s="379" t="s">
        <v>72</v>
      </c>
      <c r="DA89" s="379" t="s">
        <v>72</v>
      </c>
      <c r="DB89" s="379" t="s">
        <v>72</v>
      </c>
      <c r="DC89" s="368" t="s">
        <v>72</v>
      </c>
      <c r="DD89" s="379" t="s">
        <v>72</v>
      </c>
      <c r="DE89" s="379" t="s">
        <v>72</v>
      </c>
      <c r="DF89" s="379" t="s">
        <v>72</v>
      </c>
      <c r="DG89" s="363" t="s">
        <v>72</v>
      </c>
      <c r="DH89" s="378" t="s">
        <v>72</v>
      </c>
      <c r="DI89" s="378" t="s">
        <v>72</v>
      </c>
      <c r="DJ89" s="262">
        <v>2</v>
      </c>
      <c r="DK89" s="262" t="s">
        <v>6426</v>
      </c>
      <c r="DL89" s="262" t="s">
        <v>6427</v>
      </c>
      <c r="DM89" s="262" t="s">
        <v>72</v>
      </c>
      <c r="DN89" s="262" t="s">
        <v>6428</v>
      </c>
      <c r="DO89" s="262" t="s">
        <v>6428</v>
      </c>
      <c r="DP89" s="262" t="s">
        <v>6428</v>
      </c>
      <c r="DQ89" s="262">
        <v>2</v>
      </c>
      <c r="DR89" s="380">
        <v>0</v>
      </c>
      <c r="DS89" s="381" t="b">
        <v>1</v>
      </c>
      <c r="DT89" s="381" t="b">
        <v>1</v>
      </c>
      <c r="DU89" s="381" t="b">
        <v>1</v>
      </c>
      <c r="DV89" s="262" t="b">
        <v>1</v>
      </c>
      <c r="DW89" s="262" t="b">
        <v>1</v>
      </c>
      <c r="DX89" s="262" t="s">
        <v>6406</v>
      </c>
      <c r="DY89" s="262" t="s">
        <v>154</v>
      </c>
      <c r="DZ89" s="262" t="s">
        <v>72</v>
      </c>
      <c r="EA89" s="382" t="s">
        <v>6406</v>
      </c>
      <c r="EB89" s="382">
        <v>4</v>
      </c>
      <c r="EC89" s="262" t="s">
        <v>154</v>
      </c>
      <c r="ED89" s="383"/>
      <c r="EE89" s="383"/>
      <c r="EF89" s="262" t="s">
        <v>154</v>
      </c>
      <c r="EG89" s="262">
        <v>2</v>
      </c>
      <c r="EH89" s="262">
        <v>0</v>
      </c>
      <c r="EI89" s="262" t="s">
        <v>154</v>
      </c>
    </row>
    <row r="90" spans="1:139" ht="67.5">
      <c r="A90" s="357">
        <v>89</v>
      </c>
      <c r="B90" s="358">
        <v>1</v>
      </c>
      <c r="C90" s="262">
        <v>0</v>
      </c>
      <c r="D90" s="359">
        <v>1703167</v>
      </c>
      <c r="E90" s="360" t="s">
        <v>6292</v>
      </c>
      <c r="F90" s="361" t="s">
        <v>6291</v>
      </c>
      <c r="G90" s="362" t="s">
        <v>7013</v>
      </c>
      <c r="H90" s="363" t="s">
        <v>6722</v>
      </c>
      <c r="I90" s="363" t="s">
        <v>7014</v>
      </c>
      <c r="J90" s="363" t="s">
        <v>7015</v>
      </c>
      <c r="K90" s="262" t="s">
        <v>7016</v>
      </c>
      <c r="L90" s="364">
        <v>43099</v>
      </c>
      <c r="M90" s="364">
        <v>43097</v>
      </c>
      <c r="N90" s="25" t="s">
        <v>7017</v>
      </c>
      <c r="O90" s="365">
        <v>89</v>
      </c>
      <c r="P90" s="260" t="s">
        <v>6420</v>
      </c>
      <c r="Q90" s="25" t="s">
        <v>128</v>
      </c>
      <c r="R90" s="260" t="s">
        <v>6421</v>
      </c>
      <c r="S90" s="260" t="s">
        <v>6422</v>
      </c>
      <c r="T90" s="27" t="s">
        <v>6421</v>
      </c>
      <c r="U90" s="27" t="s">
        <v>6422</v>
      </c>
      <c r="V90" s="363">
        <v>2</v>
      </c>
      <c r="W90" s="363" t="s">
        <v>154</v>
      </c>
      <c r="X90" s="366" t="s">
        <v>6291</v>
      </c>
      <c r="Y90" s="366" t="s">
        <v>7018</v>
      </c>
      <c r="Z90" s="366" t="s">
        <v>569</v>
      </c>
      <c r="AA90" s="366">
        <v>3</v>
      </c>
      <c r="AB90" s="367" t="s">
        <v>6487</v>
      </c>
      <c r="AC90" s="367" t="s">
        <v>6487</v>
      </c>
      <c r="AD90" s="367" t="s">
        <v>6125</v>
      </c>
      <c r="AE90" s="367"/>
      <c r="AF90" s="368" t="s">
        <v>6488</v>
      </c>
      <c r="AG90" s="367" t="s">
        <v>6489</v>
      </c>
      <c r="AH90" s="367" t="s">
        <v>6489</v>
      </c>
      <c r="AI90" s="367" t="s">
        <v>6471</v>
      </c>
      <c r="AJ90" s="367"/>
      <c r="AK90" s="363" t="s">
        <v>6490</v>
      </c>
      <c r="AL90" s="366" t="s">
        <v>152</v>
      </c>
      <c r="AM90" s="366" t="s">
        <v>6347</v>
      </c>
      <c r="AN90" s="369" t="s">
        <v>6291</v>
      </c>
      <c r="AO90" s="369" t="s">
        <v>7018</v>
      </c>
      <c r="AP90" s="369" t="s">
        <v>639</v>
      </c>
      <c r="AQ90" s="369">
        <v>3</v>
      </c>
      <c r="AR90" s="370" t="s">
        <v>6125</v>
      </c>
      <c r="AS90" s="370" t="s">
        <v>6125</v>
      </c>
      <c r="AT90" s="370" t="s">
        <v>6125</v>
      </c>
      <c r="AU90" s="370"/>
      <c r="AV90" s="368" t="s">
        <v>39</v>
      </c>
      <c r="AW90" s="370" t="s">
        <v>3005</v>
      </c>
      <c r="AX90" s="370" t="s">
        <v>3005</v>
      </c>
      <c r="AY90" s="370" t="s">
        <v>3005</v>
      </c>
      <c r="AZ90" s="370"/>
      <c r="BA90" s="363" t="s">
        <v>6331</v>
      </c>
      <c r="BB90" s="369" t="s">
        <v>444</v>
      </c>
      <c r="BC90" s="369" t="s">
        <v>6348</v>
      </c>
      <c r="BD90" s="371"/>
      <c r="BE90" s="371"/>
      <c r="BF90" s="371"/>
      <c r="BG90" s="371"/>
      <c r="BH90" s="371"/>
      <c r="BI90" s="371"/>
      <c r="BJ90" s="371"/>
      <c r="BK90" s="371"/>
      <c r="BL90" s="368" t="s">
        <v>72</v>
      </c>
      <c r="BM90" s="371"/>
      <c r="BN90" s="371"/>
      <c r="BO90" s="371"/>
      <c r="BP90" s="371"/>
      <c r="BQ90" s="363" t="s">
        <v>72</v>
      </c>
      <c r="BR90" s="371"/>
      <c r="BS90" s="371"/>
      <c r="BT90" s="372" t="s">
        <v>72</v>
      </c>
      <c r="BU90" s="372" t="s">
        <v>72</v>
      </c>
      <c r="BV90" s="372" t="s">
        <v>72</v>
      </c>
      <c r="BW90" s="373" t="s">
        <v>72</v>
      </c>
      <c r="BX90" s="374" t="s">
        <v>72</v>
      </c>
      <c r="BY90" s="374" t="s">
        <v>72</v>
      </c>
      <c r="BZ90" s="374" t="s">
        <v>72</v>
      </c>
      <c r="CA90" s="368" t="s">
        <v>72</v>
      </c>
      <c r="CB90" s="374" t="s">
        <v>72</v>
      </c>
      <c r="CC90" s="374" t="s">
        <v>72</v>
      </c>
      <c r="CD90" s="374" t="s">
        <v>72</v>
      </c>
      <c r="CE90" s="363" t="s">
        <v>72</v>
      </c>
      <c r="CF90" s="372" t="s">
        <v>72</v>
      </c>
      <c r="CG90" s="372" t="s">
        <v>72</v>
      </c>
      <c r="CH90" s="375" t="s">
        <v>72</v>
      </c>
      <c r="CI90" s="375" t="s">
        <v>72</v>
      </c>
      <c r="CJ90" s="375" t="s">
        <v>72</v>
      </c>
      <c r="CK90" s="376" t="s">
        <v>72</v>
      </c>
      <c r="CL90" s="377" t="s">
        <v>72</v>
      </c>
      <c r="CM90" s="377" t="s">
        <v>72</v>
      </c>
      <c r="CN90" s="377" t="s">
        <v>72</v>
      </c>
      <c r="CO90" s="368" t="s">
        <v>72</v>
      </c>
      <c r="CP90" s="377" t="s">
        <v>72</v>
      </c>
      <c r="CQ90" s="377" t="s">
        <v>72</v>
      </c>
      <c r="CR90" s="377" t="s">
        <v>72</v>
      </c>
      <c r="CS90" s="363" t="s">
        <v>72</v>
      </c>
      <c r="CT90" s="375" t="s">
        <v>72</v>
      </c>
      <c r="CU90" s="375" t="s">
        <v>72</v>
      </c>
      <c r="CV90" s="378" t="s">
        <v>72</v>
      </c>
      <c r="CW90" s="378" t="s">
        <v>72</v>
      </c>
      <c r="CX90" s="378" t="s">
        <v>72</v>
      </c>
      <c r="CY90" s="378" t="s">
        <v>72</v>
      </c>
      <c r="CZ90" s="379" t="s">
        <v>72</v>
      </c>
      <c r="DA90" s="379" t="s">
        <v>72</v>
      </c>
      <c r="DB90" s="379" t="s">
        <v>72</v>
      </c>
      <c r="DC90" s="368" t="s">
        <v>72</v>
      </c>
      <c r="DD90" s="379" t="s">
        <v>72</v>
      </c>
      <c r="DE90" s="379" t="s">
        <v>72</v>
      </c>
      <c r="DF90" s="379" t="s">
        <v>72</v>
      </c>
      <c r="DG90" s="363" t="s">
        <v>72</v>
      </c>
      <c r="DH90" s="378" t="s">
        <v>72</v>
      </c>
      <c r="DI90" s="378" t="s">
        <v>72</v>
      </c>
      <c r="DJ90" s="262">
        <v>2</v>
      </c>
      <c r="DK90" s="262" t="s">
        <v>6426</v>
      </c>
      <c r="DL90" s="262" t="s">
        <v>6427</v>
      </c>
      <c r="DM90" s="262" t="s">
        <v>72</v>
      </c>
      <c r="DN90" s="262" t="s">
        <v>6428</v>
      </c>
      <c r="DO90" s="262" t="s">
        <v>6428</v>
      </c>
      <c r="DP90" s="262" t="s">
        <v>6428</v>
      </c>
      <c r="DQ90" s="262">
        <v>2</v>
      </c>
      <c r="DR90" s="380">
        <v>0</v>
      </c>
      <c r="DS90" s="381" t="b">
        <v>1</v>
      </c>
      <c r="DT90" s="381" t="b">
        <v>1</v>
      </c>
      <c r="DU90" s="381" t="b">
        <v>1</v>
      </c>
      <c r="DV90" s="262" t="b">
        <v>1</v>
      </c>
      <c r="DW90" s="262" t="b">
        <v>1</v>
      </c>
      <c r="DX90" s="262" t="s">
        <v>6406</v>
      </c>
      <c r="DY90" s="262" t="s">
        <v>154</v>
      </c>
      <c r="DZ90" s="262" t="s">
        <v>72</v>
      </c>
      <c r="EA90" s="382" t="s">
        <v>6406</v>
      </c>
      <c r="EB90" s="382">
        <v>9</v>
      </c>
      <c r="EC90" s="262" t="s">
        <v>154</v>
      </c>
      <c r="ED90" s="383"/>
      <c r="EE90" s="383"/>
      <c r="EF90" s="262" t="s">
        <v>154</v>
      </c>
      <c r="EG90" s="262">
        <v>2</v>
      </c>
      <c r="EH90" s="262">
        <v>0</v>
      </c>
      <c r="EI90" s="262" t="s">
        <v>154</v>
      </c>
    </row>
    <row r="91" spans="1:139" ht="67.5">
      <c r="A91" s="357">
        <v>90</v>
      </c>
      <c r="B91" s="358">
        <v>1</v>
      </c>
      <c r="C91" s="262">
        <v>0</v>
      </c>
      <c r="D91" s="359">
        <v>1703168</v>
      </c>
      <c r="E91" s="360" t="s">
        <v>6292</v>
      </c>
      <c r="F91" s="361" t="s">
        <v>6291</v>
      </c>
      <c r="G91" s="362" t="s">
        <v>7019</v>
      </c>
      <c r="H91" s="363" t="s">
        <v>6722</v>
      </c>
      <c r="I91" s="363" t="s">
        <v>7020</v>
      </c>
      <c r="J91" s="363" t="s">
        <v>7021</v>
      </c>
      <c r="K91" s="262" t="s">
        <v>7022</v>
      </c>
      <c r="L91" s="364">
        <v>43099</v>
      </c>
      <c r="M91" s="364">
        <v>43097</v>
      </c>
      <c r="N91" s="25" t="s">
        <v>7023</v>
      </c>
      <c r="O91" s="365">
        <v>90</v>
      </c>
      <c r="P91" s="260" t="s">
        <v>6420</v>
      </c>
      <c r="Q91" s="25" t="s">
        <v>128</v>
      </c>
      <c r="R91" s="260" t="s">
        <v>6421</v>
      </c>
      <c r="S91" s="260" t="s">
        <v>6422</v>
      </c>
      <c r="T91" s="27" t="s">
        <v>6421</v>
      </c>
      <c r="U91" s="27" t="s">
        <v>6422</v>
      </c>
      <c r="V91" s="363">
        <v>2</v>
      </c>
      <c r="W91" s="363" t="s">
        <v>6406</v>
      </c>
      <c r="X91" s="366" t="s">
        <v>6291</v>
      </c>
      <c r="Y91" s="366" t="s">
        <v>7024</v>
      </c>
      <c r="Z91" s="366" t="s">
        <v>569</v>
      </c>
      <c r="AA91" s="366">
        <v>3</v>
      </c>
      <c r="AB91" s="367" t="s">
        <v>6337</v>
      </c>
      <c r="AC91" s="367" t="s">
        <v>6337</v>
      </c>
      <c r="AD91" s="367" t="s">
        <v>6337</v>
      </c>
      <c r="AE91" s="367"/>
      <c r="AF91" s="368" t="s">
        <v>38</v>
      </c>
      <c r="AG91" s="367" t="s">
        <v>3005</v>
      </c>
      <c r="AH91" s="367" t="s">
        <v>3005</v>
      </c>
      <c r="AI91" s="367" t="s">
        <v>3005</v>
      </c>
      <c r="AJ91" s="367"/>
      <c r="AK91" s="363" t="s">
        <v>6331</v>
      </c>
      <c r="AL91" s="366" t="s">
        <v>152</v>
      </c>
      <c r="AM91" s="366" t="s">
        <v>6509</v>
      </c>
      <c r="AN91" s="369" t="s">
        <v>6291</v>
      </c>
      <c r="AO91" s="369" t="s">
        <v>7024</v>
      </c>
      <c r="AP91" s="369" t="s">
        <v>639</v>
      </c>
      <c r="AQ91" s="369">
        <v>3</v>
      </c>
      <c r="AR91" s="370" t="s">
        <v>6125</v>
      </c>
      <c r="AS91" s="370" t="s">
        <v>6125</v>
      </c>
      <c r="AT91" s="370" t="s">
        <v>6125</v>
      </c>
      <c r="AU91" s="370"/>
      <c r="AV91" s="368" t="s">
        <v>39</v>
      </c>
      <c r="AW91" s="370" t="s">
        <v>3005</v>
      </c>
      <c r="AX91" s="370" t="s">
        <v>3005</v>
      </c>
      <c r="AY91" s="370" t="s">
        <v>3005</v>
      </c>
      <c r="AZ91" s="370"/>
      <c r="BA91" s="363" t="s">
        <v>6331</v>
      </c>
      <c r="BB91" s="369" t="s">
        <v>444</v>
      </c>
      <c r="BC91" s="369" t="s">
        <v>6787</v>
      </c>
      <c r="BD91" s="371"/>
      <c r="BE91" s="371"/>
      <c r="BF91" s="371"/>
      <c r="BG91" s="371"/>
      <c r="BH91" s="371"/>
      <c r="BI91" s="371"/>
      <c r="BJ91" s="371"/>
      <c r="BK91" s="371"/>
      <c r="BL91" s="368" t="s">
        <v>72</v>
      </c>
      <c r="BM91" s="371"/>
      <c r="BN91" s="371"/>
      <c r="BO91" s="371"/>
      <c r="BP91" s="371"/>
      <c r="BQ91" s="363" t="s">
        <v>72</v>
      </c>
      <c r="BR91" s="371"/>
      <c r="BS91" s="371"/>
      <c r="BT91" s="372" t="s">
        <v>72</v>
      </c>
      <c r="BU91" s="372" t="s">
        <v>72</v>
      </c>
      <c r="BV91" s="372" t="s">
        <v>72</v>
      </c>
      <c r="BW91" s="373" t="s">
        <v>72</v>
      </c>
      <c r="BX91" s="374" t="s">
        <v>72</v>
      </c>
      <c r="BY91" s="374" t="s">
        <v>72</v>
      </c>
      <c r="BZ91" s="374" t="s">
        <v>72</v>
      </c>
      <c r="CA91" s="368" t="s">
        <v>72</v>
      </c>
      <c r="CB91" s="374" t="s">
        <v>72</v>
      </c>
      <c r="CC91" s="374" t="s">
        <v>72</v>
      </c>
      <c r="CD91" s="374" t="s">
        <v>72</v>
      </c>
      <c r="CE91" s="363" t="s">
        <v>72</v>
      </c>
      <c r="CF91" s="372" t="s">
        <v>72</v>
      </c>
      <c r="CG91" s="372" t="s">
        <v>72</v>
      </c>
      <c r="CH91" s="375" t="s">
        <v>72</v>
      </c>
      <c r="CI91" s="375" t="s">
        <v>72</v>
      </c>
      <c r="CJ91" s="375" t="s">
        <v>72</v>
      </c>
      <c r="CK91" s="376" t="s">
        <v>72</v>
      </c>
      <c r="CL91" s="377" t="s">
        <v>72</v>
      </c>
      <c r="CM91" s="377" t="s">
        <v>72</v>
      </c>
      <c r="CN91" s="377" t="s">
        <v>72</v>
      </c>
      <c r="CO91" s="368" t="s">
        <v>72</v>
      </c>
      <c r="CP91" s="377" t="s">
        <v>72</v>
      </c>
      <c r="CQ91" s="377" t="s">
        <v>72</v>
      </c>
      <c r="CR91" s="377" t="s">
        <v>72</v>
      </c>
      <c r="CS91" s="363" t="s">
        <v>72</v>
      </c>
      <c r="CT91" s="375" t="s">
        <v>72</v>
      </c>
      <c r="CU91" s="375" t="s">
        <v>72</v>
      </c>
      <c r="CV91" s="378" t="s">
        <v>72</v>
      </c>
      <c r="CW91" s="378" t="s">
        <v>72</v>
      </c>
      <c r="CX91" s="378" t="s">
        <v>72</v>
      </c>
      <c r="CY91" s="378" t="s">
        <v>72</v>
      </c>
      <c r="CZ91" s="379" t="s">
        <v>72</v>
      </c>
      <c r="DA91" s="379" t="s">
        <v>72</v>
      </c>
      <c r="DB91" s="379" t="s">
        <v>72</v>
      </c>
      <c r="DC91" s="368" t="s">
        <v>72</v>
      </c>
      <c r="DD91" s="379" t="s">
        <v>72</v>
      </c>
      <c r="DE91" s="379" t="s">
        <v>72</v>
      </c>
      <c r="DF91" s="379" t="s">
        <v>72</v>
      </c>
      <c r="DG91" s="363" t="s">
        <v>72</v>
      </c>
      <c r="DH91" s="378" t="s">
        <v>72</v>
      </c>
      <c r="DI91" s="378" t="s">
        <v>72</v>
      </c>
      <c r="DJ91" s="262">
        <v>2</v>
      </c>
      <c r="DK91" s="262" t="s">
        <v>6426</v>
      </c>
      <c r="DL91" s="262" t="s">
        <v>6427</v>
      </c>
      <c r="DM91" s="262" t="s">
        <v>72</v>
      </c>
      <c r="DN91" s="262" t="s">
        <v>6428</v>
      </c>
      <c r="DO91" s="262" t="s">
        <v>6428</v>
      </c>
      <c r="DP91" s="262" t="s">
        <v>6428</v>
      </c>
      <c r="DQ91" s="262">
        <v>2</v>
      </c>
      <c r="DR91" s="380">
        <v>0</v>
      </c>
      <c r="DS91" s="381" t="b">
        <v>1</v>
      </c>
      <c r="DT91" s="381" t="b">
        <v>1</v>
      </c>
      <c r="DU91" s="381" t="b">
        <v>1</v>
      </c>
      <c r="DV91" s="262" t="b">
        <v>1</v>
      </c>
      <c r="DW91" s="262" t="b">
        <v>1</v>
      </c>
      <c r="DX91" s="262" t="s">
        <v>6406</v>
      </c>
      <c r="DY91" s="262" t="s">
        <v>6406</v>
      </c>
      <c r="DZ91" s="262">
        <v>38</v>
      </c>
      <c r="EA91" s="382" t="s">
        <v>6406</v>
      </c>
      <c r="EB91" s="382">
        <v>24</v>
      </c>
      <c r="EC91" s="262" t="s">
        <v>6406</v>
      </c>
      <c r="ED91" s="383"/>
      <c r="EE91" s="383"/>
      <c r="EF91" s="262" t="s">
        <v>154</v>
      </c>
      <c r="EG91" s="262">
        <v>2</v>
      </c>
      <c r="EH91" s="262">
        <v>0</v>
      </c>
      <c r="EI91" s="262" t="s">
        <v>154</v>
      </c>
    </row>
    <row r="92" spans="1:139" ht="67.5">
      <c r="A92" s="357">
        <v>91</v>
      </c>
      <c r="B92" s="358">
        <v>1</v>
      </c>
      <c r="C92" s="262">
        <v>0</v>
      </c>
      <c r="D92" s="359">
        <v>1703169</v>
      </c>
      <c r="E92" s="360" t="s">
        <v>6292</v>
      </c>
      <c r="F92" s="361" t="s">
        <v>6291</v>
      </c>
      <c r="G92" s="362" t="s">
        <v>7025</v>
      </c>
      <c r="H92" s="363" t="s">
        <v>164</v>
      </c>
      <c r="I92" s="363" t="s">
        <v>7026</v>
      </c>
      <c r="J92" s="363" t="s">
        <v>7027</v>
      </c>
      <c r="K92" s="262" t="s">
        <v>7028</v>
      </c>
      <c r="L92" s="364">
        <v>43099</v>
      </c>
      <c r="M92" s="364">
        <v>43098</v>
      </c>
      <c r="N92" s="25" t="s">
        <v>7029</v>
      </c>
      <c r="O92" s="365">
        <v>91</v>
      </c>
      <c r="P92" s="260" t="s">
        <v>6420</v>
      </c>
      <c r="Q92" s="25" t="s">
        <v>128</v>
      </c>
      <c r="R92" s="260" t="s">
        <v>6421</v>
      </c>
      <c r="S92" s="260" t="s">
        <v>6422</v>
      </c>
      <c r="T92" s="27" t="s">
        <v>6421</v>
      </c>
      <c r="U92" s="27" t="s">
        <v>6422</v>
      </c>
      <c r="V92" s="363">
        <v>2</v>
      </c>
      <c r="W92" s="363" t="s">
        <v>154</v>
      </c>
      <c r="X92" s="366" t="s">
        <v>6291</v>
      </c>
      <c r="Y92" s="366" t="s">
        <v>7030</v>
      </c>
      <c r="Z92" s="366" t="s">
        <v>6435</v>
      </c>
      <c r="AA92" s="366">
        <v>3</v>
      </c>
      <c r="AB92" s="367" t="s">
        <v>6337</v>
      </c>
      <c r="AC92" s="367" t="s">
        <v>6436</v>
      </c>
      <c r="AD92" s="367" t="s">
        <v>6436</v>
      </c>
      <c r="AE92" s="367"/>
      <c r="AF92" s="368" t="s">
        <v>6551</v>
      </c>
      <c r="AG92" s="367" t="s">
        <v>3005</v>
      </c>
      <c r="AH92" s="367" t="s">
        <v>6438</v>
      </c>
      <c r="AI92" s="367" t="s">
        <v>6438</v>
      </c>
      <c r="AJ92" s="367"/>
      <c r="AK92" s="363" t="s">
        <v>6552</v>
      </c>
      <c r="AL92" s="366" t="s">
        <v>152</v>
      </c>
      <c r="AM92" s="366" t="s">
        <v>6347</v>
      </c>
      <c r="AN92" s="369" t="s">
        <v>6291</v>
      </c>
      <c r="AO92" s="369" t="s">
        <v>7030</v>
      </c>
      <c r="AP92" s="369" t="s">
        <v>639</v>
      </c>
      <c r="AQ92" s="369">
        <v>3</v>
      </c>
      <c r="AR92" s="370" t="s">
        <v>6125</v>
      </c>
      <c r="AS92" s="370" t="s">
        <v>6125</v>
      </c>
      <c r="AT92" s="370" t="s">
        <v>6125</v>
      </c>
      <c r="AU92" s="370"/>
      <c r="AV92" s="368" t="s">
        <v>39</v>
      </c>
      <c r="AW92" s="370" t="s">
        <v>3005</v>
      </c>
      <c r="AX92" s="370" t="s">
        <v>3005</v>
      </c>
      <c r="AY92" s="370" t="s">
        <v>3005</v>
      </c>
      <c r="AZ92" s="370"/>
      <c r="BA92" s="363" t="s">
        <v>6331</v>
      </c>
      <c r="BB92" s="369" t="s">
        <v>444</v>
      </c>
      <c r="BC92" s="369" t="s">
        <v>6339</v>
      </c>
      <c r="BD92" s="371"/>
      <c r="BE92" s="371"/>
      <c r="BF92" s="371"/>
      <c r="BG92" s="371"/>
      <c r="BH92" s="371"/>
      <c r="BI92" s="371"/>
      <c r="BJ92" s="371"/>
      <c r="BK92" s="371"/>
      <c r="BL92" s="368" t="s">
        <v>72</v>
      </c>
      <c r="BM92" s="371"/>
      <c r="BN92" s="371"/>
      <c r="BO92" s="371"/>
      <c r="BP92" s="371"/>
      <c r="BQ92" s="363" t="s">
        <v>72</v>
      </c>
      <c r="BR92" s="371"/>
      <c r="BS92" s="371"/>
      <c r="BT92" s="372" t="s">
        <v>72</v>
      </c>
      <c r="BU92" s="372" t="s">
        <v>72</v>
      </c>
      <c r="BV92" s="372" t="s">
        <v>72</v>
      </c>
      <c r="BW92" s="373" t="s">
        <v>72</v>
      </c>
      <c r="BX92" s="374" t="s">
        <v>72</v>
      </c>
      <c r="BY92" s="374" t="s">
        <v>72</v>
      </c>
      <c r="BZ92" s="374" t="s">
        <v>72</v>
      </c>
      <c r="CA92" s="368" t="s">
        <v>72</v>
      </c>
      <c r="CB92" s="374" t="s">
        <v>72</v>
      </c>
      <c r="CC92" s="374" t="s">
        <v>72</v>
      </c>
      <c r="CD92" s="374" t="s">
        <v>72</v>
      </c>
      <c r="CE92" s="363" t="s">
        <v>72</v>
      </c>
      <c r="CF92" s="372" t="s">
        <v>72</v>
      </c>
      <c r="CG92" s="372" t="s">
        <v>72</v>
      </c>
      <c r="CH92" s="375" t="s">
        <v>72</v>
      </c>
      <c r="CI92" s="375" t="s">
        <v>72</v>
      </c>
      <c r="CJ92" s="375" t="s">
        <v>72</v>
      </c>
      <c r="CK92" s="376" t="s">
        <v>72</v>
      </c>
      <c r="CL92" s="377" t="s">
        <v>72</v>
      </c>
      <c r="CM92" s="377" t="s">
        <v>72</v>
      </c>
      <c r="CN92" s="377" t="s">
        <v>72</v>
      </c>
      <c r="CO92" s="368" t="s">
        <v>72</v>
      </c>
      <c r="CP92" s="377" t="s">
        <v>72</v>
      </c>
      <c r="CQ92" s="377" t="s">
        <v>72</v>
      </c>
      <c r="CR92" s="377" t="s">
        <v>72</v>
      </c>
      <c r="CS92" s="363" t="s">
        <v>72</v>
      </c>
      <c r="CT92" s="375" t="s">
        <v>72</v>
      </c>
      <c r="CU92" s="375" t="s">
        <v>72</v>
      </c>
      <c r="CV92" s="378" t="s">
        <v>72</v>
      </c>
      <c r="CW92" s="378" t="s">
        <v>72</v>
      </c>
      <c r="CX92" s="378" t="s">
        <v>72</v>
      </c>
      <c r="CY92" s="378" t="s">
        <v>72</v>
      </c>
      <c r="CZ92" s="379" t="s">
        <v>72</v>
      </c>
      <c r="DA92" s="379" t="s">
        <v>72</v>
      </c>
      <c r="DB92" s="379" t="s">
        <v>72</v>
      </c>
      <c r="DC92" s="368" t="s">
        <v>72</v>
      </c>
      <c r="DD92" s="379" t="s">
        <v>72</v>
      </c>
      <c r="DE92" s="379" t="s">
        <v>72</v>
      </c>
      <c r="DF92" s="379" t="s">
        <v>72</v>
      </c>
      <c r="DG92" s="363" t="s">
        <v>72</v>
      </c>
      <c r="DH92" s="378" t="s">
        <v>72</v>
      </c>
      <c r="DI92" s="378" t="s">
        <v>72</v>
      </c>
      <c r="DJ92" s="262">
        <v>2</v>
      </c>
      <c r="DK92" s="262" t="s">
        <v>6426</v>
      </c>
      <c r="DL92" s="262" t="s">
        <v>6427</v>
      </c>
      <c r="DM92" s="262" t="s">
        <v>72</v>
      </c>
      <c r="DN92" s="262" t="s">
        <v>6428</v>
      </c>
      <c r="DO92" s="262" t="s">
        <v>6428</v>
      </c>
      <c r="DP92" s="262" t="s">
        <v>6428</v>
      </c>
      <c r="DQ92" s="262">
        <v>2</v>
      </c>
      <c r="DR92" s="380">
        <v>0</v>
      </c>
      <c r="DS92" s="381" t="b">
        <v>1</v>
      </c>
      <c r="DT92" s="381" t="b">
        <v>1</v>
      </c>
      <c r="DU92" s="381" t="b">
        <v>1</v>
      </c>
      <c r="DV92" s="262" t="b">
        <v>1</v>
      </c>
      <c r="DW92" s="262" t="b">
        <v>1</v>
      </c>
      <c r="DX92" s="262" t="s">
        <v>6406</v>
      </c>
      <c r="DY92" s="262" t="s">
        <v>154</v>
      </c>
      <c r="DZ92" s="262" t="s">
        <v>72</v>
      </c>
      <c r="EA92" s="382" t="s">
        <v>6406</v>
      </c>
      <c r="EB92" s="382">
        <v>15</v>
      </c>
      <c r="EC92" s="262" t="s">
        <v>6406</v>
      </c>
      <c r="ED92" s="383"/>
      <c r="EE92" s="383"/>
      <c r="EF92" s="262" t="s">
        <v>154</v>
      </c>
      <c r="EG92" s="262">
        <v>2</v>
      </c>
      <c r="EH92" s="262">
        <v>0</v>
      </c>
      <c r="EI92" s="262" t="s">
        <v>154</v>
      </c>
    </row>
    <row r="93" spans="1:139" ht="67.5">
      <c r="A93" s="357">
        <v>92</v>
      </c>
      <c r="B93" s="358">
        <v>1</v>
      </c>
      <c r="C93" s="262">
        <v>0</v>
      </c>
      <c r="D93" s="359">
        <v>1703170</v>
      </c>
      <c r="E93" s="360" t="s">
        <v>6292</v>
      </c>
      <c r="F93" s="361" t="s">
        <v>6291</v>
      </c>
      <c r="G93" s="362" t="s">
        <v>7031</v>
      </c>
      <c r="H93" s="363" t="s">
        <v>164</v>
      </c>
      <c r="I93" s="363" t="s">
        <v>7032</v>
      </c>
      <c r="J93" s="363" t="s">
        <v>7033</v>
      </c>
      <c r="K93" s="262" t="s">
        <v>7034</v>
      </c>
      <c r="L93" s="364">
        <v>43099</v>
      </c>
      <c r="M93" s="364">
        <v>43098</v>
      </c>
      <c r="N93" s="25" t="s">
        <v>7035</v>
      </c>
      <c r="O93" s="365">
        <v>92</v>
      </c>
      <c r="P93" s="260" t="s">
        <v>6420</v>
      </c>
      <c r="Q93" s="25" t="s">
        <v>128</v>
      </c>
      <c r="R93" s="260" t="s">
        <v>6421</v>
      </c>
      <c r="S93" s="260" t="s">
        <v>6422</v>
      </c>
      <c r="T93" s="27" t="s">
        <v>6421</v>
      </c>
      <c r="U93" s="27" t="s">
        <v>6422</v>
      </c>
      <c r="V93" s="363">
        <v>2</v>
      </c>
      <c r="W93" s="363" t="s">
        <v>154</v>
      </c>
      <c r="X93" s="366" t="s">
        <v>6291</v>
      </c>
      <c r="Y93" s="366" t="s">
        <v>7036</v>
      </c>
      <c r="Z93" s="366" t="s">
        <v>569</v>
      </c>
      <c r="AA93" s="366">
        <v>3</v>
      </c>
      <c r="AB93" s="367" t="s">
        <v>6337</v>
      </c>
      <c r="AC93" s="367" t="s">
        <v>6337</v>
      </c>
      <c r="AD93" s="367" t="s">
        <v>6125</v>
      </c>
      <c r="AE93" s="367"/>
      <c r="AF93" s="368" t="s">
        <v>6897</v>
      </c>
      <c r="AG93" s="367" t="s">
        <v>3005</v>
      </c>
      <c r="AH93" s="367" t="s">
        <v>3005</v>
      </c>
      <c r="AI93" s="367" t="s">
        <v>6471</v>
      </c>
      <c r="AJ93" s="367"/>
      <c r="AK93" s="363" t="s">
        <v>6898</v>
      </c>
      <c r="AL93" s="366" t="s">
        <v>152</v>
      </c>
      <c r="AM93" s="366" t="s">
        <v>6341</v>
      </c>
      <c r="AN93" s="369" t="s">
        <v>6291</v>
      </c>
      <c r="AO93" s="369" t="s">
        <v>7036</v>
      </c>
      <c r="AP93" s="369" t="s">
        <v>639</v>
      </c>
      <c r="AQ93" s="369">
        <v>3</v>
      </c>
      <c r="AR93" s="370" t="s">
        <v>6125</v>
      </c>
      <c r="AS93" s="370" t="s">
        <v>6125</v>
      </c>
      <c r="AT93" s="370" t="s">
        <v>6125</v>
      </c>
      <c r="AU93" s="370"/>
      <c r="AV93" s="368" t="s">
        <v>39</v>
      </c>
      <c r="AW93" s="370" t="s">
        <v>3005</v>
      </c>
      <c r="AX93" s="370" t="s">
        <v>3005</v>
      </c>
      <c r="AY93" s="370" t="s">
        <v>3005</v>
      </c>
      <c r="AZ93" s="370"/>
      <c r="BA93" s="363" t="s">
        <v>6331</v>
      </c>
      <c r="BB93" s="369" t="s">
        <v>444</v>
      </c>
      <c r="BC93" s="369" t="s">
        <v>6581</v>
      </c>
      <c r="BD93" s="371"/>
      <c r="BE93" s="371"/>
      <c r="BF93" s="371"/>
      <c r="BG93" s="371"/>
      <c r="BH93" s="371"/>
      <c r="BI93" s="371"/>
      <c r="BJ93" s="371"/>
      <c r="BK93" s="371"/>
      <c r="BL93" s="368" t="s">
        <v>72</v>
      </c>
      <c r="BM93" s="371"/>
      <c r="BN93" s="371"/>
      <c r="BO93" s="371"/>
      <c r="BP93" s="371"/>
      <c r="BQ93" s="363" t="s">
        <v>72</v>
      </c>
      <c r="BR93" s="371"/>
      <c r="BS93" s="371"/>
      <c r="BT93" s="372" t="s">
        <v>72</v>
      </c>
      <c r="BU93" s="372" t="s">
        <v>72</v>
      </c>
      <c r="BV93" s="372" t="s">
        <v>72</v>
      </c>
      <c r="BW93" s="373" t="s">
        <v>72</v>
      </c>
      <c r="BX93" s="374" t="s">
        <v>72</v>
      </c>
      <c r="BY93" s="374" t="s">
        <v>72</v>
      </c>
      <c r="BZ93" s="374" t="s">
        <v>72</v>
      </c>
      <c r="CA93" s="368" t="s">
        <v>72</v>
      </c>
      <c r="CB93" s="374" t="s">
        <v>72</v>
      </c>
      <c r="CC93" s="374" t="s">
        <v>72</v>
      </c>
      <c r="CD93" s="374" t="s">
        <v>72</v>
      </c>
      <c r="CE93" s="363" t="s">
        <v>72</v>
      </c>
      <c r="CF93" s="372" t="s">
        <v>72</v>
      </c>
      <c r="CG93" s="372" t="s">
        <v>72</v>
      </c>
      <c r="CH93" s="375" t="s">
        <v>72</v>
      </c>
      <c r="CI93" s="375" t="s">
        <v>72</v>
      </c>
      <c r="CJ93" s="375" t="s">
        <v>72</v>
      </c>
      <c r="CK93" s="376" t="s">
        <v>72</v>
      </c>
      <c r="CL93" s="377" t="s">
        <v>72</v>
      </c>
      <c r="CM93" s="377" t="s">
        <v>72</v>
      </c>
      <c r="CN93" s="377" t="s">
        <v>72</v>
      </c>
      <c r="CO93" s="368" t="s">
        <v>72</v>
      </c>
      <c r="CP93" s="377" t="s">
        <v>72</v>
      </c>
      <c r="CQ93" s="377" t="s">
        <v>72</v>
      </c>
      <c r="CR93" s="377" t="s">
        <v>72</v>
      </c>
      <c r="CS93" s="363" t="s">
        <v>72</v>
      </c>
      <c r="CT93" s="375" t="s">
        <v>72</v>
      </c>
      <c r="CU93" s="375" t="s">
        <v>72</v>
      </c>
      <c r="CV93" s="378" t="s">
        <v>72</v>
      </c>
      <c r="CW93" s="378" t="s">
        <v>72</v>
      </c>
      <c r="CX93" s="378" t="s">
        <v>72</v>
      </c>
      <c r="CY93" s="378" t="s">
        <v>72</v>
      </c>
      <c r="CZ93" s="379" t="s">
        <v>72</v>
      </c>
      <c r="DA93" s="379" t="s">
        <v>72</v>
      </c>
      <c r="DB93" s="379" t="s">
        <v>72</v>
      </c>
      <c r="DC93" s="368" t="s">
        <v>72</v>
      </c>
      <c r="DD93" s="379" t="s">
        <v>72</v>
      </c>
      <c r="DE93" s="379" t="s">
        <v>72</v>
      </c>
      <c r="DF93" s="379" t="s">
        <v>72</v>
      </c>
      <c r="DG93" s="363" t="s">
        <v>72</v>
      </c>
      <c r="DH93" s="378" t="s">
        <v>72</v>
      </c>
      <c r="DI93" s="378" t="s">
        <v>72</v>
      </c>
      <c r="DJ93" s="262">
        <v>2</v>
      </c>
      <c r="DK93" s="262" t="s">
        <v>6426</v>
      </c>
      <c r="DL93" s="262" t="s">
        <v>6427</v>
      </c>
      <c r="DM93" s="262" t="s">
        <v>72</v>
      </c>
      <c r="DN93" s="262" t="s">
        <v>6428</v>
      </c>
      <c r="DO93" s="262" t="s">
        <v>6428</v>
      </c>
      <c r="DP93" s="262" t="s">
        <v>6428</v>
      </c>
      <c r="DQ93" s="262">
        <v>2</v>
      </c>
      <c r="DR93" s="380">
        <v>0</v>
      </c>
      <c r="DS93" s="381" t="b">
        <v>1</v>
      </c>
      <c r="DT93" s="381" t="b">
        <v>1</v>
      </c>
      <c r="DU93" s="381" t="b">
        <v>1</v>
      </c>
      <c r="DV93" s="262" t="b">
        <v>1</v>
      </c>
      <c r="DW93" s="262" t="b">
        <v>1</v>
      </c>
      <c r="DX93" s="262" t="s">
        <v>6406</v>
      </c>
      <c r="DY93" s="262" t="s">
        <v>154</v>
      </c>
      <c r="DZ93" s="262" t="s">
        <v>72</v>
      </c>
      <c r="EA93" s="382" t="s">
        <v>6406</v>
      </c>
      <c r="EB93" s="382">
        <v>7</v>
      </c>
      <c r="EC93" s="262" t="s">
        <v>154</v>
      </c>
      <c r="ED93" s="383"/>
      <c r="EE93" s="383"/>
      <c r="EF93" s="262" t="s">
        <v>154</v>
      </c>
      <c r="EG93" s="262">
        <v>2</v>
      </c>
      <c r="EH93" s="262">
        <v>0</v>
      </c>
      <c r="EI93" s="262" t="s">
        <v>154</v>
      </c>
    </row>
    <row r="94" spans="1:139" ht="67.5">
      <c r="A94" s="357">
        <v>93</v>
      </c>
      <c r="B94" s="358">
        <v>1</v>
      </c>
      <c r="C94" s="262">
        <v>0</v>
      </c>
      <c r="D94" s="359">
        <v>1703171</v>
      </c>
      <c r="E94" s="360" t="s">
        <v>6292</v>
      </c>
      <c r="F94" s="361" t="s">
        <v>6291</v>
      </c>
      <c r="G94" s="362" t="s">
        <v>7037</v>
      </c>
      <c r="H94" s="363" t="s">
        <v>164</v>
      </c>
      <c r="I94" s="363" t="s">
        <v>7038</v>
      </c>
      <c r="J94" s="363" t="s">
        <v>7039</v>
      </c>
      <c r="K94" s="262" t="s">
        <v>7040</v>
      </c>
      <c r="L94" s="364">
        <v>43099</v>
      </c>
      <c r="M94" s="364">
        <v>43098</v>
      </c>
      <c r="N94" s="25" t="s">
        <v>7041</v>
      </c>
      <c r="O94" s="365">
        <v>93</v>
      </c>
      <c r="P94" s="260" t="s">
        <v>6420</v>
      </c>
      <c r="Q94" s="25" t="s">
        <v>128</v>
      </c>
      <c r="R94" s="260" t="s">
        <v>6421</v>
      </c>
      <c r="S94" s="260" t="s">
        <v>6422</v>
      </c>
      <c r="T94" s="27" t="s">
        <v>6421</v>
      </c>
      <c r="U94" s="27" t="s">
        <v>6422</v>
      </c>
      <c r="V94" s="363">
        <v>2</v>
      </c>
      <c r="W94" s="363" t="s">
        <v>154</v>
      </c>
      <c r="X94" s="366" t="s">
        <v>6291</v>
      </c>
      <c r="Y94" s="366" t="s">
        <v>7042</v>
      </c>
      <c r="Z94" s="366" t="s">
        <v>569</v>
      </c>
      <c r="AA94" s="366">
        <v>3</v>
      </c>
      <c r="AB94" s="367" t="s">
        <v>6337</v>
      </c>
      <c r="AC94" s="367" t="s">
        <v>6337</v>
      </c>
      <c r="AD94" s="367" t="s">
        <v>6337</v>
      </c>
      <c r="AE94" s="367"/>
      <c r="AF94" s="368" t="s">
        <v>38</v>
      </c>
      <c r="AG94" s="367" t="s">
        <v>3005</v>
      </c>
      <c r="AH94" s="367" t="s">
        <v>3005</v>
      </c>
      <c r="AI94" s="367" t="s">
        <v>3005</v>
      </c>
      <c r="AJ94" s="367"/>
      <c r="AK94" s="363" t="s">
        <v>6331</v>
      </c>
      <c r="AL94" s="366" t="s">
        <v>152</v>
      </c>
      <c r="AM94" s="366" t="s">
        <v>6347</v>
      </c>
      <c r="AN94" s="369" t="s">
        <v>6291</v>
      </c>
      <c r="AO94" s="369" t="s">
        <v>7042</v>
      </c>
      <c r="AP94" s="369" t="s">
        <v>639</v>
      </c>
      <c r="AQ94" s="369">
        <v>3</v>
      </c>
      <c r="AR94" s="370" t="s">
        <v>6125</v>
      </c>
      <c r="AS94" s="370" t="s">
        <v>6125</v>
      </c>
      <c r="AT94" s="370" t="s">
        <v>6125</v>
      </c>
      <c r="AU94" s="370"/>
      <c r="AV94" s="368" t="s">
        <v>39</v>
      </c>
      <c r="AW94" s="370" t="s">
        <v>3005</v>
      </c>
      <c r="AX94" s="370" t="s">
        <v>3005</v>
      </c>
      <c r="AY94" s="370" t="s">
        <v>3005</v>
      </c>
      <c r="AZ94" s="370"/>
      <c r="BA94" s="363" t="s">
        <v>6331</v>
      </c>
      <c r="BB94" s="369" t="s">
        <v>444</v>
      </c>
      <c r="BC94" s="369" t="s">
        <v>6339</v>
      </c>
      <c r="BD94" s="371"/>
      <c r="BE94" s="371"/>
      <c r="BF94" s="371"/>
      <c r="BG94" s="371"/>
      <c r="BH94" s="371"/>
      <c r="BI94" s="371"/>
      <c r="BJ94" s="371"/>
      <c r="BK94" s="371"/>
      <c r="BL94" s="368" t="s">
        <v>72</v>
      </c>
      <c r="BM94" s="371"/>
      <c r="BN94" s="371"/>
      <c r="BO94" s="371"/>
      <c r="BP94" s="371"/>
      <c r="BQ94" s="363" t="s">
        <v>72</v>
      </c>
      <c r="BR94" s="371"/>
      <c r="BS94" s="371"/>
      <c r="BT94" s="372" t="s">
        <v>72</v>
      </c>
      <c r="BU94" s="372" t="s">
        <v>72</v>
      </c>
      <c r="BV94" s="372" t="s">
        <v>72</v>
      </c>
      <c r="BW94" s="373" t="s">
        <v>72</v>
      </c>
      <c r="BX94" s="374" t="s">
        <v>72</v>
      </c>
      <c r="BY94" s="374" t="s">
        <v>72</v>
      </c>
      <c r="BZ94" s="374" t="s">
        <v>72</v>
      </c>
      <c r="CA94" s="368" t="s">
        <v>72</v>
      </c>
      <c r="CB94" s="374" t="s">
        <v>72</v>
      </c>
      <c r="CC94" s="374" t="s">
        <v>72</v>
      </c>
      <c r="CD94" s="374" t="s">
        <v>72</v>
      </c>
      <c r="CE94" s="363" t="s">
        <v>72</v>
      </c>
      <c r="CF94" s="372" t="s">
        <v>72</v>
      </c>
      <c r="CG94" s="372" t="s">
        <v>72</v>
      </c>
      <c r="CH94" s="375" t="s">
        <v>72</v>
      </c>
      <c r="CI94" s="375" t="s">
        <v>72</v>
      </c>
      <c r="CJ94" s="375" t="s">
        <v>72</v>
      </c>
      <c r="CK94" s="376" t="s">
        <v>72</v>
      </c>
      <c r="CL94" s="377" t="s">
        <v>72</v>
      </c>
      <c r="CM94" s="377" t="s">
        <v>72</v>
      </c>
      <c r="CN94" s="377" t="s">
        <v>72</v>
      </c>
      <c r="CO94" s="368" t="s">
        <v>72</v>
      </c>
      <c r="CP94" s="377" t="s">
        <v>72</v>
      </c>
      <c r="CQ94" s="377" t="s">
        <v>72</v>
      </c>
      <c r="CR94" s="377" t="s">
        <v>72</v>
      </c>
      <c r="CS94" s="363" t="s">
        <v>72</v>
      </c>
      <c r="CT94" s="375" t="s">
        <v>72</v>
      </c>
      <c r="CU94" s="375" t="s">
        <v>72</v>
      </c>
      <c r="CV94" s="378" t="s">
        <v>72</v>
      </c>
      <c r="CW94" s="378" t="s">
        <v>72</v>
      </c>
      <c r="CX94" s="378" t="s">
        <v>72</v>
      </c>
      <c r="CY94" s="378" t="s">
        <v>72</v>
      </c>
      <c r="CZ94" s="379" t="s">
        <v>72</v>
      </c>
      <c r="DA94" s="379" t="s">
        <v>72</v>
      </c>
      <c r="DB94" s="379" t="s">
        <v>72</v>
      </c>
      <c r="DC94" s="368" t="s">
        <v>72</v>
      </c>
      <c r="DD94" s="379" t="s">
        <v>72</v>
      </c>
      <c r="DE94" s="379" t="s">
        <v>72</v>
      </c>
      <c r="DF94" s="379" t="s">
        <v>72</v>
      </c>
      <c r="DG94" s="363" t="s">
        <v>72</v>
      </c>
      <c r="DH94" s="378" t="s">
        <v>72</v>
      </c>
      <c r="DI94" s="378" t="s">
        <v>72</v>
      </c>
      <c r="DJ94" s="262">
        <v>2</v>
      </c>
      <c r="DK94" s="262" t="s">
        <v>6426</v>
      </c>
      <c r="DL94" s="262" t="s">
        <v>6427</v>
      </c>
      <c r="DM94" s="262" t="s">
        <v>72</v>
      </c>
      <c r="DN94" s="262" t="s">
        <v>6428</v>
      </c>
      <c r="DO94" s="262" t="s">
        <v>6428</v>
      </c>
      <c r="DP94" s="262" t="s">
        <v>6428</v>
      </c>
      <c r="DQ94" s="262">
        <v>2</v>
      </c>
      <c r="DR94" s="380">
        <v>0</v>
      </c>
      <c r="DS94" s="381" t="b">
        <v>1</v>
      </c>
      <c r="DT94" s="381" t="b">
        <v>1</v>
      </c>
      <c r="DU94" s="381" t="b">
        <v>1</v>
      </c>
      <c r="DV94" s="262" t="b">
        <v>1</v>
      </c>
      <c r="DW94" s="262" t="b">
        <v>1</v>
      </c>
      <c r="DX94" s="262" t="s">
        <v>6406</v>
      </c>
      <c r="DY94" s="262" t="s">
        <v>154</v>
      </c>
      <c r="DZ94" s="262" t="s">
        <v>72</v>
      </c>
      <c r="EA94" s="382" t="s">
        <v>6406</v>
      </c>
      <c r="EB94" s="382">
        <v>16</v>
      </c>
      <c r="EC94" s="262" t="s">
        <v>6406</v>
      </c>
      <c r="ED94" s="383"/>
      <c r="EE94" s="383"/>
      <c r="EF94" s="262" t="s">
        <v>154</v>
      </c>
      <c r="EG94" s="262">
        <v>2</v>
      </c>
      <c r="EH94" s="262">
        <v>0</v>
      </c>
      <c r="EI94" s="262" t="s">
        <v>154</v>
      </c>
    </row>
    <row r="95" spans="1:139" ht="67.5">
      <c r="A95" s="357">
        <v>94</v>
      </c>
      <c r="B95" s="358">
        <v>1</v>
      </c>
      <c r="C95" s="262">
        <v>0</v>
      </c>
      <c r="D95" s="359">
        <v>1703172</v>
      </c>
      <c r="E95" s="360" t="s">
        <v>6292</v>
      </c>
      <c r="F95" s="361" t="s">
        <v>6291</v>
      </c>
      <c r="G95" s="362" t="s">
        <v>7043</v>
      </c>
      <c r="H95" s="363" t="s">
        <v>164</v>
      </c>
      <c r="I95" s="363" t="s">
        <v>7044</v>
      </c>
      <c r="J95" s="363" t="s">
        <v>7045</v>
      </c>
      <c r="K95" s="262" t="s">
        <v>7046</v>
      </c>
      <c r="L95" s="364">
        <v>43099</v>
      </c>
      <c r="M95" s="364">
        <v>43098</v>
      </c>
      <c r="N95" s="25" t="s">
        <v>7047</v>
      </c>
      <c r="O95" s="365">
        <v>94</v>
      </c>
      <c r="P95" s="260" t="s">
        <v>6420</v>
      </c>
      <c r="Q95" s="25" t="s">
        <v>128</v>
      </c>
      <c r="R95" s="260" t="s">
        <v>6421</v>
      </c>
      <c r="S95" s="260" t="s">
        <v>6422</v>
      </c>
      <c r="T95" s="27" t="s">
        <v>6421</v>
      </c>
      <c r="U95" s="27" t="s">
        <v>6422</v>
      </c>
      <c r="V95" s="363">
        <v>2</v>
      </c>
      <c r="W95" s="363" t="s">
        <v>154</v>
      </c>
      <c r="X95" s="366" t="s">
        <v>6291</v>
      </c>
      <c r="Y95" s="366" t="s">
        <v>7048</v>
      </c>
      <c r="Z95" s="366" t="s">
        <v>6435</v>
      </c>
      <c r="AA95" s="366">
        <v>3</v>
      </c>
      <c r="AB95" s="367" t="s">
        <v>6436</v>
      </c>
      <c r="AC95" s="367" t="s">
        <v>6337</v>
      </c>
      <c r="AD95" s="367" t="s">
        <v>6337</v>
      </c>
      <c r="AE95" s="367"/>
      <c r="AF95" s="368" t="s">
        <v>7049</v>
      </c>
      <c r="AG95" s="367" t="s">
        <v>6438</v>
      </c>
      <c r="AH95" s="367" t="s">
        <v>3005</v>
      </c>
      <c r="AI95" s="367" t="s">
        <v>3005</v>
      </c>
      <c r="AJ95" s="367"/>
      <c r="AK95" s="363" t="s">
        <v>7050</v>
      </c>
      <c r="AL95" s="366" t="s">
        <v>152</v>
      </c>
      <c r="AM95" s="366" t="s">
        <v>6336</v>
      </c>
      <c r="AN95" s="369" t="s">
        <v>6291</v>
      </c>
      <c r="AO95" s="369" t="s">
        <v>7048</v>
      </c>
      <c r="AP95" s="369" t="s">
        <v>639</v>
      </c>
      <c r="AQ95" s="369">
        <v>3</v>
      </c>
      <c r="AR95" s="370" t="s">
        <v>6125</v>
      </c>
      <c r="AS95" s="370" t="s">
        <v>6125</v>
      </c>
      <c r="AT95" s="370" t="s">
        <v>6125</v>
      </c>
      <c r="AU95" s="370"/>
      <c r="AV95" s="368" t="s">
        <v>39</v>
      </c>
      <c r="AW95" s="370" t="s">
        <v>3005</v>
      </c>
      <c r="AX95" s="370" t="s">
        <v>3005</v>
      </c>
      <c r="AY95" s="370" t="s">
        <v>3005</v>
      </c>
      <c r="AZ95" s="370"/>
      <c r="BA95" s="363" t="s">
        <v>6331</v>
      </c>
      <c r="BB95" s="369" t="s">
        <v>444</v>
      </c>
      <c r="BC95" s="369" t="s">
        <v>6336</v>
      </c>
      <c r="BD95" s="371"/>
      <c r="BE95" s="371"/>
      <c r="BF95" s="371"/>
      <c r="BG95" s="371"/>
      <c r="BH95" s="371"/>
      <c r="BI95" s="371"/>
      <c r="BJ95" s="371"/>
      <c r="BK95" s="371"/>
      <c r="BL95" s="368" t="s">
        <v>72</v>
      </c>
      <c r="BM95" s="371"/>
      <c r="BN95" s="371"/>
      <c r="BO95" s="371"/>
      <c r="BP95" s="371"/>
      <c r="BQ95" s="363" t="s">
        <v>72</v>
      </c>
      <c r="BR95" s="371"/>
      <c r="BS95" s="371"/>
      <c r="BT95" s="372" t="s">
        <v>72</v>
      </c>
      <c r="BU95" s="372" t="s">
        <v>72</v>
      </c>
      <c r="BV95" s="372" t="s">
        <v>72</v>
      </c>
      <c r="BW95" s="373" t="s">
        <v>72</v>
      </c>
      <c r="BX95" s="374" t="s">
        <v>72</v>
      </c>
      <c r="BY95" s="374" t="s">
        <v>72</v>
      </c>
      <c r="BZ95" s="374" t="s">
        <v>72</v>
      </c>
      <c r="CA95" s="368" t="s">
        <v>72</v>
      </c>
      <c r="CB95" s="374" t="s">
        <v>72</v>
      </c>
      <c r="CC95" s="374" t="s">
        <v>72</v>
      </c>
      <c r="CD95" s="374" t="s">
        <v>72</v>
      </c>
      <c r="CE95" s="363" t="s">
        <v>72</v>
      </c>
      <c r="CF95" s="372" t="s">
        <v>72</v>
      </c>
      <c r="CG95" s="372" t="s">
        <v>72</v>
      </c>
      <c r="CH95" s="375" t="s">
        <v>72</v>
      </c>
      <c r="CI95" s="375" t="s">
        <v>72</v>
      </c>
      <c r="CJ95" s="375" t="s">
        <v>72</v>
      </c>
      <c r="CK95" s="376" t="s">
        <v>72</v>
      </c>
      <c r="CL95" s="377" t="s">
        <v>72</v>
      </c>
      <c r="CM95" s="377" t="s">
        <v>72</v>
      </c>
      <c r="CN95" s="377" t="s">
        <v>72</v>
      </c>
      <c r="CO95" s="368" t="s">
        <v>72</v>
      </c>
      <c r="CP95" s="377" t="s">
        <v>72</v>
      </c>
      <c r="CQ95" s="377" t="s">
        <v>72</v>
      </c>
      <c r="CR95" s="377" t="s">
        <v>72</v>
      </c>
      <c r="CS95" s="363" t="s">
        <v>72</v>
      </c>
      <c r="CT95" s="375" t="s">
        <v>72</v>
      </c>
      <c r="CU95" s="375" t="s">
        <v>72</v>
      </c>
      <c r="CV95" s="378" t="s">
        <v>72</v>
      </c>
      <c r="CW95" s="378" t="s">
        <v>72</v>
      </c>
      <c r="CX95" s="378" t="s">
        <v>72</v>
      </c>
      <c r="CY95" s="378" t="s">
        <v>72</v>
      </c>
      <c r="CZ95" s="379" t="s">
        <v>72</v>
      </c>
      <c r="DA95" s="379" t="s">
        <v>72</v>
      </c>
      <c r="DB95" s="379" t="s">
        <v>72</v>
      </c>
      <c r="DC95" s="368" t="s">
        <v>72</v>
      </c>
      <c r="DD95" s="379" t="s">
        <v>72</v>
      </c>
      <c r="DE95" s="379" t="s">
        <v>72</v>
      </c>
      <c r="DF95" s="379" t="s">
        <v>72</v>
      </c>
      <c r="DG95" s="363" t="s">
        <v>72</v>
      </c>
      <c r="DH95" s="378" t="s">
        <v>72</v>
      </c>
      <c r="DI95" s="378" t="s">
        <v>72</v>
      </c>
      <c r="DJ95" s="262">
        <v>2</v>
      </c>
      <c r="DK95" s="262" t="s">
        <v>6426</v>
      </c>
      <c r="DL95" s="262" t="s">
        <v>6427</v>
      </c>
      <c r="DM95" s="262" t="s">
        <v>72</v>
      </c>
      <c r="DN95" s="262" t="s">
        <v>6428</v>
      </c>
      <c r="DO95" s="262" t="s">
        <v>6428</v>
      </c>
      <c r="DP95" s="262" t="s">
        <v>6428</v>
      </c>
      <c r="DQ95" s="262">
        <v>2</v>
      </c>
      <c r="DR95" s="380" t="s">
        <v>6734</v>
      </c>
      <c r="DS95" s="381" t="b">
        <v>1</v>
      </c>
      <c r="DT95" s="381" t="b">
        <v>1</v>
      </c>
      <c r="DU95" s="381" t="b">
        <v>1</v>
      </c>
      <c r="DV95" s="262" t="b">
        <v>1</v>
      </c>
      <c r="DW95" s="262" t="b">
        <v>1</v>
      </c>
      <c r="DX95" s="262" t="s">
        <v>6406</v>
      </c>
      <c r="DY95" s="262" t="s">
        <v>154</v>
      </c>
      <c r="DZ95" s="262" t="s">
        <v>72</v>
      </c>
      <c r="EA95" s="382" t="s">
        <v>6406</v>
      </c>
      <c r="EB95" s="382">
        <v>12</v>
      </c>
      <c r="EC95" s="262" t="s">
        <v>154</v>
      </c>
      <c r="ED95" s="383"/>
      <c r="EE95" s="383"/>
      <c r="EF95" s="262" t="s">
        <v>154</v>
      </c>
      <c r="EG95" s="262">
        <v>2</v>
      </c>
      <c r="EH95" s="262">
        <v>0</v>
      </c>
      <c r="EI95" s="262" t="s">
        <v>154</v>
      </c>
    </row>
    <row r="96" spans="1:139" ht="67.5">
      <c r="A96" s="357">
        <v>95</v>
      </c>
      <c r="B96" s="358">
        <v>1</v>
      </c>
      <c r="C96" s="262">
        <v>0</v>
      </c>
      <c r="D96" s="359">
        <v>1703173</v>
      </c>
      <c r="E96" s="360" t="s">
        <v>6292</v>
      </c>
      <c r="F96" s="361" t="s">
        <v>6291</v>
      </c>
      <c r="G96" s="362" t="s">
        <v>7051</v>
      </c>
      <c r="H96" s="363" t="s">
        <v>164</v>
      </c>
      <c r="I96" s="363" t="s">
        <v>7052</v>
      </c>
      <c r="J96" s="363" t="s">
        <v>7053</v>
      </c>
      <c r="K96" s="262" t="s">
        <v>7054</v>
      </c>
      <c r="L96" s="364">
        <v>43099</v>
      </c>
      <c r="M96" s="364">
        <v>43099</v>
      </c>
      <c r="N96" s="25" t="s">
        <v>7055</v>
      </c>
      <c r="O96" s="365">
        <v>95</v>
      </c>
      <c r="P96" s="260" t="s">
        <v>6420</v>
      </c>
      <c r="Q96" s="25" t="s">
        <v>128</v>
      </c>
      <c r="R96" s="260" t="s">
        <v>6421</v>
      </c>
      <c r="S96" s="260" t="s">
        <v>6422</v>
      </c>
      <c r="T96" s="27" t="s">
        <v>6421</v>
      </c>
      <c r="U96" s="27" t="s">
        <v>6422</v>
      </c>
      <c r="V96" s="363">
        <v>2</v>
      </c>
      <c r="W96" s="363" t="s">
        <v>6406</v>
      </c>
      <c r="X96" s="366" t="s">
        <v>6291</v>
      </c>
      <c r="Y96" s="366" t="s">
        <v>7056</v>
      </c>
      <c r="Z96" s="366" t="s">
        <v>6435</v>
      </c>
      <c r="AA96" s="366">
        <v>3</v>
      </c>
      <c r="AB96" s="367" t="s">
        <v>6436</v>
      </c>
      <c r="AC96" s="367" t="s">
        <v>6337</v>
      </c>
      <c r="AD96" s="367" t="s">
        <v>6337</v>
      </c>
      <c r="AE96" s="367"/>
      <c r="AF96" s="368" t="s">
        <v>7049</v>
      </c>
      <c r="AG96" s="367" t="s">
        <v>6438</v>
      </c>
      <c r="AH96" s="367" t="s">
        <v>3005</v>
      </c>
      <c r="AI96" s="367" t="s">
        <v>3005</v>
      </c>
      <c r="AJ96" s="367"/>
      <c r="AK96" s="363" t="s">
        <v>7050</v>
      </c>
      <c r="AL96" s="366" t="s">
        <v>152</v>
      </c>
      <c r="AM96" s="366" t="s">
        <v>6463</v>
      </c>
      <c r="AN96" s="369" t="s">
        <v>6291</v>
      </c>
      <c r="AO96" s="369" t="s">
        <v>7056</v>
      </c>
      <c r="AP96" s="369" t="s">
        <v>639</v>
      </c>
      <c r="AQ96" s="369">
        <v>3</v>
      </c>
      <c r="AR96" s="370" t="s">
        <v>6125</v>
      </c>
      <c r="AS96" s="370" t="s">
        <v>6125</v>
      </c>
      <c r="AT96" s="370" t="s">
        <v>6125</v>
      </c>
      <c r="AU96" s="370"/>
      <c r="AV96" s="368" t="s">
        <v>39</v>
      </c>
      <c r="AW96" s="370" t="s">
        <v>3005</v>
      </c>
      <c r="AX96" s="370" t="s">
        <v>3005</v>
      </c>
      <c r="AY96" s="370" t="s">
        <v>3005</v>
      </c>
      <c r="AZ96" s="370"/>
      <c r="BA96" s="363" t="s">
        <v>6331</v>
      </c>
      <c r="BB96" s="369" t="s">
        <v>444</v>
      </c>
      <c r="BC96" s="369" t="s">
        <v>6509</v>
      </c>
      <c r="BD96" s="371"/>
      <c r="BE96" s="371"/>
      <c r="BF96" s="371"/>
      <c r="BG96" s="371"/>
      <c r="BH96" s="371"/>
      <c r="BI96" s="371"/>
      <c r="BJ96" s="371"/>
      <c r="BK96" s="371"/>
      <c r="BL96" s="368" t="s">
        <v>72</v>
      </c>
      <c r="BM96" s="371"/>
      <c r="BN96" s="371"/>
      <c r="BO96" s="371"/>
      <c r="BP96" s="371"/>
      <c r="BQ96" s="363" t="s">
        <v>72</v>
      </c>
      <c r="BR96" s="371"/>
      <c r="BS96" s="371"/>
      <c r="BT96" s="372" t="s">
        <v>72</v>
      </c>
      <c r="BU96" s="372" t="s">
        <v>72</v>
      </c>
      <c r="BV96" s="372" t="s">
        <v>72</v>
      </c>
      <c r="BW96" s="373" t="s">
        <v>72</v>
      </c>
      <c r="BX96" s="374" t="s">
        <v>72</v>
      </c>
      <c r="BY96" s="374" t="s">
        <v>72</v>
      </c>
      <c r="BZ96" s="374" t="s">
        <v>72</v>
      </c>
      <c r="CA96" s="368" t="s">
        <v>72</v>
      </c>
      <c r="CB96" s="374" t="s">
        <v>72</v>
      </c>
      <c r="CC96" s="374" t="s">
        <v>72</v>
      </c>
      <c r="CD96" s="374" t="s">
        <v>72</v>
      </c>
      <c r="CE96" s="363" t="s">
        <v>72</v>
      </c>
      <c r="CF96" s="372" t="s">
        <v>72</v>
      </c>
      <c r="CG96" s="372" t="s">
        <v>72</v>
      </c>
      <c r="CH96" s="375" t="s">
        <v>72</v>
      </c>
      <c r="CI96" s="375" t="s">
        <v>72</v>
      </c>
      <c r="CJ96" s="375" t="s">
        <v>72</v>
      </c>
      <c r="CK96" s="376" t="s">
        <v>72</v>
      </c>
      <c r="CL96" s="377" t="s">
        <v>72</v>
      </c>
      <c r="CM96" s="377" t="s">
        <v>72</v>
      </c>
      <c r="CN96" s="377" t="s">
        <v>72</v>
      </c>
      <c r="CO96" s="368" t="s">
        <v>72</v>
      </c>
      <c r="CP96" s="377" t="s">
        <v>72</v>
      </c>
      <c r="CQ96" s="377" t="s">
        <v>72</v>
      </c>
      <c r="CR96" s="377" t="s">
        <v>72</v>
      </c>
      <c r="CS96" s="363" t="s">
        <v>72</v>
      </c>
      <c r="CT96" s="375" t="s">
        <v>72</v>
      </c>
      <c r="CU96" s="375" t="s">
        <v>72</v>
      </c>
      <c r="CV96" s="378" t="s">
        <v>72</v>
      </c>
      <c r="CW96" s="378" t="s">
        <v>72</v>
      </c>
      <c r="CX96" s="378" t="s">
        <v>72</v>
      </c>
      <c r="CY96" s="378" t="s">
        <v>72</v>
      </c>
      <c r="CZ96" s="379" t="s">
        <v>72</v>
      </c>
      <c r="DA96" s="379" t="s">
        <v>72</v>
      </c>
      <c r="DB96" s="379" t="s">
        <v>72</v>
      </c>
      <c r="DC96" s="368" t="s">
        <v>72</v>
      </c>
      <c r="DD96" s="379" t="s">
        <v>72</v>
      </c>
      <c r="DE96" s="379" t="s">
        <v>72</v>
      </c>
      <c r="DF96" s="379" t="s">
        <v>72</v>
      </c>
      <c r="DG96" s="363" t="s">
        <v>72</v>
      </c>
      <c r="DH96" s="378" t="s">
        <v>72</v>
      </c>
      <c r="DI96" s="378" t="s">
        <v>72</v>
      </c>
      <c r="DJ96" s="262">
        <v>2</v>
      </c>
      <c r="DK96" s="262" t="s">
        <v>6426</v>
      </c>
      <c r="DL96" s="262" t="s">
        <v>6427</v>
      </c>
      <c r="DM96" s="262" t="s">
        <v>72</v>
      </c>
      <c r="DN96" s="262" t="s">
        <v>6428</v>
      </c>
      <c r="DO96" s="262" t="s">
        <v>6428</v>
      </c>
      <c r="DP96" s="262" t="s">
        <v>6428</v>
      </c>
      <c r="DQ96" s="262">
        <v>2</v>
      </c>
      <c r="DR96" s="380">
        <v>0</v>
      </c>
      <c r="DS96" s="381" t="b">
        <v>1</v>
      </c>
      <c r="DT96" s="381" t="b">
        <v>1</v>
      </c>
      <c r="DU96" s="381" t="b">
        <v>1</v>
      </c>
      <c r="DV96" s="262" t="b">
        <v>1</v>
      </c>
      <c r="DW96" s="262" t="b">
        <v>1</v>
      </c>
      <c r="DX96" s="262" t="s">
        <v>6406</v>
      </c>
      <c r="DY96" s="262" t="s">
        <v>6406</v>
      </c>
      <c r="DZ96" s="262">
        <v>41</v>
      </c>
      <c r="EA96" s="382" t="s">
        <v>6406</v>
      </c>
      <c r="EB96" s="382">
        <v>31</v>
      </c>
      <c r="EC96" s="262" t="s">
        <v>6406</v>
      </c>
      <c r="ED96" s="383"/>
      <c r="EE96" s="383"/>
      <c r="EF96" s="262" t="s">
        <v>154</v>
      </c>
      <c r="EG96" s="262">
        <v>2</v>
      </c>
      <c r="EH96" s="262">
        <v>0</v>
      </c>
      <c r="EI96" s="262" t="s">
        <v>154</v>
      </c>
    </row>
    <row r="97" spans="1:139" ht="67.5">
      <c r="A97" s="357">
        <v>96</v>
      </c>
      <c r="B97" s="358">
        <v>1</v>
      </c>
      <c r="C97" s="262">
        <v>0</v>
      </c>
      <c r="D97" s="359">
        <v>1703174</v>
      </c>
      <c r="E97" s="360" t="s">
        <v>6292</v>
      </c>
      <c r="F97" s="361" t="s">
        <v>6291</v>
      </c>
      <c r="G97" s="362" t="s">
        <v>7057</v>
      </c>
      <c r="H97" s="363" t="s">
        <v>164</v>
      </c>
      <c r="I97" s="363" t="s">
        <v>7058</v>
      </c>
      <c r="J97" s="363" t="s">
        <v>7059</v>
      </c>
      <c r="K97" s="262" t="s">
        <v>7060</v>
      </c>
      <c r="L97" s="364">
        <v>43099</v>
      </c>
      <c r="M97" s="364">
        <v>43099</v>
      </c>
      <c r="N97" s="25" t="s">
        <v>7061</v>
      </c>
      <c r="O97" s="365">
        <v>96</v>
      </c>
      <c r="P97" s="260" t="s">
        <v>6420</v>
      </c>
      <c r="Q97" s="25" t="s">
        <v>128</v>
      </c>
      <c r="R97" s="260" t="s">
        <v>6421</v>
      </c>
      <c r="S97" s="260" t="s">
        <v>6422</v>
      </c>
      <c r="T97" s="27" t="s">
        <v>6421</v>
      </c>
      <c r="U97" s="27" t="s">
        <v>6422</v>
      </c>
      <c r="V97" s="363">
        <v>2</v>
      </c>
      <c r="W97" s="363" t="s">
        <v>154</v>
      </c>
      <c r="X97" s="366" t="s">
        <v>6291</v>
      </c>
      <c r="Y97" s="366" t="s">
        <v>7062</v>
      </c>
      <c r="Z97" s="366" t="s">
        <v>6435</v>
      </c>
      <c r="AA97" s="366">
        <v>3</v>
      </c>
      <c r="AB97" s="367" t="s">
        <v>6337</v>
      </c>
      <c r="AC97" s="367" t="s">
        <v>6337</v>
      </c>
      <c r="AD97" s="367" t="s">
        <v>6436</v>
      </c>
      <c r="AE97" s="367"/>
      <c r="AF97" s="368" t="s">
        <v>6437</v>
      </c>
      <c r="AG97" s="367" t="s">
        <v>3005</v>
      </c>
      <c r="AH97" s="367" t="s">
        <v>3005</v>
      </c>
      <c r="AI97" s="367" t="s">
        <v>6438</v>
      </c>
      <c r="AJ97" s="367"/>
      <c r="AK97" s="363" t="s">
        <v>6439</v>
      </c>
      <c r="AL97" s="366" t="s">
        <v>152</v>
      </c>
      <c r="AM97" s="366" t="s">
        <v>6347</v>
      </c>
      <c r="AN97" s="369" t="s">
        <v>6291</v>
      </c>
      <c r="AO97" s="369" t="s">
        <v>7062</v>
      </c>
      <c r="AP97" s="369" t="s">
        <v>639</v>
      </c>
      <c r="AQ97" s="369">
        <v>3</v>
      </c>
      <c r="AR97" s="370" t="s">
        <v>6125</v>
      </c>
      <c r="AS97" s="370" t="s">
        <v>6125</v>
      </c>
      <c r="AT97" s="370" t="s">
        <v>6125</v>
      </c>
      <c r="AU97" s="370"/>
      <c r="AV97" s="368" t="s">
        <v>39</v>
      </c>
      <c r="AW97" s="370" t="s">
        <v>3005</v>
      </c>
      <c r="AX97" s="370" t="s">
        <v>3005</v>
      </c>
      <c r="AY97" s="370" t="s">
        <v>3005</v>
      </c>
      <c r="AZ97" s="370"/>
      <c r="BA97" s="363" t="s">
        <v>6331</v>
      </c>
      <c r="BB97" s="369" t="s">
        <v>444</v>
      </c>
      <c r="BC97" s="369" t="s">
        <v>6345</v>
      </c>
      <c r="BD97" s="371"/>
      <c r="BE97" s="371"/>
      <c r="BF97" s="371"/>
      <c r="BG97" s="371"/>
      <c r="BH97" s="371"/>
      <c r="BI97" s="371"/>
      <c r="BJ97" s="371"/>
      <c r="BK97" s="371"/>
      <c r="BL97" s="368" t="s">
        <v>72</v>
      </c>
      <c r="BM97" s="371"/>
      <c r="BN97" s="371"/>
      <c r="BO97" s="371"/>
      <c r="BP97" s="371"/>
      <c r="BQ97" s="363" t="s">
        <v>72</v>
      </c>
      <c r="BR97" s="371"/>
      <c r="BS97" s="371"/>
      <c r="BT97" s="372" t="s">
        <v>72</v>
      </c>
      <c r="BU97" s="372" t="s">
        <v>72</v>
      </c>
      <c r="BV97" s="372" t="s">
        <v>72</v>
      </c>
      <c r="BW97" s="373" t="s">
        <v>72</v>
      </c>
      <c r="BX97" s="374" t="s">
        <v>72</v>
      </c>
      <c r="BY97" s="374" t="s">
        <v>72</v>
      </c>
      <c r="BZ97" s="374" t="s">
        <v>72</v>
      </c>
      <c r="CA97" s="368" t="s">
        <v>72</v>
      </c>
      <c r="CB97" s="374" t="s">
        <v>72</v>
      </c>
      <c r="CC97" s="374" t="s">
        <v>72</v>
      </c>
      <c r="CD97" s="374" t="s">
        <v>72</v>
      </c>
      <c r="CE97" s="363" t="s">
        <v>72</v>
      </c>
      <c r="CF97" s="372" t="s">
        <v>72</v>
      </c>
      <c r="CG97" s="372" t="s">
        <v>72</v>
      </c>
      <c r="CH97" s="375" t="s">
        <v>72</v>
      </c>
      <c r="CI97" s="375" t="s">
        <v>72</v>
      </c>
      <c r="CJ97" s="375" t="s">
        <v>72</v>
      </c>
      <c r="CK97" s="376" t="s">
        <v>72</v>
      </c>
      <c r="CL97" s="377" t="s">
        <v>72</v>
      </c>
      <c r="CM97" s="377" t="s">
        <v>72</v>
      </c>
      <c r="CN97" s="377" t="s">
        <v>72</v>
      </c>
      <c r="CO97" s="368" t="s">
        <v>72</v>
      </c>
      <c r="CP97" s="377" t="s">
        <v>72</v>
      </c>
      <c r="CQ97" s="377" t="s">
        <v>72</v>
      </c>
      <c r="CR97" s="377" t="s">
        <v>72</v>
      </c>
      <c r="CS97" s="363" t="s">
        <v>72</v>
      </c>
      <c r="CT97" s="375" t="s">
        <v>72</v>
      </c>
      <c r="CU97" s="375" t="s">
        <v>72</v>
      </c>
      <c r="CV97" s="378" t="s">
        <v>72</v>
      </c>
      <c r="CW97" s="378" t="s">
        <v>72</v>
      </c>
      <c r="CX97" s="378" t="s">
        <v>72</v>
      </c>
      <c r="CY97" s="378" t="s">
        <v>72</v>
      </c>
      <c r="CZ97" s="379" t="s">
        <v>72</v>
      </c>
      <c r="DA97" s="379" t="s">
        <v>72</v>
      </c>
      <c r="DB97" s="379" t="s">
        <v>72</v>
      </c>
      <c r="DC97" s="368" t="s">
        <v>72</v>
      </c>
      <c r="DD97" s="379" t="s">
        <v>72</v>
      </c>
      <c r="DE97" s="379" t="s">
        <v>72</v>
      </c>
      <c r="DF97" s="379" t="s">
        <v>72</v>
      </c>
      <c r="DG97" s="363" t="s">
        <v>72</v>
      </c>
      <c r="DH97" s="378" t="s">
        <v>72</v>
      </c>
      <c r="DI97" s="378" t="s">
        <v>72</v>
      </c>
      <c r="DJ97" s="262">
        <v>2</v>
      </c>
      <c r="DK97" s="262" t="s">
        <v>6426</v>
      </c>
      <c r="DL97" s="262" t="s">
        <v>6427</v>
      </c>
      <c r="DM97" s="262" t="s">
        <v>72</v>
      </c>
      <c r="DN97" s="262" t="s">
        <v>6428</v>
      </c>
      <c r="DO97" s="262" t="s">
        <v>6428</v>
      </c>
      <c r="DP97" s="262" t="s">
        <v>6428</v>
      </c>
      <c r="DQ97" s="262">
        <v>2</v>
      </c>
      <c r="DR97" s="380">
        <v>0</v>
      </c>
      <c r="DS97" s="381" t="b">
        <v>1</v>
      </c>
      <c r="DT97" s="381" t="b">
        <v>1</v>
      </c>
      <c r="DU97" s="381" t="b">
        <v>1</v>
      </c>
      <c r="DV97" s="262" t="b">
        <v>1</v>
      </c>
      <c r="DW97" s="262" t="b">
        <v>1</v>
      </c>
      <c r="DX97" s="262" t="s">
        <v>6406</v>
      </c>
      <c r="DY97" s="262" t="s">
        <v>154</v>
      </c>
      <c r="DZ97" s="262" t="s">
        <v>72</v>
      </c>
      <c r="EA97" s="382" t="s">
        <v>6406</v>
      </c>
      <c r="EB97" s="382">
        <v>15</v>
      </c>
      <c r="EC97" s="262" t="s">
        <v>6406</v>
      </c>
      <c r="ED97" s="383"/>
      <c r="EE97" s="383"/>
      <c r="EF97" s="262" t="s">
        <v>154</v>
      </c>
      <c r="EG97" s="262">
        <v>2</v>
      </c>
      <c r="EH97" s="262">
        <v>0</v>
      </c>
      <c r="EI97" s="262" t="s">
        <v>154</v>
      </c>
    </row>
    <row r="98" spans="1:139" ht="67.5">
      <c r="A98" s="357">
        <v>97</v>
      </c>
      <c r="B98" s="358">
        <v>1</v>
      </c>
      <c r="C98" s="262">
        <v>0</v>
      </c>
      <c r="D98" s="359">
        <v>1703175</v>
      </c>
      <c r="E98" s="360" t="s">
        <v>6292</v>
      </c>
      <c r="F98" s="361" t="s">
        <v>6291</v>
      </c>
      <c r="G98" s="362" t="s">
        <v>7063</v>
      </c>
      <c r="H98" s="363" t="s">
        <v>164</v>
      </c>
      <c r="I98" s="363" t="s">
        <v>7064</v>
      </c>
      <c r="J98" s="363" t="s">
        <v>7065</v>
      </c>
      <c r="K98" s="262" t="s">
        <v>7066</v>
      </c>
      <c r="L98" s="364">
        <v>43099</v>
      </c>
      <c r="M98" s="364">
        <v>43099</v>
      </c>
      <c r="N98" s="25" t="s">
        <v>7067</v>
      </c>
      <c r="O98" s="365">
        <v>97</v>
      </c>
      <c r="P98" s="260" t="s">
        <v>6420</v>
      </c>
      <c r="Q98" s="25" t="s">
        <v>128</v>
      </c>
      <c r="R98" s="260" t="s">
        <v>6421</v>
      </c>
      <c r="S98" s="260" t="s">
        <v>6422</v>
      </c>
      <c r="T98" s="27" t="s">
        <v>6421</v>
      </c>
      <c r="U98" s="27" t="s">
        <v>6422</v>
      </c>
      <c r="V98" s="363">
        <v>2</v>
      </c>
      <c r="W98" s="363" t="s">
        <v>154</v>
      </c>
      <c r="X98" s="366" t="s">
        <v>6291</v>
      </c>
      <c r="Y98" s="366" t="s">
        <v>7068</v>
      </c>
      <c r="Z98" s="366" t="s">
        <v>569</v>
      </c>
      <c r="AA98" s="366">
        <v>3</v>
      </c>
      <c r="AB98" s="367" t="s">
        <v>6337</v>
      </c>
      <c r="AC98" s="367" t="s">
        <v>6125</v>
      </c>
      <c r="AD98" s="367" t="s">
        <v>6125</v>
      </c>
      <c r="AE98" s="367"/>
      <c r="AF98" s="368" t="s">
        <v>6773</v>
      </c>
      <c r="AG98" s="367" t="s">
        <v>3005</v>
      </c>
      <c r="AH98" s="367" t="s">
        <v>6471</v>
      </c>
      <c r="AI98" s="367" t="s">
        <v>6471</v>
      </c>
      <c r="AJ98" s="367"/>
      <c r="AK98" s="363" t="s">
        <v>6774</v>
      </c>
      <c r="AL98" s="366" t="s">
        <v>152</v>
      </c>
      <c r="AM98" s="366" t="s">
        <v>6339</v>
      </c>
      <c r="AN98" s="369" t="s">
        <v>6291</v>
      </c>
      <c r="AO98" s="369" t="s">
        <v>7068</v>
      </c>
      <c r="AP98" s="369" t="s">
        <v>639</v>
      </c>
      <c r="AQ98" s="369">
        <v>3</v>
      </c>
      <c r="AR98" s="370" t="s">
        <v>6125</v>
      </c>
      <c r="AS98" s="370" t="s">
        <v>6125</v>
      </c>
      <c r="AT98" s="370" t="s">
        <v>6125</v>
      </c>
      <c r="AU98" s="370"/>
      <c r="AV98" s="368" t="s">
        <v>39</v>
      </c>
      <c r="AW98" s="370" t="s">
        <v>3005</v>
      </c>
      <c r="AX98" s="370" t="s">
        <v>3005</v>
      </c>
      <c r="AY98" s="370" t="s">
        <v>3005</v>
      </c>
      <c r="AZ98" s="370"/>
      <c r="BA98" s="363" t="s">
        <v>6331</v>
      </c>
      <c r="BB98" s="369" t="s">
        <v>444</v>
      </c>
      <c r="BC98" s="369" t="s">
        <v>6336</v>
      </c>
      <c r="BD98" s="371"/>
      <c r="BE98" s="371"/>
      <c r="BF98" s="371"/>
      <c r="BG98" s="371"/>
      <c r="BH98" s="371"/>
      <c r="BI98" s="371"/>
      <c r="BJ98" s="371"/>
      <c r="BK98" s="371"/>
      <c r="BL98" s="368" t="s">
        <v>72</v>
      </c>
      <c r="BM98" s="371"/>
      <c r="BN98" s="371"/>
      <c r="BO98" s="371"/>
      <c r="BP98" s="371"/>
      <c r="BQ98" s="363" t="s">
        <v>72</v>
      </c>
      <c r="BR98" s="371"/>
      <c r="BS98" s="371"/>
      <c r="BT98" s="372" t="s">
        <v>72</v>
      </c>
      <c r="BU98" s="372" t="s">
        <v>72</v>
      </c>
      <c r="BV98" s="372" t="s">
        <v>72</v>
      </c>
      <c r="BW98" s="373" t="s">
        <v>72</v>
      </c>
      <c r="BX98" s="374" t="s">
        <v>72</v>
      </c>
      <c r="BY98" s="374" t="s">
        <v>72</v>
      </c>
      <c r="BZ98" s="374" t="s">
        <v>72</v>
      </c>
      <c r="CA98" s="368" t="s">
        <v>72</v>
      </c>
      <c r="CB98" s="374" t="s">
        <v>72</v>
      </c>
      <c r="CC98" s="374" t="s">
        <v>72</v>
      </c>
      <c r="CD98" s="374" t="s">
        <v>72</v>
      </c>
      <c r="CE98" s="363" t="s">
        <v>72</v>
      </c>
      <c r="CF98" s="372" t="s">
        <v>72</v>
      </c>
      <c r="CG98" s="372" t="s">
        <v>72</v>
      </c>
      <c r="CH98" s="375" t="s">
        <v>72</v>
      </c>
      <c r="CI98" s="375" t="s">
        <v>72</v>
      </c>
      <c r="CJ98" s="375" t="s">
        <v>72</v>
      </c>
      <c r="CK98" s="376" t="s">
        <v>72</v>
      </c>
      <c r="CL98" s="377" t="s">
        <v>72</v>
      </c>
      <c r="CM98" s="377" t="s">
        <v>72</v>
      </c>
      <c r="CN98" s="377" t="s">
        <v>72</v>
      </c>
      <c r="CO98" s="368" t="s">
        <v>72</v>
      </c>
      <c r="CP98" s="377" t="s">
        <v>72</v>
      </c>
      <c r="CQ98" s="377" t="s">
        <v>72</v>
      </c>
      <c r="CR98" s="377" t="s">
        <v>72</v>
      </c>
      <c r="CS98" s="363" t="s">
        <v>72</v>
      </c>
      <c r="CT98" s="375" t="s">
        <v>72</v>
      </c>
      <c r="CU98" s="375" t="s">
        <v>72</v>
      </c>
      <c r="CV98" s="378" t="s">
        <v>72</v>
      </c>
      <c r="CW98" s="378" t="s">
        <v>72</v>
      </c>
      <c r="CX98" s="378" t="s">
        <v>72</v>
      </c>
      <c r="CY98" s="378" t="s">
        <v>72</v>
      </c>
      <c r="CZ98" s="379" t="s">
        <v>72</v>
      </c>
      <c r="DA98" s="379" t="s">
        <v>72</v>
      </c>
      <c r="DB98" s="379" t="s">
        <v>72</v>
      </c>
      <c r="DC98" s="368" t="s">
        <v>72</v>
      </c>
      <c r="DD98" s="379" t="s">
        <v>72</v>
      </c>
      <c r="DE98" s="379" t="s">
        <v>72</v>
      </c>
      <c r="DF98" s="379" t="s">
        <v>72</v>
      </c>
      <c r="DG98" s="363" t="s">
        <v>72</v>
      </c>
      <c r="DH98" s="378" t="s">
        <v>72</v>
      </c>
      <c r="DI98" s="378" t="s">
        <v>72</v>
      </c>
      <c r="DJ98" s="262">
        <v>2</v>
      </c>
      <c r="DK98" s="262" t="s">
        <v>6426</v>
      </c>
      <c r="DL98" s="262" t="s">
        <v>6427</v>
      </c>
      <c r="DM98" s="262" t="s">
        <v>72</v>
      </c>
      <c r="DN98" s="262" t="s">
        <v>6428</v>
      </c>
      <c r="DO98" s="262" t="s">
        <v>6428</v>
      </c>
      <c r="DP98" s="262" t="s">
        <v>6428</v>
      </c>
      <c r="DQ98" s="262">
        <v>2</v>
      </c>
      <c r="DR98" s="380">
        <v>0</v>
      </c>
      <c r="DS98" s="381" t="b">
        <v>1</v>
      </c>
      <c r="DT98" s="381" t="b">
        <v>1</v>
      </c>
      <c r="DU98" s="381" t="b">
        <v>1</v>
      </c>
      <c r="DV98" s="262" t="b">
        <v>1</v>
      </c>
      <c r="DW98" s="262" t="b">
        <v>1</v>
      </c>
      <c r="DX98" s="262" t="s">
        <v>6406</v>
      </c>
      <c r="DY98" s="262" t="s">
        <v>154</v>
      </c>
      <c r="DZ98" s="262" t="s">
        <v>72</v>
      </c>
      <c r="EA98" s="382" t="s">
        <v>6406</v>
      </c>
      <c r="EB98" s="382">
        <v>23</v>
      </c>
      <c r="EC98" s="262" t="s">
        <v>6406</v>
      </c>
      <c r="ED98" s="383"/>
      <c r="EE98" s="383"/>
      <c r="EF98" s="262" t="s">
        <v>154</v>
      </c>
      <c r="EG98" s="262">
        <v>2</v>
      </c>
      <c r="EH98" s="262">
        <v>0</v>
      </c>
      <c r="EI98" s="262" t="s">
        <v>154</v>
      </c>
    </row>
  </sheetData>
  <sheetProtection sheet="1" objects="1" scenarios="1" formatCells="0" formatColumns="0" formatRows="0" sort="0" autoFilter="0" pivotTables="0"/>
  <autoFilter ref="A1:EJ2" xr:uid="{00000000-0009-0000-0000-00000B000000}">
    <sortState xmlns:xlrd2="http://schemas.microsoft.com/office/spreadsheetml/2017/richdata2" ref="A2:EJ98">
      <sortCondition ref="A1:A98"/>
    </sortState>
  </autoFilter>
  <conditionalFormatting sqref="DS1:DW63341">
    <cfRule type="cellIs" dxfId="8334" priority="11" stopIfTrue="1" operator="notEqual">
      <formula>TRUE</formula>
    </cfRule>
  </conditionalFormatting>
  <conditionalFormatting sqref="BW1 CK1 CY1">
    <cfRule type="cellIs" dxfId="8333" priority="10" stopIfTrue="1" operator="notEqual">
      <formula>3</formula>
    </cfRule>
  </conditionalFormatting>
  <conditionalFormatting sqref="CY1:CY63341 CK1:CK63341 AA1:AA63341 AQ1:AQ63341 BG1:BG63341 BW1:BW63341">
    <cfRule type="cellIs" dxfId="8332" priority="9" stopIfTrue="1" operator="notEqual">
      <formula>3</formula>
    </cfRule>
  </conditionalFormatting>
  <conditionalFormatting sqref="BW2:BW98">
    <cfRule type="cellIs" dxfId="8331" priority="7" operator="notEqual">
      <formula>3</formula>
    </cfRule>
    <cfRule type="cellIs" priority="8" operator="equal">
      <formula>3</formula>
    </cfRule>
  </conditionalFormatting>
  <conditionalFormatting sqref="DX1:DY1048576">
    <cfRule type="containsText" dxfId="8330" priority="6"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A1:IU98"/>
  <sheetViews>
    <sheetView zoomScale="85" zoomScaleNormal="85" workbookViewId="0">
      <pane xSplit="5" ySplit="1" topLeftCell="F2" activePane="bottomRight" state="frozen"/>
      <selection pane="topRight" activeCell="F1" sqref="F1"/>
      <selection pane="bottomLeft" activeCell="A2" sqref="A2"/>
      <selection pane="bottomRight" activeCell="F2" sqref="F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19" bestFit="1" customWidth="1"/>
    <col min="13" max="13" width="33.28515625" style="110" customWidth="1"/>
    <col min="14" max="15" width="15.28515625" style="110" customWidth="1"/>
    <col min="16" max="16" width="9.140625" style="110"/>
    <col min="17" max="17" width="13.28515625" style="110"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3" width="16.140625" style="110" customWidth="1"/>
    <col min="24" max="24" width="14.140625" style="110" customWidth="1"/>
    <col min="25" max="25" width="16.140625" style="110" customWidth="1"/>
    <col min="26" max="29" width="13" style="110" customWidth="1"/>
    <col min="30" max="30" width="32.28515625" style="110" customWidth="1"/>
    <col min="31" max="31" width="15.7109375" style="110" customWidth="1"/>
    <col min="32" max="32" width="10.7109375" style="110" customWidth="1"/>
    <col min="33" max="33" width="24.7109375" style="110" customWidth="1"/>
    <col min="34" max="34" width="4.7109375" style="110" customWidth="1"/>
    <col min="35" max="35" width="15.42578125" style="110" bestFit="1" customWidth="1"/>
    <col min="36" max="36" width="15.85546875" style="110" customWidth="1"/>
    <col min="37" max="37" width="15.85546875" style="115" customWidth="1"/>
    <col min="38" max="40" width="15.85546875" style="110" customWidth="1"/>
    <col min="41" max="41" width="9.140625" style="115"/>
    <col min="42" max="47" width="9.140625" style="110"/>
    <col min="48" max="48" width="16.140625" style="110" customWidth="1"/>
    <col min="49" max="49" width="15.140625" style="110" customWidth="1"/>
    <col min="50" max="223" width="9.140625" style="110"/>
    <col min="224" max="224" width="9.5703125" style="110" bestFit="1" customWidth="1"/>
    <col min="225" max="230" width="9.140625" style="110"/>
    <col min="231" max="232" width="13" style="110" customWidth="1"/>
    <col min="233" max="241" width="9.140625" style="110"/>
    <col min="242" max="242" width="10.5703125" style="110" bestFit="1" customWidth="1"/>
    <col min="243" max="243" width="9.140625" style="110"/>
    <col min="244" max="244" width="15.85546875" style="110" bestFit="1" customWidth="1"/>
    <col min="245" max="16384" width="9.140625" style="110"/>
  </cols>
  <sheetData>
    <row r="1" spans="1:255" s="115" customFormat="1" ht="110.25">
      <c r="A1" s="296" t="s">
        <v>154</v>
      </c>
      <c r="B1" s="301" t="s">
        <v>281</v>
      </c>
      <c r="C1" s="301" t="s">
        <v>279</v>
      </c>
      <c r="D1" s="296" t="s">
        <v>202</v>
      </c>
      <c r="E1" s="296" t="s">
        <v>194</v>
      </c>
      <c r="F1" s="296" t="s">
        <v>196</v>
      </c>
      <c r="G1" s="296" t="s">
        <v>197</v>
      </c>
      <c r="H1" s="297" t="s">
        <v>198</v>
      </c>
      <c r="I1" s="297" t="s">
        <v>199</v>
      </c>
      <c r="J1" s="297" t="s">
        <v>200</v>
      </c>
      <c r="K1" s="298" t="s">
        <v>201</v>
      </c>
      <c r="L1" s="298" t="s">
        <v>223</v>
      </c>
      <c r="M1" s="297" t="s">
        <v>211</v>
      </c>
      <c r="N1" s="297" t="s">
        <v>212</v>
      </c>
      <c r="O1" s="297" t="s">
        <v>213</v>
      </c>
      <c r="P1" s="297" t="s">
        <v>214</v>
      </c>
      <c r="Q1" s="297" t="s">
        <v>215</v>
      </c>
      <c r="R1" s="297" t="s">
        <v>216</v>
      </c>
      <c r="S1" s="297" t="s">
        <v>217</v>
      </c>
      <c r="T1" s="297" t="s">
        <v>218</v>
      </c>
      <c r="U1" s="297" t="s">
        <v>204</v>
      </c>
      <c r="V1" s="297" t="s">
        <v>219</v>
      </c>
      <c r="W1" s="295" t="s">
        <v>477</v>
      </c>
      <c r="X1" s="295" t="s">
        <v>225</v>
      </c>
      <c r="Y1" s="295" t="s">
        <v>424</v>
      </c>
      <c r="Z1" s="295" t="s">
        <v>226</v>
      </c>
      <c r="AA1" s="339" t="s">
        <v>221</v>
      </c>
      <c r="AB1" s="295" t="s">
        <v>478</v>
      </c>
      <c r="AC1" s="295" t="s">
        <v>224</v>
      </c>
      <c r="AD1" s="299" t="s">
        <v>222</v>
      </c>
      <c r="AE1" s="296" t="s">
        <v>321</v>
      </c>
      <c r="AF1" s="296" t="s">
        <v>210</v>
      </c>
      <c r="AG1" s="296" t="s">
        <v>229</v>
      </c>
      <c r="AH1" s="300" t="s">
        <v>6137</v>
      </c>
      <c r="AI1" s="296" t="s">
        <v>195</v>
      </c>
      <c r="AJ1" s="296" t="s">
        <v>193</v>
      </c>
      <c r="AK1" s="301" t="s">
        <v>5732</v>
      </c>
      <c r="AL1" s="302" t="s">
        <v>5731</v>
      </c>
      <c r="AM1" s="302" t="s">
        <v>5734</v>
      </c>
      <c r="AN1" s="302" t="s">
        <v>5733</v>
      </c>
      <c r="AO1" s="303" t="s">
        <v>203</v>
      </c>
      <c r="AP1" s="304" t="s">
        <v>322</v>
      </c>
      <c r="AQ1" s="304" t="s">
        <v>323</v>
      </c>
      <c r="AR1" s="304" t="s">
        <v>324</v>
      </c>
      <c r="AS1" s="304" t="s">
        <v>325</v>
      </c>
      <c r="AT1" s="304" t="s">
        <v>326</v>
      </c>
      <c r="AU1" s="304" t="s">
        <v>332</v>
      </c>
      <c r="AV1" s="303" t="s">
        <v>327</v>
      </c>
      <c r="AW1" s="303" t="s">
        <v>328</v>
      </c>
      <c r="AX1" s="303" t="s">
        <v>329</v>
      </c>
      <c r="AY1" s="303" t="s">
        <v>330</v>
      </c>
      <c r="AZ1" s="303" t="s">
        <v>331</v>
      </c>
      <c r="BA1" s="303" t="s">
        <v>333</v>
      </c>
      <c r="BB1" s="304" t="s">
        <v>320</v>
      </c>
      <c r="BC1" s="303" t="s">
        <v>334</v>
      </c>
      <c r="BD1" s="303" t="s">
        <v>335</v>
      </c>
      <c r="BE1" s="303" t="s">
        <v>336</v>
      </c>
      <c r="BF1" s="303" t="s">
        <v>337</v>
      </c>
      <c r="BG1" s="303" t="s">
        <v>338</v>
      </c>
      <c r="BH1" s="303" t="s">
        <v>339</v>
      </c>
      <c r="BI1" s="304" t="s">
        <v>340</v>
      </c>
      <c r="BJ1" s="304" t="s">
        <v>341</v>
      </c>
      <c r="BK1" s="304" t="s">
        <v>342</v>
      </c>
      <c r="BL1" s="304" t="s">
        <v>343</v>
      </c>
      <c r="BM1" s="304" t="s">
        <v>344</v>
      </c>
      <c r="BN1" s="304" t="s">
        <v>345</v>
      </c>
      <c r="BO1" s="303" t="s">
        <v>293</v>
      </c>
      <c r="BP1" s="303" t="s">
        <v>297</v>
      </c>
      <c r="BQ1" s="303" t="s">
        <v>301</v>
      </c>
      <c r="BR1" s="303" t="s">
        <v>305</v>
      </c>
      <c r="BS1" s="303" t="s">
        <v>309</v>
      </c>
      <c r="BT1" s="303" t="s">
        <v>313</v>
      </c>
      <c r="BU1" s="304" t="s">
        <v>294</v>
      </c>
      <c r="BV1" s="304" t="s">
        <v>298</v>
      </c>
      <c r="BW1" s="304" t="s">
        <v>302</v>
      </c>
      <c r="BX1" s="304" t="s">
        <v>306</v>
      </c>
      <c r="BY1" s="304" t="s">
        <v>310</v>
      </c>
      <c r="BZ1" s="304" t="s">
        <v>314</v>
      </c>
      <c r="CA1" s="303" t="s">
        <v>346</v>
      </c>
      <c r="CB1" s="303" t="s">
        <v>347</v>
      </c>
      <c r="CC1" s="303" t="s">
        <v>348</v>
      </c>
      <c r="CD1" s="303" t="s">
        <v>349</v>
      </c>
      <c r="CE1" s="303" t="s">
        <v>6138</v>
      </c>
      <c r="CF1" s="303" t="s">
        <v>6151</v>
      </c>
      <c r="CG1" s="341" t="s">
        <v>350</v>
      </c>
      <c r="CH1" s="341" t="s">
        <v>351</v>
      </c>
      <c r="CI1" s="341" t="s">
        <v>352</v>
      </c>
      <c r="CJ1" s="341" t="s">
        <v>353</v>
      </c>
      <c r="CK1" s="341" t="s">
        <v>6139</v>
      </c>
      <c r="CL1" s="341" t="s">
        <v>6152</v>
      </c>
      <c r="CM1" s="303" t="s">
        <v>354</v>
      </c>
      <c r="CN1" s="303" t="s">
        <v>355</v>
      </c>
      <c r="CO1" s="303" t="s">
        <v>356</v>
      </c>
      <c r="CP1" s="303" t="s">
        <v>357</v>
      </c>
      <c r="CQ1" s="303" t="s">
        <v>6140</v>
      </c>
      <c r="CR1" s="303" t="s">
        <v>6153</v>
      </c>
      <c r="CS1" s="341" t="s">
        <v>358</v>
      </c>
      <c r="CT1" s="341" t="s">
        <v>359</v>
      </c>
      <c r="CU1" s="341" t="s">
        <v>360</v>
      </c>
      <c r="CV1" s="341" t="s">
        <v>361</v>
      </c>
      <c r="CW1" s="341" t="s">
        <v>6141</v>
      </c>
      <c r="CX1" s="341" t="s">
        <v>6154</v>
      </c>
      <c r="CY1" s="303" t="s">
        <v>362</v>
      </c>
      <c r="CZ1" s="303" t="s">
        <v>363</v>
      </c>
      <c r="DA1" s="303" t="s">
        <v>364</v>
      </c>
      <c r="DB1" s="303" t="s">
        <v>365</v>
      </c>
      <c r="DC1" s="303" t="s">
        <v>6142</v>
      </c>
      <c r="DD1" s="303" t="s">
        <v>6155</v>
      </c>
      <c r="DE1" s="341" t="s">
        <v>366</v>
      </c>
      <c r="DF1" s="341" t="s">
        <v>367</v>
      </c>
      <c r="DG1" s="341" t="s">
        <v>368</v>
      </c>
      <c r="DH1" s="341" t="s">
        <v>369</v>
      </c>
      <c r="DI1" s="341" t="s">
        <v>6143</v>
      </c>
      <c r="DJ1" s="341" t="s">
        <v>6156</v>
      </c>
      <c r="DK1" s="304" t="s">
        <v>6175</v>
      </c>
      <c r="DL1" s="304" t="s">
        <v>6176</v>
      </c>
      <c r="DM1" s="304" t="s">
        <v>6177</v>
      </c>
      <c r="DN1" s="304" t="s">
        <v>6178</v>
      </c>
      <c r="DO1" s="304" t="s">
        <v>6179</v>
      </c>
      <c r="DP1" s="304" t="s">
        <v>6180</v>
      </c>
      <c r="DQ1" s="305" t="s">
        <v>295</v>
      </c>
      <c r="DR1" s="305" t="s">
        <v>299</v>
      </c>
      <c r="DS1" s="305" t="s">
        <v>303</v>
      </c>
      <c r="DT1" s="305" t="s">
        <v>307</v>
      </c>
      <c r="DU1" s="305" t="s">
        <v>311</v>
      </c>
      <c r="DV1" s="305" t="s">
        <v>315</v>
      </c>
      <c r="DW1" s="303" t="s">
        <v>370</v>
      </c>
      <c r="DX1" s="303" t="s">
        <v>371</v>
      </c>
      <c r="DY1" s="303" t="s">
        <v>372</v>
      </c>
      <c r="DZ1" s="303" t="s">
        <v>373</v>
      </c>
      <c r="EA1" s="303" t="s">
        <v>6144</v>
      </c>
      <c r="EB1" s="303" t="s">
        <v>6157</v>
      </c>
      <c r="EC1" s="305" t="s">
        <v>479</v>
      </c>
      <c r="ED1" s="303" t="s">
        <v>374</v>
      </c>
      <c r="EE1" s="303" t="s">
        <v>375</v>
      </c>
      <c r="EF1" s="303" t="s">
        <v>376</v>
      </c>
      <c r="EG1" s="303" t="s">
        <v>377</v>
      </c>
      <c r="EH1" s="303" t="s">
        <v>6145</v>
      </c>
      <c r="EI1" s="303" t="s">
        <v>6158</v>
      </c>
      <c r="EJ1" s="305" t="s">
        <v>480</v>
      </c>
      <c r="EK1" s="303" t="s">
        <v>378</v>
      </c>
      <c r="EL1" s="303" t="s">
        <v>379</v>
      </c>
      <c r="EM1" s="303" t="s">
        <v>380</v>
      </c>
      <c r="EN1" s="303" t="s">
        <v>381</v>
      </c>
      <c r="EO1" s="303" t="s">
        <v>6146</v>
      </c>
      <c r="EP1" s="303" t="s">
        <v>6159</v>
      </c>
      <c r="EQ1" s="305" t="s">
        <v>481</v>
      </c>
      <c r="ER1" s="303" t="s">
        <v>382</v>
      </c>
      <c r="ES1" s="303" t="s">
        <v>383</v>
      </c>
      <c r="ET1" s="303" t="s">
        <v>384</v>
      </c>
      <c r="EU1" s="303" t="s">
        <v>385</v>
      </c>
      <c r="EV1" s="303" t="s">
        <v>6147</v>
      </c>
      <c r="EW1" s="303" t="s">
        <v>6160</v>
      </c>
      <c r="EX1" s="305" t="s">
        <v>482</v>
      </c>
      <c r="EY1" s="303" t="s">
        <v>386</v>
      </c>
      <c r="EZ1" s="303" t="s">
        <v>387</v>
      </c>
      <c r="FA1" s="303" t="s">
        <v>388</v>
      </c>
      <c r="FB1" s="303" t="s">
        <v>389</v>
      </c>
      <c r="FC1" s="303" t="s">
        <v>6148</v>
      </c>
      <c r="FD1" s="303" t="s">
        <v>6161</v>
      </c>
      <c r="FE1" s="305" t="s">
        <v>483</v>
      </c>
      <c r="FF1" s="303" t="s">
        <v>390</v>
      </c>
      <c r="FG1" s="303" t="s">
        <v>391</v>
      </c>
      <c r="FH1" s="303" t="s">
        <v>392</v>
      </c>
      <c r="FI1" s="303" t="s">
        <v>393</v>
      </c>
      <c r="FJ1" s="303" t="s">
        <v>6149</v>
      </c>
      <c r="FK1" s="303" t="s">
        <v>6162</v>
      </c>
      <c r="FL1" s="305" t="s">
        <v>484</v>
      </c>
      <c r="FM1" s="305" t="s">
        <v>485</v>
      </c>
      <c r="FN1" s="306" t="s">
        <v>296</v>
      </c>
      <c r="FO1" s="306" t="s">
        <v>300</v>
      </c>
      <c r="FP1" s="306" t="s">
        <v>304</v>
      </c>
      <c r="FQ1" s="306" t="s">
        <v>308</v>
      </c>
      <c r="FR1" s="306" t="s">
        <v>312</v>
      </c>
      <c r="FS1" s="306" t="s">
        <v>316</v>
      </c>
      <c r="FT1" s="304" t="s">
        <v>6181</v>
      </c>
      <c r="FU1" s="304" t="s">
        <v>6182</v>
      </c>
      <c r="FV1" s="304" t="s">
        <v>6183</v>
      </c>
      <c r="FW1" s="304" t="s">
        <v>6184</v>
      </c>
      <c r="FX1" s="304" t="s">
        <v>6185</v>
      </c>
      <c r="FY1" s="304" t="s">
        <v>6186</v>
      </c>
      <c r="FZ1" s="305" t="s">
        <v>394</v>
      </c>
      <c r="GA1" s="305" t="s">
        <v>399</v>
      </c>
      <c r="GB1" s="305" t="s">
        <v>404</v>
      </c>
      <c r="GC1" s="305" t="s">
        <v>409</v>
      </c>
      <c r="GD1" s="305" t="s">
        <v>414</v>
      </c>
      <c r="GE1" s="305" t="s">
        <v>419</v>
      </c>
      <c r="GF1" s="303" t="s">
        <v>395</v>
      </c>
      <c r="GG1" s="303" t="s">
        <v>396</v>
      </c>
      <c r="GH1" s="303" t="s">
        <v>397</v>
      </c>
      <c r="GI1" s="303" t="s">
        <v>398</v>
      </c>
      <c r="GJ1" s="303" t="s">
        <v>6163</v>
      </c>
      <c r="GK1" s="303" t="s">
        <v>6164</v>
      </c>
      <c r="GL1" s="341" t="s">
        <v>400</v>
      </c>
      <c r="GM1" s="341" t="s">
        <v>401</v>
      </c>
      <c r="GN1" s="341" t="s">
        <v>402</v>
      </c>
      <c r="GO1" s="341" t="s">
        <v>403</v>
      </c>
      <c r="GP1" s="341" t="s">
        <v>6165</v>
      </c>
      <c r="GQ1" s="341" t="s">
        <v>6166</v>
      </c>
      <c r="GR1" s="303" t="s">
        <v>405</v>
      </c>
      <c r="GS1" s="303" t="s">
        <v>406</v>
      </c>
      <c r="GT1" s="303" t="s">
        <v>407</v>
      </c>
      <c r="GU1" s="303" t="s">
        <v>408</v>
      </c>
      <c r="GV1" s="303" t="s">
        <v>6167</v>
      </c>
      <c r="GW1" s="303" t="s">
        <v>6168</v>
      </c>
      <c r="GX1" s="341" t="s">
        <v>410</v>
      </c>
      <c r="GY1" s="341" t="s">
        <v>411</v>
      </c>
      <c r="GZ1" s="341" t="s">
        <v>412</v>
      </c>
      <c r="HA1" s="341" t="s">
        <v>413</v>
      </c>
      <c r="HB1" s="341" t="s">
        <v>6169</v>
      </c>
      <c r="HC1" s="341" t="s">
        <v>6170</v>
      </c>
      <c r="HD1" s="303" t="s">
        <v>415</v>
      </c>
      <c r="HE1" s="303" t="s">
        <v>416</v>
      </c>
      <c r="HF1" s="303" t="s">
        <v>417</v>
      </c>
      <c r="HG1" s="303" t="s">
        <v>418</v>
      </c>
      <c r="HH1" s="303" t="s">
        <v>6171</v>
      </c>
      <c r="HI1" s="303" t="s">
        <v>6172</v>
      </c>
      <c r="HJ1" s="341" t="s">
        <v>420</v>
      </c>
      <c r="HK1" s="341" t="s">
        <v>421</v>
      </c>
      <c r="HL1" s="341" t="s">
        <v>422</v>
      </c>
      <c r="HM1" s="341" t="s">
        <v>423</v>
      </c>
      <c r="HN1" s="341" t="s">
        <v>6173</v>
      </c>
      <c r="HO1" s="341" t="s">
        <v>6174</v>
      </c>
      <c r="HP1" s="304" t="s">
        <v>228</v>
      </c>
      <c r="HQ1" s="307" t="s">
        <v>425</v>
      </c>
      <c r="HR1" s="307" t="s">
        <v>426</v>
      </c>
      <c r="HS1" s="307" t="s">
        <v>427</v>
      </c>
      <c r="HT1" s="307" t="s">
        <v>428</v>
      </c>
      <c r="HU1" s="307" t="s">
        <v>429</v>
      </c>
      <c r="HV1" s="307" t="s">
        <v>430</v>
      </c>
      <c r="HW1" s="308" t="s">
        <v>220</v>
      </c>
      <c r="HX1" s="340" t="s">
        <v>227</v>
      </c>
      <c r="HY1" s="309" t="s">
        <v>291</v>
      </c>
      <c r="HZ1" s="310" t="s">
        <v>292</v>
      </c>
      <c r="IA1" s="310" t="s">
        <v>447</v>
      </c>
      <c r="IB1" s="310" t="s">
        <v>450</v>
      </c>
      <c r="IC1" s="310" t="s">
        <v>317</v>
      </c>
      <c r="ID1" s="310" t="s">
        <v>431</v>
      </c>
      <c r="IE1" s="311" t="s">
        <v>10</v>
      </c>
      <c r="IF1" s="310" t="s">
        <v>11</v>
      </c>
      <c r="IG1" s="310" t="s">
        <v>318</v>
      </c>
      <c r="IH1" s="310" t="s">
        <v>319</v>
      </c>
      <c r="II1" s="310" t="s">
        <v>448</v>
      </c>
      <c r="IJ1" s="310" t="s">
        <v>449</v>
      </c>
      <c r="IK1" s="312" t="s">
        <v>14</v>
      </c>
      <c r="IL1" s="312" t="s">
        <v>15</v>
      </c>
      <c r="IM1" s="312" t="s">
        <v>16</v>
      </c>
      <c r="IN1" s="312" t="s">
        <v>17</v>
      </c>
      <c r="IO1" s="312" t="s">
        <v>18</v>
      </c>
      <c r="IP1" s="312" t="s">
        <v>19</v>
      </c>
      <c r="IQ1" s="312" t="s">
        <v>20</v>
      </c>
      <c r="IR1" s="312" t="s">
        <v>432</v>
      </c>
      <c r="IS1" s="312" t="s">
        <v>433</v>
      </c>
      <c r="IT1" s="312" t="s">
        <v>114</v>
      </c>
      <c r="IU1" s="312" t="s">
        <v>126</v>
      </c>
    </row>
    <row r="2" spans="1:255" s="116" customFormat="1" ht="114.75">
      <c r="A2" s="336">
        <f>Input!A2</f>
        <v>1</v>
      </c>
      <c r="B2" s="276" t="str">
        <f>INDEX(ApplicantIDList,MATCH(AI2,ApplicantNameList,0))</f>
        <v>VNM-HCM</v>
      </c>
      <c r="C2" s="276" t="str">
        <f>INDEX(OperatorIDList,MATCH(AJ2,OperatorNameList,0))</f>
        <v>VNMOBILE</v>
      </c>
      <c r="D2" s="276" t="str">
        <f>Input!Y2</f>
        <v>359090</v>
      </c>
      <c r="E2" s="276" t="str">
        <f>Input!G2</f>
        <v>Số 3/61A, ấp Nam Thới, xã Thới Tam Thôn, huyện Hóc Môn, thành phố Hồ Chí Minh.</v>
      </c>
      <c r="F2" s="276" t="str">
        <f>TRIM(SUBSTITUTE(SUBSTITUTE(Input!H2,"Thành phố ",""),"Tỉnh ",""))</f>
        <v>Hồ Chí Minh</v>
      </c>
      <c r="G2" s="276" t="str">
        <f>Input!I2</f>
        <v>106,60103</v>
      </c>
      <c r="H2" s="276" t="str">
        <f>Input!J2</f>
        <v>10,89138</v>
      </c>
      <c r="I2" s="276">
        <f>Input!V2</f>
        <v>2</v>
      </c>
      <c r="J2" s="276" t="str">
        <f>Input!K2</f>
        <v>K00001221217D005</v>
      </c>
      <c r="K2" s="277" t="str">
        <f>TEXT(Input!L2,"dd/mm/yyyy")</f>
        <v>30/12/2017</v>
      </c>
      <c r="L2" s="277" t="str">
        <f>TEXT(Input!M2,"dd/mm/yyyy")</f>
        <v>22/12/2017</v>
      </c>
      <c r="M2" s="276" t="str">
        <f>ConcateMultiple(AP2:AU2,";",I2)</f>
        <v>CÔNG TY CỔ PHẦN VIỄN THÔNG DI ĐỘNG VIETNAMOBILE;CÔNG TY CỔ PHẦN VIỄN THÔNG DI ĐỘNG VIETNAMOBILE</v>
      </c>
      <c r="N2" s="276" t="str">
        <f>ConcateMultiple(BC2:BH2,";",I2)</f>
        <v>359090;359090</v>
      </c>
      <c r="O2" s="276" t="str">
        <f>ConcateMultiple(BI2:BN2,";",I2)</f>
        <v>ERICSSON RBS 2216;ZTE ZXSDR BS8700</v>
      </c>
      <c r="P2" s="276" t="str">
        <f>ConcateMultiple(BO2:BT2,";",I2)</f>
        <v>3;3</v>
      </c>
      <c r="Q2" s="276" t="str">
        <f>ConcateMultiple(BU2:BZ2,";",I2)</f>
        <v>4/4/4;2/2/2</v>
      </c>
      <c r="R2" s="276" t="str">
        <f>ConcateMultiple(DQ2:DV2,";",I2)</f>
        <v>80W/ 80W/ 80W;80W/ 80W/ 80W</v>
      </c>
      <c r="S2" s="276" t="str">
        <f>ConcateMultiple(FN2:FS2,";",I2)</f>
        <v>G900;U2100</v>
      </c>
      <c r="T2" s="276" t="e">
        <f>ConcateMultiple(FZ2:GE2,";",I2)</f>
        <v>#VALUE!</v>
      </c>
      <c r="U2" s="22">
        <v>1</v>
      </c>
      <c r="V2" s="22"/>
      <c r="W2" s="276" t="b">
        <f>INDEX(TrueFalseList,_xlfn.IFNA(MATCH(Input!EC2,CoKhongList,0),MATCH(Input!EC2,YesNoList,0)))</f>
        <v>1</v>
      </c>
      <c r="X2" s="276" t="b">
        <f>INDEX(TrueFalseList,_xlfn.IFNA(MATCH(Input!W2,CoKhongList,0),MATCH(Input!W2,YesNoList,0)))</f>
        <v>1</v>
      </c>
      <c r="Y2" s="276">
        <f>Input!DZ2</f>
        <v>40.5</v>
      </c>
      <c r="Z2" s="276" t="b">
        <f>INDEX(TrueFalseList,_xlfn.IFNA(MATCH(Input!EA2,CoKhongList,0),MATCH(Input!EA2,YesNoList,0)))</f>
        <v>1</v>
      </c>
      <c r="AA2" s="276" t="e">
        <f>HW2-HX2</f>
        <v>#VALUE!</v>
      </c>
      <c r="AB2" s="22" t="b">
        <v>0</v>
      </c>
      <c r="AC2" s="22" t="b">
        <v>1</v>
      </c>
      <c r="AD2" s="276">
        <f>Input!DR2</f>
        <v>0</v>
      </c>
      <c r="AE2" s="22"/>
      <c r="AF2" s="276" t="str">
        <f>Options!D6</f>
        <v>VCC2</v>
      </c>
      <c r="AG2" s="276">
        <f>AD2</f>
        <v>0</v>
      </c>
      <c r="AH2" s="23"/>
      <c r="AI2" s="337" t="str">
        <f>Input!E2</f>
        <v>CHI NHÁNH CÔNG TY CỔ PHẦN VIỄN THÔNG DI ĐỘNG VIETNAMOBILE TẠI THÀNH PHỐ HỒ CHÍ MINH</v>
      </c>
      <c r="AJ2" s="337" t="str">
        <f>Input!F2</f>
        <v>CÔNG TY CỔ PHẦN VIỄN THÔNG DI ĐỘNG VIETNAMOBILE</v>
      </c>
      <c r="AK2" s="276">
        <f>LEN(E2)-LEN(SUBSTITUTE(E2,",",""))</f>
        <v>4</v>
      </c>
      <c r="AL2" s="279" t="str">
        <f t="shared" ref="AL2" si="0">TRIM(IF(AK2&gt;=2,MID(E2,FIND("~",SUBSTITUTE(E2,",","~", AK2))+1,IFERROR(FIND("~",SUBSTITUTE(E2,",","~", AK2+1))-1,LEN(E2))- FIND("~",SUBSTITUTE(E2,",","~", AK2))),""))</f>
        <v>thành phố Hồ Chí Minh.</v>
      </c>
      <c r="AM2" s="279" t="str">
        <f t="shared" ref="AM2" si="1">TRIM(IF(AK2&gt;=2,MID(E2,FIND("~",SUBSTITUTE(E2,",","~", AK2-1))+1,IFERROR(FIND("~",SUBSTITUTE(E2,",","~", AK2-0))-1,LEN(E2))- FIND("~",SUBSTITUTE(E2,",","~", AK2-1))),""))</f>
        <v>huyện Hóc Môn</v>
      </c>
      <c r="AN2" s="279" t="str">
        <f t="shared" ref="AN2" si="2">TRIM(IF(AK2&gt;=3,MID(E2,FIND("~",SUBSTITUTE(E2,",","~", AK2-2))+1,IFERROR(FIND("~",SUBSTITUTE(E2,",","~", AK2-1))-1,LEN(E2))- FIND("~",SUBSTITUTE(E2,",","~", AK2-2))),""))</f>
        <v>xã Thới Tam Thôn</v>
      </c>
      <c r="AO2" s="276" t="str">
        <f>INDEX(CityIDList,MATCH(F2,CityNameList,0))</f>
        <v>HCM</v>
      </c>
      <c r="AP2" s="278" t="str">
        <f>Input!X2</f>
        <v>CÔNG TY CỔ PHẦN VIỄN THÔNG DI ĐỘNG VIETNAMOBILE</v>
      </c>
      <c r="AQ2" s="278" t="str">
        <f>Input!AN2</f>
        <v>CÔNG TY CỔ PHẦN VIỄN THÔNG DI ĐỘNG VIETNAMOBILE</v>
      </c>
      <c r="AR2" s="278">
        <f>Input!BD2</f>
        <v>0</v>
      </c>
      <c r="AS2" s="278" t="str">
        <f>Input!BT2</f>
        <v/>
      </c>
      <c r="AT2" s="278" t="str">
        <f>Input!CH2</f>
        <v/>
      </c>
      <c r="AU2" s="278" t="str">
        <f>Input!CV2</f>
        <v/>
      </c>
      <c r="AV2" s="278" t="str">
        <f>IF(I2&gt;=1,INDEX(OperatorIDList,MATCH(AP2,OperatorNameList,0)),"")</f>
        <v>VNMOBILE</v>
      </c>
      <c r="AW2" s="278" t="str">
        <f>IF(I2&gt;=2,INDEX(OperatorIDList,MATCH(AQ2,OperatorNameList,0)),"")</f>
        <v>VNMOBILE</v>
      </c>
      <c r="AX2" s="278" t="str">
        <f>IF(I2&gt;=3,INDEX(OperatorIDList,MATCH(AR2,OperatorNameList,0)),"")</f>
        <v/>
      </c>
      <c r="AY2" s="278" t="str">
        <f>IF(I2&gt;=4,INDEX(OperatorIDList,MATCH(AS2,OperatorNameList,0)),"")</f>
        <v/>
      </c>
      <c r="AZ2" s="278" t="str">
        <f>IF(I2&gt;=5,INDEX(OperatorIDList,MATCH(AT2,OperatorNameList,0)),"")</f>
        <v/>
      </c>
      <c r="BA2" s="278" t="str">
        <f>IF(I2&gt;=6,INDEX(OperatorIDList,MATCH(AU2,OperatorNameList,0)),"")</f>
        <v/>
      </c>
      <c r="BB2" s="278" t="str">
        <f t="shared" ref="BB2" si="3">ConcateMultiple(AV2:BA2,";",I2)</f>
        <v>VNMOBILE;VNMOBILE</v>
      </c>
      <c r="BC2" s="278" t="str">
        <f>Input!Y2</f>
        <v>359090</v>
      </c>
      <c r="BD2" s="278" t="str">
        <f>Input!AO2</f>
        <v>359090</v>
      </c>
      <c r="BE2" s="278">
        <f>Input!BE2</f>
        <v>0</v>
      </c>
      <c r="BF2" s="278" t="str">
        <f>Input!BU2</f>
        <v/>
      </c>
      <c r="BG2" s="278" t="str">
        <f>Input!CI2</f>
        <v/>
      </c>
      <c r="BH2" s="278" t="str">
        <f>Input!CW2</f>
        <v/>
      </c>
      <c r="BI2" s="278" t="str">
        <f>Input!Z2</f>
        <v>ERICSSON RBS 2216</v>
      </c>
      <c r="BJ2" s="278" t="str">
        <f>Input!AP2</f>
        <v>ZTE ZXSDR BS8700</v>
      </c>
      <c r="BK2" s="278">
        <f>Input!BF2</f>
        <v>0</v>
      </c>
      <c r="BL2" s="278" t="str">
        <f>Input!BV2</f>
        <v/>
      </c>
      <c r="BM2" s="278" t="str">
        <f>Input!CJ2</f>
        <v/>
      </c>
      <c r="BN2" s="278" t="str">
        <f>Input!CX2</f>
        <v/>
      </c>
      <c r="BO2" s="337">
        <f>IF(ISNUMBER(Input!AA2),Input!AA2,0)</f>
        <v>3</v>
      </c>
      <c r="BP2" s="337">
        <f>IF(ISNUMBER(Input!AQ2),Input!AQ2,0)</f>
        <v>3</v>
      </c>
      <c r="BQ2" s="337">
        <f>IF(ISNUMBER(Input!BG2),Input!BG2,0)</f>
        <v>0</v>
      </c>
      <c r="BR2" s="337">
        <f>IF(ISNUMBER(Input!BW2),Input!BW2,0)</f>
        <v>0</v>
      </c>
      <c r="BS2" s="337">
        <f>IF(ISNUMBER(Input!CK2),Input!CK2,0)</f>
        <v>0</v>
      </c>
      <c r="BT2" s="338">
        <f>IF(ISNUMBER(Input!CY2),Input!CY2,0)</f>
        <v>0</v>
      </c>
      <c r="BU2" s="278" t="str">
        <f>Input!AF2</f>
        <v>4/4/4</v>
      </c>
      <c r="BV2" s="278" t="str">
        <f>Input!AV2</f>
        <v>2/2/2</v>
      </c>
      <c r="BW2" s="278" t="str">
        <f>Input!BL2</f>
        <v/>
      </c>
      <c r="BX2" s="278" t="str">
        <f>Input!CA2</f>
        <v/>
      </c>
      <c r="BY2" s="278" t="str">
        <f>Input!CO2</f>
        <v/>
      </c>
      <c r="BZ2" s="278" t="str">
        <f>Input!DC2</f>
        <v/>
      </c>
      <c r="CA2" s="278">
        <f>IF(BO2&gt;=1,MID(BU2,1,IFERROR(FIND("~",SUBSTITUTE(BU2,"/","~",1))-1,LEN(BU2))),"0")*1</f>
        <v>4</v>
      </c>
      <c r="CB2" s="278">
        <f>IF(BO2&gt;=2,MID(BU2,FIND("~",SUBSTITUTE(BU2,"/","~",1))+1,IFERROR(FIND("~",SUBSTITUTE(BU2,"/","~",2))-1,LEN(BU2))- FIND("~",SUBSTITUTE(BU2,"/","~",1))),"0")*1</f>
        <v>4</v>
      </c>
      <c r="CC2" s="278">
        <f>IF(BO2&gt;=3,MID(BU2,FIND("~",SUBSTITUTE(BU2,"/","~",2))+1,IFERROR(FIND("~",SUBSTITUTE(BU2,"/","~",3))-1,LEN(BU2))- FIND("~",SUBSTITUTE(BU2,"/","~",2))),"0")*1</f>
        <v>4</v>
      </c>
      <c r="CD2" s="278">
        <f>IF(BO2&gt;=4,MID(BU2,FIND("~",SUBSTITUTE(BU2,"/","~",3))+1,IFERROR(FIND("~",SUBSTITUTE(BU2,"/","~",4))-1,LEN(BU2))- FIND("~",SUBSTITUTE(BU2,"/","~",3))),"0")*1</f>
        <v>0</v>
      </c>
      <c r="CE2" s="278">
        <f>IF(BO2&gt;=5,MID(BU2,FIND("~",SUBSTITUTE(BU2,"/","~",4))+1,IFERROR(FIND("~",SUBSTITUTE(BU2,"/","~",5))-1,LEN(BU2))- FIND("~",SUBSTITUTE(BU2,"/","~",4))),"0")*1</f>
        <v>0</v>
      </c>
      <c r="CF2" s="278">
        <f>IF(BO2&gt;=6,MID(BU2,FIND("~",SUBSTITUTE(BU2,"/","~",5))+1,IFERROR(FIND("~",SUBSTITUTE(BU2,"/","~",6))-1,LEN(BU2))- FIND("~",SUBSTITUTE(BU2,"/","~",5))),"0")*1</f>
        <v>0</v>
      </c>
      <c r="CG2" s="278">
        <f t="shared" ref="CG2" si="4">IF(BP2&gt;=1,MID(BV2,1,IFERROR(FIND("~",SUBSTITUTE(BV2,"/","~",1))-1,LEN(BV2))),"0")*1</f>
        <v>2</v>
      </c>
      <c r="CH2" s="278">
        <f t="shared" ref="CH2" si="5">IF(BP2&gt;=2,MID(BV2,FIND("~",SUBSTITUTE(BV2,"/","~",1))+1,IFERROR(FIND("~",SUBSTITUTE(BV2,"/","~",2))-1,LEN(BV2))- FIND("~",SUBSTITUTE(BV2,"/","~",1))),"0")*1</f>
        <v>2</v>
      </c>
      <c r="CI2" s="278">
        <f t="shared" ref="CI2" si="6">IF(BP2&gt;=3,MID(BV2,FIND("~",SUBSTITUTE(BV2,"/","~",2))+1,IFERROR(FIND("~",SUBSTITUTE(BV2,"/","~",3))-1,LEN(BV2))- FIND("~",SUBSTITUTE(BV2,"/","~",2))),"0")*1</f>
        <v>2</v>
      </c>
      <c r="CJ2" s="278">
        <f t="shared" ref="CJ2" si="7">IF(BP2&gt;=4,MID(BV2,FIND("~",SUBSTITUTE(BV2,"/","~",3))+1,IFERROR(FIND("~",SUBSTITUTE(BV2,"/","~",4))-1,LEN(BV2))- FIND("~",SUBSTITUTE(BV2,"/","~",3))),"0")*1</f>
        <v>0</v>
      </c>
      <c r="CK2" s="278">
        <f t="shared" ref="CK2" si="8">IF(BP2&gt;=5,MID(BV2,FIND("~",SUBSTITUTE(BV2,"/","~",4))+1,IFERROR(FIND("~",SUBSTITUTE(BV2,"/","~",5))-1,LEN(BV2))- FIND("~",SUBSTITUTE(BV2,"/","~",4))),"0")*1</f>
        <v>0</v>
      </c>
      <c r="CL2" s="278">
        <f t="shared" ref="CL2" si="9">IF(BP2&gt;=6,MID(BV2,FIND("~",SUBSTITUTE(BV2,"/","~",5))+1,IFERROR(FIND("~",SUBSTITUTE(BV2,"/","~",6))-1,LEN(BV2))- FIND("~",SUBSTITUTE(BV2,"/","~",5))),"0")*1</f>
        <v>0</v>
      </c>
      <c r="CM2" s="278">
        <f t="shared" ref="CM2" si="10">IF(BQ2&gt;=1,MID(BW2,1,IFERROR(FIND("~",SUBSTITUTE(BW2,"/","~",1))-1,LEN(BW2))),"0")*1</f>
        <v>0</v>
      </c>
      <c r="CN2" s="278">
        <f t="shared" ref="CN2" si="11">IF(BQ2&gt;=2,MID(BW2,FIND("~",SUBSTITUTE(BW2,"/","~",1))+1,IFERROR(FIND("~",SUBSTITUTE(BW2,"/","~",2))-1,LEN(BW2))- FIND("~",SUBSTITUTE(BW2,"/","~",1))),"0")*1</f>
        <v>0</v>
      </c>
      <c r="CO2" s="278">
        <f t="shared" ref="CO2" si="12">IF(BQ2&gt;=3,MID(BW2,FIND("~",SUBSTITUTE(BW2,"/","~",2))+1,IFERROR(FIND("~",SUBSTITUTE(BW2,"/","~",3))-1,LEN(BW2))- FIND("~",SUBSTITUTE(BW2,"/","~",2))),"0")*1</f>
        <v>0</v>
      </c>
      <c r="CP2" s="278">
        <f t="shared" ref="CP2" si="13">IF(BQ2&gt;=4,MID(BW2,FIND("~",SUBSTITUTE(BW2,"/","~",3))+1,IFERROR(FIND("~",SUBSTITUTE(BW2,"/","~",4))-1,LEN(BW2))- FIND("~",SUBSTITUTE(BW2,"/","~",3))),"0")*1</f>
        <v>0</v>
      </c>
      <c r="CQ2" s="278">
        <f t="shared" ref="CQ2" si="14">IF(BQ2&gt;=5,MID(BW2,FIND("~",SUBSTITUTE(BW2,"/","~",4))+1,IFERROR(FIND("~",SUBSTITUTE(BW2,"/","~",5))-1,LEN(BW2))- FIND("~",SUBSTITUTE(BW2,"/","~",4))),"0")*1</f>
        <v>0</v>
      </c>
      <c r="CR2" s="278">
        <f t="shared" ref="CR2" si="15">IF(BQ2&gt;=6,MID(BW2,FIND("~",SUBSTITUTE(BW2,"/","~",5))+1,IFERROR(FIND("~",SUBSTITUTE(BW2,"/","~",6))-1,LEN(BW2))- FIND("~",SUBSTITUTE(BW2,"/","~",5))),"0")*1</f>
        <v>0</v>
      </c>
      <c r="CS2" s="278">
        <f t="shared" ref="CS2" si="16">IF(BR2&gt;=1,MID(BX2,1,IFERROR(FIND("~",SUBSTITUTE(BX2,"/","~",1))-1,LEN(BX2))),"0")*1</f>
        <v>0</v>
      </c>
      <c r="CT2" s="278">
        <f t="shared" ref="CT2" si="17">IF(BR2&gt;=2,MID(BX2,FIND("~",SUBSTITUTE(BX2,"/","~",1))+1,IFERROR(FIND("~",SUBSTITUTE(BX2,"/","~",2))-1,LEN(BX2))- FIND("~",SUBSTITUTE(BX2,"/","~",1))),"0")*1</f>
        <v>0</v>
      </c>
      <c r="CU2" s="278">
        <f t="shared" ref="CU2" si="18">IF(BR2&gt;=3,MID(BX2,FIND("~",SUBSTITUTE(BX2,"/","~",2))+1,IFERROR(FIND("~",SUBSTITUTE(BX2,"/","~",3))-1,LEN(BX2))- FIND("~",SUBSTITUTE(BX2,"/","~",2))),"0")*1</f>
        <v>0</v>
      </c>
      <c r="CV2" s="278">
        <f t="shared" ref="CV2" si="19">IF(BR2&gt;=4,MID(BX2,FIND("~",SUBSTITUTE(BX2,"/","~",3))+1,IFERROR(FIND("~",SUBSTITUTE(BX2,"/","~",4))-1,LEN(BX2))- FIND("~",SUBSTITUTE(BX2,"/","~",3))),"0")*1</f>
        <v>0</v>
      </c>
      <c r="CW2" s="278">
        <f t="shared" ref="CW2" si="20">IF(BR2&gt;=5,MID(BX2,FIND("~",SUBSTITUTE(BX2,"/","~",4))+1,IFERROR(FIND("~",SUBSTITUTE(BX2,"/","~",5))-1,LEN(BX2))- FIND("~",SUBSTITUTE(BX2,"/","~",4))),"0")*1</f>
        <v>0</v>
      </c>
      <c r="CX2" s="278">
        <f t="shared" ref="CX2" si="21">IF(BR2&gt;=6,MID(BX2,FIND("~",SUBSTITUTE(BX2,"/","~",5))+1,IFERROR(FIND("~",SUBSTITUTE(BX2,"/","~",6))-1,LEN(BX2))- FIND("~",SUBSTITUTE(BX2,"/","~",5))),"0")*1</f>
        <v>0</v>
      </c>
      <c r="CY2" s="278">
        <f t="shared" ref="CY2" si="22">IF(BS2&gt;=1,MID(BY2,1,IFERROR(FIND("~",SUBSTITUTE(BY2,"/","~",1))-1,LEN(BY2))),"0")*1</f>
        <v>0</v>
      </c>
      <c r="CZ2" s="278">
        <f t="shared" ref="CZ2" si="23">IF(BS2&gt;=2,MID(BY2,FIND("~",SUBSTITUTE(BY2,"/","~",1))+1,IFERROR(FIND("~",SUBSTITUTE(BY2,"/","~",2))-1,LEN(BY2))- FIND("~",SUBSTITUTE(BY2,"/","~",1))),"0")*1</f>
        <v>0</v>
      </c>
      <c r="DA2" s="278">
        <f t="shared" ref="DA2" si="24">IF(BS2&gt;=3,MID(BY2,FIND("~",SUBSTITUTE(BY2,"/","~",2))+1,IFERROR(FIND("~",SUBSTITUTE(BY2,"/","~",3))-1,LEN(BY2))- FIND("~",SUBSTITUTE(BY2,"/","~",2))),"0")*1</f>
        <v>0</v>
      </c>
      <c r="DB2" s="278">
        <f t="shared" ref="DB2" si="25">IF(BS2&gt;=4,MID(BY2,FIND("~",SUBSTITUTE(BY2,"/","~",3))+1,IFERROR(FIND("~",SUBSTITUTE(BY2,"/","~",4))-1,LEN(BY2))- FIND("~",SUBSTITUTE(BY2,"/","~",3))),"0")*1</f>
        <v>0</v>
      </c>
      <c r="DC2" s="278">
        <f t="shared" ref="DC2" si="26">IF(BS2&gt;=5,MID(BY2,FIND("~",SUBSTITUTE(BY2,"/","~",4))+1,IFERROR(FIND("~",SUBSTITUTE(BY2,"/","~",5))-1,LEN(BY2))- FIND("~",SUBSTITUTE(BY2,"/","~",4))),"0")*1</f>
        <v>0</v>
      </c>
      <c r="DD2" s="278">
        <f t="shared" ref="DD2" si="27">IF(BS2&gt;=6,MID(BY2,FIND("~",SUBSTITUTE(BY2,"/","~",5))+1,IFERROR(FIND("~",SUBSTITUTE(BY2,"/","~",6))-1,LEN(BY2))- FIND("~",SUBSTITUTE(BY2,"/","~",5))),"0")*1</f>
        <v>0</v>
      </c>
      <c r="DE2" s="278">
        <f t="shared" ref="DE2" si="28">IF(BT2&gt;=1,MID(BZ2,1,IFERROR(FIND("~",SUBSTITUTE(BZ2,"/","~",1))-1,LEN(BZ2))),"0")*1</f>
        <v>0</v>
      </c>
      <c r="DF2" s="278">
        <f t="shared" ref="DF2" si="29">IF(BT2&gt;=2,MID(BZ2,FIND("~",SUBSTITUTE(BZ2,"/","~",1))+1,IFERROR(FIND("~",SUBSTITUTE(BZ2,"/","~",2))-1,LEN(BZ2))- FIND("~",SUBSTITUTE(BZ2,"/","~",1))),"0")*1</f>
        <v>0</v>
      </c>
      <c r="DG2" s="278">
        <f t="shared" ref="DG2" si="30">IF(BT2&gt;=3,MID(BZ2,FIND("~",SUBSTITUTE(BZ2,"/","~",2))+1,IFERROR(FIND("~",SUBSTITUTE(BZ2,"/","~",3))-1,LEN(BZ2))- FIND("~",SUBSTITUTE(BZ2,"/","~",2))),"0")*1</f>
        <v>0</v>
      </c>
      <c r="DH2" s="278">
        <f t="shared" ref="DH2" si="31">IF(BT2&gt;=4,MID(BZ2,FIND("~",SUBSTITUTE(BZ2,"/","~",3))+1,IFERROR(FIND("~",SUBSTITUTE(BZ2,"/","~",4))-1,LEN(BZ2))- FIND("~",SUBSTITUTE(BZ2,"/","~",3))),"0")*1</f>
        <v>0</v>
      </c>
      <c r="DI2" s="278">
        <f t="shared" ref="DI2" si="32">IF(BT2&gt;=5,MID(BZ2,FIND("~",SUBSTITUTE(BZ2,"/","~",4))+1,IFERROR(FIND("~",SUBSTITUTE(BZ2,"/","~",5))-1,LEN(BZ2))- FIND("~",SUBSTITUTE(BZ2,"/","~",4))),"0")*1</f>
        <v>0</v>
      </c>
      <c r="DJ2" s="278">
        <f t="shared" ref="DJ2" si="33">IF(BT2&gt;=6,MID(BZ2,FIND("~",SUBSTITUTE(BZ2,"/","~",5))+1,IFERROR(FIND("~",SUBSTITUTE(BZ2,"/","~",6))-1,LEN(BZ2))- FIND("~",SUBSTITUTE(BZ2,"/","~",5))),"0")*1</f>
        <v>0</v>
      </c>
      <c r="DK2" s="278" t="str">
        <f>Input!AK2</f>
        <v>80W/80W/80W</v>
      </c>
      <c r="DL2" s="278" t="str">
        <f>Input!BA2</f>
        <v>80W/80W/80W</v>
      </c>
      <c r="DM2" s="278" t="str">
        <f>Input!BQ2</f>
        <v/>
      </c>
      <c r="DN2" s="278" t="str">
        <f>Input!CE2</f>
        <v/>
      </c>
      <c r="DO2" s="278" t="str">
        <f>Input!CS2</f>
        <v/>
      </c>
      <c r="DP2" s="278" t="str">
        <f>Input!DG2</f>
        <v/>
      </c>
      <c r="DQ2" s="278" t="str">
        <f t="shared" ref="DQ2" si="34">ConcateMultiple(DW2:EB2,"W/ ",BO2)</f>
        <v>80W/ 80W/ 80W</v>
      </c>
      <c r="DR2" s="278" t="str">
        <f t="shared" ref="DR2" si="35">ConcateMultiple(ED2:EI2,"W/ ",BP2)</f>
        <v>80W/ 80W/ 80W</v>
      </c>
      <c r="DS2" s="278" t="str">
        <f t="shared" ref="DS2" si="36">ConcateMultiple(EK2:EP2,"W/ ",BQ2)</f>
        <v/>
      </c>
      <c r="DT2" s="278" t="str">
        <f t="shared" ref="DT2" si="37">ConcateMultiple(ER2:EW2,"W/ ",BR2)</f>
        <v/>
      </c>
      <c r="DU2" s="278" t="str">
        <f t="shared" ref="DU2" si="38">ConcateMultiple(EY2:FD2,"W/ ",BS2)</f>
        <v/>
      </c>
      <c r="DV2" s="278" t="str">
        <f t="shared" ref="DV2" si="39">ConcateMultiple(FF2:FK2,"W/ ",BT2)</f>
        <v/>
      </c>
      <c r="DW2" s="278">
        <f t="shared" ref="DW2" si="40">SUBSTITUTE(IF(BO2&gt;=1,MID(DK2,1,IFERROR(FIND("~",SUBSTITUTE(DK2,"/","~",1))-1,LEN(DK2))),"0"),"W","")*1</f>
        <v>80</v>
      </c>
      <c r="DX2" s="278">
        <f t="shared" ref="DX2" si="41">SUBSTITUTE(IF(BO2&gt;=2,MID(DK2,FIND("~",SUBSTITUTE(DK2,"/","~",1))+1,IFERROR(FIND("~",SUBSTITUTE(DK2,"/","~",2))-1,LEN(DK2))- FIND("~",SUBSTITUTE(DK2,"/","~",1))),"0"),"W","")*1</f>
        <v>80</v>
      </c>
      <c r="DY2" s="278">
        <f t="shared" ref="DY2" si="42">SUBSTITUTE(IF(BO2&gt;=3,MID(DK2,FIND("~",SUBSTITUTE(DK2,"/","~",2))+1,IFERROR(FIND("~",SUBSTITUTE(DK2,"/","~",3))-1,LEN(DK2))- FIND("~",SUBSTITUTE(DK2,"/","~",2))),"0"),"W","")*1</f>
        <v>80</v>
      </c>
      <c r="DZ2" s="278">
        <f t="shared" ref="DZ2" si="43">SUBSTITUTE(IF(BO2&gt;=4,MID(DK2,FIND("~",SUBSTITUTE(DK2,"/","~",3))+1,IFERROR(FIND("~",SUBSTITUTE(DK2,"/","~",4))-1,LEN(DK2))- FIND("~",SUBSTITUTE(DK2,"/","~",3))),"0"),"W","")*1</f>
        <v>0</v>
      </c>
      <c r="EA2" s="278">
        <f t="shared" ref="EA2" si="44">SUBSTITUTE(IF(BO2&gt;=5,MID(DK2,FIND("~",SUBSTITUTE(DK2,"/","~",4))+1,IFERROR(FIND("~",SUBSTITUTE(DK2,"/","~",5))-1,LEN(DK2))- FIND("~",SUBSTITUTE(DK2,"/","~",4))),"0"),"W","")*1</f>
        <v>0</v>
      </c>
      <c r="EB2" s="278">
        <f t="shared" ref="EB2" si="45">SUBSTITUTE(IF(BO2&gt;=6,MID(DK2,FIND("~",SUBSTITUTE(DK2,"/","~",5))+1,IFERROR(FIND("~",SUBSTITUTE(DK2,"/","~",6))-1,LEN(DK2))- FIND("~",SUBSTITUTE(DK2,"/","~",5))),"0"),"W","")*1</f>
        <v>0</v>
      </c>
      <c r="EC2" s="278">
        <f t="shared" ref="EC2" si="46">MAX(DW2:DZ2)</f>
        <v>80</v>
      </c>
      <c r="ED2" s="278">
        <f t="shared" ref="ED2" si="47">SUBSTITUTE(IF(BP2&gt;=1,MID(DL2,1,IFERROR(FIND("~",SUBSTITUTE(DL2,"/","~",1))-1,LEN(DL2))),"0"),"W","")*1</f>
        <v>80</v>
      </c>
      <c r="EE2" s="278">
        <f t="shared" ref="EE2" si="48">SUBSTITUTE(IF(BP2&gt;=2,MID(DL2,FIND("~",SUBSTITUTE(DL2,"/","~",1))+1,IFERROR(FIND("~",SUBSTITUTE(DL2,"/","~",2))-1,LEN(DL2))- FIND("~",SUBSTITUTE(DL2,"/","~",1))),"0"),"W","")*1</f>
        <v>80</v>
      </c>
      <c r="EF2" s="278">
        <f t="shared" ref="EF2" si="49">SUBSTITUTE(IF(BP2&gt;=3,MID(DL2,FIND("~",SUBSTITUTE(DL2,"/","~",2))+1,IFERROR(FIND("~",SUBSTITUTE(DL2,"/","~",3))-1,LEN(DL2))- FIND("~",SUBSTITUTE(DL2,"/","~",2))),"0"),"W","")*1</f>
        <v>80</v>
      </c>
      <c r="EG2" s="278">
        <f t="shared" ref="EG2" si="50">SUBSTITUTE(IF(BP2&gt;=4,MID(DL2,FIND("~",SUBSTITUTE(DL2,"/","~",3))+1,IFERROR(FIND("~",SUBSTITUTE(DL2,"/","~",4))-1,LEN(DL2))- FIND("~",SUBSTITUTE(DL2,"/","~",3))),"0"),"W","")*1</f>
        <v>0</v>
      </c>
      <c r="EH2" s="278">
        <f t="shared" ref="EH2" si="51">SUBSTITUTE(IF(BP2&gt;=5,MID(DL2,FIND("~",SUBSTITUTE(DL2,"/","~",4))+1,IFERROR(FIND("~",SUBSTITUTE(DL2,"/","~",5))-1,LEN(DL2))- FIND("~",SUBSTITUTE(DL2,"/","~",4))),"0"),"W","")*1</f>
        <v>0</v>
      </c>
      <c r="EI2" s="278">
        <f t="shared" ref="EI2" si="52">SUBSTITUTE(IF(BP2&gt;=6,MID(DL2,FIND("~",SUBSTITUTE(DL2,"/","~",5))+1,IFERROR(FIND("~",SUBSTITUTE(DL2,"/","~",6))-1,LEN(DL2))- FIND("~",SUBSTITUTE(DL2,"/","~",5))),"0"),"W","")*1</f>
        <v>0</v>
      </c>
      <c r="EJ2" s="278">
        <f t="shared" ref="EJ2" si="53">MAX(ED2:EG2)</f>
        <v>80</v>
      </c>
      <c r="EK2" s="278">
        <f t="shared" ref="EK2" si="54">SUBSTITUTE(IF(BQ2&gt;=1,MID(DM2,1,IFERROR(FIND("~",SUBSTITUTE(DM2,"/","~",1))-1,LEN(DM2))),"0"),"W","")*1</f>
        <v>0</v>
      </c>
      <c r="EL2" s="278">
        <f t="shared" ref="EL2" si="55">SUBSTITUTE(IF(BQ2&gt;=2,MID(DM2,FIND("~",SUBSTITUTE(DM2,"/","~",1))+1,IFERROR(FIND("~",SUBSTITUTE(DM2,"/","~",2))-1,LEN(DM2))- FIND("~",SUBSTITUTE(DM2,"/","~",1))),"0"),"W","")*1</f>
        <v>0</v>
      </c>
      <c r="EM2" s="278">
        <f t="shared" ref="EM2" si="56">SUBSTITUTE(IF(BQ2&gt;=3,MID(DM2,FIND("~",SUBSTITUTE(DM2,"/","~",2))+1,IFERROR(FIND("~",SUBSTITUTE(DM2,"/","~",3))-1,LEN(DM2))- FIND("~",SUBSTITUTE(DM2,"/","~",2))),"0"),"W","")*1</f>
        <v>0</v>
      </c>
      <c r="EN2" s="278">
        <f t="shared" ref="EN2" si="57">SUBSTITUTE(IF(BQ2&gt;=4,MID(DM2,FIND("~",SUBSTITUTE(DM2,"/","~",3))+1,IFERROR(FIND("~",SUBSTITUTE(DM2,"/","~",4))-1,LEN(DM2))- FIND("~",SUBSTITUTE(DM2,"/","~",3))),"0"),"W","")*1</f>
        <v>0</v>
      </c>
      <c r="EO2" s="278">
        <f t="shared" ref="EO2" si="58">SUBSTITUTE(IF(BQ2&gt;=5,MID(DM2,FIND("~",SUBSTITUTE(DM2,"/","~",4))+1,IFERROR(FIND("~",SUBSTITUTE(DM2,"/","~",5))-1,LEN(DM2))- FIND("~",SUBSTITUTE(DM2,"/","~",4))),"0"),"W","")*1</f>
        <v>0</v>
      </c>
      <c r="EP2" s="278">
        <f t="shared" ref="EP2" si="59">SUBSTITUTE(IF(BQ2&gt;=6,MID(DM2,FIND("~",SUBSTITUTE(DM2,"/","~",5))+1,IFERROR(FIND("~",SUBSTITUTE(DM2,"/","~",6))-1,LEN(DM2))- FIND("~",SUBSTITUTE(DM2,"/","~",5))),"0"),"W","")*1</f>
        <v>0</v>
      </c>
      <c r="EQ2" s="278">
        <f t="shared" ref="EQ2" si="60">MAX(EK2:EN2)</f>
        <v>0</v>
      </c>
      <c r="ER2" s="278">
        <f t="shared" ref="ER2" si="61">SUBSTITUTE(IF(BR2&gt;=1,MID(DN2,1,IFERROR(FIND("~",SUBSTITUTE(DN2,"/","~",1))-1,LEN(DN2))),"0"),"W","")*1</f>
        <v>0</v>
      </c>
      <c r="ES2" s="278">
        <f t="shared" ref="ES2" si="62">SUBSTITUTE(IF(BR2&gt;=2,MID(DN2,FIND("~",SUBSTITUTE(DN2,"/","~",1))+1,IFERROR(FIND("~",SUBSTITUTE(DN2,"/","~",2))-1,LEN(DN2))- FIND("~",SUBSTITUTE(DN2,"/","~",1))),"0"),"W","")*1</f>
        <v>0</v>
      </c>
      <c r="ET2" s="278">
        <f t="shared" ref="ET2" si="63">SUBSTITUTE(IF(BR2&gt;=3,MID(DN2,FIND("~",SUBSTITUTE(DN2,"/","~",2))+1,IFERROR(FIND("~",SUBSTITUTE(DN2,"/","~",3))-1,LEN(DN2))- FIND("~",SUBSTITUTE(DN2,"/","~",2))),"0"),"W","")*1</f>
        <v>0</v>
      </c>
      <c r="EU2" s="278">
        <f t="shared" ref="EU2" si="64">SUBSTITUTE(IF(BR2&gt;=4,MID(DN2,FIND("~",SUBSTITUTE(DN2,"/","~",3))+1,IFERROR(FIND("~",SUBSTITUTE(DN2,"/","~",4))-1,LEN(DN2))- FIND("~",SUBSTITUTE(DN2,"/","~",3))),"0"),"W","")*1</f>
        <v>0</v>
      </c>
      <c r="EV2" s="278">
        <f t="shared" ref="EV2" si="65">SUBSTITUTE(IF(BR2&gt;=5,MID(DN2,FIND("~",SUBSTITUTE(DN2,"/","~",4))+1,IFERROR(FIND("~",SUBSTITUTE(DN2,"/","~",5))-1,LEN(DN2))- FIND("~",SUBSTITUTE(DN2,"/","~",4))),"0"),"W","")*1</f>
        <v>0</v>
      </c>
      <c r="EW2" s="278">
        <f t="shared" ref="EW2" si="66">SUBSTITUTE(IF(BR2&gt;=6,MID(DN2,FIND("~",SUBSTITUTE(DN2,"/","~",5))+1,IFERROR(FIND("~",SUBSTITUTE(DN2,"/","~",6))-1,LEN(DN2))- FIND("~",SUBSTITUTE(DN2,"/","~",5))),"0"),"W","")*1</f>
        <v>0</v>
      </c>
      <c r="EX2" s="278">
        <f t="shared" ref="EX2" si="67">MAX(ER2:EU2)</f>
        <v>0</v>
      </c>
      <c r="EY2" s="278">
        <f t="shared" ref="EY2" si="68">SUBSTITUTE(IF(BS2&gt;=1,MID(DO2,1,IFERROR(FIND("~",SUBSTITUTE(DO2,"/","~",1))-1,LEN(DO2))),"0"),"W","")*1</f>
        <v>0</v>
      </c>
      <c r="EZ2" s="278">
        <f t="shared" ref="EZ2" si="69">SUBSTITUTE(IF(BS2&gt;=2,MID(DO2,FIND("~",SUBSTITUTE(DO2,"/","~",1))+1,IFERROR(FIND("~",SUBSTITUTE(DO2,"/","~",2))-1,LEN(DO2))- FIND("~",SUBSTITUTE(DO2,"/","~",1))),"0"),"W","")*1</f>
        <v>0</v>
      </c>
      <c r="FA2" s="278">
        <f t="shared" ref="FA2" si="70">SUBSTITUTE(IF(BS2&gt;=3,MID(DO2,FIND("~",SUBSTITUTE(DO2,"/","~",2))+1,IFERROR(FIND("~",SUBSTITUTE(DO2,"/","~",3))-1,LEN(DO2))- FIND("~",SUBSTITUTE(DO2,"/","~",2))),"0"),"W","")*1</f>
        <v>0</v>
      </c>
      <c r="FB2" s="278">
        <f t="shared" ref="FB2" si="71">SUBSTITUTE(IF(BS2&gt;=4,MID(DO2,FIND("~",SUBSTITUTE(DO2,"/","~",3))+1,IFERROR(FIND("~",SUBSTITUTE(DO2,"/","~",4))-1,LEN(DO2))- FIND("~",SUBSTITUTE(DO2,"/","~",3))),"0"),"W","")*1</f>
        <v>0</v>
      </c>
      <c r="FC2" s="278">
        <f t="shared" ref="FC2" si="72">SUBSTITUTE(IF(BS2&gt;=5,MID(DO2,FIND("~",SUBSTITUTE(DO2,"/","~",4))+1,IFERROR(FIND("~",SUBSTITUTE(DO2,"/","~",5))-1,LEN(DO2))- FIND("~",SUBSTITUTE(DO2,"/","~",4))),"0"),"W","")*1</f>
        <v>0</v>
      </c>
      <c r="FD2" s="278">
        <f t="shared" ref="FD2" si="73">SUBSTITUTE(IF(BS2&gt;=6,MID(DO2,FIND("~",SUBSTITUTE(DO2,"/","~",5))+1,IFERROR(FIND("~",SUBSTITUTE(DO2,"/","~",6))-1,LEN(DO2))- FIND("~",SUBSTITUTE(DO2,"/","~",5))),"0"),"W","")*1</f>
        <v>0</v>
      </c>
      <c r="FE2" s="278">
        <f t="shared" ref="FE2" si="74">MAX(EY2:FB2)</f>
        <v>0</v>
      </c>
      <c r="FF2" s="278">
        <f t="shared" ref="FF2" si="75">SUBSTITUTE(IF(BT2&gt;=1,MID(DP2,1,IFERROR(FIND("~",SUBSTITUTE(DP2,"/","~",1))-1,LEN(DP2))),"0"),"W","")*1</f>
        <v>0</v>
      </c>
      <c r="FG2" s="278">
        <f t="shared" ref="FG2" si="76">SUBSTITUTE(IF(BT2&gt;=2,MID(DP2,FIND("~",SUBSTITUTE(DP2,"/","~",1))+1,IFERROR(FIND("~",SUBSTITUTE(DP2,"/","~",2))-1,LEN(DP2))- FIND("~",SUBSTITUTE(DP2,"/","~",1))),"0"),"W","")*1</f>
        <v>0</v>
      </c>
      <c r="FH2" s="278">
        <f t="shared" ref="FH2" si="77">SUBSTITUTE(IF(BT2&gt;=3,MID(DP2,FIND("~",SUBSTITUTE(DP2,"/","~",2))+1,IFERROR(FIND("~",SUBSTITUTE(DP2,"/","~",3))-1,LEN(DP2))- FIND("~",SUBSTITUTE(DP2,"/","~",2))),"0"),"W","")*1</f>
        <v>0</v>
      </c>
      <c r="FI2" s="278">
        <f t="shared" ref="FI2" si="78">SUBSTITUTE(IF(BT2&gt;=4,MID(DP2,FIND("~",SUBSTITUTE(DP2,"/","~",3))+1,IFERROR(FIND("~",SUBSTITUTE(DP2,"/","~",4))-1,LEN(DP2))- FIND("~",SUBSTITUTE(DP2,"/","~",3))),"0"),"W","")*1</f>
        <v>0</v>
      </c>
      <c r="FJ2" s="278">
        <f t="shared" ref="FJ2" si="79">SUBSTITUTE(IF(BT2&gt;=5,MID(DP2,FIND("~",SUBSTITUTE(DP2,"/","~",4))+1,IFERROR(FIND("~",SUBSTITUTE(DP2,"/","~",5))-1,LEN(DP2))- FIND("~",SUBSTITUTE(DP2,"/","~",4))),"0"),"W","")*1</f>
        <v>0</v>
      </c>
      <c r="FK2" s="278">
        <f t="shared" ref="FK2" si="80">SUBSTITUTE(IF(BT2&gt;=6,MID(DP2,FIND("~",SUBSTITUTE(DP2,"/","~",5))+1,IFERROR(FIND("~",SUBSTITUTE(DP2,"/","~",6))-1,LEN(DP2))- FIND("~",SUBSTITUTE(DP2,"/","~",5))),"0"),"W","")*1</f>
        <v>0</v>
      </c>
      <c r="FL2" s="278">
        <f>MAX(FF2:FI2)</f>
        <v>0</v>
      </c>
      <c r="FM2" s="278">
        <f t="shared" ref="FM2" si="81">MAX(EC2,EJ2,EQ2,EX2,FE2,FL2)</f>
        <v>80</v>
      </c>
      <c r="FN2" s="278" t="str">
        <f>Input!AL2</f>
        <v>G900</v>
      </c>
      <c r="FO2" s="278" t="str">
        <f>Input!BB2</f>
        <v>U2100</v>
      </c>
      <c r="FP2" s="278">
        <f>Input!BR2</f>
        <v>0</v>
      </c>
      <c r="FQ2" s="278" t="str">
        <f>Input!CF2</f>
        <v/>
      </c>
      <c r="FR2" s="278" t="str">
        <f>Input!CT2</f>
        <v/>
      </c>
      <c r="FS2" s="278" t="str">
        <f>Input!DH2</f>
        <v/>
      </c>
      <c r="FT2" s="278" t="str">
        <f>Input!AM2</f>
        <v>45m/ 45m/ 45m</v>
      </c>
      <c r="FU2" s="278" t="str">
        <f>Input!BC2</f>
        <v>40,5m/ 40,5m/ 40,5m</v>
      </c>
      <c r="FV2" s="278">
        <f>Input!BS2</f>
        <v>0</v>
      </c>
      <c r="FW2" s="278" t="str">
        <f>Input!CG2</f>
        <v/>
      </c>
      <c r="FX2" s="278" t="str">
        <f>Input!CU2</f>
        <v/>
      </c>
      <c r="FY2" s="278" t="str">
        <f>Input!DI2</f>
        <v/>
      </c>
      <c r="FZ2" s="278" t="str">
        <f t="shared" ref="FZ2" si="82">ConcateMultiple(GF2:GK2,"m/ ",BO2)</f>
        <v>45m/ 45m/ 45m</v>
      </c>
      <c r="GA2" s="278" t="e">
        <f t="shared" ref="GA2" si="83">ConcateMultiple(GL2:GQ2,"m/ ",BP2)</f>
        <v>#VALUE!</v>
      </c>
      <c r="GB2" s="278" t="str">
        <f t="shared" ref="GB2" si="84">ConcateMultiple(GR2:GW2,"m/ ",BQ2)</f>
        <v/>
      </c>
      <c r="GC2" s="278" t="str">
        <f t="shared" ref="GC2" si="85">ConcateMultiple(GX2:HC2,"m/ ",BR2)</f>
        <v/>
      </c>
      <c r="GD2" s="278" t="str">
        <f t="shared" ref="GD2" si="86">ConcateMultiple(HD2:HI2,"m/ ",BS2)</f>
        <v/>
      </c>
      <c r="GE2" s="278" t="str">
        <f t="shared" ref="GE2" si="87">ConcateMultiple(HJ2:HO2,"m/ ",BT2)</f>
        <v/>
      </c>
      <c r="GF2" s="278">
        <f t="shared" ref="GF2" si="88">SUBSTITUTE(IF(BO2&gt;=1,MID(FT2,1,IFERROR(FIND("~",SUBSTITUTE(FT2,"/","~",1))-1,LEN(FT2))),"0"),"m","")*1</f>
        <v>45</v>
      </c>
      <c r="GG2" s="278">
        <f t="shared" ref="GG2" si="89">SUBSTITUTE(TRIM(IF(BO2&gt;=2,MID(FT2,FIND("~",SUBSTITUTE(FT2,"/","~",1))+1,IFERROR(FIND("~",SUBSTITUTE(FT2,"/","~",2))-1,LEN(FT2))- FIND("~",SUBSTITUTE(FT2,"/","~",1))),"0")),"m","")*1</f>
        <v>45</v>
      </c>
      <c r="GH2" s="278">
        <f t="shared" ref="GH2" si="90">SUBSTITUTE(TRIM(IF(BO2&gt;=3,MID(FT2,FIND("~",SUBSTITUTE(FT2,"/","~",2))+1,IFERROR(FIND("~",SUBSTITUTE(FT2,"/","~",3))-1,LEN(FT2))- FIND("~",SUBSTITUTE(FT2,"/","~",2))),"0")),"m","")*1</f>
        <v>45</v>
      </c>
      <c r="GI2" s="278">
        <f t="shared" ref="GI2" si="91">SUBSTITUTE(TRIM(IF(BO2&gt;=4,MID(FT2,FIND("~",SUBSTITUTE(FT2,"/","~",3))+1,IFERROR(FIND("~",SUBSTITUTE(FT2,"/","~",4))-1,LEN(FT2))- FIND("~",SUBSTITUTE(FT2,"/","~",3))),"0")),"m","")*1</f>
        <v>0</v>
      </c>
      <c r="GJ2" s="278">
        <f t="shared" ref="GJ2" si="92">SUBSTITUTE(TRIM(IF(BO2&gt;=5,MID(FT2,FIND("~",SUBSTITUTE(FT2,"/","~",4))+1,IFERROR(FIND("~",SUBSTITUTE(FT2,"/","~",5))-1,LEN(FT2))- FIND("~",SUBSTITUTE(FT2,"/","~",4))),"0")),"m","")*1</f>
        <v>0</v>
      </c>
      <c r="GK2" s="278">
        <f t="shared" ref="GK2" si="93">SUBSTITUTE(TRIM(IF(BO2&gt;=6,MID(FT2,FIND("~",SUBSTITUTE(FT2,"/","~",5))+1,IFERROR(FIND("~",SUBSTITUTE(FT2,"/","~",6))-1,LEN(FT2))- FIND("~",SUBSTITUTE(FT2,"/","~",5))),"0")),"m","")*1</f>
        <v>0</v>
      </c>
      <c r="GL2" s="278" t="e">
        <f t="shared" ref="GL2" si="94">SUBSTITUTE(IF(BP2&gt;=1,MID(FU2,1,IFERROR(FIND("~",SUBSTITUTE(FU2,"/","~",1))-1,LEN(FU2))),"0"),"m","")*1</f>
        <v>#VALUE!</v>
      </c>
      <c r="GM2" s="278" t="e">
        <f t="shared" ref="GM2" si="95">SUBSTITUTE(TRIM(IF(BP2&gt;=2,MID(FU2,FIND("~",SUBSTITUTE(FU2,"/","~",1))+1,IFERROR(FIND("~",SUBSTITUTE(FU2,"/","~",2))-1,LEN(FU2))- FIND("~",SUBSTITUTE(FU2,"/","~",1))),"0")),"m","")*1</f>
        <v>#VALUE!</v>
      </c>
      <c r="GN2" s="278" t="e">
        <f t="shared" ref="GN2" si="96">SUBSTITUTE(TRIM(IF(BP2&gt;=3,MID(FU2,FIND("~",SUBSTITUTE(FU2,"/","~",2))+1,IFERROR(FIND("~",SUBSTITUTE(FU2,"/","~",3))-1,LEN(FU2))- FIND("~",SUBSTITUTE(FU2,"/","~",2))),"0")),"m","")*1</f>
        <v>#VALUE!</v>
      </c>
      <c r="GO2" s="278">
        <f t="shared" ref="GO2" si="97">SUBSTITUTE(TRIM(IF(BP2&gt;=4,MID(FU2,FIND("~",SUBSTITUTE(FU2,"/","~",3))+1,IFERROR(FIND("~",SUBSTITUTE(FU2,"/","~",4))-1,LEN(FU2))- FIND("~",SUBSTITUTE(FU2,"/","~",3))),"0")),"m","")*1</f>
        <v>0</v>
      </c>
      <c r="GP2" s="278">
        <f t="shared" ref="GP2" si="98">SUBSTITUTE(TRIM(IF(BP2&gt;=5,MID(FU2,FIND("~",SUBSTITUTE(FU2,"/","~",4))+1,IFERROR(FIND("~",SUBSTITUTE(FU2,"/","~",5))-1,LEN(FU2))- FIND("~",SUBSTITUTE(FU2,"/","~",4))),"0")),"m","")*1</f>
        <v>0</v>
      </c>
      <c r="GQ2" s="278">
        <f t="shared" ref="GQ2" si="99">SUBSTITUTE(TRIM(IF(BP2&gt;=6,MID(FU2,FIND("~",SUBSTITUTE(FU2,"/","~",5))+1,IFERROR(FIND("~",SUBSTITUTE(FU2,"/","~",6))-1,LEN(FU2))- FIND("~",SUBSTITUTE(FU2,"/","~",5))),"0")),"m","")*1</f>
        <v>0</v>
      </c>
      <c r="GR2" s="278">
        <f t="shared" ref="GR2" si="100">SUBSTITUTE(IF(BQ2&gt;=1,MID(FV2,1,IFERROR(FIND("~",SUBSTITUTE(FV2,"/","~",1))-1,LEN(FV2))),"0"),"m","")*1</f>
        <v>0</v>
      </c>
      <c r="GS2" s="278">
        <f t="shared" ref="GS2" si="101">SUBSTITUTE(TRIM(IF(BQ2&gt;=2,MID(FV2,FIND("~",SUBSTITUTE(FV2,"/","~",1))+1,IFERROR(FIND("~",SUBSTITUTE(FV2,"/","~",2))-1,LEN(FV2))- FIND("~",SUBSTITUTE(FV2,"/","~",1))),"0")),"m","")*1</f>
        <v>0</v>
      </c>
      <c r="GT2" s="278">
        <f t="shared" ref="GT2" si="102">SUBSTITUTE(TRIM(IF(BQ2&gt;=3,MID(FV2,FIND("~",SUBSTITUTE(FV2,"/","~",2))+1,IFERROR(FIND("~",SUBSTITUTE(FV2,"/","~",3))-1,LEN(FV2))- FIND("~",SUBSTITUTE(FV2,"/","~",2))),"0")),"m","")*1</f>
        <v>0</v>
      </c>
      <c r="GU2" s="278">
        <f t="shared" ref="GU2" si="103">SUBSTITUTE(TRIM(IF(BQ2&gt;=4,MID(FV2,FIND("~",SUBSTITUTE(FV2,"/","~",3))+1,IFERROR(FIND("~",SUBSTITUTE(FV2,"/","~",4))-1,LEN(FV2))- FIND("~",SUBSTITUTE(FV2,"/","~",3))),"0")),"m","")*1</f>
        <v>0</v>
      </c>
      <c r="GV2" s="278">
        <f t="shared" ref="GV2" si="104">SUBSTITUTE(TRIM(IF(BQ2&gt;=5,MID(FV2,FIND("~",SUBSTITUTE(FV2,"/","~",4))+1,IFERROR(FIND("~",SUBSTITUTE(FV2,"/","~",5))-1,LEN(FV2))- FIND("~",SUBSTITUTE(FV2,"/","~",4))),"0")),"m","")*1</f>
        <v>0</v>
      </c>
      <c r="GW2" s="278">
        <f t="shared" ref="GW2" si="105">SUBSTITUTE(TRIM(IF(BQ2&gt;=6,MID(FV2,FIND("~",SUBSTITUTE(FV2,"/","~",5))+1,IFERROR(FIND("~",SUBSTITUTE(FV2,"/","~",6))-1,LEN(FV2))- FIND("~",SUBSTITUTE(FV2,"/","~",5))),"0")),"m","")*1</f>
        <v>0</v>
      </c>
      <c r="GX2" s="278">
        <f t="shared" ref="GX2" si="106">SUBSTITUTE(IF(BR2&gt;=1,MID(FW2,1,IFERROR(FIND("~",SUBSTITUTE(FW2,"/","~",1))-1,LEN(FW2))),"0"),"m","")*1</f>
        <v>0</v>
      </c>
      <c r="GY2" s="278">
        <f t="shared" ref="GY2" si="107">SUBSTITUTE(TRIM(IF(BR2&gt;=2,MID(FW2,FIND("~",SUBSTITUTE(FW2,"/","~",1))+1,IFERROR(FIND("~",SUBSTITUTE(FW2,"/","~",2))-1,LEN(FW2))- FIND("~",SUBSTITUTE(FW2,"/","~",1))),"0")),"m","")*1</f>
        <v>0</v>
      </c>
      <c r="GZ2" s="278">
        <f t="shared" ref="GZ2" si="108">SUBSTITUTE(TRIM(IF(BR2&gt;=3,MID(FW2,FIND("~",SUBSTITUTE(FW2,"/","~",2))+1,IFERROR(FIND("~",SUBSTITUTE(FW2,"/","~",3))-1,LEN(FW2))- FIND("~",SUBSTITUTE(FW2,"/","~",2))),"0")),"m","")*1</f>
        <v>0</v>
      </c>
      <c r="HA2" s="278">
        <f t="shared" ref="HA2" si="109">SUBSTITUTE(TRIM(IF(BR2&gt;=4,MID(FW2,FIND("~",SUBSTITUTE(FW2,"/","~",3))+1,IFERROR(FIND("~",SUBSTITUTE(FW2,"/","~",4))-1,LEN(FW2))- FIND("~",SUBSTITUTE(FW2,"/","~",3))),"0")),"m","")*1</f>
        <v>0</v>
      </c>
      <c r="HB2" s="278">
        <f t="shared" ref="HB2" si="110">SUBSTITUTE(TRIM(IF(BR2&gt;=5,MID(FW2,FIND("~",SUBSTITUTE(FW2,"/","~",4))+1,IFERROR(FIND("~",SUBSTITUTE(FW2,"/","~",5))-1,LEN(FW2))- FIND("~",SUBSTITUTE(FW2,"/","~",4))),"0")),"m","")*1</f>
        <v>0</v>
      </c>
      <c r="HC2" s="278">
        <f t="shared" ref="HC2" si="111">SUBSTITUTE(TRIM(IF(BR2&gt;=6,MID(FW2,FIND("~",SUBSTITUTE(FW2,"/","~",5))+1,IFERROR(FIND("~",SUBSTITUTE(FW2,"/","~",6))-1,LEN(FW2))- FIND("~",SUBSTITUTE(FW2,"/","~",5))),"0")),"m","")*1</f>
        <v>0</v>
      </c>
      <c r="HD2" s="278">
        <f t="shared" ref="HD2" si="112">SUBSTITUTE(IF(BS2&gt;=1,MID(FX2,1,IFERROR(FIND("~",SUBSTITUTE(FX2,"/","~",1))-1,LEN(FX2))),"0"),"m","")*1</f>
        <v>0</v>
      </c>
      <c r="HE2" s="278">
        <f t="shared" ref="HE2" si="113">SUBSTITUTE(TRIM(IF(BS2&gt;=2,MID(FX2,FIND("~",SUBSTITUTE(FX2,"/","~",1))+1,IFERROR(FIND("~",SUBSTITUTE(FX2,"/","~",2))-1,LEN(FX2))- FIND("~",SUBSTITUTE(FX2,"/","~",1))),"0")),"m","")*1</f>
        <v>0</v>
      </c>
      <c r="HF2" s="278">
        <f t="shared" ref="HF2" si="114">SUBSTITUTE(TRIM(IF(BS2&gt;=3,MID(FX2,FIND("~",SUBSTITUTE(FX2,"/","~",2))+1,IFERROR(FIND("~",SUBSTITUTE(FX2,"/","~",3))-1,LEN(FX2))- FIND("~",SUBSTITUTE(FX2,"/","~",2))),"0")),"m","")*1</f>
        <v>0</v>
      </c>
      <c r="HG2" s="278">
        <f t="shared" ref="HG2" si="115">SUBSTITUTE(TRIM(IF(BS2&gt;=4,MID(FX2,FIND("~",SUBSTITUTE(FX2,"/","~",3))+1,IFERROR(FIND("~",SUBSTITUTE(FX2,"/","~",4))-1,LEN(FX2))- FIND("~",SUBSTITUTE(FX2,"/","~",3))),"0")),"m","")*1</f>
        <v>0</v>
      </c>
      <c r="HH2" s="278">
        <f t="shared" ref="HH2" si="116">SUBSTITUTE(TRIM(IF(BS2&gt;=5,MID(FX2,FIND("~",SUBSTITUTE(FX2,"/","~",4))+1,IFERROR(FIND("~",SUBSTITUTE(FX2,"/","~",5))-1,LEN(FX2))- FIND("~",SUBSTITUTE(FX2,"/","~",4))),"0")),"m","")*1</f>
        <v>0</v>
      </c>
      <c r="HI2" s="278">
        <f t="shared" ref="HI2" si="117">SUBSTITUTE(TRIM(IF(BS2&gt;=6,MID(FX2,FIND("~",SUBSTITUTE(FX2,"/","~",5))+1,IFERROR(FIND("~",SUBSTITUTE(FX2,"/","~",6))-1,LEN(FX2))- FIND("~",SUBSTITUTE(FX2,"/","~",5))),"0")),"m","")*1</f>
        <v>0</v>
      </c>
      <c r="HJ2" s="278">
        <f t="shared" ref="HJ2" si="118">SUBSTITUTE(IF(BT2&gt;=1,MID(FY2,1,IFERROR(FIND("~",SUBSTITUTE(FY2,"/","~",1))-1,LEN(FY2))),"0"),"m","")*1</f>
        <v>0</v>
      </c>
      <c r="HK2" s="278">
        <f t="shared" ref="HK2" si="119">SUBSTITUTE(TRIM(IF(BT2&gt;=2,MID(FY2,FIND("~",SUBSTITUTE(FY2,"/","~",1))+1,IFERROR(FIND("~",SUBSTITUTE(FY2,"/","~",2))-1,LEN(FY2))- FIND("~",SUBSTITUTE(FY2,"/","~",1))),"0")),"m","")*1</f>
        <v>0</v>
      </c>
      <c r="HL2" s="278">
        <f t="shared" ref="HL2" si="120">SUBSTITUTE(TRIM(IF(BT2&gt;=3,MID(FY2,FIND("~",SUBSTITUTE(FY2,"/","~",2))+1,IFERROR(FIND("~",SUBSTITUTE(FY2,"/","~",3))-1,LEN(FY2))- FIND("~",SUBSTITUTE(FY2,"/","~",2))),"0")),"m","")*1</f>
        <v>0</v>
      </c>
      <c r="HM2" s="278">
        <f t="shared" ref="HM2" si="121">SUBSTITUTE(TRIM(IF(BT2&gt;=4,MID(FY2,FIND("~",SUBSTITUTE(FY2,"/","~",3))+1,IFERROR(FIND("~",SUBSTITUTE(FY2,"/","~",4))-1,LEN(FY2))- FIND("~",SUBSTITUTE(FY2,"/","~",3))),"0")),"m","")*1</f>
        <v>0</v>
      </c>
      <c r="HN2" s="278">
        <f t="shared" ref="HN2" si="122">SUBSTITUTE(TRIM(IF(BT2&gt;=5,MID(FY2,FIND("~",SUBSTITUTE(FY2,"/","~",4))+1,IFERROR(FIND("~",SUBSTITUTE(FY2,"/","~",5))-1,LEN(FY2))- FIND("~",SUBSTITUTE(FY2,"/","~",4))),"0")),"m","")*1</f>
        <v>0</v>
      </c>
      <c r="HO2" s="278">
        <f t="shared" ref="HO2" si="123">SUBSTITUTE(TRIM(IF(BT2&gt;=6,MID(FY2,FIND("~",SUBSTITUTE(FY2,"/","~",5))+1,IFERROR(FIND("~",SUBSTITUTE(FY2,"/","~",6))-1,LEN(FY2))- FIND("~",SUBSTITUTE(FY2,"/","~",5))),"0")),"m","")*1</f>
        <v>0</v>
      </c>
      <c r="HP2" s="278" t="str">
        <f>INDEX(LabNameList,MATCH(LabId,LabIDList,0))</f>
        <v>Trung tâm Kiểm định và Chứng nhận 2</v>
      </c>
      <c r="HQ2" s="278">
        <f t="shared" ref="HQ2" si="124">MinMultiple(GF2:GI2,BO2)</f>
        <v>45</v>
      </c>
      <c r="HR2" s="278" t="e">
        <f t="shared" ref="HR2" si="125">MinMultiple(GL2:GO2,BP2)</f>
        <v>#VALUE!</v>
      </c>
      <c r="HS2" s="278">
        <f t="shared" ref="HS2" si="126">MinMultiple(GR2:GU2,BQ2)</f>
        <v>0</v>
      </c>
      <c r="HT2" s="278">
        <f t="shared" ref="HT2" si="127">MinMultiple(GX2:HA2,BR2)</f>
        <v>0</v>
      </c>
      <c r="HU2" s="278">
        <f t="shared" ref="HU2" si="128">MinMultiple(HD2:HG2,BS2)</f>
        <v>0</v>
      </c>
      <c r="HV2" s="278">
        <f t="shared" ref="HV2" si="129">MinMultiple(HJ2:HM2,BT2)</f>
        <v>0</v>
      </c>
      <c r="HW2" s="276" t="e">
        <f t="shared" ref="HW2" si="130">MinMultiple(HQ2:HV2,I2)</f>
        <v>#VALUE!</v>
      </c>
      <c r="HX2" s="276">
        <f>Input!EB2</f>
        <v>20.5</v>
      </c>
      <c r="HY2" s="23">
        <v>97</v>
      </c>
      <c r="HZ2" s="23"/>
      <c r="IA2" s="23"/>
      <c r="IB2" s="23"/>
      <c r="IC2" s="284" t="str">
        <f t="shared" ref="IC2" si="131">IF(LEN(ID2)=4,"B0"&amp;ID2&amp;IE2&amp;IF2,IF(LEN(ID2)=3,"B00"&amp;ID2&amp;IE2&amp;IF2,IF(LEN(ID2)=2,"B000"&amp;ID2&amp;IE2&amp;IF2,IF(LEN(ID2)=1,"B0000"&amp;ID2&amp;IE2&amp;IF2,"B"&amp;ID2&amp;IE2&amp;IF2))))</f>
        <v>B00001050118TG05</v>
      </c>
      <c r="ID2" s="428">
        <f>Input!O2</f>
        <v>1</v>
      </c>
      <c r="IE2" s="280" t="str">
        <f>TEXT(II2,"ddmmyy")</f>
        <v>050118</v>
      </c>
      <c r="IF2" s="25" t="s">
        <v>128</v>
      </c>
      <c r="IG2" s="280" t="str">
        <f t="shared" ref="IG2:IH2" si="132">TEXT(II2,"dd/mm/yyyy")</f>
        <v>05/01/2018</v>
      </c>
      <c r="IH2" s="280" t="str">
        <f t="shared" si="132"/>
        <v>05/01/2023</v>
      </c>
      <c r="II2" s="429" t="str">
        <f xml:space="preserve"> Input!R2</f>
        <v>05/01/2018</v>
      </c>
      <c r="IJ2" s="280">
        <f>DATE(YEAR(II2) + 5,MONTH(II2),DAY(II2))</f>
        <v>44931</v>
      </c>
      <c r="IK2" s="281">
        <f>IFERROR(MATCH("",AP2:AU2,0)-1,6)</f>
        <v>3</v>
      </c>
      <c r="IL2" s="282" t="str">
        <f>IK2&amp;"-"&amp;IR2</f>
        <v>3-2</v>
      </c>
      <c r="IM2" s="282" t="str">
        <f>IF(AQ2&lt;&gt;"",IF(AQ2=AP2,"CHUNG","KHAC"),"")</f>
        <v>CHUNG</v>
      </c>
      <c r="IN2" s="282" t="str">
        <f>IF(AR2&lt;&gt;"",IF(AR2=AP2,"CHUNG","KHAC"),"")</f>
        <v>KHAC</v>
      </c>
      <c r="IO2" s="282" t="str">
        <f>IF(AS2&lt;&gt;"",IF(AS2=AP2,"CHUNG","KHAC"),"")</f>
        <v/>
      </c>
      <c r="IP2" s="282" t="str">
        <f>IF(AT2&lt;&gt;"",IF(AT2=AP2,"CHUNG","KHAC"),"")</f>
        <v/>
      </c>
      <c r="IQ2" s="282" t="str">
        <f>IF(AU2&lt;&gt;"",IF(AU2=AP2,"CHUNG","KHAC"),"")</f>
        <v/>
      </c>
      <c r="IR2" s="282">
        <f t="shared" ref="IR2" si="133">IF(COUNTIF(IM2:IQ2,"CHUNG")=0,1,COUNTIF(IM2:IQ2,"CHUNG")+1)</f>
        <v>2</v>
      </c>
      <c r="IS2" s="282">
        <f>IK2-IR2</f>
        <v>1</v>
      </c>
      <c r="IT2" s="282" t="str">
        <f>IF(IS2=0,"No","Yes")</f>
        <v>Yes</v>
      </c>
      <c r="IU2" s="282" t="str">
        <f t="shared" ref="IU2" si="134">IF(IS2=0,"No","Yes")</f>
        <v>Yes</v>
      </c>
    </row>
    <row r="3" spans="1:255" ht="114.75">
      <c r="A3" s="349">
        <f>Input!A3</f>
        <v>2</v>
      </c>
      <c r="B3" s="22" t="str">
        <f>INDEX(ApplicantIDList,MATCH(AI3,ApplicantNameList,0))</f>
        <v>VNM-HCM</v>
      </c>
      <c r="C3" s="22" t="str">
        <f>INDEX(OperatorIDList,MATCH(AJ3,OperatorNameList,0))</f>
        <v>VNMOBILE</v>
      </c>
      <c r="D3" s="22" t="str">
        <f>Input!Y3</f>
        <v>359218</v>
      </c>
      <c r="E3" s="22" t="str">
        <f>Input!G3</f>
        <v>Số 40/8, đường Trần Văn Mười, ấp 7, xã Xuân Thới Thượng, huyện Hóc Môn, thành phố Hồ Chí Minh.</v>
      </c>
      <c r="F3" s="22" t="str">
        <f>TRIM(SUBSTITUTE(SUBSTITUTE(Input!H3,"Thành phố ",""),"Tỉnh ",""))</f>
        <v>Hồ Chí Minh</v>
      </c>
      <c r="G3" s="22" t="str">
        <f>Input!I3</f>
        <v>106,59004</v>
      </c>
      <c r="H3" s="22" t="str">
        <f>Input!J3</f>
        <v>10,85184</v>
      </c>
      <c r="I3" s="22">
        <f>Input!V3</f>
        <v>2</v>
      </c>
      <c r="J3" s="22" t="str">
        <f>Input!K3</f>
        <v>K00002221217D005</v>
      </c>
      <c r="K3" s="24" t="str">
        <f>TEXT(Input!L3,"dd/mm/yyyy")</f>
        <v>30/12/2017</v>
      </c>
      <c r="L3" s="24" t="str">
        <f>TEXT(Input!M3,"dd/mm/yyyy")</f>
        <v>22/12/2017</v>
      </c>
      <c r="M3" s="22" t="str">
        <f t="shared" ref="M3:M66" si="135">ConcateMultiple(AP3:AU3,";",I3)</f>
        <v>CÔNG TY CỔ PHẦN VIỄN THÔNG DI ĐỘNG VIETNAMOBILE;CÔNG TY CỔ PHẦN VIỄN THÔNG DI ĐỘNG VIETNAMOBILE</v>
      </c>
      <c r="N3" s="22" t="str">
        <f t="shared" ref="N3:N66" si="136">ConcateMultiple(BC3:BH3,";",I3)</f>
        <v>359218;359218</v>
      </c>
      <c r="O3" s="22" t="str">
        <f t="shared" ref="O3:O66" si="137">ConcateMultiple(BI3:BN3,";",I3)</f>
        <v>ERICSSON RBS 2216 &amp; ERICSSON RBS 2111;ZTE ZXSDR BS8700</v>
      </c>
      <c r="P3" s="22" t="str">
        <f t="shared" ref="P3:P66" si="138">ConcateMultiple(BO3:BT3,";",I3)</f>
        <v>3;3</v>
      </c>
      <c r="Q3" s="22" t="str">
        <f t="shared" ref="Q3:Q66" si="139">ConcateMultiple(BU3:BZ3,";",I3)</f>
        <v>4/4/6;2/2/2</v>
      </c>
      <c r="R3" s="22" t="str">
        <f t="shared" ref="R3:R66" si="140">ConcateMultiple(DQ3:DV3,";",I3)</f>
        <v>80W/ 80W/ 120W;80W/ 80W/ 80W</v>
      </c>
      <c r="S3" s="22" t="str">
        <f t="shared" ref="S3:S66" si="141">ConcateMultiple(FN3:FS3,";",I3)</f>
        <v>G900;U2100</v>
      </c>
      <c r="T3" s="22" t="str">
        <f t="shared" ref="T3:T66" si="142">ConcateMultiple(FZ3:GE3,";",I3)</f>
        <v>27m/ 27m/ 27m;27m/ 27m/ 27m</v>
      </c>
      <c r="U3" s="22">
        <v>2</v>
      </c>
      <c r="V3" s="22"/>
      <c r="W3" s="22" t="b">
        <f>INDEX(TrueFalseList,_xlfn.IFNA(MATCH(Input!EC3,CoKhongList,0),MATCH(Input!EC3,YesNoList,0)))</f>
        <v>0</v>
      </c>
      <c r="X3" s="22" t="b">
        <f>INDEX(TrueFalseList,_xlfn.IFNA(MATCH(Input!W3,CoKhongList,0),MATCH(Input!W3,YesNoList,0)))</f>
        <v>0</v>
      </c>
      <c r="Y3" s="22" t="str">
        <f>Input!DZ3</f>
        <v/>
      </c>
      <c r="Z3" s="22" t="b">
        <f>INDEX(TrueFalseList,_xlfn.IFNA(MATCH(Input!EA3,CoKhongList,0),MATCH(Input!EA3,YesNoList,0)))</f>
        <v>1</v>
      </c>
      <c r="AA3" s="22">
        <f t="shared" ref="AA3:AA66" si="143">HW3-HX3</f>
        <v>18</v>
      </c>
      <c r="AB3" s="22" t="b">
        <v>0</v>
      </c>
      <c r="AC3" s="22" t="b">
        <v>1</v>
      </c>
      <c r="AD3" s="22">
        <f>Input!DR3</f>
        <v>0</v>
      </c>
      <c r="AE3" s="22"/>
      <c r="AF3" s="22">
        <f>Options!D7</f>
        <v>0</v>
      </c>
      <c r="AG3" s="22">
        <f t="shared" ref="AG3:AG66" si="144">AD3</f>
        <v>0</v>
      </c>
      <c r="AH3" s="23"/>
      <c r="AI3" s="350" t="str">
        <f>Input!E3</f>
        <v>CHI NHÁNH CÔNG TY CỔ PHẦN VIỄN THÔNG DI ĐỘNG VIETNAMOBILE TẠI THÀNH PHỐ HỒ CHÍ MINH</v>
      </c>
      <c r="AJ3" s="350" t="str">
        <f>Input!F3</f>
        <v>CÔNG TY CỔ PHẦN VIỄN THÔNG DI ĐỘNG VIETNAMOBILE</v>
      </c>
      <c r="AK3" s="22">
        <f t="shared" ref="AK3:AK66" si="145">LEN(E3)-LEN(SUBSTITUTE(E3,",",""))</f>
        <v>5</v>
      </c>
      <c r="AL3" s="258" t="str">
        <f t="shared" ref="AL3:AL66" si="146">TRIM(IF(AK3&gt;=2,MID(E3,FIND("~",SUBSTITUTE(E3,",","~", AK3))+1,IFERROR(FIND("~",SUBSTITUTE(E3,",","~", AK3+1))-1,LEN(E3))- FIND("~",SUBSTITUTE(E3,",","~", AK3))),""))</f>
        <v>thành phố Hồ Chí Minh.</v>
      </c>
      <c r="AM3" s="258" t="str">
        <f t="shared" ref="AM3:AM66" si="147">TRIM(IF(AK3&gt;=2,MID(E3,FIND("~",SUBSTITUTE(E3,",","~", AK3-1))+1,IFERROR(FIND("~",SUBSTITUTE(E3,",","~", AK3-0))-1,LEN(E3))- FIND("~",SUBSTITUTE(E3,",","~", AK3-1))),""))</f>
        <v>huyện Hóc Môn</v>
      </c>
      <c r="AN3" s="258" t="str">
        <f t="shared" ref="AN3:AN66" si="148">TRIM(IF(AK3&gt;=3,MID(E3,FIND("~",SUBSTITUTE(E3,",","~", AK3-2))+1,IFERROR(FIND("~",SUBSTITUTE(E3,",","~", AK3-1))-1,LEN(E3))- FIND("~",SUBSTITUTE(E3,",","~", AK3-2))),""))</f>
        <v>xã Xuân Thới Thượng</v>
      </c>
      <c r="AO3" s="22" t="str">
        <f>INDEX(CityIDList,MATCH(F3,CityNameList,0))</f>
        <v>HCM</v>
      </c>
      <c r="AP3" s="23" t="str">
        <f>Input!X3</f>
        <v>CÔNG TY CỔ PHẦN VIỄN THÔNG DI ĐỘNG VIETNAMOBILE</v>
      </c>
      <c r="AQ3" s="23" t="str">
        <f>Input!AN3</f>
        <v>CÔNG TY CỔ PHẦN VIỄN THÔNG DI ĐỘNG VIETNAMOBILE</v>
      </c>
      <c r="AR3" s="23">
        <f>Input!BD3</f>
        <v>0</v>
      </c>
      <c r="AS3" s="23" t="str">
        <f>Input!BT3</f>
        <v/>
      </c>
      <c r="AT3" s="23" t="str">
        <f>Input!CH3</f>
        <v/>
      </c>
      <c r="AU3" s="23" t="str">
        <f>Input!CV3</f>
        <v/>
      </c>
      <c r="AV3" s="23" t="str">
        <f>IF(I3&gt;=1,INDEX(OperatorIDList,MATCH(AP3,OperatorNameList,0)),"")</f>
        <v>VNMOBILE</v>
      </c>
      <c r="AW3" s="23" t="str">
        <f>IF(I3&gt;=2,INDEX(OperatorIDList,MATCH(AQ3,OperatorNameList,0)),"")</f>
        <v>VNMOBILE</v>
      </c>
      <c r="AX3" s="23" t="str">
        <f>IF(I3&gt;=3,INDEX(OperatorIDList,MATCH(AR3,OperatorNameList,0)),"")</f>
        <v/>
      </c>
      <c r="AY3" s="23" t="str">
        <f>IF(I3&gt;=4,INDEX(OperatorIDList,MATCH(AS3,OperatorNameList,0)),"")</f>
        <v/>
      </c>
      <c r="AZ3" s="23" t="str">
        <f>IF(I3&gt;=5,INDEX(OperatorIDList,MATCH(AT3,OperatorNameList,0)),"")</f>
        <v/>
      </c>
      <c r="BA3" s="23" t="str">
        <f>IF(I3&gt;=6,INDEX(OperatorIDList,MATCH(AU3,OperatorNameList,0)),"")</f>
        <v/>
      </c>
      <c r="BB3" s="23" t="str">
        <f t="shared" ref="BB3:BB66" si="149">ConcateMultiple(AV3:BA3,";",I3)</f>
        <v>VNMOBILE;VNMOBILE</v>
      </c>
      <c r="BC3" s="23" t="str">
        <f>Input!Y3</f>
        <v>359218</v>
      </c>
      <c r="BD3" s="23" t="str">
        <f>Input!AO3</f>
        <v>359218</v>
      </c>
      <c r="BE3" s="23">
        <f>Input!BE3</f>
        <v>0</v>
      </c>
      <c r="BF3" s="23" t="str">
        <f>Input!BU3</f>
        <v/>
      </c>
      <c r="BG3" s="23" t="str">
        <f>Input!CI3</f>
        <v/>
      </c>
      <c r="BH3" s="23" t="str">
        <f>Input!CW3</f>
        <v/>
      </c>
      <c r="BI3" s="23" t="str">
        <f>Input!Z3</f>
        <v>ERICSSON RBS 2216 &amp; ERICSSON RBS 2111</v>
      </c>
      <c r="BJ3" s="23" t="str">
        <f>Input!AP3</f>
        <v>ZTE ZXSDR BS8700</v>
      </c>
      <c r="BK3" s="23">
        <f>Input!BF3</f>
        <v>0</v>
      </c>
      <c r="BL3" s="23" t="str">
        <f>Input!BV3</f>
        <v/>
      </c>
      <c r="BM3" s="23" t="str">
        <f>Input!CJ3</f>
        <v/>
      </c>
      <c r="BN3" s="23" t="str">
        <f>Input!CX3</f>
        <v/>
      </c>
      <c r="BO3" s="350">
        <f>IF(ISNUMBER(Input!AA3),Input!AA3,0)</f>
        <v>3</v>
      </c>
      <c r="BP3" s="350">
        <f>IF(ISNUMBER(Input!AQ3),Input!AQ3,0)</f>
        <v>3</v>
      </c>
      <c r="BQ3" s="350">
        <f>IF(ISNUMBER(Input!BG3),Input!BG3,0)</f>
        <v>0</v>
      </c>
      <c r="BR3" s="350">
        <f>IF(ISNUMBER(Input!BW3),Input!BW3,0)</f>
        <v>0</v>
      </c>
      <c r="BS3" s="350">
        <f>IF(ISNUMBER(Input!CK3),Input!CK3,0)</f>
        <v>0</v>
      </c>
      <c r="BT3" s="351">
        <f>IF(ISNUMBER(Input!CY3),Input!CY3,0)</f>
        <v>0</v>
      </c>
      <c r="BU3" s="23" t="str">
        <f>Input!AF3</f>
        <v>4/4/6</v>
      </c>
      <c r="BV3" s="23" t="str">
        <f>Input!AV3</f>
        <v>2/2/2</v>
      </c>
      <c r="BW3" s="23" t="str">
        <f>Input!BL3</f>
        <v/>
      </c>
      <c r="BX3" s="23" t="str">
        <f>Input!CA3</f>
        <v/>
      </c>
      <c r="BY3" s="23" t="str">
        <f>Input!CO3</f>
        <v/>
      </c>
      <c r="BZ3" s="23" t="str">
        <f>Input!DC3</f>
        <v/>
      </c>
      <c r="CA3" s="23">
        <f t="shared" ref="CA3:CA66" si="150">IF(BO3&gt;=1,MID(BU3,1,IFERROR(FIND("~",SUBSTITUTE(BU3,"/","~",1))-1,LEN(BU3))),"0")*1</f>
        <v>4</v>
      </c>
      <c r="CB3" s="23">
        <f t="shared" ref="CB3:CB66" si="151">IF(BO3&gt;=2,MID(BU3,FIND("~",SUBSTITUTE(BU3,"/","~",1))+1,IFERROR(FIND("~",SUBSTITUTE(BU3,"/","~",2))-1,LEN(BU3))- FIND("~",SUBSTITUTE(BU3,"/","~",1))),"0")*1</f>
        <v>4</v>
      </c>
      <c r="CC3" s="23">
        <f t="shared" ref="CC3:CC66" si="152">IF(BO3&gt;=3,MID(BU3,FIND("~",SUBSTITUTE(BU3,"/","~",2))+1,IFERROR(FIND("~",SUBSTITUTE(BU3,"/","~",3))-1,LEN(BU3))- FIND("~",SUBSTITUTE(BU3,"/","~",2))),"0")*1</f>
        <v>6</v>
      </c>
      <c r="CD3" s="23">
        <f t="shared" ref="CD3:CD66" si="153">IF(BO3&gt;=4,MID(BU3,FIND("~",SUBSTITUTE(BU3,"/","~",3))+1,IFERROR(FIND("~",SUBSTITUTE(BU3,"/","~",4))-1,LEN(BU3))- FIND("~",SUBSTITUTE(BU3,"/","~",3))),"0")*1</f>
        <v>0</v>
      </c>
      <c r="CE3" s="23">
        <f t="shared" ref="CE3:CE66" si="154">IF(BO3&gt;=5,MID(BU3,FIND("~",SUBSTITUTE(BU3,"/","~",4))+1,IFERROR(FIND("~",SUBSTITUTE(BU3,"/","~",5))-1,LEN(BU3))- FIND("~",SUBSTITUTE(BU3,"/","~",4))),"0")*1</f>
        <v>0</v>
      </c>
      <c r="CF3" s="23">
        <f t="shared" ref="CF3:CF66" si="155">IF(BO3&gt;=6,MID(BU3,FIND("~",SUBSTITUTE(BU3,"/","~",5))+1,IFERROR(FIND("~",SUBSTITUTE(BU3,"/","~",6))-1,LEN(BU3))- FIND("~",SUBSTITUTE(BU3,"/","~",5))),"0")*1</f>
        <v>0</v>
      </c>
      <c r="CG3" s="23">
        <f t="shared" ref="CG3:CG66" si="156">IF(BP3&gt;=1,MID(BV3,1,IFERROR(FIND("~",SUBSTITUTE(BV3,"/","~",1))-1,LEN(BV3))),"0")*1</f>
        <v>2</v>
      </c>
      <c r="CH3" s="23">
        <f t="shared" ref="CH3:CH66" si="157">IF(BP3&gt;=2,MID(BV3,FIND("~",SUBSTITUTE(BV3,"/","~",1))+1,IFERROR(FIND("~",SUBSTITUTE(BV3,"/","~",2))-1,LEN(BV3))- FIND("~",SUBSTITUTE(BV3,"/","~",1))),"0")*1</f>
        <v>2</v>
      </c>
      <c r="CI3" s="23">
        <f t="shared" ref="CI3:CI66" si="158">IF(BP3&gt;=3,MID(BV3,FIND("~",SUBSTITUTE(BV3,"/","~",2))+1,IFERROR(FIND("~",SUBSTITUTE(BV3,"/","~",3))-1,LEN(BV3))- FIND("~",SUBSTITUTE(BV3,"/","~",2))),"0")*1</f>
        <v>2</v>
      </c>
      <c r="CJ3" s="23">
        <f t="shared" ref="CJ3:CJ66" si="159">IF(BP3&gt;=4,MID(BV3,FIND("~",SUBSTITUTE(BV3,"/","~",3))+1,IFERROR(FIND("~",SUBSTITUTE(BV3,"/","~",4))-1,LEN(BV3))- FIND("~",SUBSTITUTE(BV3,"/","~",3))),"0")*1</f>
        <v>0</v>
      </c>
      <c r="CK3" s="23">
        <f t="shared" ref="CK3:CK66" si="160">IF(BP3&gt;=5,MID(BV3,FIND("~",SUBSTITUTE(BV3,"/","~",4))+1,IFERROR(FIND("~",SUBSTITUTE(BV3,"/","~",5))-1,LEN(BV3))- FIND("~",SUBSTITUTE(BV3,"/","~",4))),"0")*1</f>
        <v>0</v>
      </c>
      <c r="CL3" s="23">
        <f t="shared" ref="CL3:CL66" si="161">IF(BP3&gt;=6,MID(BV3,FIND("~",SUBSTITUTE(BV3,"/","~",5))+1,IFERROR(FIND("~",SUBSTITUTE(BV3,"/","~",6))-1,LEN(BV3))- FIND("~",SUBSTITUTE(BV3,"/","~",5))),"0")*1</f>
        <v>0</v>
      </c>
      <c r="CM3" s="23">
        <f t="shared" ref="CM3:CM66" si="162">IF(BQ3&gt;=1,MID(BW3,1,IFERROR(FIND("~",SUBSTITUTE(BW3,"/","~",1))-1,LEN(BW3))),"0")*1</f>
        <v>0</v>
      </c>
      <c r="CN3" s="23">
        <f t="shared" ref="CN3:CN66" si="163">IF(BQ3&gt;=2,MID(BW3,FIND("~",SUBSTITUTE(BW3,"/","~",1))+1,IFERROR(FIND("~",SUBSTITUTE(BW3,"/","~",2))-1,LEN(BW3))- FIND("~",SUBSTITUTE(BW3,"/","~",1))),"0")*1</f>
        <v>0</v>
      </c>
      <c r="CO3" s="23">
        <f t="shared" ref="CO3:CO66" si="164">IF(BQ3&gt;=3,MID(BW3,FIND("~",SUBSTITUTE(BW3,"/","~",2))+1,IFERROR(FIND("~",SUBSTITUTE(BW3,"/","~",3))-1,LEN(BW3))- FIND("~",SUBSTITUTE(BW3,"/","~",2))),"0")*1</f>
        <v>0</v>
      </c>
      <c r="CP3" s="23">
        <f t="shared" ref="CP3:CP66" si="165">IF(BQ3&gt;=4,MID(BW3,FIND("~",SUBSTITUTE(BW3,"/","~",3))+1,IFERROR(FIND("~",SUBSTITUTE(BW3,"/","~",4))-1,LEN(BW3))- FIND("~",SUBSTITUTE(BW3,"/","~",3))),"0")*1</f>
        <v>0</v>
      </c>
      <c r="CQ3" s="23">
        <f t="shared" ref="CQ3:CQ66" si="166">IF(BQ3&gt;=5,MID(BW3,FIND("~",SUBSTITUTE(BW3,"/","~",4))+1,IFERROR(FIND("~",SUBSTITUTE(BW3,"/","~",5))-1,LEN(BW3))- FIND("~",SUBSTITUTE(BW3,"/","~",4))),"0")*1</f>
        <v>0</v>
      </c>
      <c r="CR3" s="23">
        <f t="shared" ref="CR3:CR66" si="167">IF(BQ3&gt;=6,MID(BW3,FIND("~",SUBSTITUTE(BW3,"/","~",5))+1,IFERROR(FIND("~",SUBSTITUTE(BW3,"/","~",6))-1,LEN(BW3))- FIND("~",SUBSTITUTE(BW3,"/","~",5))),"0")*1</f>
        <v>0</v>
      </c>
      <c r="CS3" s="23">
        <f t="shared" ref="CS3:CS66" si="168">IF(BR3&gt;=1,MID(BX3,1,IFERROR(FIND("~",SUBSTITUTE(BX3,"/","~",1))-1,LEN(BX3))),"0")*1</f>
        <v>0</v>
      </c>
      <c r="CT3" s="23">
        <f t="shared" ref="CT3:CT66" si="169">IF(BR3&gt;=2,MID(BX3,FIND("~",SUBSTITUTE(BX3,"/","~",1))+1,IFERROR(FIND("~",SUBSTITUTE(BX3,"/","~",2))-1,LEN(BX3))- FIND("~",SUBSTITUTE(BX3,"/","~",1))),"0")*1</f>
        <v>0</v>
      </c>
      <c r="CU3" s="23">
        <f t="shared" ref="CU3:CU66" si="170">IF(BR3&gt;=3,MID(BX3,FIND("~",SUBSTITUTE(BX3,"/","~",2))+1,IFERROR(FIND("~",SUBSTITUTE(BX3,"/","~",3))-1,LEN(BX3))- FIND("~",SUBSTITUTE(BX3,"/","~",2))),"0")*1</f>
        <v>0</v>
      </c>
      <c r="CV3" s="23">
        <f t="shared" ref="CV3:CV66" si="171">IF(BR3&gt;=4,MID(BX3,FIND("~",SUBSTITUTE(BX3,"/","~",3))+1,IFERROR(FIND("~",SUBSTITUTE(BX3,"/","~",4))-1,LEN(BX3))- FIND("~",SUBSTITUTE(BX3,"/","~",3))),"0")*1</f>
        <v>0</v>
      </c>
      <c r="CW3" s="23">
        <f t="shared" ref="CW3:CW66" si="172">IF(BR3&gt;=5,MID(BX3,FIND("~",SUBSTITUTE(BX3,"/","~",4))+1,IFERROR(FIND("~",SUBSTITUTE(BX3,"/","~",5))-1,LEN(BX3))- FIND("~",SUBSTITUTE(BX3,"/","~",4))),"0")*1</f>
        <v>0</v>
      </c>
      <c r="CX3" s="23">
        <f t="shared" ref="CX3:CX66" si="173">IF(BR3&gt;=6,MID(BX3,FIND("~",SUBSTITUTE(BX3,"/","~",5))+1,IFERROR(FIND("~",SUBSTITUTE(BX3,"/","~",6))-1,LEN(BX3))- FIND("~",SUBSTITUTE(BX3,"/","~",5))),"0")*1</f>
        <v>0</v>
      </c>
      <c r="CY3" s="23">
        <f t="shared" ref="CY3:CY66" si="174">IF(BS3&gt;=1,MID(BY3,1,IFERROR(FIND("~",SUBSTITUTE(BY3,"/","~",1))-1,LEN(BY3))),"0")*1</f>
        <v>0</v>
      </c>
      <c r="CZ3" s="23">
        <f t="shared" ref="CZ3:CZ66" si="175">IF(BS3&gt;=2,MID(BY3,FIND("~",SUBSTITUTE(BY3,"/","~",1))+1,IFERROR(FIND("~",SUBSTITUTE(BY3,"/","~",2))-1,LEN(BY3))- FIND("~",SUBSTITUTE(BY3,"/","~",1))),"0")*1</f>
        <v>0</v>
      </c>
      <c r="DA3" s="23">
        <f t="shared" ref="DA3:DA66" si="176">IF(BS3&gt;=3,MID(BY3,FIND("~",SUBSTITUTE(BY3,"/","~",2))+1,IFERROR(FIND("~",SUBSTITUTE(BY3,"/","~",3))-1,LEN(BY3))- FIND("~",SUBSTITUTE(BY3,"/","~",2))),"0")*1</f>
        <v>0</v>
      </c>
      <c r="DB3" s="23">
        <f t="shared" ref="DB3:DB66" si="177">IF(BS3&gt;=4,MID(BY3,FIND("~",SUBSTITUTE(BY3,"/","~",3))+1,IFERROR(FIND("~",SUBSTITUTE(BY3,"/","~",4))-1,LEN(BY3))- FIND("~",SUBSTITUTE(BY3,"/","~",3))),"0")*1</f>
        <v>0</v>
      </c>
      <c r="DC3" s="23">
        <f t="shared" ref="DC3:DC66" si="178">IF(BS3&gt;=5,MID(BY3,FIND("~",SUBSTITUTE(BY3,"/","~",4))+1,IFERROR(FIND("~",SUBSTITUTE(BY3,"/","~",5))-1,LEN(BY3))- FIND("~",SUBSTITUTE(BY3,"/","~",4))),"0")*1</f>
        <v>0</v>
      </c>
      <c r="DD3" s="23">
        <f t="shared" ref="DD3:DD66" si="179">IF(BS3&gt;=6,MID(BY3,FIND("~",SUBSTITUTE(BY3,"/","~",5))+1,IFERROR(FIND("~",SUBSTITUTE(BY3,"/","~",6))-1,LEN(BY3))- FIND("~",SUBSTITUTE(BY3,"/","~",5))),"0")*1</f>
        <v>0</v>
      </c>
      <c r="DE3" s="23">
        <f t="shared" ref="DE3:DE66" si="180">IF(BT3&gt;=1,MID(BZ3,1,IFERROR(FIND("~",SUBSTITUTE(BZ3,"/","~",1))-1,LEN(BZ3))),"0")*1</f>
        <v>0</v>
      </c>
      <c r="DF3" s="23">
        <f t="shared" ref="DF3:DF66" si="181">IF(BT3&gt;=2,MID(BZ3,FIND("~",SUBSTITUTE(BZ3,"/","~",1))+1,IFERROR(FIND("~",SUBSTITUTE(BZ3,"/","~",2))-1,LEN(BZ3))- FIND("~",SUBSTITUTE(BZ3,"/","~",1))),"0")*1</f>
        <v>0</v>
      </c>
      <c r="DG3" s="23">
        <f t="shared" ref="DG3:DG66" si="182">IF(BT3&gt;=3,MID(BZ3,FIND("~",SUBSTITUTE(BZ3,"/","~",2))+1,IFERROR(FIND("~",SUBSTITUTE(BZ3,"/","~",3))-1,LEN(BZ3))- FIND("~",SUBSTITUTE(BZ3,"/","~",2))),"0")*1</f>
        <v>0</v>
      </c>
      <c r="DH3" s="23">
        <f t="shared" ref="DH3:DH66" si="183">IF(BT3&gt;=4,MID(BZ3,FIND("~",SUBSTITUTE(BZ3,"/","~",3))+1,IFERROR(FIND("~",SUBSTITUTE(BZ3,"/","~",4))-1,LEN(BZ3))- FIND("~",SUBSTITUTE(BZ3,"/","~",3))),"0")*1</f>
        <v>0</v>
      </c>
      <c r="DI3" s="23">
        <f t="shared" ref="DI3:DI66" si="184">IF(BT3&gt;=5,MID(BZ3,FIND("~",SUBSTITUTE(BZ3,"/","~",4))+1,IFERROR(FIND("~",SUBSTITUTE(BZ3,"/","~",5))-1,LEN(BZ3))- FIND("~",SUBSTITUTE(BZ3,"/","~",4))),"0")*1</f>
        <v>0</v>
      </c>
      <c r="DJ3" s="23">
        <f t="shared" ref="DJ3:DJ66" si="185">IF(BT3&gt;=6,MID(BZ3,FIND("~",SUBSTITUTE(BZ3,"/","~",5))+1,IFERROR(FIND("~",SUBSTITUTE(BZ3,"/","~",6))-1,LEN(BZ3))- FIND("~",SUBSTITUTE(BZ3,"/","~",5))),"0")*1</f>
        <v>0</v>
      </c>
      <c r="DK3" s="23" t="str">
        <f>Input!AK3</f>
        <v>80W/80W/120W</v>
      </c>
      <c r="DL3" s="23" t="str">
        <f>Input!BA3</f>
        <v>80W/80W/80W</v>
      </c>
      <c r="DM3" s="23" t="str">
        <f>Input!BQ3</f>
        <v/>
      </c>
      <c r="DN3" s="23" t="str">
        <f>Input!CE3</f>
        <v/>
      </c>
      <c r="DO3" s="23" t="str">
        <f>Input!CS3</f>
        <v/>
      </c>
      <c r="DP3" s="23" t="str">
        <f>Input!DG3</f>
        <v/>
      </c>
      <c r="DQ3" s="23" t="str">
        <f t="shared" ref="DQ3:DQ66" si="186">ConcateMultiple(DW3:EB3,"W/ ",BO3)</f>
        <v>80W/ 80W/ 120W</v>
      </c>
      <c r="DR3" s="23" t="str">
        <f t="shared" ref="DR3:DR66" si="187">ConcateMultiple(ED3:EI3,"W/ ",BP3)</f>
        <v>80W/ 80W/ 80W</v>
      </c>
      <c r="DS3" s="23" t="str">
        <f t="shared" ref="DS3:DS66" si="188">ConcateMultiple(EK3:EP3,"W/ ",BQ3)</f>
        <v/>
      </c>
      <c r="DT3" s="23" t="str">
        <f t="shared" ref="DT3:DT66" si="189">ConcateMultiple(ER3:EW3,"W/ ",BR3)</f>
        <v/>
      </c>
      <c r="DU3" s="23" t="str">
        <f t="shared" ref="DU3:DU66" si="190">ConcateMultiple(EY3:FD3,"W/ ",BS3)</f>
        <v/>
      </c>
      <c r="DV3" s="23" t="str">
        <f t="shared" ref="DV3:DV66" si="191">ConcateMultiple(FF3:FK3,"W/ ",BT3)</f>
        <v/>
      </c>
      <c r="DW3" s="23">
        <f t="shared" ref="DW3:DW66" si="192">SUBSTITUTE(IF(BO3&gt;=1,MID(DK3,1,IFERROR(FIND("~",SUBSTITUTE(DK3,"/","~",1))-1,LEN(DK3))),"0"),"W","")*1</f>
        <v>80</v>
      </c>
      <c r="DX3" s="23">
        <f t="shared" ref="DX3:DX66" si="193">SUBSTITUTE(IF(BO3&gt;=2,MID(DK3,FIND("~",SUBSTITUTE(DK3,"/","~",1))+1,IFERROR(FIND("~",SUBSTITUTE(DK3,"/","~",2))-1,LEN(DK3))- FIND("~",SUBSTITUTE(DK3,"/","~",1))),"0"),"W","")*1</f>
        <v>80</v>
      </c>
      <c r="DY3" s="23">
        <f t="shared" ref="DY3:DY66" si="194">SUBSTITUTE(IF(BO3&gt;=3,MID(DK3,FIND("~",SUBSTITUTE(DK3,"/","~",2))+1,IFERROR(FIND("~",SUBSTITUTE(DK3,"/","~",3))-1,LEN(DK3))- FIND("~",SUBSTITUTE(DK3,"/","~",2))),"0"),"W","")*1</f>
        <v>120</v>
      </c>
      <c r="DZ3" s="23">
        <f t="shared" ref="DZ3:DZ66" si="195">SUBSTITUTE(IF(BO3&gt;=4,MID(DK3,FIND("~",SUBSTITUTE(DK3,"/","~",3))+1,IFERROR(FIND("~",SUBSTITUTE(DK3,"/","~",4))-1,LEN(DK3))- FIND("~",SUBSTITUTE(DK3,"/","~",3))),"0"),"W","")*1</f>
        <v>0</v>
      </c>
      <c r="EA3" s="23">
        <f t="shared" ref="EA3:EA66" si="196">SUBSTITUTE(IF(BO3&gt;=5,MID(DK3,FIND("~",SUBSTITUTE(DK3,"/","~",4))+1,IFERROR(FIND("~",SUBSTITUTE(DK3,"/","~",5))-1,LEN(DK3))- FIND("~",SUBSTITUTE(DK3,"/","~",4))),"0"),"W","")*1</f>
        <v>0</v>
      </c>
      <c r="EB3" s="23">
        <f t="shared" ref="EB3:EB66" si="197">SUBSTITUTE(IF(BO3&gt;=6,MID(DK3,FIND("~",SUBSTITUTE(DK3,"/","~",5))+1,IFERROR(FIND("~",SUBSTITUTE(DK3,"/","~",6))-1,LEN(DK3))- FIND("~",SUBSTITUTE(DK3,"/","~",5))),"0"),"W","")*1</f>
        <v>0</v>
      </c>
      <c r="EC3" s="23">
        <f t="shared" ref="EC3:EC66" si="198">MAX(DW3:DZ3)</f>
        <v>120</v>
      </c>
      <c r="ED3" s="23">
        <f t="shared" ref="ED3:ED66" si="199">SUBSTITUTE(IF(BP3&gt;=1,MID(DL3,1,IFERROR(FIND("~",SUBSTITUTE(DL3,"/","~",1))-1,LEN(DL3))),"0"),"W","")*1</f>
        <v>80</v>
      </c>
      <c r="EE3" s="23">
        <f t="shared" ref="EE3:EE66" si="200">SUBSTITUTE(IF(BP3&gt;=2,MID(DL3,FIND("~",SUBSTITUTE(DL3,"/","~",1))+1,IFERROR(FIND("~",SUBSTITUTE(DL3,"/","~",2))-1,LEN(DL3))- FIND("~",SUBSTITUTE(DL3,"/","~",1))),"0"),"W","")*1</f>
        <v>80</v>
      </c>
      <c r="EF3" s="23">
        <f t="shared" ref="EF3:EF66" si="201">SUBSTITUTE(IF(BP3&gt;=3,MID(DL3,FIND("~",SUBSTITUTE(DL3,"/","~",2))+1,IFERROR(FIND("~",SUBSTITUTE(DL3,"/","~",3))-1,LEN(DL3))- FIND("~",SUBSTITUTE(DL3,"/","~",2))),"0"),"W","")*1</f>
        <v>80</v>
      </c>
      <c r="EG3" s="23">
        <f t="shared" ref="EG3:EG66" si="202">SUBSTITUTE(IF(BP3&gt;=4,MID(DL3,FIND("~",SUBSTITUTE(DL3,"/","~",3))+1,IFERROR(FIND("~",SUBSTITUTE(DL3,"/","~",4))-1,LEN(DL3))- FIND("~",SUBSTITUTE(DL3,"/","~",3))),"0"),"W","")*1</f>
        <v>0</v>
      </c>
      <c r="EH3" s="23">
        <f t="shared" ref="EH3:EH66" si="203">SUBSTITUTE(IF(BP3&gt;=5,MID(DL3,FIND("~",SUBSTITUTE(DL3,"/","~",4))+1,IFERROR(FIND("~",SUBSTITUTE(DL3,"/","~",5))-1,LEN(DL3))- FIND("~",SUBSTITUTE(DL3,"/","~",4))),"0"),"W","")*1</f>
        <v>0</v>
      </c>
      <c r="EI3" s="23">
        <f t="shared" ref="EI3:EI66" si="204">SUBSTITUTE(IF(BP3&gt;=6,MID(DL3,FIND("~",SUBSTITUTE(DL3,"/","~",5))+1,IFERROR(FIND("~",SUBSTITUTE(DL3,"/","~",6))-1,LEN(DL3))- FIND("~",SUBSTITUTE(DL3,"/","~",5))),"0"),"W","")*1</f>
        <v>0</v>
      </c>
      <c r="EJ3" s="23">
        <f t="shared" ref="EJ3:EJ66" si="205">MAX(ED3:EG3)</f>
        <v>80</v>
      </c>
      <c r="EK3" s="23">
        <f t="shared" ref="EK3:EK66" si="206">SUBSTITUTE(IF(BQ3&gt;=1,MID(DM3,1,IFERROR(FIND("~",SUBSTITUTE(DM3,"/","~",1))-1,LEN(DM3))),"0"),"W","")*1</f>
        <v>0</v>
      </c>
      <c r="EL3" s="23">
        <f t="shared" ref="EL3:EL66" si="207">SUBSTITUTE(IF(BQ3&gt;=2,MID(DM3,FIND("~",SUBSTITUTE(DM3,"/","~",1))+1,IFERROR(FIND("~",SUBSTITUTE(DM3,"/","~",2))-1,LEN(DM3))- FIND("~",SUBSTITUTE(DM3,"/","~",1))),"0"),"W","")*1</f>
        <v>0</v>
      </c>
      <c r="EM3" s="23">
        <f t="shared" ref="EM3:EM66" si="208">SUBSTITUTE(IF(BQ3&gt;=3,MID(DM3,FIND("~",SUBSTITUTE(DM3,"/","~",2))+1,IFERROR(FIND("~",SUBSTITUTE(DM3,"/","~",3))-1,LEN(DM3))- FIND("~",SUBSTITUTE(DM3,"/","~",2))),"0"),"W","")*1</f>
        <v>0</v>
      </c>
      <c r="EN3" s="23">
        <f t="shared" ref="EN3:EN66" si="209">SUBSTITUTE(IF(BQ3&gt;=4,MID(DM3,FIND("~",SUBSTITUTE(DM3,"/","~",3))+1,IFERROR(FIND("~",SUBSTITUTE(DM3,"/","~",4))-1,LEN(DM3))- FIND("~",SUBSTITUTE(DM3,"/","~",3))),"0"),"W","")*1</f>
        <v>0</v>
      </c>
      <c r="EO3" s="23">
        <f t="shared" ref="EO3:EO66" si="210">SUBSTITUTE(IF(BQ3&gt;=5,MID(DM3,FIND("~",SUBSTITUTE(DM3,"/","~",4))+1,IFERROR(FIND("~",SUBSTITUTE(DM3,"/","~",5))-1,LEN(DM3))- FIND("~",SUBSTITUTE(DM3,"/","~",4))),"0"),"W","")*1</f>
        <v>0</v>
      </c>
      <c r="EP3" s="23">
        <f t="shared" ref="EP3:EP66" si="211">SUBSTITUTE(IF(BQ3&gt;=6,MID(DM3,FIND("~",SUBSTITUTE(DM3,"/","~",5))+1,IFERROR(FIND("~",SUBSTITUTE(DM3,"/","~",6))-1,LEN(DM3))- FIND("~",SUBSTITUTE(DM3,"/","~",5))),"0"),"W","")*1</f>
        <v>0</v>
      </c>
      <c r="EQ3" s="23">
        <f t="shared" ref="EQ3:EQ66" si="212">MAX(EK3:EN3)</f>
        <v>0</v>
      </c>
      <c r="ER3" s="23">
        <f t="shared" ref="ER3:ER66" si="213">SUBSTITUTE(IF(BR3&gt;=1,MID(DN3,1,IFERROR(FIND("~",SUBSTITUTE(DN3,"/","~",1))-1,LEN(DN3))),"0"),"W","")*1</f>
        <v>0</v>
      </c>
      <c r="ES3" s="23">
        <f t="shared" ref="ES3:ES66" si="214">SUBSTITUTE(IF(BR3&gt;=2,MID(DN3,FIND("~",SUBSTITUTE(DN3,"/","~",1))+1,IFERROR(FIND("~",SUBSTITUTE(DN3,"/","~",2))-1,LEN(DN3))- FIND("~",SUBSTITUTE(DN3,"/","~",1))),"0"),"W","")*1</f>
        <v>0</v>
      </c>
      <c r="ET3" s="23">
        <f t="shared" ref="ET3:ET66" si="215">SUBSTITUTE(IF(BR3&gt;=3,MID(DN3,FIND("~",SUBSTITUTE(DN3,"/","~",2))+1,IFERROR(FIND("~",SUBSTITUTE(DN3,"/","~",3))-1,LEN(DN3))- FIND("~",SUBSTITUTE(DN3,"/","~",2))),"0"),"W","")*1</f>
        <v>0</v>
      </c>
      <c r="EU3" s="23">
        <f t="shared" ref="EU3:EU66" si="216">SUBSTITUTE(IF(BR3&gt;=4,MID(DN3,FIND("~",SUBSTITUTE(DN3,"/","~",3))+1,IFERROR(FIND("~",SUBSTITUTE(DN3,"/","~",4))-1,LEN(DN3))- FIND("~",SUBSTITUTE(DN3,"/","~",3))),"0"),"W","")*1</f>
        <v>0</v>
      </c>
      <c r="EV3" s="23">
        <f t="shared" ref="EV3:EV66" si="217">SUBSTITUTE(IF(BR3&gt;=5,MID(DN3,FIND("~",SUBSTITUTE(DN3,"/","~",4))+1,IFERROR(FIND("~",SUBSTITUTE(DN3,"/","~",5))-1,LEN(DN3))- FIND("~",SUBSTITUTE(DN3,"/","~",4))),"0"),"W","")*1</f>
        <v>0</v>
      </c>
      <c r="EW3" s="23">
        <f t="shared" ref="EW3:EW66" si="218">SUBSTITUTE(IF(BR3&gt;=6,MID(DN3,FIND("~",SUBSTITUTE(DN3,"/","~",5))+1,IFERROR(FIND("~",SUBSTITUTE(DN3,"/","~",6))-1,LEN(DN3))- FIND("~",SUBSTITUTE(DN3,"/","~",5))),"0"),"W","")*1</f>
        <v>0</v>
      </c>
      <c r="EX3" s="23">
        <f t="shared" ref="EX3:EX66" si="219">MAX(ER3:EU3)</f>
        <v>0</v>
      </c>
      <c r="EY3" s="23">
        <f t="shared" ref="EY3:EY66" si="220">SUBSTITUTE(IF(BS3&gt;=1,MID(DO3,1,IFERROR(FIND("~",SUBSTITUTE(DO3,"/","~",1))-1,LEN(DO3))),"0"),"W","")*1</f>
        <v>0</v>
      </c>
      <c r="EZ3" s="23">
        <f t="shared" ref="EZ3:EZ66" si="221">SUBSTITUTE(IF(BS3&gt;=2,MID(DO3,FIND("~",SUBSTITUTE(DO3,"/","~",1))+1,IFERROR(FIND("~",SUBSTITUTE(DO3,"/","~",2))-1,LEN(DO3))- FIND("~",SUBSTITUTE(DO3,"/","~",1))),"0"),"W","")*1</f>
        <v>0</v>
      </c>
      <c r="FA3" s="23">
        <f t="shared" ref="FA3:FA66" si="222">SUBSTITUTE(IF(BS3&gt;=3,MID(DO3,FIND("~",SUBSTITUTE(DO3,"/","~",2))+1,IFERROR(FIND("~",SUBSTITUTE(DO3,"/","~",3))-1,LEN(DO3))- FIND("~",SUBSTITUTE(DO3,"/","~",2))),"0"),"W","")*1</f>
        <v>0</v>
      </c>
      <c r="FB3" s="23">
        <f t="shared" ref="FB3:FB66" si="223">SUBSTITUTE(IF(BS3&gt;=4,MID(DO3,FIND("~",SUBSTITUTE(DO3,"/","~",3))+1,IFERROR(FIND("~",SUBSTITUTE(DO3,"/","~",4))-1,LEN(DO3))- FIND("~",SUBSTITUTE(DO3,"/","~",3))),"0"),"W","")*1</f>
        <v>0</v>
      </c>
      <c r="FC3" s="23">
        <f t="shared" ref="FC3:FC66" si="224">SUBSTITUTE(IF(BS3&gt;=5,MID(DO3,FIND("~",SUBSTITUTE(DO3,"/","~",4))+1,IFERROR(FIND("~",SUBSTITUTE(DO3,"/","~",5))-1,LEN(DO3))- FIND("~",SUBSTITUTE(DO3,"/","~",4))),"0"),"W","")*1</f>
        <v>0</v>
      </c>
      <c r="FD3" s="23">
        <f t="shared" ref="FD3:FD66" si="225">SUBSTITUTE(IF(BS3&gt;=6,MID(DO3,FIND("~",SUBSTITUTE(DO3,"/","~",5))+1,IFERROR(FIND("~",SUBSTITUTE(DO3,"/","~",6))-1,LEN(DO3))- FIND("~",SUBSTITUTE(DO3,"/","~",5))),"0"),"W","")*1</f>
        <v>0</v>
      </c>
      <c r="FE3" s="23">
        <f t="shared" ref="FE3:FE66" si="226">MAX(EY3:FB3)</f>
        <v>0</v>
      </c>
      <c r="FF3" s="23">
        <f t="shared" ref="FF3:FF66" si="227">SUBSTITUTE(IF(BT3&gt;=1,MID(DP3,1,IFERROR(FIND("~",SUBSTITUTE(DP3,"/","~",1))-1,LEN(DP3))),"0"),"W","")*1</f>
        <v>0</v>
      </c>
      <c r="FG3" s="23">
        <f t="shared" ref="FG3:FG66" si="228">SUBSTITUTE(IF(BT3&gt;=2,MID(DP3,FIND("~",SUBSTITUTE(DP3,"/","~",1))+1,IFERROR(FIND("~",SUBSTITUTE(DP3,"/","~",2))-1,LEN(DP3))- FIND("~",SUBSTITUTE(DP3,"/","~",1))),"0"),"W","")*1</f>
        <v>0</v>
      </c>
      <c r="FH3" s="23">
        <f t="shared" ref="FH3:FH66" si="229">SUBSTITUTE(IF(BT3&gt;=3,MID(DP3,FIND("~",SUBSTITUTE(DP3,"/","~",2))+1,IFERROR(FIND("~",SUBSTITUTE(DP3,"/","~",3))-1,LEN(DP3))- FIND("~",SUBSTITUTE(DP3,"/","~",2))),"0"),"W","")*1</f>
        <v>0</v>
      </c>
      <c r="FI3" s="23">
        <f t="shared" ref="FI3:FI66" si="230">SUBSTITUTE(IF(BT3&gt;=4,MID(DP3,FIND("~",SUBSTITUTE(DP3,"/","~",3))+1,IFERROR(FIND("~",SUBSTITUTE(DP3,"/","~",4))-1,LEN(DP3))- FIND("~",SUBSTITUTE(DP3,"/","~",3))),"0"),"W","")*1</f>
        <v>0</v>
      </c>
      <c r="FJ3" s="23">
        <f t="shared" ref="FJ3:FJ66" si="231">SUBSTITUTE(IF(BT3&gt;=5,MID(DP3,FIND("~",SUBSTITUTE(DP3,"/","~",4))+1,IFERROR(FIND("~",SUBSTITUTE(DP3,"/","~",5))-1,LEN(DP3))- FIND("~",SUBSTITUTE(DP3,"/","~",4))),"0"),"W","")*1</f>
        <v>0</v>
      </c>
      <c r="FK3" s="23">
        <f t="shared" ref="FK3:FK66" si="232">SUBSTITUTE(IF(BT3&gt;=6,MID(DP3,FIND("~",SUBSTITUTE(DP3,"/","~",5))+1,IFERROR(FIND("~",SUBSTITUTE(DP3,"/","~",6))-1,LEN(DP3))- FIND("~",SUBSTITUTE(DP3,"/","~",5))),"0"),"W","")*1</f>
        <v>0</v>
      </c>
      <c r="FL3" s="23">
        <f t="shared" ref="FL3:FL66" si="233">MAX(FF3:FI3)</f>
        <v>0</v>
      </c>
      <c r="FM3" s="23">
        <f t="shared" ref="FM3:FM66" si="234">MAX(EC3,EJ3,EQ3,EX3,FE3,FL3)</f>
        <v>120</v>
      </c>
      <c r="FN3" s="23" t="str">
        <f>Input!AL3</f>
        <v>G900</v>
      </c>
      <c r="FO3" s="23" t="str">
        <f>Input!BB3</f>
        <v>U2100</v>
      </c>
      <c r="FP3" s="23">
        <f>Input!BR3</f>
        <v>0</v>
      </c>
      <c r="FQ3" s="23" t="str">
        <f>Input!CF3</f>
        <v/>
      </c>
      <c r="FR3" s="23" t="str">
        <f>Input!CT3</f>
        <v/>
      </c>
      <c r="FS3" s="23" t="str">
        <f>Input!DH3</f>
        <v/>
      </c>
      <c r="FT3" s="23" t="str">
        <f>Input!AM3</f>
        <v>27m/ 27m/ 27m</v>
      </c>
      <c r="FU3" s="23" t="str">
        <f>Input!BC3</f>
        <v>27m/ 27m/ 27m</v>
      </c>
      <c r="FV3" s="23">
        <f>Input!BS3</f>
        <v>0</v>
      </c>
      <c r="FW3" s="23" t="str">
        <f>Input!CG3</f>
        <v/>
      </c>
      <c r="FX3" s="23" t="str">
        <f>Input!CU3</f>
        <v/>
      </c>
      <c r="FY3" s="23" t="str">
        <f>Input!DI3</f>
        <v/>
      </c>
      <c r="FZ3" s="23" t="str">
        <f t="shared" ref="FZ3:FZ66" si="235">ConcateMultiple(GF3:GK3,"m/ ",BO3)</f>
        <v>27m/ 27m/ 27m</v>
      </c>
      <c r="GA3" s="23" t="str">
        <f t="shared" ref="GA3:GA66" si="236">ConcateMultiple(GL3:GQ3,"m/ ",BP3)</f>
        <v>27m/ 27m/ 27m</v>
      </c>
      <c r="GB3" s="23" t="str">
        <f t="shared" ref="GB3:GB66" si="237">ConcateMultiple(GR3:GW3,"m/ ",BQ3)</f>
        <v/>
      </c>
      <c r="GC3" s="23" t="str">
        <f t="shared" ref="GC3:GC66" si="238">ConcateMultiple(GX3:HC3,"m/ ",BR3)</f>
        <v/>
      </c>
      <c r="GD3" s="23" t="str">
        <f t="shared" ref="GD3:GD66" si="239">ConcateMultiple(HD3:HI3,"m/ ",BS3)</f>
        <v/>
      </c>
      <c r="GE3" s="23" t="str">
        <f t="shared" ref="GE3:GE66" si="240">ConcateMultiple(HJ3:HO3,"m/ ",BT3)</f>
        <v/>
      </c>
      <c r="GF3" s="23">
        <f t="shared" ref="GF3:GF66" si="241">SUBSTITUTE(IF(BO3&gt;=1,MID(FT3,1,IFERROR(FIND("~",SUBSTITUTE(FT3,"/","~",1))-1,LEN(FT3))),"0"),"m","")*1</f>
        <v>27</v>
      </c>
      <c r="GG3" s="23">
        <f t="shared" ref="GG3:GG66" si="242">SUBSTITUTE(TRIM(IF(BO3&gt;=2,MID(FT3,FIND("~",SUBSTITUTE(FT3,"/","~",1))+1,IFERROR(FIND("~",SUBSTITUTE(FT3,"/","~",2))-1,LEN(FT3))- FIND("~",SUBSTITUTE(FT3,"/","~",1))),"0")),"m","")*1</f>
        <v>27</v>
      </c>
      <c r="GH3" s="23">
        <f t="shared" ref="GH3:GH66" si="243">SUBSTITUTE(TRIM(IF(BO3&gt;=3,MID(FT3,FIND("~",SUBSTITUTE(FT3,"/","~",2))+1,IFERROR(FIND("~",SUBSTITUTE(FT3,"/","~",3))-1,LEN(FT3))- FIND("~",SUBSTITUTE(FT3,"/","~",2))),"0")),"m","")*1</f>
        <v>27</v>
      </c>
      <c r="GI3" s="23">
        <f t="shared" ref="GI3:GI66" si="244">SUBSTITUTE(TRIM(IF(BO3&gt;=4,MID(FT3,FIND("~",SUBSTITUTE(FT3,"/","~",3))+1,IFERROR(FIND("~",SUBSTITUTE(FT3,"/","~",4))-1,LEN(FT3))- FIND("~",SUBSTITUTE(FT3,"/","~",3))),"0")),"m","")*1</f>
        <v>0</v>
      </c>
      <c r="GJ3" s="23">
        <f t="shared" ref="GJ3:GJ66" si="245">SUBSTITUTE(TRIM(IF(BO3&gt;=5,MID(FT3,FIND("~",SUBSTITUTE(FT3,"/","~",4))+1,IFERROR(FIND("~",SUBSTITUTE(FT3,"/","~",5))-1,LEN(FT3))- FIND("~",SUBSTITUTE(FT3,"/","~",4))),"0")),"m","")*1</f>
        <v>0</v>
      </c>
      <c r="GK3" s="23">
        <f t="shared" ref="GK3:GK66" si="246">SUBSTITUTE(TRIM(IF(BO3&gt;=6,MID(FT3,FIND("~",SUBSTITUTE(FT3,"/","~",5))+1,IFERROR(FIND("~",SUBSTITUTE(FT3,"/","~",6))-1,LEN(FT3))- FIND("~",SUBSTITUTE(FT3,"/","~",5))),"0")),"m","")*1</f>
        <v>0</v>
      </c>
      <c r="GL3" s="23">
        <f t="shared" ref="GL3:GL66" si="247">SUBSTITUTE(IF(BP3&gt;=1,MID(FU3,1,IFERROR(FIND("~",SUBSTITUTE(FU3,"/","~",1))-1,LEN(FU3))),"0"),"m","")*1</f>
        <v>27</v>
      </c>
      <c r="GM3" s="23">
        <f t="shared" ref="GM3:GM66" si="248">SUBSTITUTE(TRIM(IF(BP3&gt;=2,MID(FU3,FIND("~",SUBSTITUTE(FU3,"/","~",1))+1,IFERROR(FIND("~",SUBSTITUTE(FU3,"/","~",2))-1,LEN(FU3))- FIND("~",SUBSTITUTE(FU3,"/","~",1))),"0")),"m","")*1</f>
        <v>27</v>
      </c>
      <c r="GN3" s="23">
        <f t="shared" ref="GN3:GN66" si="249">SUBSTITUTE(TRIM(IF(BP3&gt;=3,MID(FU3,FIND("~",SUBSTITUTE(FU3,"/","~",2))+1,IFERROR(FIND("~",SUBSTITUTE(FU3,"/","~",3))-1,LEN(FU3))- FIND("~",SUBSTITUTE(FU3,"/","~",2))),"0")),"m","")*1</f>
        <v>27</v>
      </c>
      <c r="GO3" s="23">
        <f t="shared" ref="GO3:GO66" si="250">SUBSTITUTE(TRIM(IF(BP3&gt;=4,MID(FU3,FIND("~",SUBSTITUTE(FU3,"/","~",3))+1,IFERROR(FIND("~",SUBSTITUTE(FU3,"/","~",4))-1,LEN(FU3))- FIND("~",SUBSTITUTE(FU3,"/","~",3))),"0")),"m","")*1</f>
        <v>0</v>
      </c>
      <c r="GP3" s="23">
        <f t="shared" ref="GP3:GP66" si="251">SUBSTITUTE(TRIM(IF(BP3&gt;=5,MID(FU3,FIND("~",SUBSTITUTE(FU3,"/","~",4))+1,IFERROR(FIND("~",SUBSTITUTE(FU3,"/","~",5))-1,LEN(FU3))- FIND("~",SUBSTITUTE(FU3,"/","~",4))),"0")),"m","")*1</f>
        <v>0</v>
      </c>
      <c r="GQ3" s="23">
        <f t="shared" ref="GQ3:GQ66" si="252">SUBSTITUTE(TRIM(IF(BP3&gt;=6,MID(FU3,FIND("~",SUBSTITUTE(FU3,"/","~",5))+1,IFERROR(FIND("~",SUBSTITUTE(FU3,"/","~",6))-1,LEN(FU3))- FIND("~",SUBSTITUTE(FU3,"/","~",5))),"0")),"m","")*1</f>
        <v>0</v>
      </c>
      <c r="GR3" s="23">
        <f t="shared" ref="GR3:GR66" si="253">SUBSTITUTE(IF(BQ3&gt;=1,MID(FV3,1,IFERROR(FIND("~",SUBSTITUTE(FV3,"/","~",1))-1,LEN(FV3))),"0"),"m","")*1</f>
        <v>0</v>
      </c>
      <c r="GS3" s="23">
        <f t="shared" ref="GS3:GS66" si="254">SUBSTITUTE(TRIM(IF(BQ3&gt;=2,MID(FV3,FIND("~",SUBSTITUTE(FV3,"/","~",1))+1,IFERROR(FIND("~",SUBSTITUTE(FV3,"/","~",2))-1,LEN(FV3))- FIND("~",SUBSTITUTE(FV3,"/","~",1))),"0")),"m","")*1</f>
        <v>0</v>
      </c>
      <c r="GT3" s="23">
        <f t="shared" ref="GT3:GT66" si="255">SUBSTITUTE(TRIM(IF(BQ3&gt;=3,MID(FV3,FIND("~",SUBSTITUTE(FV3,"/","~",2))+1,IFERROR(FIND("~",SUBSTITUTE(FV3,"/","~",3))-1,LEN(FV3))- FIND("~",SUBSTITUTE(FV3,"/","~",2))),"0")),"m","")*1</f>
        <v>0</v>
      </c>
      <c r="GU3" s="23">
        <f t="shared" ref="GU3:GU66" si="256">SUBSTITUTE(TRIM(IF(BQ3&gt;=4,MID(FV3,FIND("~",SUBSTITUTE(FV3,"/","~",3))+1,IFERROR(FIND("~",SUBSTITUTE(FV3,"/","~",4))-1,LEN(FV3))- FIND("~",SUBSTITUTE(FV3,"/","~",3))),"0")),"m","")*1</f>
        <v>0</v>
      </c>
      <c r="GV3" s="23">
        <f t="shared" ref="GV3:GV66" si="257">SUBSTITUTE(TRIM(IF(BQ3&gt;=5,MID(FV3,FIND("~",SUBSTITUTE(FV3,"/","~",4))+1,IFERROR(FIND("~",SUBSTITUTE(FV3,"/","~",5))-1,LEN(FV3))- FIND("~",SUBSTITUTE(FV3,"/","~",4))),"0")),"m","")*1</f>
        <v>0</v>
      </c>
      <c r="GW3" s="23">
        <f t="shared" ref="GW3:GW66" si="258">SUBSTITUTE(TRIM(IF(BQ3&gt;=6,MID(FV3,FIND("~",SUBSTITUTE(FV3,"/","~",5))+1,IFERROR(FIND("~",SUBSTITUTE(FV3,"/","~",6))-1,LEN(FV3))- FIND("~",SUBSTITUTE(FV3,"/","~",5))),"0")),"m","")*1</f>
        <v>0</v>
      </c>
      <c r="GX3" s="23">
        <f t="shared" ref="GX3:GX66" si="259">SUBSTITUTE(IF(BR3&gt;=1,MID(FW3,1,IFERROR(FIND("~",SUBSTITUTE(FW3,"/","~",1))-1,LEN(FW3))),"0"),"m","")*1</f>
        <v>0</v>
      </c>
      <c r="GY3" s="23">
        <f t="shared" ref="GY3:GY66" si="260">SUBSTITUTE(TRIM(IF(BR3&gt;=2,MID(FW3,FIND("~",SUBSTITUTE(FW3,"/","~",1))+1,IFERROR(FIND("~",SUBSTITUTE(FW3,"/","~",2))-1,LEN(FW3))- FIND("~",SUBSTITUTE(FW3,"/","~",1))),"0")),"m","")*1</f>
        <v>0</v>
      </c>
      <c r="GZ3" s="23">
        <f t="shared" ref="GZ3:GZ66" si="261">SUBSTITUTE(TRIM(IF(BR3&gt;=3,MID(FW3,FIND("~",SUBSTITUTE(FW3,"/","~",2))+1,IFERROR(FIND("~",SUBSTITUTE(FW3,"/","~",3))-1,LEN(FW3))- FIND("~",SUBSTITUTE(FW3,"/","~",2))),"0")),"m","")*1</f>
        <v>0</v>
      </c>
      <c r="HA3" s="23">
        <f t="shared" ref="HA3:HA66" si="262">SUBSTITUTE(TRIM(IF(BR3&gt;=4,MID(FW3,FIND("~",SUBSTITUTE(FW3,"/","~",3))+1,IFERROR(FIND("~",SUBSTITUTE(FW3,"/","~",4))-1,LEN(FW3))- FIND("~",SUBSTITUTE(FW3,"/","~",3))),"0")),"m","")*1</f>
        <v>0</v>
      </c>
      <c r="HB3" s="23">
        <f t="shared" ref="HB3:HB66" si="263">SUBSTITUTE(TRIM(IF(BR3&gt;=5,MID(FW3,FIND("~",SUBSTITUTE(FW3,"/","~",4))+1,IFERROR(FIND("~",SUBSTITUTE(FW3,"/","~",5))-1,LEN(FW3))- FIND("~",SUBSTITUTE(FW3,"/","~",4))),"0")),"m","")*1</f>
        <v>0</v>
      </c>
      <c r="HC3" s="23">
        <f t="shared" ref="HC3:HC66" si="264">SUBSTITUTE(TRIM(IF(BR3&gt;=6,MID(FW3,FIND("~",SUBSTITUTE(FW3,"/","~",5))+1,IFERROR(FIND("~",SUBSTITUTE(FW3,"/","~",6))-1,LEN(FW3))- FIND("~",SUBSTITUTE(FW3,"/","~",5))),"0")),"m","")*1</f>
        <v>0</v>
      </c>
      <c r="HD3" s="23">
        <f t="shared" ref="HD3:HD66" si="265">SUBSTITUTE(IF(BS3&gt;=1,MID(FX3,1,IFERROR(FIND("~",SUBSTITUTE(FX3,"/","~",1))-1,LEN(FX3))),"0"),"m","")*1</f>
        <v>0</v>
      </c>
      <c r="HE3" s="23">
        <f t="shared" ref="HE3:HE66" si="266">SUBSTITUTE(TRIM(IF(BS3&gt;=2,MID(FX3,FIND("~",SUBSTITUTE(FX3,"/","~",1))+1,IFERROR(FIND("~",SUBSTITUTE(FX3,"/","~",2))-1,LEN(FX3))- FIND("~",SUBSTITUTE(FX3,"/","~",1))),"0")),"m","")*1</f>
        <v>0</v>
      </c>
      <c r="HF3" s="23">
        <f t="shared" ref="HF3:HF66" si="267">SUBSTITUTE(TRIM(IF(BS3&gt;=3,MID(FX3,FIND("~",SUBSTITUTE(FX3,"/","~",2))+1,IFERROR(FIND("~",SUBSTITUTE(FX3,"/","~",3))-1,LEN(FX3))- FIND("~",SUBSTITUTE(FX3,"/","~",2))),"0")),"m","")*1</f>
        <v>0</v>
      </c>
      <c r="HG3" s="23">
        <f t="shared" ref="HG3:HG66" si="268">SUBSTITUTE(TRIM(IF(BS3&gt;=4,MID(FX3,FIND("~",SUBSTITUTE(FX3,"/","~",3))+1,IFERROR(FIND("~",SUBSTITUTE(FX3,"/","~",4))-1,LEN(FX3))- FIND("~",SUBSTITUTE(FX3,"/","~",3))),"0")),"m","")*1</f>
        <v>0</v>
      </c>
      <c r="HH3" s="23">
        <f t="shared" ref="HH3:HH66" si="269">SUBSTITUTE(TRIM(IF(BS3&gt;=5,MID(FX3,FIND("~",SUBSTITUTE(FX3,"/","~",4))+1,IFERROR(FIND("~",SUBSTITUTE(FX3,"/","~",5))-1,LEN(FX3))- FIND("~",SUBSTITUTE(FX3,"/","~",4))),"0")),"m","")*1</f>
        <v>0</v>
      </c>
      <c r="HI3" s="23">
        <f t="shared" ref="HI3:HI66" si="270">SUBSTITUTE(TRIM(IF(BS3&gt;=6,MID(FX3,FIND("~",SUBSTITUTE(FX3,"/","~",5))+1,IFERROR(FIND("~",SUBSTITUTE(FX3,"/","~",6))-1,LEN(FX3))- FIND("~",SUBSTITUTE(FX3,"/","~",5))),"0")),"m","")*1</f>
        <v>0</v>
      </c>
      <c r="HJ3" s="23">
        <f t="shared" ref="HJ3:HJ66" si="271">SUBSTITUTE(IF(BT3&gt;=1,MID(FY3,1,IFERROR(FIND("~",SUBSTITUTE(FY3,"/","~",1))-1,LEN(FY3))),"0"),"m","")*1</f>
        <v>0</v>
      </c>
      <c r="HK3" s="23">
        <f t="shared" ref="HK3:HK66" si="272">SUBSTITUTE(TRIM(IF(BT3&gt;=2,MID(FY3,FIND("~",SUBSTITUTE(FY3,"/","~",1))+1,IFERROR(FIND("~",SUBSTITUTE(FY3,"/","~",2))-1,LEN(FY3))- FIND("~",SUBSTITUTE(FY3,"/","~",1))),"0")),"m","")*1</f>
        <v>0</v>
      </c>
      <c r="HL3" s="23">
        <f t="shared" ref="HL3:HL66" si="273">SUBSTITUTE(TRIM(IF(BT3&gt;=3,MID(FY3,FIND("~",SUBSTITUTE(FY3,"/","~",2))+1,IFERROR(FIND("~",SUBSTITUTE(FY3,"/","~",3))-1,LEN(FY3))- FIND("~",SUBSTITUTE(FY3,"/","~",2))),"0")),"m","")*1</f>
        <v>0</v>
      </c>
      <c r="HM3" s="23">
        <f t="shared" ref="HM3:HM66" si="274">SUBSTITUTE(TRIM(IF(BT3&gt;=4,MID(FY3,FIND("~",SUBSTITUTE(FY3,"/","~",3))+1,IFERROR(FIND("~",SUBSTITUTE(FY3,"/","~",4))-1,LEN(FY3))- FIND("~",SUBSTITUTE(FY3,"/","~",3))),"0")),"m","")*1</f>
        <v>0</v>
      </c>
      <c r="HN3" s="23">
        <f t="shared" ref="HN3:HN66" si="275">SUBSTITUTE(TRIM(IF(BT3&gt;=5,MID(FY3,FIND("~",SUBSTITUTE(FY3,"/","~",4))+1,IFERROR(FIND("~",SUBSTITUTE(FY3,"/","~",5))-1,LEN(FY3))- FIND("~",SUBSTITUTE(FY3,"/","~",4))),"0")),"m","")*1</f>
        <v>0</v>
      </c>
      <c r="HO3" s="23">
        <f t="shared" ref="HO3:HO66" si="276">SUBSTITUTE(TRIM(IF(BT3&gt;=6,MID(FY3,FIND("~",SUBSTITUTE(FY3,"/","~",5))+1,IFERROR(FIND("~",SUBSTITUTE(FY3,"/","~",6))-1,LEN(FY3))- FIND("~",SUBSTITUTE(FY3,"/","~",5))),"0")),"m","")*1</f>
        <v>0</v>
      </c>
      <c r="HP3" s="23" t="str">
        <f>INDEX(LabNameList,MATCH(LabId,LabIDList,0))</f>
        <v>Trung tâm Kiểm định và Chứng nhận 2</v>
      </c>
      <c r="HQ3" s="23">
        <f t="shared" ref="HQ3:HQ66" si="277">MinMultiple(GF3:GI3,BO3)</f>
        <v>27</v>
      </c>
      <c r="HR3" s="23">
        <f t="shared" ref="HR3:HR66" si="278">MinMultiple(GL3:GO3,BP3)</f>
        <v>27</v>
      </c>
      <c r="HS3" s="23">
        <f t="shared" ref="HS3:HS66" si="279">MinMultiple(GR3:GU3,BQ3)</f>
        <v>0</v>
      </c>
      <c r="HT3" s="23">
        <f t="shared" ref="HT3:HT66" si="280">MinMultiple(GX3:HA3,BR3)</f>
        <v>0</v>
      </c>
      <c r="HU3" s="23">
        <f t="shared" ref="HU3:HU66" si="281">MinMultiple(HD3:HG3,BS3)</f>
        <v>0</v>
      </c>
      <c r="HV3" s="23">
        <f t="shared" ref="HV3:HV66" si="282">MinMultiple(HJ3:HM3,BT3)</f>
        <v>0</v>
      </c>
      <c r="HW3" s="22">
        <f t="shared" ref="HW3:HW66" si="283">MinMultiple(HQ3:HV3,I3)</f>
        <v>27</v>
      </c>
      <c r="HX3" s="22">
        <f>Input!EB3</f>
        <v>9</v>
      </c>
      <c r="HY3" s="23">
        <v>97</v>
      </c>
      <c r="HZ3" s="23"/>
      <c r="IA3" s="23"/>
      <c r="IB3" s="23"/>
      <c r="IC3" s="25" t="str">
        <f t="shared" ref="IC3:IC66" si="284">IF(LEN(ID3)=4,"B0"&amp;ID3&amp;IE3&amp;IF3,IF(LEN(ID3)=3,"B00"&amp;ID3&amp;IE3&amp;IF3,IF(LEN(ID3)=2,"B000"&amp;ID3&amp;IE3&amp;IF3,IF(LEN(ID3)=1,"B0000"&amp;ID3&amp;IE3&amp;IF3,"B"&amp;ID3&amp;IE3&amp;IF3))))</f>
        <v>B00002050118TG06</v>
      </c>
      <c r="ID3" s="26">
        <f>Input!O3</f>
        <v>2</v>
      </c>
      <c r="IE3" s="260" t="str">
        <f t="shared" ref="IE3:IE66" si="285">TEXT(II3,"ddmmyy")</f>
        <v>050118</v>
      </c>
      <c r="IF3" s="25" t="s">
        <v>7069</v>
      </c>
      <c r="IG3" s="260" t="str">
        <f t="shared" ref="IG3:IG66" si="286">TEXT(II3,"dd/mm/yyyy")</f>
        <v>05/01/2018</v>
      </c>
      <c r="IH3" s="260" t="str">
        <f t="shared" ref="IH3:IH66" si="287">TEXT(IJ3,"dd/mm/yyyy")</f>
        <v>05/01/2023</v>
      </c>
      <c r="II3" s="342" t="str">
        <f xml:space="preserve"> Input!R3</f>
        <v>05/01/2018</v>
      </c>
      <c r="IJ3" s="260">
        <f t="shared" ref="IJ3:IJ66" si="288">DATE(YEAR(II3) + 5,MONTH(II3),DAY(II3))</f>
        <v>44931</v>
      </c>
      <c r="IK3" s="261">
        <f t="shared" ref="IK3:IK66" si="289">IFERROR(MATCH("",AP3:AU3,0)-1,6)</f>
        <v>3</v>
      </c>
      <c r="IL3" s="262" t="str">
        <f t="shared" ref="IL3:IL66" si="290">IK3&amp;"-"&amp;IR3</f>
        <v>3-2</v>
      </c>
      <c r="IM3" s="262" t="str">
        <f t="shared" ref="IM3:IM66" si="291">IF(AQ3&lt;&gt;"",IF(AQ3=AP3,"CHUNG","KHAC"),"")</f>
        <v>CHUNG</v>
      </c>
      <c r="IN3" s="262" t="str">
        <f t="shared" ref="IN3:IN66" si="292">IF(AR3&lt;&gt;"",IF(AR3=AP3,"CHUNG","KHAC"),"")</f>
        <v>KHAC</v>
      </c>
      <c r="IO3" s="262" t="str">
        <f t="shared" ref="IO3:IO66" si="293">IF(AS3&lt;&gt;"",IF(AS3=AP3,"CHUNG","KHAC"),"")</f>
        <v/>
      </c>
      <c r="IP3" s="262" t="str">
        <f t="shared" ref="IP3:IP66" si="294">IF(AT3&lt;&gt;"",IF(AT3=AP3,"CHUNG","KHAC"),"")</f>
        <v/>
      </c>
      <c r="IQ3" s="262" t="str">
        <f t="shared" ref="IQ3:IQ66" si="295">IF(AU3&lt;&gt;"",IF(AU3=AP3,"CHUNG","KHAC"),"")</f>
        <v/>
      </c>
      <c r="IR3" s="262">
        <f t="shared" ref="IR3:IR66" si="296">IF(COUNTIF(IM3:IQ3,"CHUNG")=0,1,COUNTIF(IM3:IQ3,"CHUNG")+1)</f>
        <v>2</v>
      </c>
      <c r="IS3" s="262">
        <f t="shared" ref="IS3:IS66" si="297">IK3-IR3</f>
        <v>1</v>
      </c>
      <c r="IT3" s="262" t="str">
        <f t="shared" ref="IT3:IT66" si="298">IF(IS3=0,"No","Yes")</f>
        <v>Yes</v>
      </c>
      <c r="IU3" s="262" t="str">
        <f t="shared" ref="IU3:IU66" si="299">IF(IS3=0,"No","Yes")</f>
        <v>Yes</v>
      </c>
    </row>
    <row r="4" spans="1:255" ht="114.75">
      <c r="A4" s="349">
        <f>Input!A4</f>
        <v>3</v>
      </c>
      <c r="B4" s="22" t="str">
        <f>INDEX(ApplicantIDList,MATCH(AI4,ApplicantNameList,0))</f>
        <v>VNM-HCM</v>
      </c>
      <c r="C4" s="22" t="str">
        <f>INDEX(OperatorIDList,MATCH(AJ4,OperatorNameList,0))</f>
        <v>VNMOBILE</v>
      </c>
      <c r="D4" s="22" t="str">
        <f>Input!Y4</f>
        <v>359491</v>
      </c>
      <c r="E4" s="22" t="str">
        <f>Input!G4</f>
        <v>Số 62/1A, quốc lộ 22, tổ 3, ấp Mỹ Hòa 4, xã Trung Chánh, huyện Hóc Môn, thành phố Hồ Chí Minh.</v>
      </c>
      <c r="F4" s="22" t="str">
        <f>TRIM(SUBSTITUTE(SUBSTITUTE(Input!H4,"Thành phố ",""),"Tỉnh ",""))</f>
        <v>Hồ Chí Minh</v>
      </c>
      <c r="G4" s="22" t="str">
        <f>Input!I4</f>
        <v>106,60256</v>
      </c>
      <c r="H4" s="22" t="str">
        <f>Input!J4</f>
        <v>10,86228</v>
      </c>
      <c r="I4" s="22">
        <f>Input!V4</f>
        <v>2</v>
      </c>
      <c r="J4" s="22" t="str">
        <f>Input!K4</f>
        <v>K00003221217D005</v>
      </c>
      <c r="K4" s="24" t="str">
        <f>TEXT(Input!L4,"dd/mm/yyyy")</f>
        <v>30/12/2017</v>
      </c>
      <c r="L4" s="24" t="str">
        <f>TEXT(Input!M4,"dd/mm/yyyy")</f>
        <v>22/12/2017</v>
      </c>
      <c r="M4" s="22" t="str">
        <f t="shared" si="135"/>
        <v>CÔNG TY CỔ PHẦN VIỄN THÔNG DI ĐỘNG VIETNAMOBILE;CÔNG TY CỔ PHẦN VIỄN THÔNG DI ĐỘNG VIETNAMOBILE</v>
      </c>
      <c r="N4" s="22" t="str">
        <f t="shared" si="136"/>
        <v>359491;359491</v>
      </c>
      <c r="O4" s="22" t="str">
        <f t="shared" si="137"/>
        <v>ERICSSON RBS 2216;ZTE ZXSDR BS8700</v>
      </c>
      <c r="P4" s="22" t="str">
        <f t="shared" si="138"/>
        <v>3;3</v>
      </c>
      <c r="Q4" s="22" t="str">
        <f t="shared" si="139"/>
        <v>4/4/4;2/2/2</v>
      </c>
      <c r="R4" s="22" t="str">
        <f t="shared" si="140"/>
        <v>80W/ 80W/ 80W;80W/ 80W/ 80W</v>
      </c>
      <c r="S4" s="22" t="str">
        <f t="shared" si="141"/>
        <v>G900;U2100</v>
      </c>
      <c r="T4" s="22" t="str">
        <f t="shared" si="142"/>
        <v>26m/ 26m/ 26m;23m/ 23m/ 23m</v>
      </c>
      <c r="U4" s="22">
        <v>3</v>
      </c>
      <c r="V4" s="22"/>
      <c r="W4" s="22" t="b">
        <f>INDEX(TrueFalseList,_xlfn.IFNA(MATCH(Input!EC4,CoKhongList,0),MATCH(Input!EC4,YesNoList,0)))</f>
        <v>0</v>
      </c>
      <c r="X4" s="22" t="b">
        <f>INDEX(TrueFalseList,_xlfn.IFNA(MATCH(Input!W4,CoKhongList,0),MATCH(Input!W4,YesNoList,0)))</f>
        <v>0</v>
      </c>
      <c r="Y4" s="22" t="str">
        <f>Input!DZ4</f>
        <v/>
      </c>
      <c r="Z4" s="22" t="b">
        <f>INDEX(TrueFalseList,_xlfn.IFNA(MATCH(Input!EA4,CoKhongList,0),MATCH(Input!EA4,YesNoList,0)))</f>
        <v>1</v>
      </c>
      <c r="AA4" s="22">
        <f t="shared" si="143"/>
        <v>17</v>
      </c>
      <c r="AB4" s="22" t="b">
        <v>0</v>
      </c>
      <c r="AC4" s="22" t="b">
        <v>1</v>
      </c>
      <c r="AD4" s="22">
        <f>Input!DR4</f>
        <v>0</v>
      </c>
      <c r="AE4" s="22"/>
      <c r="AF4" s="22">
        <f>Options!D8</f>
        <v>0</v>
      </c>
      <c r="AG4" s="22">
        <f t="shared" si="144"/>
        <v>0</v>
      </c>
      <c r="AH4" s="23"/>
      <c r="AI4" s="350" t="str">
        <f>Input!E4</f>
        <v>CHI NHÁNH CÔNG TY CỔ PHẦN VIỄN THÔNG DI ĐỘNG VIETNAMOBILE TẠI THÀNH PHỐ HỒ CHÍ MINH</v>
      </c>
      <c r="AJ4" s="350" t="str">
        <f>Input!F4</f>
        <v>CÔNG TY CỔ PHẦN VIỄN THÔNG DI ĐỘNG VIETNAMOBILE</v>
      </c>
      <c r="AK4" s="22">
        <f t="shared" si="145"/>
        <v>6</v>
      </c>
      <c r="AL4" s="258" t="str">
        <f t="shared" si="146"/>
        <v>thành phố Hồ Chí Minh.</v>
      </c>
      <c r="AM4" s="258" t="str">
        <f t="shared" si="147"/>
        <v>huyện Hóc Môn</v>
      </c>
      <c r="AN4" s="258" t="str">
        <f t="shared" si="148"/>
        <v>xã Trung Chánh</v>
      </c>
      <c r="AO4" s="22" t="str">
        <f>INDEX(CityIDList,MATCH(F4,CityNameList,0))</f>
        <v>HCM</v>
      </c>
      <c r="AP4" s="23" t="str">
        <f>Input!X4</f>
        <v>CÔNG TY CỔ PHẦN VIỄN THÔNG DI ĐỘNG VIETNAMOBILE</v>
      </c>
      <c r="AQ4" s="23" t="str">
        <f>Input!AN4</f>
        <v>CÔNG TY CỔ PHẦN VIỄN THÔNG DI ĐỘNG VIETNAMOBILE</v>
      </c>
      <c r="AR4" s="23">
        <f>Input!BD4</f>
        <v>0</v>
      </c>
      <c r="AS4" s="23" t="str">
        <f>Input!BT4</f>
        <v/>
      </c>
      <c r="AT4" s="23" t="str">
        <f>Input!CH4</f>
        <v/>
      </c>
      <c r="AU4" s="23" t="str">
        <f>Input!CV4</f>
        <v/>
      </c>
      <c r="AV4" s="23" t="str">
        <f>IF(I4&gt;=1,INDEX(OperatorIDList,MATCH(AP4,OperatorNameList,0)),"")</f>
        <v>VNMOBILE</v>
      </c>
      <c r="AW4" s="23" t="str">
        <f>IF(I4&gt;=2,INDEX(OperatorIDList,MATCH(AQ4,OperatorNameList,0)),"")</f>
        <v>VNMOBILE</v>
      </c>
      <c r="AX4" s="23" t="str">
        <f>IF(I4&gt;=3,INDEX(OperatorIDList,MATCH(AR4,OperatorNameList,0)),"")</f>
        <v/>
      </c>
      <c r="AY4" s="23" t="str">
        <f>IF(I4&gt;=4,INDEX(OperatorIDList,MATCH(AS4,OperatorNameList,0)),"")</f>
        <v/>
      </c>
      <c r="AZ4" s="23" t="str">
        <f>IF(I4&gt;=5,INDEX(OperatorIDList,MATCH(AT4,OperatorNameList,0)),"")</f>
        <v/>
      </c>
      <c r="BA4" s="23" t="str">
        <f>IF(I4&gt;=6,INDEX(OperatorIDList,MATCH(AU4,OperatorNameList,0)),"")</f>
        <v/>
      </c>
      <c r="BB4" s="23" t="str">
        <f t="shared" si="149"/>
        <v>VNMOBILE;VNMOBILE</v>
      </c>
      <c r="BC4" s="23" t="str">
        <f>Input!Y4</f>
        <v>359491</v>
      </c>
      <c r="BD4" s="23" t="str">
        <f>Input!AO4</f>
        <v>359491</v>
      </c>
      <c r="BE4" s="23">
        <f>Input!BE4</f>
        <v>0</v>
      </c>
      <c r="BF4" s="23" t="str">
        <f>Input!BU4</f>
        <v/>
      </c>
      <c r="BG4" s="23" t="str">
        <f>Input!CI4</f>
        <v/>
      </c>
      <c r="BH4" s="23" t="str">
        <f>Input!CW4</f>
        <v/>
      </c>
      <c r="BI4" s="23" t="str">
        <f>Input!Z4</f>
        <v>ERICSSON RBS 2216</v>
      </c>
      <c r="BJ4" s="23" t="str">
        <f>Input!AP4</f>
        <v>ZTE ZXSDR BS8700</v>
      </c>
      <c r="BK4" s="23">
        <f>Input!BF4</f>
        <v>0</v>
      </c>
      <c r="BL4" s="23" t="str">
        <f>Input!BV4</f>
        <v/>
      </c>
      <c r="BM4" s="23" t="str">
        <f>Input!CJ4</f>
        <v/>
      </c>
      <c r="BN4" s="23" t="str">
        <f>Input!CX4</f>
        <v/>
      </c>
      <c r="BO4" s="350">
        <f>IF(ISNUMBER(Input!AA4),Input!AA4,0)</f>
        <v>3</v>
      </c>
      <c r="BP4" s="350">
        <f>IF(ISNUMBER(Input!AQ4),Input!AQ4,0)</f>
        <v>3</v>
      </c>
      <c r="BQ4" s="350">
        <f>IF(ISNUMBER(Input!BG4),Input!BG4,0)</f>
        <v>0</v>
      </c>
      <c r="BR4" s="350">
        <f>IF(ISNUMBER(Input!BW4),Input!BW4,0)</f>
        <v>0</v>
      </c>
      <c r="BS4" s="350">
        <f>IF(ISNUMBER(Input!CK4),Input!CK4,0)</f>
        <v>0</v>
      </c>
      <c r="BT4" s="351">
        <f>IF(ISNUMBER(Input!CY4),Input!CY4,0)</f>
        <v>0</v>
      </c>
      <c r="BU4" s="23" t="str">
        <f>Input!AF4</f>
        <v>4/4/4</v>
      </c>
      <c r="BV4" s="23" t="str">
        <f>Input!AV4</f>
        <v>2/2/2</v>
      </c>
      <c r="BW4" s="23" t="str">
        <f>Input!BL4</f>
        <v/>
      </c>
      <c r="BX4" s="23" t="str">
        <f>Input!CA4</f>
        <v/>
      </c>
      <c r="BY4" s="23" t="str">
        <f>Input!CO4</f>
        <v/>
      </c>
      <c r="BZ4" s="23" t="str">
        <f>Input!DC4</f>
        <v/>
      </c>
      <c r="CA4" s="23">
        <f t="shared" si="150"/>
        <v>4</v>
      </c>
      <c r="CB4" s="23">
        <f t="shared" si="151"/>
        <v>4</v>
      </c>
      <c r="CC4" s="23">
        <f t="shared" si="152"/>
        <v>4</v>
      </c>
      <c r="CD4" s="23">
        <f t="shared" si="153"/>
        <v>0</v>
      </c>
      <c r="CE4" s="23">
        <f t="shared" si="154"/>
        <v>0</v>
      </c>
      <c r="CF4" s="23">
        <f t="shared" si="155"/>
        <v>0</v>
      </c>
      <c r="CG4" s="23">
        <f t="shared" si="156"/>
        <v>2</v>
      </c>
      <c r="CH4" s="23">
        <f t="shared" si="157"/>
        <v>2</v>
      </c>
      <c r="CI4" s="23">
        <f t="shared" si="158"/>
        <v>2</v>
      </c>
      <c r="CJ4" s="23">
        <f t="shared" si="159"/>
        <v>0</v>
      </c>
      <c r="CK4" s="23">
        <f t="shared" si="160"/>
        <v>0</v>
      </c>
      <c r="CL4" s="23">
        <f t="shared" si="161"/>
        <v>0</v>
      </c>
      <c r="CM4" s="23">
        <f t="shared" si="162"/>
        <v>0</v>
      </c>
      <c r="CN4" s="23">
        <f t="shared" si="163"/>
        <v>0</v>
      </c>
      <c r="CO4" s="23">
        <f t="shared" si="164"/>
        <v>0</v>
      </c>
      <c r="CP4" s="23">
        <f t="shared" si="165"/>
        <v>0</v>
      </c>
      <c r="CQ4" s="23">
        <f t="shared" si="166"/>
        <v>0</v>
      </c>
      <c r="CR4" s="23">
        <f t="shared" si="167"/>
        <v>0</v>
      </c>
      <c r="CS4" s="23">
        <f t="shared" si="168"/>
        <v>0</v>
      </c>
      <c r="CT4" s="23">
        <f t="shared" si="169"/>
        <v>0</v>
      </c>
      <c r="CU4" s="23">
        <f t="shared" si="170"/>
        <v>0</v>
      </c>
      <c r="CV4" s="23">
        <f t="shared" si="171"/>
        <v>0</v>
      </c>
      <c r="CW4" s="23">
        <f t="shared" si="172"/>
        <v>0</v>
      </c>
      <c r="CX4" s="23">
        <f t="shared" si="173"/>
        <v>0</v>
      </c>
      <c r="CY4" s="23">
        <f t="shared" si="174"/>
        <v>0</v>
      </c>
      <c r="CZ4" s="23">
        <f t="shared" si="175"/>
        <v>0</v>
      </c>
      <c r="DA4" s="23">
        <f t="shared" si="176"/>
        <v>0</v>
      </c>
      <c r="DB4" s="23">
        <f t="shared" si="177"/>
        <v>0</v>
      </c>
      <c r="DC4" s="23">
        <f t="shared" si="178"/>
        <v>0</v>
      </c>
      <c r="DD4" s="23">
        <f t="shared" si="179"/>
        <v>0</v>
      </c>
      <c r="DE4" s="23">
        <f t="shared" si="180"/>
        <v>0</v>
      </c>
      <c r="DF4" s="23">
        <f t="shared" si="181"/>
        <v>0</v>
      </c>
      <c r="DG4" s="23">
        <f t="shared" si="182"/>
        <v>0</v>
      </c>
      <c r="DH4" s="23">
        <f t="shared" si="183"/>
        <v>0</v>
      </c>
      <c r="DI4" s="23">
        <f t="shared" si="184"/>
        <v>0</v>
      </c>
      <c r="DJ4" s="23">
        <f t="shared" si="185"/>
        <v>0</v>
      </c>
      <c r="DK4" s="23" t="str">
        <f>Input!AK4</f>
        <v>80W/80W/80W</v>
      </c>
      <c r="DL4" s="23" t="str">
        <f>Input!BA4</f>
        <v>80W/80W/80W</v>
      </c>
      <c r="DM4" s="23" t="str">
        <f>Input!BQ4</f>
        <v/>
      </c>
      <c r="DN4" s="23" t="str">
        <f>Input!CE4</f>
        <v/>
      </c>
      <c r="DO4" s="23" t="str">
        <f>Input!CS4</f>
        <v/>
      </c>
      <c r="DP4" s="23" t="str">
        <f>Input!DG4</f>
        <v/>
      </c>
      <c r="DQ4" s="23" t="str">
        <f t="shared" si="186"/>
        <v>80W/ 80W/ 80W</v>
      </c>
      <c r="DR4" s="23" t="str">
        <f t="shared" si="187"/>
        <v>80W/ 80W/ 80W</v>
      </c>
      <c r="DS4" s="23" t="str">
        <f t="shared" si="188"/>
        <v/>
      </c>
      <c r="DT4" s="23" t="str">
        <f t="shared" si="189"/>
        <v/>
      </c>
      <c r="DU4" s="23" t="str">
        <f t="shared" si="190"/>
        <v/>
      </c>
      <c r="DV4" s="23" t="str">
        <f t="shared" si="191"/>
        <v/>
      </c>
      <c r="DW4" s="23">
        <f t="shared" si="192"/>
        <v>80</v>
      </c>
      <c r="DX4" s="23">
        <f t="shared" si="193"/>
        <v>80</v>
      </c>
      <c r="DY4" s="23">
        <f t="shared" si="194"/>
        <v>80</v>
      </c>
      <c r="DZ4" s="23">
        <f t="shared" si="195"/>
        <v>0</v>
      </c>
      <c r="EA4" s="23">
        <f t="shared" si="196"/>
        <v>0</v>
      </c>
      <c r="EB4" s="23">
        <f t="shared" si="197"/>
        <v>0</v>
      </c>
      <c r="EC4" s="23">
        <f t="shared" si="198"/>
        <v>80</v>
      </c>
      <c r="ED4" s="23">
        <f t="shared" si="199"/>
        <v>80</v>
      </c>
      <c r="EE4" s="23">
        <f t="shared" si="200"/>
        <v>80</v>
      </c>
      <c r="EF4" s="23">
        <f t="shared" si="201"/>
        <v>80</v>
      </c>
      <c r="EG4" s="23">
        <f t="shared" si="202"/>
        <v>0</v>
      </c>
      <c r="EH4" s="23">
        <f t="shared" si="203"/>
        <v>0</v>
      </c>
      <c r="EI4" s="23">
        <f t="shared" si="204"/>
        <v>0</v>
      </c>
      <c r="EJ4" s="23">
        <f t="shared" si="205"/>
        <v>80</v>
      </c>
      <c r="EK4" s="23">
        <f t="shared" si="206"/>
        <v>0</v>
      </c>
      <c r="EL4" s="23">
        <f t="shared" si="207"/>
        <v>0</v>
      </c>
      <c r="EM4" s="23">
        <f t="shared" si="208"/>
        <v>0</v>
      </c>
      <c r="EN4" s="23">
        <f t="shared" si="209"/>
        <v>0</v>
      </c>
      <c r="EO4" s="23">
        <f t="shared" si="210"/>
        <v>0</v>
      </c>
      <c r="EP4" s="23">
        <f t="shared" si="211"/>
        <v>0</v>
      </c>
      <c r="EQ4" s="23">
        <f t="shared" si="212"/>
        <v>0</v>
      </c>
      <c r="ER4" s="23">
        <f t="shared" si="213"/>
        <v>0</v>
      </c>
      <c r="ES4" s="23">
        <f t="shared" si="214"/>
        <v>0</v>
      </c>
      <c r="ET4" s="23">
        <f t="shared" si="215"/>
        <v>0</v>
      </c>
      <c r="EU4" s="23">
        <f t="shared" si="216"/>
        <v>0</v>
      </c>
      <c r="EV4" s="23">
        <f t="shared" si="217"/>
        <v>0</v>
      </c>
      <c r="EW4" s="23">
        <f t="shared" si="218"/>
        <v>0</v>
      </c>
      <c r="EX4" s="23">
        <f t="shared" si="219"/>
        <v>0</v>
      </c>
      <c r="EY4" s="23">
        <f t="shared" si="220"/>
        <v>0</v>
      </c>
      <c r="EZ4" s="23">
        <f t="shared" si="221"/>
        <v>0</v>
      </c>
      <c r="FA4" s="23">
        <f t="shared" si="222"/>
        <v>0</v>
      </c>
      <c r="FB4" s="23">
        <f t="shared" si="223"/>
        <v>0</v>
      </c>
      <c r="FC4" s="23">
        <f t="shared" si="224"/>
        <v>0</v>
      </c>
      <c r="FD4" s="23">
        <f t="shared" si="225"/>
        <v>0</v>
      </c>
      <c r="FE4" s="23">
        <f t="shared" si="226"/>
        <v>0</v>
      </c>
      <c r="FF4" s="23">
        <f t="shared" si="227"/>
        <v>0</v>
      </c>
      <c r="FG4" s="23">
        <f t="shared" si="228"/>
        <v>0</v>
      </c>
      <c r="FH4" s="23">
        <f t="shared" si="229"/>
        <v>0</v>
      </c>
      <c r="FI4" s="23">
        <f t="shared" si="230"/>
        <v>0</v>
      </c>
      <c r="FJ4" s="23">
        <f t="shared" si="231"/>
        <v>0</v>
      </c>
      <c r="FK4" s="23">
        <f t="shared" si="232"/>
        <v>0</v>
      </c>
      <c r="FL4" s="23">
        <f t="shared" si="233"/>
        <v>0</v>
      </c>
      <c r="FM4" s="23">
        <f t="shared" si="234"/>
        <v>80</v>
      </c>
      <c r="FN4" s="23" t="str">
        <f>Input!AL4</f>
        <v>G900</v>
      </c>
      <c r="FO4" s="23" t="str">
        <f>Input!BB4</f>
        <v>U2100</v>
      </c>
      <c r="FP4" s="23">
        <f>Input!BR4</f>
        <v>0</v>
      </c>
      <c r="FQ4" s="23" t="str">
        <f>Input!CF4</f>
        <v/>
      </c>
      <c r="FR4" s="23" t="str">
        <f>Input!CT4</f>
        <v/>
      </c>
      <c r="FS4" s="23" t="str">
        <f>Input!DH4</f>
        <v/>
      </c>
      <c r="FT4" s="23" t="str">
        <f>Input!AM4</f>
        <v>26m/ 26m/ 26m</v>
      </c>
      <c r="FU4" s="23" t="str">
        <f>Input!BC4</f>
        <v>23m/ 23m/ 23m</v>
      </c>
      <c r="FV4" s="23">
        <f>Input!BS4</f>
        <v>0</v>
      </c>
      <c r="FW4" s="23" t="str">
        <f>Input!CG4</f>
        <v/>
      </c>
      <c r="FX4" s="23" t="str">
        <f>Input!CU4</f>
        <v/>
      </c>
      <c r="FY4" s="23" t="str">
        <f>Input!DI4</f>
        <v/>
      </c>
      <c r="FZ4" s="23" t="str">
        <f t="shared" si="235"/>
        <v>26m/ 26m/ 26m</v>
      </c>
      <c r="GA4" s="23" t="str">
        <f t="shared" si="236"/>
        <v>23m/ 23m/ 23m</v>
      </c>
      <c r="GB4" s="23" t="str">
        <f t="shared" si="237"/>
        <v/>
      </c>
      <c r="GC4" s="23" t="str">
        <f t="shared" si="238"/>
        <v/>
      </c>
      <c r="GD4" s="23" t="str">
        <f t="shared" si="239"/>
        <v/>
      </c>
      <c r="GE4" s="23" t="str">
        <f t="shared" si="240"/>
        <v/>
      </c>
      <c r="GF4" s="23">
        <f t="shared" si="241"/>
        <v>26</v>
      </c>
      <c r="GG4" s="23">
        <f t="shared" si="242"/>
        <v>26</v>
      </c>
      <c r="GH4" s="23">
        <f t="shared" si="243"/>
        <v>26</v>
      </c>
      <c r="GI4" s="23">
        <f t="shared" si="244"/>
        <v>0</v>
      </c>
      <c r="GJ4" s="23">
        <f t="shared" si="245"/>
        <v>0</v>
      </c>
      <c r="GK4" s="23">
        <f t="shared" si="246"/>
        <v>0</v>
      </c>
      <c r="GL4" s="23">
        <f t="shared" si="247"/>
        <v>23</v>
      </c>
      <c r="GM4" s="23">
        <f t="shared" si="248"/>
        <v>23</v>
      </c>
      <c r="GN4" s="23">
        <f t="shared" si="249"/>
        <v>23</v>
      </c>
      <c r="GO4" s="23">
        <f t="shared" si="250"/>
        <v>0</v>
      </c>
      <c r="GP4" s="23">
        <f t="shared" si="251"/>
        <v>0</v>
      </c>
      <c r="GQ4" s="23">
        <f t="shared" si="252"/>
        <v>0</v>
      </c>
      <c r="GR4" s="23">
        <f t="shared" si="253"/>
        <v>0</v>
      </c>
      <c r="GS4" s="23">
        <f t="shared" si="254"/>
        <v>0</v>
      </c>
      <c r="GT4" s="23">
        <f t="shared" si="255"/>
        <v>0</v>
      </c>
      <c r="GU4" s="23">
        <f t="shared" si="256"/>
        <v>0</v>
      </c>
      <c r="GV4" s="23">
        <f t="shared" si="257"/>
        <v>0</v>
      </c>
      <c r="GW4" s="23">
        <f t="shared" si="258"/>
        <v>0</v>
      </c>
      <c r="GX4" s="23">
        <f t="shared" si="259"/>
        <v>0</v>
      </c>
      <c r="GY4" s="23">
        <f t="shared" si="260"/>
        <v>0</v>
      </c>
      <c r="GZ4" s="23">
        <f t="shared" si="261"/>
        <v>0</v>
      </c>
      <c r="HA4" s="23">
        <f t="shared" si="262"/>
        <v>0</v>
      </c>
      <c r="HB4" s="23">
        <f t="shared" si="263"/>
        <v>0</v>
      </c>
      <c r="HC4" s="23">
        <f t="shared" si="264"/>
        <v>0</v>
      </c>
      <c r="HD4" s="23">
        <f t="shared" si="265"/>
        <v>0</v>
      </c>
      <c r="HE4" s="23">
        <f t="shared" si="266"/>
        <v>0</v>
      </c>
      <c r="HF4" s="23">
        <f t="shared" si="267"/>
        <v>0</v>
      </c>
      <c r="HG4" s="23">
        <f t="shared" si="268"/>
        <v>0</v>
      </c>
      <c r="HH4" s="23">
        <f t="shared" si="269"/>
        <v>0</v>
      </c>
      <c r="HI4" s="23">
        <f t="shared" si="270"/>
        <v>0</v>
      </c>
      <c r="HJ4" s="23">
        <f t="shared" si="271"/>
        <v>0</v>
      </c>
      <c r="HK4" s="23">
        <f t="shared" si="272"/>
        <v>0</v>
      </c>
      <c r="HL4" s="23">
        <f t="shared" si="273"/>
        <v>0</v>
      </c>
      <c r="HM4" s="23">
        <f t="shared" si="274"/>
        <v>0</v>
      </c>
      <c r="HN4" s="23">
        <f t="shared" si="275"/>
        <v>0</v>
      </c>
      <c r="HO4" s="23">
        <f t="shared" si="276"/>
        <v>0</v>
      </c>
      <c r="HP4" s="23" t="str">
        <f>INDEX(LabNameList,MATCH(LabId,LabIDList,0))</f>
        <v>Trung tâm Kiểm định và Chứng nhận 2</v>
      </c>
      <c r="HQ4" s="23">
        <f t="shared" si="277"/>
        <v>26</v>
      </c>
      <c r="HR4" s="23">
        <f t="shared" si="278"/>
        <v>23</v>
      </c>
      <c r="HS4" s="23">
        <f t="shared" si="279"/>
        <v>0</v>
      </c>
      <c r="HT4" s="23">
        <f t="shared" si="280"/>
        <v>0</v>
      </c>
      <c r="HU4" s="23">
        <f t="shared" si="281"/>
        <v>0</v>
      </c>
      <c r="HV4" s="23">
        <f t="shared" si="282"/>
        <v>0</v>
      </c>
      <c r="HW4" s="22">
        <f t="shared" si="283"/>
        <v>23</v>
      </c>
      <c r="HX4" s="22">
        <f>Input!EB4</f>
        <v>6</v>
      </c>
      <c r="HY4" s="23">
        <v>97</v>
      </c>
      <c r="HZ4" s="23"/>
      <c r="IA4" s="23"/>
      <c r="IB4" s="23"/>
      <c r="IC4" s="25" t="str">
        <f t="shared" si="284"/>
        <v>B00003050118TG07</v>
      </c>
      <c r="ID4" s="26">
        <f>Input!O4</f>
        <v>3</v>
      </c>
      <c r="IE4" s="260" t="str">
        <f t="shared" si="285"/>
        <v>050118</v>
      </c>
      <c r="IF4" s="25" t="s">
        <v>7070</v>
      </c>
      <c r="IG4" s="260" t="str">
        <f t="shared" si="286"/>
        <v>05/01/2018</v>
      </c>
      <c r="IH4" s="260" t="str">
        <f t="shared" si="287"/>
        <v>05/01/2023</v>
      </c>
      <c r="II4" s="342" t="str">
        <f xml:space="preserve"> Input!R4</f>
        <v>05/01/2018</v>
      </c>
      <c r="IJ4" s="260">
        <f t="shared" si="288"/>
        <v>44931</v>
      </c>
      <c r="IK4" s="261">
        <f t="shared" si="289"/>
        <v>3</v>
      </c>
      <c r="IL4" s="262" t="str">
        <f t="shared" si="290"/>
        <v>3-2</v>
      </c>
      <c r="IM4" s="262" t="str">
        <f t="shared" si="291"/>
        <v>CHUNG</v>
      </c>
      <c r="IN4" s="262" t="str">
        <f t="shared" si="292"/>
        <v>KHAC</v>
      </c>
      <c r="IO4" s="262" t="str">
        <f t="shared" si="293"/>
        <v/>
      </c>
      <c r="IP4" s="262" t="str">
        <f t="shared" si="294"/>
        <v/>
      </c>
      <c r="IQ4" s="262" t="str">
        <f t="shared" si="295"/>
        <v/>
      </c>
      <c r="IR4" s="262">
        <f t="shared" si="296"/>
        <v>2</v>
      </c>
      <c r="IS4" s="262">
        <f t="shared" si="297"/>
        <v>1</v>
      </c>
      <c r="IT4" s="262" t="str">
        <f t="shared" si="298"/>
        <v>Yes</v>
      </c>
      <c r="IU4" s="262" t="str">
        <f t="shared" si="299"/>
        <v>Yes</v>
      </c>
    </row>
    <row r="5" spans="1:255" ht="114.75">
      <c r="A5" s="349">
        <f>Input!A5</f>
        <v>4</v>
      </c>
      <c r="B5" s="22" t="str">
        <f>INDEX(ApplicantIDList,MATCH(AI5,ApplicantNameList,0))</f>
        <v>VNM-HCM</v>
      </c>
      <c r="C5" s="22" t="str">
        <f>INDEX(OperatorIDList,MATCH(AJ5,OperatorNameList,0))</f>
        <v>VNMOBILE</v>
      </c>
      <c r="D5" s="22" t="str">
        <f>Input!Y5</f>
        <v>359030</v>
      </c>
      <c r="E5" s="22" t="str">
        <f>Input!G5</f>
        <v>Số 129/2A, tổ 16, ấp 5, xã Xuân Thới Thượng, huyện Hóc Môn, thành phố Hồ Chí Minh.</v>
      </c>
      <c r="F5" s="22" t="str">
        <f>TRIM(SUBSTITUTE(SUBSTITUTE(Input!H5,"Thành phố ",""),"Tỉnh ",""))</f>
        <v>Hồ Chí Minh</v>
      </c>
      <c r="G5" s="22" t="str">
        <f>Input!I5</f>
        <v>106,56481</v>
      </c>
      <c r="H5" s="22" t="str">
        <f>Input!J5</f>
        <v>10,86575</v>
      </c>
      <c r="I5" s="22">
        <f>Input!V5</f>
        <v>2</v>
      </c>
      <c r="J5" s="22" t="str">
        <f>Input!K5</f>
        <v>K00004231217D005</v>
      </c>
      <c r="K5" s="24" t="str">
        <f>TEXT(Input!L5,"dd/mm/yyyy")</f>
        <v>30/12/2017</v>
      </c>
      <c r="L5" s="24" t="str">
        <f>TEXT(Input!M5,"dd/mm/yyyy")</f>
        <v>23/12/2017</v>
      </c>
      <c r="M5" s="22" t="str">
        <f t="shared" si="135"/>
        <v>CÔNG TY CỔ PHẦN VIỄN THÔNG DI ĐỘNG VIETNAMOBILE;CÔNG TY CỔ PHẦN VIỄN THÔNG DI ĐỘNG VIETNAMOBILE</v>
      </c>
      <c r="N5" s="22" t="str">
        <f t="shared" si="136"/>
        <v>359030;359030</v>
      </c>
      <c r="O5" s="22" t="str">
        <f t="shared" si="137"/>
        <v>ERICSSON RBS 2216 &amp; ERICSSON RBS 2111;ZTE ZXSDR BS8700</v>
      </c>
      <c r="P5" s="22" t="str">
        <f t="shared" si="138"/>
        <v>3;3</v>
      </c>
      <c r="Q5" s="22" t="str">
        <f t="shared" si="139"/>
        <v>6/6/4;2/2/2</v>
      </c>
      <c r="R5" s="22" t="str">
        <f t="shared" si="140"/>
        <v>120W/ 120W/ 80W;80W/ 80W/ 80W</v>
      </c>
      <c r="S5" s="22" t="str">
        <f t="shared" si="141"/>
        <v>G900;U2100</v>
      </c>
      <c r="T5" s="22" t="e">
        <f t="shared" si="142"/>
        <v>#VALUE!</v>
      </c>
      <c r="U5" s="22">
        <v>4</v>
      </c>
      <c r="V5" s="22"/>
      <c r="W5" s="22" t="b">
        <f>INDEX(TrueFalseList,_xlfn.IFNA(MATCH(Input!EC5,CoKhongList,0),MATCH(Input!EC5,YesNoList,0)))</f>
        <v>1</v>
      </c>
      <c r="X5" s="22" t="b">
        <f>INDEX(TrueFalseList,_xlfn.IFNA(MATCH(Input!W5,CoKhongList,0),MATCH(Input!W5,YesNoList,0)))</f>
        <v>1</v>
      </c>
      <c r="Y5" s="22">
        <f>Input!DZ5</f>
        <v>44.5</v>
      </c>
      <c r="Z5" s="22" t="b">
        <f>INDEX(TrueFalseList,_xlfn.IFNA(MATCH(Input!EA5,CoKhongList,0),MATCH(Input!EA5,YesNoList,0)))</f>
        <v>1</v>
      </c>
      <c r="AA5" s="22" t="e">
        <f t="shared" si="143"/>
        <v>#VALUE!</v>
      </c>
      <c r="AB5" s="22" t="b">
        <v>0</v>
      </c>
      <c r="AC5" s="22" t="b">
        <v>1</v>
      </c>
      <c r="AD5" s="22">
        <f>Input!DR5</f>
        <v>0</v>
      </c>
      <c r="AE5" s="22"/>
      <c r="AF5" s="22">
        <f>Options!D9</f>
        <v>0</v>
      </c>
      <c r="AG5" s="22">
        <f t="shared" si="144"/>
        <v>0</v>
      </c>
      <c r="AH5" s="23"/>
      <c r="AI5" s="350" t="str">
        <f>Input!E5</f>
        <v>CHI NHÁNH CÔNG TY CỔ PHẦN VIỄN THÔNG DI ĐỘNG VIETNAMOBILE TẠI THÀNH PHỐ HỒ CHÍ MINH</v>
      </c>
      <c r="AJ5" s="350" t="str">
        <f>Input!F5</f>
        <v>CÔNG TY CỔ PHẦN VIỄN THÔNG DI ĐỘNG VIETNAMOBILE</v>
      </c>
      <c r="AK5" s="22">
        <f t="shared" si="145"/>
        <v>5</v>
      </c>
      <c r="AL5" s="258" t="str">
        <f t="shared" si="146"/>
        <v>thành phố Hồ Chí Minh.</v>
      </c>
      <c r="AM5" s="258" t="str">
        <f t="shared" si="147"/>
        <v>huyện Hóc Môn</v>
      </c>
      <c r="AN5" s="258" t="str">
        <f t="shared" si="148"/>
        <v>xã Xuân Thới Thượng</v>
      </c>
      <c r="AO5" s="22" t="str">
        <f>INDEX(CityIDList,MATCH(F5,CityNameList,0))</f>
        <v>HCM</v>
      </c>
      <c r="AP5" s="23" t="str">
        <f>Input!X5</f>
        <v>CÔNG TY CỔ PHẦN VIỄN THÔNG DI ĐỘNG VIETNAMOBILE</v>
      </c>
      <c r="AQ5" s="23" t="str">
        <f>Input!AN5</f>
        <v>CÔNG TY CỔ PHẦN VIỄN THÔNG DI ĐỘNG VIETNAMOBILE</v>
      </c>
      <c r="AR5" s="23">
        <f>Input!BD5</f>
        <v>0</v>
      </c>
      <c r="AS5" s="23" t="str">
        <f>Input!BT5</f>
        <v/>
      </c>
      <c r="AT5" s="23" t="str">
        <f>Input!CH5</f>
        <v/>
      </c>
      <c r="AU5" s="23" t="str">
        <f>Input!CV5</f>
        <v/>
      </c>
      <c r="AV5" s="23" t="str">
        <f>IF(I5&gt;=1,INDEX(OperatorIDList,MATCH(AP5,OperatorNameList,0)),"")</f>
        <v>VNMOBILE</v>
      </c>
      <c r="AW5" s="23" t="str">
        <f>IF(I5&gt;=2,INDEX(OperatorIDList,MATCH(AQ5,OperatorNameList,0)),"")</f>
        <v>VNMOBILE</v>
      </c>
      <c r="AX5" s="23" t="str">
        <f>IF(I5&gt;=3,INDEX(OperatorIDList,MATCH(AR5,OperatorNameList,0)),"")</f>
        <v/>
      </c>
      <c r="AY5" s="23" t="str">
        <f>IF(I5&gt;=4,INDEX(OperatorIDList,MATCH(AS5,OperatorNameList,0)),"")</f>
        <v/>
      </c>
      <c r="AZ5" s="23" t="str">
        <f>IF(I5&gt;=5,INDEX(OperatorIDList,MATCH(AT5,OperatorNameList,0)),"")</f>
        <v/>
      </c>
      <c r="BA5" s="23" t="str">
        <f>IF(I5&gt;=6,INDEX(OperatorIDList,MATCH(AU5,OperatorNameList,0)),"")</f>
        <v/>
      </c>
      <c r="BB5" s="23" t="str">
        <f t="shared" si="149"/>
        <v>VNMOBILE;VNMOBILE</v>
      </c>
      <c r="BC5" s="23" t="str">
        <f>Input!Y5</f>
        <v>359030</v>
      </c>
      <c r="BD5" s="23" t="str">
        <f>Input!AO5</f>
        <v>359030</v>
      </c>
      <c r="BE5" s="23">
        <f>Input!BE5</f>
        <v>0</v>
      </c>
      <c r="BF5" s="23" t="str">
        <f>Input!BU5</f>
        <v/>
      </c>
      <c r="BG5" s="23" t="str">
        <f>Input!CI5</f>
        <v/>
      </c>
      <c r="BH5" s="23" t="str">
        <f>Input!CW5</f>
        <v/>
      </c>
      <c r="BI5" s="23" t="str">
        <f>Input!Z5</f>
        <v>ERICSSON RBS 2216 &amp; ERICSSON RBS 2111</v>
      </c>
      <c r="BJ5" s="23" t="str">
        <f>Input!AP5</f>
        <v>ZTE ZXSDR BS8700</v>
      </c>
      <c r="BK5" s="23">
        <f>Input!BF5</f>
        <v>0</v>
      </c>
      <c r="BL5" s="23" t="str">
        <f>Input!BV5</f>
        <v/>
      </c>
      <c r="BM5" s="23" t="str">
        <f>Input!CJ5</f>
        <v/>
      </c>
      <c r="BN5" s="23" t="str">
        <f>Input!CX5</f>
        <v/>
      </c>
      <c r="BO5" s="350">
        <f>IF(ISNUMBER(Input!AA5),Input!AA5,0)</f>
        <v>3</v>
      </c>
      <c r="BP5" s="350">
        <f>IF(ISNUMBER(Input!AQ5),Input!AQ5,0)</f>
        <v>3</v>
      </c>
      <c r="BQ5" s="350">
        <f>IF(ISNUMBER(Input!BG5),Input!BG5,0)</f>
        <v>0</v>
      </c>
      <c r="BR5" s="350">
        <f>IF(ISNUMBER(Input!BW5),Input!BW5,0)</f>
        <v>0</v>
      </c>
      <c r="BS5" s="350">
        <f>IF(ISNUMBER(Input!CK5),Input!CK5,0)</f>
        <v>0</v>
      </c>
      <c r="BT5" s="351">
        <f>IF(ISNUMBER(Input!CY5),Input!CY5,0)</f>
        <v>0</v>
      </c>
      <c r="BU5" s="23" t="str">
        <f>Input!AF5</f>
        <v>6/6/4</v>
      </c>
      <c r="BV5" s="23" t="str">
        <f>Input!AV5</f>
        <v>2/2/2</v>
      </c>
      <c r="BW5" s="23" t="str">
        <f>Input!BL5</f>
        <v/>
      </c>
      <c r="BX5" s="23" t="str">
        <f>Input!CA5</f>
        <v/>
      </c>
      <c r="BY5" s="23" t="str">
        <f>Input!CO5</f>
        <v/>
      </c>
      <c r="BZ5" s="23" t="str">
        <f>Input!DC5</f>
        <v/>
      </c>
      <c r="CA5" s="23">
        <f t="shared" si="150"/>
        <v>6</v>
      </c>
      <c r="CB5" s="23">
        <f t="shared" si="151"/>
        <v>6</v>
      </c>
      <c r="CC5" s="23">
        <f t="shared" si="152"/>
        <v>4</v>
      </c>
      <c r="CD5" s="23">
        <f t="shared" si="153"/>
        <v>0</v>
      </c>
      <c r="CE5" s="23">
        <f t="shared" si="154"/>
        <v>0</v>
      </c>
      <c r="CF5" s="23">
        <f t="shared" si="155"/>
        <v>0</v>
      </c>
      <c r="CG5" s="23">
        <f t="shared" si="156"/>
        <v>2</v>
      </c>
      <c r="CH5" s="23">
        <f t="shared" si="157"/>
        <v>2</v>
      </c>
      <c r="CI5" s="23">
        <f t="shared" si="158"/>
        <v>2</v>
      </c>
      <c r="CJ5" s="23">
        <f t="shared" si="159"/>
        <v>0</v>
      </c>
      <c r="CK5" s="23">
        <f t="shared" si="160"/>
        <v>0</v>
      </c>
      <c r="CL5" s="23">
        <f t="shared" si="161"/>
        <v>0</v>
      </c>
      <c r="CM5" s="23">
        <f t="shared" si="162"/>
        <v>0</v>
      </c>
      <c r="CN5" s="23">
        <f t="shared" si="163"/>
        <v>0</v>
      </c>
      <c r="CO5" s="23">
        <f t="shared" si="164"/>
        <v>0</v>
      </c>
      <c r="CP5" s="23">
        <f t="shared" si="165"/>
        <v>0</v>
      </c>
      <c r="CQ5" s="23">
        <f t="shared" si="166"/>
        <v>0</v>
      </c>
      <c r="CR5" s="23">
        <f t="shared" si="167"/>
        <v>0</v>
      </c>
      <c r="CS5" s="23">
        <f t="shared" si="168"/>
        <v>0</v>
      </c>
      <c r="CT5" s="23">
        <f t="shared" si="169"/>
        <v>0</v>
      </c>
      <c r="CU5" s="23">
        <f t="shared" si="170"/>
        <v>0</v>
      </c>
      <c r="CV5" s="23">
        <f t="shared" si="171"/>
        <v>0</v>
      </c>
      <c r="CW5" s="23">
        <f t="shared" si="172"/>
        <v>0</v>
      </c>
      <c r="CX5" s="23">
        <f t="shared" si="173"/>
        <v>0</v>
      </c>
      <c r="CY5" s="23">
        <f t="shared" si="174"/>
        <v>0</v>
      </c>
      <c r="CZ5" s="23">
        <f t="shared" si="175"/>
        <v>0</v>
      </c>
      <c r="DA5" s="23">
        <f t="shared" si="176"/>
        <v>0</v>
      </c>
      <c r="DB5" s="23">
        <f t="shared" si="177"/>
        <v>0</v>
      </c>
      <c r="DC5" s="23">
        <f t="shared" si="178"/>
        <v>0</v>
      </c>
      <c r="DD5" s="23">
        <f t="shared" si="179"/>
        <v>0</v>
      </c>
      <c r="DE5" s="23">
        <f t="shared" si="180"/>
        <v>0</v>
      </c>
      <c r="DF5" s="23">
        <f t="shared" si="181"/>
        <v>0</v>
      </c>
      <c r="DG5" s="23">
        <f t="shared" si="182"/>
        <v>0</v>
      </c>
      <c r="DH5" s="23">
        <f t="shared" si="183"/>
        <v>0</v>
      </c>
      <c r="DI5" s="23">
        <f t="shared" si="184"/>
        <v>0</v>
      </c>
      <c r="DJ5" s="23">
        <f t="shared" si="185"/>
        <v>0</v>
      </c>
      <c r="DK5" s="23" t="str">
        <f>Input!AK5</f>
        <v>120W/120W/80W</v>
      </c>
      <c r="DL5" s="23" t="str">
        <f>Input!BA5</f>
        <v>80W/80W/80W</v>
      </c>
      <c r="DM5" s="23" t="str">
        <f>Input!BQ5</f>
        <v/>
      </c>
      <c r="DN5" s="23" t="str">
        <f>Input!CE5</f>
        <v/>
      </c>
      <c r="DO5" s="23" t="str">
        <f>Input!CS5</f>
        <v/>
      </c>
      <c r="DP5" s="23" t="str">
        <f>Input!DG5</f>
        <v/>
      </c>
      <c r="DQ5" s="23" t="str">
        <f t="shared" si="186"/>
        <v>120W/ 120W/ 80W</v>
      </c>
      <c r="DR5" s="23" t="str">
        <f t="shared" si="187"/>
        <v>80W/ 80W/ 80W</v>
      </c>
      <c r="DS5" s="23" t="str">
        <f t="shared" si="188"/>
        <v/>
      </c>
      <c r="DT5" s="23" t="str">
        <f t="shared" si="189"/>
        <v/>
      </c>
      <c r="DU5" s="23" t="str">
        <f t="shared" si="190"/>
        <v/>
      </c>
      <c r="DV5" s="23" t="str">
        <f t="shared" si="191"/>
        <v/>
      </c>
      <c r="DW5" s="23">
        <f t="shared" si="192"/>
        <v>120</v>
      </c>
      <c r="DX5" s="23">
        <f t="shared" si="193"/>
        <v>120</v>
      </c>
      <c r="DY5" s="23">
        <f t="shared" si="194"/>
        <v>80</v>
      </c>
      <c r="DZ5" s="23">
        <f t="shared" si="195"/>
        <v>0</v>
      </c>
      <c r="EA5" s="23">
        <f t="shared" si="196"/>
        <v>0</v>
      </c>
      <c r="EB5" s="23">
        <f t="shared" si="197"/>
        <v>0</v>
      </c>
      <c r="EC5" s="23">
        <f t="shared" si="198"/>
        <v>120</v>
      </c>
      <c r="ED5" s="23">
        <f t="shared" si="199"/>
        <v>80</v>
      </c>
      <c r="EE5" s="23">
        <f t="shared" si="200"/>
        <v>80</v>
      </c>
      <c r="EF5" s="23">
        <f t="shared" si="201"/>
        <v>80</v>
      </c>
      <c r="EG5" s="23">
        <f t="shared" si="202"/>
        <v>0</v>
      </c>
      <c r="EH5" s="23">
        <f t="shared" si="203"/>
        <v>0</v>
      </c>
      <c r="EI5" s="23">
        <f t="shared" si="204"/>
        <v>0</v>
      </c>
      <c r="EJ5" s="23">
        <f t="shared" si="205"/>
        <v>80</v>
      </c>
      <c r="EK5" s="23">
        <f t="shared" si="206"/>
        <v>0</v>
      </c>
      <c r="EL5" s="23">
        <f t="shared" si="207"/>
        <v>0</v>
      </c>
      <c r="EM5" s="23">
        <f t="shared" si="208"/>
        <v>0</v>
      </c>
      <c r="EN5" s="23">
        <f t="shared" si="209"/>
        <v>0</v>
      </c>
      <c r="EO5" s="23">
        <f t="shared" si="210"/>
        <v>0</v>
      </c>
      <c r="EP5" s="23">
        <f t="shared" si="211"/>
        <v>0</v>
      </c>
      <c r="EQ5" s="23">
        <f t="shared" si="212"/>
        <v>0</v>
      </c>
      <c r="ER5" s="23">
        <f t="shared" si="213"/>
        <v>0</v>
      </c>
      <c r="ES5" s="23">
        <f t="shared" si="214"/>
        <v>0</v>
      </c>
      <c r="ET5" s="23">
        <f t="shared" si="215"/>
        <v>0</v>
      </c>
      <c r="EU5" s="23">
        <f t="shared" si="216"/>
        <v>0</v>
      </c>
      <c r="EV5" s="23">
        <f t="shared" si="217"/>
        <v>0</v>
      </c>
      <c r="EW5" s="23">
        <f t="shared" si="218"/>
        <v>0</v>
      </c>
      <c r="EX5" s="23">
        <f t="shared" si="219"/>
        <v>0</v>
      </c>
      <c r="EY5" s="23">
        <f t="shared" si="220"/>
        <v>0</v>
      </c>
      <c r="EZ5" s="23">
        <f t="shared" si="221"/>
        <v>0</v>
      </c>
      <c r="FA5" s="23">
        <f t="shared" si="222"/>
        <v>0</v>
      </c>
      <c r="FB5" s="23">
        <f t="shared" si="223"/>
        <v>0</v>
      </c>
      <c r="FC5" s="23">
        <f t="shared" si="224"/>
        <v>0</v>
      </c>
      <c r="FD5" s="23">
        <f t="shared" si="225"/>
        <v>0</v>
      </c>
      <c r="FE5" s="23">
        <f t="shared" si="226"/>
        <v>0</v>
      </c>
      <c r="FF5" s="23">
        <f t="shared" si="227"/>
        <v>0</v>
      </c>
      <c r="FG5" s="23">
        <f t="shared" si="228"/>
        <v>0</v>
      </c>
      <c r="FH5" s="23">
        <f t="shared" si="229"/>
        <v>0</v>
      </c>
      <c r="FI5" s="23">
        <f t="shared" si="230"/>
        <v>0</v>
      </c>
      <c r="FJ5" s="23">
        <f t="shared" si="231"/>
        <v>0</v>
      </c>
      <c r="FK5" s="23">
        <f t="shared" si="232"/>
        <v>0</v>
      </c>
      <c r="FL5" s="23">
        <f t="shared" si="233"/>
        <v>0</v>
      </c>
      <c r="FM5" s="23">
        <f t="shared" si="234"/>
        <v>120</v>
      </c>
      <c r="FN5" s="23" t="str">
        <f>Input!AL5</f>
        <v>G900</v>
      </c>
      <c r="FO5" s="23" t="str">
        <f>Input!BB5</f>
        <v>U2100</v>
      </c>
      <c r="FP5" s="23">
        <f>Input!BR5</f>
        <v>0</v>
      </c>
      <c r="FQ5" s="23" t="str">
        <f>Input!CF5</f>
        <v/>
      </c>
      <c r="FR5" s="23" t="str">
        <f>Input!CT5</f>
        <v/>
      </c>
      <c r="FS5" s="23" t="str">
        <f>Input!DH5</f>
        <v/>
      </c>
      <c r="FT5" s="23" t="str">
        <f>Input!AM5</f>
        <v>44,5m/ 44,5m/ 44,5m</v>
      </c>
      <c r="FU5" s="23" t="str">
        <f>Input!BC5</f>
        <v>46m/ 46m/ 46m</v>
      </c>
      <c r="FV5" s="23">
        <f>Input!BS5</f>
        <v>0</v>
      </c>
      <c r="FW5" s="23" t="str">
        <f>Input!CG5</f>
        <v/>
      </c>
      <c r="FX5" s="23" t="str">
        <f>Input!CU5</f>
        <v/>
      </c>
      <c r="FY5" s="23" t="str">
        <f>Input!DI5</f>
        <v/>
      </c>
      <c r="FZ5" s="23" t="e">
        <f t="shared" si="235"/>
        <v>#VALUE!</v>
      </c>
      <c r="GA5" s="23" t="str">
        <f t="shared" si="236"/>
        <v>46m/ 46m/ 46m</v>
      </c>
      <c r="GB5" s="23" t="str">
        <f t="shared" si="237"/>
        <v/>
      </c>
      <c r="GC5" s="23" t="str">
        <f t="shared" si="238"/>
        <v/>
      </c>
      <c r="GD5" s="23" t="str">
        <f t="shared" si="239"/>
        <v/>
      </c>
      <c r="GE5" s="23" t="str">
        <f t="shared" si="240"/>
        <v/>
      </c>
      <c r="GF5" s="23" t="e">
        <f t="shared" si="241"/>
        <v>#VALUE!</v>
      </c>
      <c r="GG5" s="23" t="e">
        <f t="shared" si="242"/>
        <v>#VALUE!</v>
      </c>
      <c r="GH5" s="23" t="e">
        <f t="shared" si="243"/>
        <v>#VALUE!</v>
      </c>
      <c r="GI5" s="23">
        <f t="shared" si="244"/>
        <v>0</v>
      </c>
      <c r="GJ5" s="23">
        <f t="shared" si="245"/>
        <v>0</v>
      </c>
      <c r="GK5" s="23">
        <f t="shared" si="246"/>
        <v>0</v>
      </c>
      <c r="GL5" s="23">
        <f t="shared" si="247"/>
        <v>46</v>
      </c>
      <c r="GM5" s="23">
        <f t="shared" si="248"/>
        <v>46</v>
      </c>
      <c r="GN5" s="23">
        <f t="shared" si="249"/>
        <v>46</v>
      </c>
      <c r="GO5" s="23">
        <f t="shared" si="250"/>
        <v>0</v>
      </c>
      <c r="GP5" s="23">
        <f t="shared" si="251"/>
        <v>0</v>
      </c>
      <c r="GQ5" s="23">
        <f t="shared" si="252"/>
        <v>0</v>
      </c>
      <c r="GR5" s="23">
        <f t="shared" si="253"/>
        <v>0</v>
      </c>
      <c r="GS5" s="23">
        <f t="shared" si="254"/>
        <v>0</v>
      </c>
      <c r="GT5" s="23">
        <f t="shared" si="255"/>
        <v>0</v>
      </c>
      <c r="GU5" s="23">
        <f t="shared" si="256"/>
        <v>0</v>
      </c>
      <c r="GV5" s="23">
        <f t="shared" si="257"/>
        <v>0</v>
      </c>
      <c r="GW5" s="23">
        <f t="shared" si="258"/>
        <v>0</v>
      </c>
      <c r="GX5" s="23">
        <f t="shared" si="259"/>
        <v>0</v>
      </c>
      <c r="GY5" s="23">
        <f t="shared" si="260"/>
        <v>0</v>
      </c>
      <c r="GZ5" s="23">
        <f t="shared" si="261"/>
        <v>0</v>
      </c>
      <c r="HA5" s="23">
        <f t="shared" si="262"/>
        <v>0</v>
      </c>
      <c r="HB5" s="23">
        <f t="shared" si="263"/>
        <v>0</v>
      </c>
      <c r="HC5" s="23">
        <f t="shared" si="264"/>
        <v>0</v>
      </c>
      <c r="HD5" s="23">
        <f t="shared" si="265"/>
        <v>0</v>
      </c>
      <c r="HE5" s="23">
        <f t="shared" si="266"/>
        <v>0</v>
      </c>
      <c r="HF5" s="23">
        <f t="shared" si="267"/>
        <v>0</v>
      </c>
      <c r="HG5" s="23">
        <f t="shared" si="268"/>
        <v>0</v>
      </c>
      <c r="HH5" s="23">
        <f t="shared" si="269"/>
        <v>0</v>
      </c>
      <c r="HI5" s="23">
        <f t="shared" si="270"/>
        <v>0</v>
      </c>
      <c r="HJ5" s="23">
        <f t="shared" si="271"/>
        <v>0</v>
      </c>
      <c r="HK5" s="23">
        <f t="shared" si="272"/>
        <v>0</v>
      </c>
      <c r="HL5" s="23">
        <f t="shared" si="273"/>
        <v>0</v>
      </c>
      <c r="HM5" s="23">
        <f t="shared" si="274"/>
        <v>0</v>
      </c>
      <c r="HN5" s="23">
        <f t="shared" si="275"/>
        <v>0</v>
      </c>
      <c r="HO5" s="23">
        <f t="shared" si="276"/>
        <v>0</v>
      </c>
      <c r="HP5" s="23" t="str">
        <f>INDEX(LabNameList,MATCH(LabId,LabIDList,0))</f>
        <v>Trung tâm Kiểm định và Chứng nhận 2</v>
      </c>
      <c r="HQ5" s="23" t="e">
        <f t="shared" si="277"/>
        <v>#VALUE!</v>
      </c>
      <c r="HR5" s="23">
        <f t="shared" si="278"/>
        <v>46</v>
      </c>
      <c r="HS5" s="23">
        <f t="shared" si="279"/>
        <v>0</v>
      </c>
      <c r="HT5" s="23">
        <f t="shared" si="280"/>
        <v>0</v>
      </c>
      <c r="HU5" s="23">
        <f t="shared" si="281"/>
        <v>0</v>
      </c>
      <c r="HV5" s="23">
        <f t="shared" si="282"/>
        <v>0</v>
      </c>
      <c r="HW5" s="22" t="e">
        <f t="shared" si="283"/>
        <v>#VALUE!</v>
      </c>
      <c r="HX5" s="22">
        <f>Input!EB5</f>
        <v>27.5</v>
      </c>
      <c r="HY5" s="23">
        <v>97</v>
      </c>
      <c r="HZ5" s="23"/>
      <c r="IA5" s="23"/>
      <c r="IB5" s="23"/>
      <c r="IC5" s="25" t="str">
        <f t="shared" si="284"/>
        <v>B00004050118TG08</v>
      </c>
      <c r="ID5" s="26">
        <f>Input!O5</f>
        <v>4</v>
      </c>
      <c r="IE5" s="260" t="str">
        <f t="shared" si="285"/>
        <v>050118</v>
      </c>
      <c r="IF5" s="25" t="s">
        <v>7071</v>
      </c>
      <c r="IG5" s="260" t="str">
        <f t="shared" si="286"/>
        <v>05/01/2018</v>
      </c>
      <c r="IH5" s="260" t="str">
        <f t="shared" si="287"/>
        <v>05/01/2023</v>
      </c>
      <c r="II5" s="342" t="str">
        <f xml:space="preserve"> Input!R5</f>
        <v>05/01/2018</v>
      </c>
      <c r="IJ5" s="260">
        <f t="shared" si="288"/>
        <v>44931</v>
      </c>
      <c r="IK5" s="261">
        <f t="shared" si="289"/>
        <v>3</v>
      </c>
      <c r="IL5" s="262" t="str">
        <f t="shared" si="290"/>
        <v>3-2</v>
      </c>
      <c r="IM5" s="262" t="str">
        <f t="shared" si="291"/>
        <v>CHUNG</v>
      </c>
      <c r="IN5" s="262" t="str">
        <f t="shared" si="292"/>
        <v>KHAC</v>
      </c>
      <c r="IO5" s="262" t="str">
        <f t="shared" si="293"/>
        <v/>
      </c>
      <c r="IP5" s="262" t="str">
        <f t="shared" si="294"/>
        <v/>
      </c>
      <c r="IQ5" s="262" t="str">
        <f t="shared" si="295"/>
        <v/>
      </c>
      <c r="IR5" s="262">
        <f t="shared" si="296"/>
        <v>2</v>
      </c>
      <c r="IS5" s="262">
        <f t="shared" si="297"/>
        <v>1</v>
      </c>
      <c r="IT5" s="262" t="str">
        <f t="shared" si="298"/>
        <v>Yes</v>
      </c>
      <c r="IU5" s="262" t="str">
        <f t="shared" si="299"/>
        <v>Yes</v>
      </c>
    </row>
    <row r="6" spans="1:255" ht="114.75">
      <c r="A6" s="349">
        <f>Input!A6</f>
        <v>5</v>
      </c>
      <c r="B6" s="22" t="str">
        <f>INDEX(ApplicantIDList,MATCH(AI6,ApplicantNameList,0))</f>
        <v>VNM-HCM</v>
      </c>
      <c r="C6" s="22" t="str">
        <f>INDEX(OperatorIDList,MATCH(AJ6,OperatorNameList,0))</f>
        <v>VNMOBILE</v>
      </c>
      <c r="D6" s="22" t="str">
        <f>Input!Y6</f>
        <v>359037</v>
      </c>
      <c r="E6" s="22" t="str">
        <f>Input!G6</f>
        <v>Số 4/29, ấp 4, xã Đông Thạnh, huyện Hóc Môn, thành phố Hồ Chí Minh.</v>
      </c>
      <c r="F6" s="22" t="str">
        <f>TRIM(SUBSTITUTE(SUBSTITUTE(Input!H6,"Thành phố ",""),"Tỉnh ",""))</f>
        <v>Hồ Chí Minh</v>
      </c>
      <c r="G6" s="22" t="str">
        <f>Input!I6</f>
        <v>106,6551</v>
      </c>
      <c r="H6" s="22" t="str">
        <f>Input!J6</f>
        <v>10,90388</v>
      </c>
      <c r="I6" s="22">
        <f>Input!V6</f>
        <v>2</v>
      </c>
      <c r="J6" s="22" t="str">
        <f>Input!K6</f>
        <v>K00005231217D005</v>
      </c>
      <c r="K6" s="24" t="str">
        <f>TEXT(Input!L6,"dd/mm/yyyy")</f>
        <v>30/12/2017</v>
      </c>
      <c r="L6" s="24" t="str">
        <f>TEXT(Input!M6,"dd/mm/yyyy")</f>
        <v>23/12/2017</v>
      </c>
      <c r="M6" s="22" t="str">
        <f t="shared" si="135"/>
        <v>CÔNG TY CỔ PHẦN VIỄN THÔNG DI ĐỘNG VIETNAMOBILE;CÔNG TY CỔ PHẦN VIỄN THÔNG DI ĐỘNG VIETNAMOBILE</v>
      </c>
      <c r="N6" s="22" t="str">
        <f t="shared" si="136"/>
        <v>359037;359037</v>
      </c>
      <c r="O6" s="22" t="str">
        <f t="shared" si="137"/>
        <v>ERICSSON RBS 2216;ZTE ZXSDR BS8700</v>
      </c>
      <c r="P6" s="22" t="str">
        <f t="shared" si="138"/>
        <v>3;3</v>
      </c>
      <c r="Q6" s="22" t="str">
        <f t="shared" si="139"/>
        <v>4/4/4;2/2/2</v>
      </c>
      <c r="R6" s="22" t="str">
        <f t="shared" si="140"/>
        <v>80W/ 80W/ 80W;80W/ 80W/ 80W</v>
      </c>
      <c r="S6" s="22" t="str">
        <f t="shared" si="141"/>
        <v>G900;U2100</v>
      </c>
      <c r="T6" s="22" t="str">
        <f t="shared" si="142"/>
        <v>46m/ 46m/ 46m;44m/ 44m/ 44m</v>
      </c>
      <c r="U6" s="22">
        <v>5</v>
      </c>
      <c r="V6" s="22"/>
      <c r="W6" s="22" t="b">
        <f>INDEX(TrueFalseList,_xlfn.IFNA(MATCH(Input!EC6,CoKhongList,0),MATCH(Input!EC6,YesNoList,0)))</f>
        <v>1</v>
      </c>
      <c r="X6" s="22" t="b">
        <f>INDEX(TrueFalseList,_xlfn.IFNA(MATCH(Input!W6,CoKhongList,0),MATCH(Input!W6,YesNoList,0)))</f>
        <v>1</v>
      </c>
      <c r="Y6" s="22">
        <f>Input!DZ6</f>
        <v>44</v>
      </c>
      <c r="Z6" s="22" t="b">
        <f>INDEX(TrueFalseList,_xlfn.IFNA(MATCH(Input!EA6,CoKhongList,0),MATCH(Input!EA6,YesNoList,0)))</f>
        <v>1</v>
      </c>
      <c r="AA6" s="22">
        <f t="shared" si="143"/>
        <v>16</v>
      </c>
      <c r="AB6" s="22" t="b">
        <v>0</v>
      </c>
      <c r="AC6" s="22" t="b">
        <v>1</v>
      </c>
      <c r="AD6" s="22">
        <f>Input!DR6</f>
        <v>0</v>
      </c>
      <c r="AE6" s="22"/>
      <c r="AF6" s="22">
        <f>Options!D10</f>
        <v>0</v>
      </c>
      <c r="AG6" s="22">
        <f t="shared" si="144"/>
        <v>0</v>
      </c>
      <c r="AH6" s="23"/>
      <c r="AI6" s="350" t="str">
        <f>Input!E6</f>
        <v>CHI NHÁNH CÔNG TY CỔ PHẦN VIỄN THÔNG DI ĐỘNG VIETNAMOBILE TẠI THÀNH PHỐ HỒ CHÍ MINH</v>
      </c>
      <c r="AJ6" s="350" t="str">
        <f>Input!F6</f>
        <v>CÔNG TY CỔ PHẦN VIỄN THÔNG DI ĐỘNG VIETNAMOBILE</v>
      </c>
      <c r="AK6" s="22">
        <f t="shared" si="145"/>
        <v>4</v>
      </c>
      <c r="AL6" s="258" t="str">
        <f t="shared" si="146"/>
        <v>thành phố Hồ Chí Minh.</v>
      </c>
      <c r="AM6" s="258" t="str">
        <f t="shared" si="147"/>
        <v>huyện Hóc Môn</v>
      </c>
      <c r="AN6" s="258" t="str">
        <f t="shared" si="148"/>
        <v>xã Đông Thạnh</v>
      </c>
      <c r="AO6" s="22" t="str">
        <f>INDEX(CityIDList,MATCH(F6,CityNameList,0))</f>
        <v>HCM</v>
      </c>
      <c r="AP6" s="23" t="str">
        <f>Input!X6</f>
        <v>CÔNG TY CỔ PHẦN VIỄN THÔNG DI ĐỘNG VIETNAMOBILE</v>
      </c>
      <c r="AQ6" s="23" t="str">
        <f>Input!AN6</f>
        <v>CÔNG TY CỔ PHẦN VIỄN THÔNG DI ĐỘNG VIETNAMOBILE</v>
      </c>
      <c r="AR6" s="23">
        <f>Input!BD6</f>
        <v>0</v>
      </c>
      <c r="AS6" s="23" t="str">
        <f>Input!BT6</f>
        <v/>
      </c>
      <c r="AT6" s="23" t="str">
        <f>Input!CH6</f>
        <v/>
      </c>
      <c r="AU6" s="23" t="str">
        <f>Input!CV6</f>
        <v/>
      </c>
      <c r="AV6" s="23" t="str">
        <f>IF(I6&gt;=1,INDEX(OperatorIDList,MATCH(AP6,OperatorNameList,0)),"")</f>
        <v>VNMOBILE</v>
      </c>
      <c r="AW6" s="23" t="str">
        <f>IF(I6&gt;=2,INDEX(OperatorIDList,MATCH(AQ6,OperatorNameList,0)),"")</f>
        <v>VNMOBILE</v>
      </c>
      <c r="AX6" s="23" t="str">
        <f>IF(I6&gt;=3,INDEX(OperatorIDList,MATCH(AR6,OperatorNameList,0)),"")</f>
        <v/>
      </c>
      <c r="AY6" s="23" t="str">
        <f>IF(I6&gt;=4,INDEX(OperatorIDList,MATCH(AS6,OperatorNameList,0)),"")</f>
        <v/>
      </c>
      <c r="AZ6" s="23" t="str">
        <f>IF(I6&gt;=5,INDEX(OperatorIDList,MATCH(AT6,OperatorNameList,0)),"")</f>
        <v/>
      </c>
      <c r="BA6" s="23" t="str">
        <f>IF(I6&gt;=6,INDEX(OperatorIDList,MATCH(AU6,OperatorNameList,0)),"")</f>
        <v/>
      </c>
      <c r="BB6" s="23" t="str">
        <f t="shared" si="149"/>
        <v>VNMOBILE;VNMOBILE</v>
      </c>
      <c r="BC6" s="23" t="str">
        <f>Input!Y6</f>
        <v>359037</v>
      </c>
      <c r="BD6" s="23" t="str">
        <f>Input!AO6</f>
        <v>359037</v>
      </c>
      <c r="BE6" s="23">
        <f>Input!BE6</f>
        <v>0</v>
      </c>
      <c r="BF6" s="23" t="str">
        <f>Input!BU6</f>
        <v/>
      </c>
      <c r="BG6" s="23" t="str">
        <f>Input!CI6</f>
        <v/>
      </c>
      <c r="BH6" s="23" t="str">
        <f>Input!CW6</f>
        <v/>
      </c>
      <c r="BI6" s="23" t="str">
        <f>Input!Z6</f>
        <v>ERICSSON RBS 2216</v>
      </c>
      <c r="BJ6" s="23" t="str">
        <f>Input!AP6</f>
        <v>ZTE ZXSDR BS8700</v>
      </c>
      <c r="BK6" s="23">
        <f>Input!BF6</f>
        <v>0</v>
      </c>
      <c r="BL6" s="23" t="str">
        <f>Input!BV6</f>
        <v/>
      </c>
      <c r="BM6" s="23" t="str">
        <f>Input!CJ6</f>
        <v/>
      </c>
      <c r="BN6" s="23" t="str">
        <f>Input!CX6</f>
        <v/>
      </c>
      <c r="BO6" s="350">
        <f>IF(ISNUMBER(Input!AA6),Input!AA6,0)</f>
        <v>3</v>
      </c>
      <c r="BP6" s="350">
        <f>IF(ISNUMBER(Input!AQ6),Input!AQ6,0)</f>
        <v>3</v>
      </c>
      <c r="BQ6" s="350">
        <f>IF(ISNUMBER(Input!BG6),Input!BG6,0)</f>
        <v>0</v>
      </c>
      <c r="BR6" s="350">
        <f>IF(ISNUMBER(Input!BW6),Input!BW6,0)</f>
        <v>0</v>
      </c>
      <c r="BS6" s="350">
        <f>IF(ISNUMBER(Input!CK6),Input!CK6,0)</f>
        <v>0</v>
      </c>
      <c r="BT6" s="351">
        <f>IF(ISNUMBER(Input!CY6),Input!CY6,0)</f>
        <v>0</v>
      </c>
      <c r="BU6" s="23" t="str">
        <f>Input!AF6</f>
        <v>4/4/4</v>
      </c>
      <c r="BV6" s="23" t="str">
        <f>Input!AV6</f>
        <v>2/2/2</v>
      </c>
      <c r="BW6" s="23" t="str">
        <f>Input!BL6</f>
        <v/>
      </c>
      <c r="BX6" s="23" t="str">
        <f>Input!CA6</f>
        <v/>
      </c>
      <c r="BY6" s="23" t="str">
        <f>Input!CO6</f>
        <v/>
      </c>
      <c r="BZ6" s="23" t="str">
        <f>Input!DC6</f>
        <v/>
      </c>
      <c r="CA6" s="23">
        <f t="shared" si="150"/>
        <v>4</v>
      </c>
      <c r="CB6" s="23">
        <f t="shared" si="151"/>
        <v>4</v>
      </c>
      <c r="CC6" s="23">
        <f t="shared" si="152"/>
        <v>4</v>
      </c>
      <c r="CD6" s="23">
        <f t="shared" si="153"/>
        <v>0</v>
      </c>
      <c r="CE6" s="23">
        <f t="shared" si="154"/>
        <v>0</v>
      </c>
      <c r="CF6" s="23">
        <f t="shared" si="155"/>
        <v>0</v>
      </c>
      <c r="CG6" s="23">
        <f t="shared" si="156"/>
        <v>2</v>
      </c>
      <c r="CH6" s="23">
        <f t="shared" si="157"/>
        <v>2</v>
      </c>
      <c r="CI6" s="23">
        <f t="shared" si="158"/>
        <v>2</v>
      </c>
      <c r="CJ6" s="23">
        <f t="shared" si="159"/>
        <v>0</v>
      </c>
      <c r="CK6" s="23">
        <f t="shared" si="160"/>
        <v>0</v>
      </c>
      <c r="CL6" s="23">
        <f t="shared" si="161"/>
        <v>0</v>
      </c>
      <c r="CM6" s="23">
        <f t="shared" si="162"/>
        <v>0</v>
      </c>
      <c r="CN6" s="23">
        <f t="shared" si="163"/>
        <v>0</v>
      </c>
      <c r="CO6" s="23">
        <f t="shared" si="164"/>
        <v>0</v>
      </c>
      <c r="CP6" s="23">
        <f t="shared" si="165"/>
        <v>0</v>
      </c>
      <c r="CQ6" s="23">
        <f t="shared" si="166"/>
        <v>0</v>
      </c>
      <c r="CR6" s="23">
        <f t="shared" si="167"/>
        <v>0</v>
      </c>
      <c r="CS6" s="23">
        <f t="shared" si="168"/>
        <v>0</v>
      </c>
      <c r="CT6" s="23">
        <f t="shared" si="169"/>
        <v>0</v>
      </c>
      <c r="CU6" s="23">
        <f t="shared" si="170"/>
        <v>0</v>
      </c>
      <c r="CV6" s="23">
        <f t="shared" si="171"/>
        <v>0</v>
      </c>
      <c r="CW6" s="23">
        <f t="shared" si="172"/>
        <v>0</v>
      </c>
      <c r="CX6" s="23">
        <f t="shared" si="173"/>
        <v>0</v>
      </c>
      <c r="CY6" s="23">
        <f t="shared" si="174"/>
        <v>0</v>
      </c>
      <c r="CZ6" s="23">
        <f t="shared" si="175"/>
        <v>0</v>
      </c>
      <c r="DA6" s="23">
        <f t="shared" si="176"/>
        <v>0</v>
      </c>
      <c r="DB6" s="23">
        <f t="shared" si="177"/>
        <v>0</v>
      </c>
      <c r="DC6" s="23">
        <f t="shared" si="178"/>
        <v>0</v>
      </c>
      <c r="DD6" s="23">
        <f t="shared" si="179"/>
        <v>0</v>
      </c>
      <c r="DE6" s="23">
        <f t="shared" si="180"/>
        <v>0</v>
      </c>
      <c r="DF6" s="23">
        <f t="shared" si="181"/>
        <v>0</v>
      </c>
      <c r="DG6" s="23">
        <f t="shared" si="182"/>
        <v>0</v>
      </c>
      <c r="DH6" s="23">
        <f t="shared" si="183"/>
        <v>0</v>
      </c>
      <c r="DI6" s="23">
        <f t="shared" si="184"/>
        <v>0</v>
      </c>
      <c r="DJ6" s="23">
        <f t="shared" si="185"/>
        <v>0</v>
      </c>
      <c r="DK6" s="23" t="str">
        <f>Input!AK6</f>
        <v>80W/80W/80W</v>
      </c>
      <c r="DL6" s="23" t="str">
        <f>Input!BA6</f>
        <v>80W/80W/80W</v>
      </c>
      <c r="DM6" s="23" t="str">
        <f>Input!BQ6</f>
        <v/>
      </c>
      <c r="DN6" s="23" t="str">
        <f>Input!CE6</f>
        <v/>
      </c>
      <c r="DO6" s="23" t="str">
        <f>Input!CS6</f>
        <v/>
      </c>
      <c r="DP6" s="23" t="str">
        <f>Input!DG6</f>
        <v/>
      </c>
      <c r="DQ6" s="23" t="str">
        <f t="shared" si="186"/>
        <v>80W/ 80W/ 80W</v>
      </c>
      <c r="DR6" s="23" t="str">
        <f t="shared" si="187"/>
        <v>80W/ 80W/ 80W</v>
      </c>
      <c r="DS6" s="23" t="str">
        <f t="shared" si="188"/>
        <v/>
      </c>
      <c r="DT6" s="23" t="str">
        <f t="shared" si="189"/>
        <v/>
      </c>
      <c r="DU6" s="23" t="str">
        <f t="shared" si="190"/>
        <v/>
      </c>
      <c r="DV6" s="23" t="str">
        <f t="shared" si="191"/>
        <v/>
      </c>
      <c r="DW6" s="23">
        <f t="shared" si="192"/>
        <v>80</v>
      </c>
      <c r="DX6" s="23">
        <f t="shared" si="193"/>
        <v>80</v>
      </c>
      <c r="DY6" s="23">
        <f t="shared" si="194"/>
        <v>80</v>
      </c>
      <c r="DZ6" s="23">
        <f t="shared" si="195"/>
        <v>0</v>
      </c>
      <c r="EA6" s="23">
        <f t="shared" si="196"/>
        <v>0</v>
      </c>
      <c r="EB6" s="23">
        <f t="shared" si="197"/>
        <v>0</v>
      </c>
      <c r="EC6" s="23">
        <f t="shared" si="198"/>
        <v>80</v>
      </c>
      <c r="ED6" s="23">
        <f t="shared" si="199"/>
        <v>80</v>
      </c>
      <c r="EE6" s="23">
        <f t="shared" si="200"/>
        <v>80</v>
      </c>
      <c r="EF6" s="23">
        <f t="shared" si="201"/>
        <v>80</v>
      </c>
      <c r="EG6" s="23">
        <f t="shared" si="202"/>
        <v>0</v>
      </c>
      <c r="EH6" s="23">
        <f t="shared" si="203"/>
        <v>0</v>
      </c>
      <c r="EI6" s="23">
        <f t="shared" si="204"/>
        <v>0</v>
      </c>
      <c r="EJ6" s="23">
        <f t="shared" si="205"/>
        <v>80</v>
      </c>
      <c r="EK6" s="23">
        <f t="shared" si="206"/>
        <v>0</v>
      </c>
      <c r="EL6" s="23">
        <f t="shared" si="207"/>
        <v>0</v>
      </c>
      <c r="EM6" s="23">
        <f t="shared" si="208"/>
        <v>0</v>
      </c>
      <c r="EN6" s="23">
        <f t="shared" si="209"/>
        <v>0</v>
      </c>
      <c r="EO6" s="23">
        <f t="shared" si="210"/>
        <v>0</v>
      </c>
      <c r="EP6" s="23">
        <f t="shared" si="211"/>
        <v>0</v>
      </c>
      <c r="EQ6" s="23">
        <f t="shared" si="212"/>
        <v>0</v>
      </c>
      <c r="ER6" s="23">
        <f t="shared" si="213"/>
        <v>0</v>
      </c>
      <c r="ES6" s="23">
        <f t="shared" si="214"/>
        <v>0</v>
      </c>
      <c r="ET6" s="23">
        <f t="shared" si="215"/>
        <v>0</v>
      </c>
      <c r="EU6" s="23">
        <f t="shared" si="216"/>
        <v>0</v>
      </c>
      <c r="EV6" s="23">
        <f t="shared" si="217"/>
        <v>0</v>
      </c>
      <c r="EW6" s="23">
        <f t="shared" si="218"/>
        <v>0</v>
      </c>
      <c r="EX6" s="23">
        <f t="shared" si="219"/>
        <v>0</v>
      </c>
      <c r="EY6" s="23">
        <f t="shared" si="220"/>
        <v>0</v>
      </c>
      <c r="EZ6" s="23">
        <f t="shared" si="221"/>
        <v>0</v>
      </c>
      <c r="FA6" s="23">
        <f t="shared" si="222"/>
        <v>0</v>
      </c>
      <c r="FB6" s="23">
        <f t="shared" si="223"/>
        <v>0</v>
      </c>
      <c r="FC6" s="23">
        <f t="shared" si="224"/>
        <v>0</v>
      </c>
      <c r="FD6" s="23">
        <f t="shared" si="225"/>
        <v>0</v>
      </c>
      <c r="FE6" s="23">
        <f t="shared" si="226"/>
        <v>0</v>
      </c>
      <c r="FF6" s="23">
        <f t="shared" si="227"/>
        <v>0</v>
      </c>
      <c r="FG6" s="23">
        <f t="shared" si="228"/>
        <v>0</v>
      </c>
      <c r="FH6" s="23">
        <f t="shared" si="229"/>
        <v>0</v>
      </c>
      <c r="FI6" s="23">
        <f t="shared" si="230"/>
        <v>0</v>
      </c>
      <c r="FJ6" s="23">
        <f t="shared" si="231"/>
        <v>0</v>
      </c>
      <c r="FK6" s="23">
        <f t="shared" si="232"/>
        <v>0</v>
      </c>
      <c r="FL6" s="23">
        <f t="shared" si="233"/>
        <v>0</v>
      </c>
      <c r="FM6" s="23">
        <f t="shared" si="234"/>
        <v>80</v>
      </c>
      <c r="FN6" s="23" t="str">
        <f>Input!AL6</f>
        <v>G900</v>
      </c>
      <c r="FO6" s="23" t="str">
        <f>Input!BB6</f>
        <v>U2100</v>
      </c>
      <c r="FP6" s="23">
        <f>Input!BR6</f>
        <v>0</v>
      </c>
      <c r="FQ6" s="23" t="str">
        <f>Input!CF6</f>
        <v/>
      </c>
      <c r="FR6" s="23" t="str">
        <f>Input!CT6</f>
        <v/>
      </c>
      <c r="FS6" s="23" t="str">
        <f>Input!DH6</f>
        <v/>
      </c>
      <c r="FT6" s="23" t="str">
        <f>Input!AM6</f>
        <v>46m/ 46m/ 46m</v>
      </c>
      <c r="FU6" s="23" t="str">
        <f>Input!BC6</f>
        <v>44m/ 44m/ 44m</v>
      </c>
      <c r="FV6" s="23">
        <f>Input!BS6</f>
        <v>0</v>
      </c>
      <c r="FW6" s="23" t="str">
        <f>Input!CG6</f>
        <v/>
      </c>
      <c r="FX6" s="23" t="str">
        <f>Input!CU6</f>
        <v/>
      </c>
      <c r="FY6" s="23" t="str">
        <f>Input!DI6</f>
        <v/>
      </c>
      <c r="FZ6" s="23" t="str">
        <f t="shared" si="235"/>
        <v>46m/ 46m/ 46m</v>
      </c>
      <c r="GA6" s="23" t="str">
        <f t="shared" si="236"/>
        <v>44m/ 44m/ 44m</v>
      </c>
      <c r="GB6" s="23" t="str">
        <f t="shared" si="237"/>
        <v/>
      </c>
      <c r="GC6" s="23" t="str">
        <f t="shared" si="238"/>
        <v/>
      </c>
      <c r="GD6" s="23" t="str">
        <f t="shared" si="239"/>
        <v/>
      </c>
      <c r="GE6" s="23" t="str">
        <f t="shared" si="240"/>
        <v/>
      </c>
      <c r="GF6" s="23">
        <f t="shared" si="241"/>
        <v>46</v>
      </c>
      <c r="GG6" s="23">
        <f t="shared" si="242"/>
        <v>46</v>
      </c>
      <c r="GH6" s="23">
        <f t="shared" si="243"/>
        <v>46</v>
      </c>
      <c r="GI6" s="23">
        <f t="shared" si="244"/>
        <v>0</v>
      </c>
      <c r="GJ6" s="23">
        <f t="shared" si="245"/>
        <v>0</v>
      </c>
      <c r="GK6" s="23">
        <f t="shared" si="246"/>
        <v>0</v>
      </c>
      <c r="GL6" s="23">
        <f t="shared" si="247"/>
        <v>44</v>
      </c>
      <c r="GM6" s="23">
        <f t="shared" si="248"/>
        <v>44</v>
      </c>
      <c r="GN6" s="23">
        <f t="shared" si="249"/>
        <v>44</v>
      </c>
      <c r="GO6" s="23">
        <f t="shared" si="250"/>
        <v>0</v>
      </c>
      <c r="GP6" s="23">
        <f t="shared" si="251"/>
        <v>0</v>
      </c>
      <c r="GQ6" s="23">
        <f t="shared" si="252"/>
        <v>0</v>
      </c>
      <c r="GR6" s="23">
        <f t="shared" si="253"/>
        <v>0</v>
      </c>
      <c r="GS6" s="23">
        <f t="shared" si="254"/>
        <v>0</v>
      </c>
      <c r="GT6" s="23">
        <f t="shared" si="255"/>
        <v>0</v>
      </c>
      <c r="GU6" s="23">
        <f t="shared" si="256"/>
        <v>0</v>
      </c>
      <c r="GV6" s="23">
        <f t="shared" si="257"/>
        <v>0</v>
      </c>
      <c r="GW6" s="23">
        <f t="shared" si="258"/>
        <v>0</v>
      </c>
      <c r="GX6" s="23">
        <f t="shared" si="259"/>
        <v>0</v>
      </c>
      <c r="GY6" s="23">
        <f t="shared" si="260"/>
        <v>0</v>
      </c>
      <c r="GZ6" s="23">
        <f t="shared" si="261"/>
        <v>0</v>
      </c>
      <c r="HA6" s="23">
        <f t="shared" si="262"/>
        <v>0</v>
      </c>
      <c r="HB6" s="23">
        <f t="shared" si="263"/>
        <v>0</v>
      </c>
      <c r="HC6" s="23">
        <f t="shared" si="264"/>
        <v>0</v>
      </c>
      <c r="HD6" s="23">
        <f t="shared" si="265"/>
        <v>0</v>
      </c>
      <c r="HE6" s="23">
        <f t="shared" si="266"/>
        <v>0</v>
      </c>
      <c r="HF6" s="23">
        <f t="shared" si="267"/>
        <v>0</v>
      </c>
      <c r="HG6" s="23">
        <f t="shared" si="268"/>
        <v>0</v>
      </c>
      <c r="HH6" s="23">
        <f t="shared" si="269"/>
        <v>0</v>
      </c>
      <c r="HI6" s="23">
        <f t="shared" si="270"/>
        <v>0</v>
      </c>
      <c r="HJ6" s="23">
        <f t="shared" si="271"/>
        <v>0</v>
      </c>
      <c r="HK6" s="23">
        <f t="shared" si="272"/>
        <v>0</v>
      </c>
      <c r="HL6" s="23">
        <f t="shared" si="273"/>
        <v>0</v>
      </c>
      <c r="HM6" s="23">
        <f t="shared" si="274"/>
        <v>0</v>
      </c>
      <c r="HN6" s="23">
        <f t="shared" si="275"/>
        <v>0</v>
      </c>
      <c r="HO6" s="23">
        <f t="shared" si="276"/>
        <v>0</v>
      </c>
      <c r="HP6" s="23" t="str">
        <f>INDEX(LabNameList,MATCH(LabId,LabIDList,0))</f>
        <v>Trung tâm Kiểm định và Chứng nhận 2</v>
      </c>
      <c r="HQ6" s="23">
        <f t="shared" si="277"/>
        <v>46</v>
      </c>
      <c r="HR6" s="23">
        <f t="shared" si="278"/>
        <v>44</v>
      </c>
      <c r="HS6" s="23">
        <f t="shared" si="279"/>
        <v>0</v>
      </c>
      <c r="HT6" s="23">
        <f t="shared" si="280"/>
        <v>0</v>
      </c>
      <c r="HU6" s="23">
        <f t="shared" si="281"/>
        <v>0</v>
      </c>
      <c r="HV6" s="23">
        <f t="shared" si="282"/>
        <v>0</v>
      </c>
      <c r="HW6" s="22">
        <f t="shared" si="283"/>
        <v>44</v>
      </c>
      <c r="HX6" s="22">
        <f>Input!EB6</f>
        <v>28</v>
      </c>
      <c r="HY6" s="23">
        <v>97</v>
      </c>
      <c r="HZ6" s="23"/>
      <c r="IA6" s="23"/>
      <c r="IB6" s="23"/>
      <c r="IC6" s="25" t="str">
        <f t="shared" si="284"/>
        <v>B00005050118TG09</v>
      </c>
      <c r="ID6" s="26">
        <f>Input!O6</f>
        <v>5</v>
      </c>
      <c r="IE6" s="260" t="str">
        <f t="shared" si="285"/>
        <v>050118</v>
      </c>
      <c r="IF6" s="25" t="s">
        <v>7072</v>
      </c>
      <c r="IG6" s="260" t="str">
        <f t="shared" si="286"/>
        <v>05/01/2018</v>
      </c>
      <c r="IH6" s="260" t="str">
        <f t="shared" si="287"/>
        <v>05/01/2023</v>
      </c>
      <c r="II6" s="342" t="str">
        <f xml:space="preserve"> Input!R6</f>
        <v>05/01/2018</v>
      </c>
      <c r="IJ6" s="260">
        <f t="shared" si="288"/>
        <v>44931</v>
      </c>
      <c r="IK6" s="261">
        <f t="shared" si="289"/>
        <v>3</v>
      </c>
      <c r="IL6" s="262" t="str">
        <f t="shared" si="290"/>
        <v>3-2</v>
      </c>
      <c r="IM6" s="262" t="str">
        <f t="shared" si="291"/>
        <v>CHUNG</v>
      </c>
      <c r="IN6" s="262" t="str">
        <f t="shared" si="292"/>
        <v>KHAC</v>
      </c>
      <c r="IO6" s="262" t="str">
        <f t="shared" si="293"/>
        <v/>
      </c>
      <c r="IP6" s="262" t="str">
        <f t="shared" si="294"/>
        <v/>
      </c>
      <c r="IQ6" s="262" t="str">
        <f t="shared" si="295"/>
        <v/>
      </c>
      <c r="IR6" s="262">
        <f t="shared" si="296"/>
        <v>2</v>
      </c>
      <c r="IS6" s="262">
        <f t="shared" si="297"/>
        <v>1</v>
      </c>
      <c r="IT6" s="262" t="str">
        <f t="shared" si="298"/>
        <v>Yes</v>
      </c>
      <c r="IU6" s="262" t="str">
        <f t="shared" si="299"/>
        <v>Yes</v>
      </c>
    </row>
    <row r="7" spans="1:255" ht="114.75">
      <c r="A7" s="349">
        <f>Input!A7</f>
        <v>6</v>
      </c>
      <c r="B7" s="22" t="str">
        <f>INDEX(ApplicantIDList,MATCH(AI7,ApplicantNameList,0))</f>
        <v>VNM-HCM</v>
      </c>
      <c r="C7" s="22" t="str">
        <f>INDEX(OperatorIDList,MATCH(AJ7,OperatorNameList,0))</f>
        <v>VNMOBILE</v>
      </c>
      <c r="D7" s="22" t="str">
        <f>Input!Y7</f>
        <v>359468</v>
      </c>
      <c r="E7" s="22" t="str">
        <f>Input!G7</f>
        <v>Số 43/4A, tổ 6, ấp 4, xã Nhị Bình, huyện Hóc Môn, thành phố Hồ Chí Minh.</v>
      </c>
      <c r="F7" s="22" t="str">
        <f>TRIM(SUBSTITUTE(SUBSTITUTE(Input!H7,"Thành phố ",""),"Tỉnh ",""))</f>
        <v>Hồ Chí Minh</v>
      </c>
      <c r="G7" s="22" t="str">
        <f>Input!I7</f>
        <v>106,68109</v>
      </c>
      <c r="H7" s="22" t="str">
        <f>Input!J7</f>
        <v>10,91624</v>
      </c>
      <c r="I7" s="22">
        <f>Input!V7</f>
        <v>2</v>
      </c>
      <c r="J7" s="22" t="str">
        <f>Input!K7</f>
        <v>K00006231217D005</v>
      </c>
      <c r="K7" s="24" t="str">
        <f>TEXT(Input!L7,"dd/mm/yyyy")</f>
        <v>30/12/2017</v>
      </c>
      <c r="L7" s="24" t="str">
        <f>TEXT(Input!M7,"dd/mm/yyyy")</f>
        <v>23/12/2017</v>
      </c>
      <c r="M7" s="22" t="str">
        <f t="shared" si="135"/>
        <v>CÔNG TY CỔ PHẦN VIỄN THÔNG DI ĐỘNG VIETNAMOBILE;CÔNG TY CỔ PHẦN VIỄN THÔNG DI ĐỘNG VIETNAMOBILE</v>
      </c>
      <c r="N7" s="22" t="str">
        <f t="shared" si="136"/>
        <v>359468;359468</v>
      </c>
      <c r="O7" s="22" t="str">
        <f t="shared" si="137"/>
        <v>ERICSSON RBS 2216 &amp; ERICSSON RBS 2111;ZTE ZXSDR BS8700</v>
      </c>
      <c r="P7" s="22" t="str">
        <f t="shared" si="138"/>
        <v>3;3</v>
      </c>
      <c r="Q7" s="22" t="str">
        <f t="shared" si="139"/>
        <v>6/2/4;2/2/2</v>
      </c>
      <c r="R7" s="22" t="str">
        <f t="shared" si="140"/>
        <v>120W/ 40W/ 80W;80W/ 80W/ 80W</v>
      </c>
      <c r="S7" s="22" t="str">
        <f t="shared" si="141"/>
        <v>G900;U2100</v>
      </c>
      <c r="T7" s="22" t="str">
        <f t="shared" si="142"/>
        <v>32m/ 32m/ 32m;30m/ 30m/ 30m</v>
      </c>
      <c r="U7" s="22">
        <v>6</v>
      </c>
      <c r="V7" s="22"/>
      <c r="W7" s="22" t="b">
        <f>INDEX(TrueFalseList,_xlfn.IFNA(MATCH(Input!EC7,CoKhongList,0),MATCH(Input!EC7,YesNoList,0)))</f>
        <v>1</v>
      </c>
      <c r="X7" s="22" t="b">
        <f>INDEX(TrueFalseList,_xlfn.IFNA(MATCH(Input!W7,CoKhongList,0),MATCH(Input!W7,YesNoList,0)))</f>
        <v>0</v>
      </c>
      <c r="Y7" s="22" t="str">
        <f>Input!DZ7</f>
        <v/>
      </c>
      <c r="Z7" s="22" t="b">
        <f>INDEX(TrueFalseList,_xlfn.IFNA(MATCH(Input!EA7,CoKhongList,0),MATCH(Input!EA7,YesNoList,0)))</f>
        <v>1</v>
      </c>
      <c r="AA7" s="22">
        <f t="shared" si="143"/>
        <v>12</v>
      </c>
      <c r="AB7" s="22" t="b">
        <v>0</v>
      </c>
      <c r="AC7" s="22" t="b">
        <v>1</v>
      </c>
      <c r="AD7" s="22">
        <f>Input!DR7</f>
        <v>0</v>
      </c>
      <c r="AE7" s="22"/>
      <c r="AF7" s="22">
        <f>Options!D11</f>
        <v>0</v>
      </c>
      <c r="AG7" s="22">
        <f t="shared" si="144"/>
        <v>0</v>
      </c>
      <c r="AH7" s="23"/>
      <c r="AI7" s="350" t="str">
        <f>Input!E7</f>
        <v>CHI NHÁNH CÔNG TY CỔ PHẦN VIỄN THÔNG DI ĐỘNG VIETNAMOBILE TẠI THÀNH PHỐ HỒ CHÍ MINH</v>
      </c>
      <c r="AJ7" s="350" t="str">
        <f>Input!F7</f>
        <v>CÔNG TY CỔ PHẦN VIỄN THÔNG DI ĐỘNG VIETNAMOBILE</v>
      </c>
      <c r="AK7" s="22">
        <f t="shared" si="145"/>
        <v>5</v>
      </c>
      <c r="AL7" s="258" t="str">
        <f t="shared" si="146"/>
        <v>thành phố Hồ Chí Minh.</v>
      </c>
      <c r="AM7" s="258" t="str">
        <f t="shared" si="147"/>
        <v>huyện Hóc Môn</v>
      </c>
      <c r="AN7" s="258" t="str">
        <f t="shared" si="148"/>
        <v>xã Nhị Bình</v>
      </c>
      <c r="AO7" s="22" t="str">
        <f>INDEX(CityIDList,MATCH(F7,CityNameList,0))</f>
        <v>HCM</v>
      </c>
      <c r="AP7" s="23" t="str">
        <f>Input!X7</f>
        <v>CÔNG TY CỔ PHẦN VIỄN THÔNG DI ĐỘNG VIETNAMOBILE</v>
      </c>
      <c r="AQ7" s="23" t="str">
        <f>Input!AN7</f>
        <v>CÔNG TY CỔ PHẦN VIỄN THÔNG DI ĐỘNG VIETNAMOBILE</v>
      </c>
      <c r="AR7" s="23">
        <f>Input!BD7</f>
        <v>0</v>
      </c>
      <c r="AS7" s="23" t="str">
        <f>Input!BT7</f>
        <v/>
      </c>
      <c r="AT7" s="23" t="str">
        <f>Input!CH7</f>
        <v/>
      </c>
      <c r="AU7" s="23" t="str">
        <f>Input!CV7</f>
        <v/>
      </c>
      <c r="AV7" s="23" t="str">
        <f>IF(I7&gt;=1,INDEX(OperatorIDList,MATCH(AP7,OperatorNameList,0)),"")</f>
        <v>VNMOBILE</v>
      </c>
      <c r="AW7" s="23" t="str">
        <f>IF(I7&gt;=2,INDEX(OperatorIDList,MATCH(AQ7,OperatorNameList,0)),"")</f>
        <v>VNMOBILE</v>
      </c>
      <c r="AX7" s="23" t="str">
        <f>IF(I7&gt;=3,INDEX(OperatorIDList,MATCH(AR7,OperatorNameList,0)),"")</f>
        <v/>
      </c>
      <c r="AY7" s="23" t="str">
        <f>IF(I7&gt;=4,INDEX(OperatorIDList,MATCH(AS7,OperatorNameList,0)),"")</f>
        <v/>
      </c>
      <c r="AZ7" s="23" t="str">
        <f>IF(I7&gt;=5,INDEX(OperatorIDList,MATCH(AT7,OperatorNameList,0)),"")</f>
        <v/>
      </c>
      <c r="BA7" s="23" t="str">
        <f>IF(I7&gt;=6,INDEX(OperatorIDList,MATCH(AU7,OperatorNameList,0)),"")</f>
        <v/>
      </c>
      <c r="BB7" s="23" t="str">
        <f t="shared" si="149"/>
        <v>VNMOBILE;VNMOBILE</v>
      </c>
      <c r="BC7" s="23" t="str">
        <f>Input!Y7</f>
        <v>359468</v>
      </c>
      <c r="BD7" s="23" t="str">
        <f>Input!AO7</f>
        <v>359468</v>
      </c>
      <c r="BE7" s="23">
        <f>Input!BE7</f>
        <v>0</v>
      </c>
      <c r="BF7" s="23" t="str">
        <f>Input!BU7</f>
        <v/>
      </c>
      <c r="BG7" s="23" t="str">
        <f>Input!CI7</f>
        <v/>
      </c>
      <c r="BH7" s="23" t="str">
        <f>Input!CW7</f>
        <v/>
      </c>
      <c r="BI7" s="23" t="str">
        <f>Input!Z7</f>
        <v>ERICSSON RBS 2216 &amp; ERICSSON RBS 2111</v>
      </c>
      <c r="BJ7" s="23" t="str">
        <f>Input!AP7</f>
        <v>ZTE ZXSDR BS8700</v>
      </c>
      <c r="BK7" s="23">
        <f>Input!BF7</f>
        <v>0</v>
      </c>
      <c r="BL7" s="23" t="str">
        <f>Input!BV7</f>
        <v/>
      </c>
      <c r="BM7" s="23" t="str">
        <f>Input!CJ7</f>
        <v/>
      </c>
      <c r="BN7" s="23" t="str">
        <f>Input!CX7</f>
        <v/>
      </c>
      <c r="BO7" s="350">
        <f>IF(ISNUMBER(Input!AA7),Input!AA7,0)</f>
        <v>3</v>
      </c>
      <c r="BP7" s="350">
        <f>IF(ISNUMBER(Input!AQ7),Input!AQ7,0)</f>
        <v>3</v>
      </c>
      <c r="BQ7" s="350">
        <f>IF(ISNUMBER(Input!BG7),Input!BG7,0)</f>
        <v>0</v>
      </c>
      <c r="BR7" s="350">
        <f>IF(ISNUMBER(Input!BW7),Input!BW7,0)</f>
        <v>0</v>
      </c>
      <c r="BS7" s="350">
        <f>IF(ISNUMBER(Input!CK7),Input!CK7,0)</f>
        <v>0</v>
      </c>
      <c r="BT7" s="351">
        <f>IF(ISNUMBER(Input!CY7),Input!CY7,0)</f>
        <v>0</v>
      </c>
      <c r="BU7" s="23" t="str">
        <f>Input!AF7</f>
        <v>6/2/4</v>
      </c>
      <c r="BV7" s="23" t="str">
        <f>Input!AV7</f>
        <v>2/2/2</v>
      </c>
      <c r="BW7" s="23" t="str">
        <f>Input!BL7</f>
        <v/>
      </c>
      <c r="BX7" s="23" t="str">
        <f>Input!CA7</f>
        <v/>
      </c>
      <c r="BY7" s="23" t="str">
        <f>Input!CO7</f>
        <v/>
      </c>
      <c r="BZ7" s="23" t="str">
        <f>Input!DC7</f>
        <v/>
      </c>
      <c r="CA7" s="23">
        <f t="shared" si="150"/>
        <v>6</v>
      </c>
      <c r="CB7" s="23">
        <f t="shared" si="151"/>
        <v>2</v>
      </c>
      <c r="CC7" s="23">
        <f t="shared" si="152"/>
        <v>4</v>
      </c>
      <c r="CD7" s="23">
        <f t="shared" si="153"/>
        <v>0</v>
      </c>
      <c r="CE7" s="23">
        <f t="shared" si="154"/>
        <v>0</v>
      </c>
      <c r="CF7" s="23">
        <f t="shared" si="155"/>
        <v>0</v>
      </c>
      <c r="CG7" s="23">
        <f t="shared" si="156"/>
        <v>2</v>
      </c>
      <c r="CH7" s="23">
        <f t="shared" si="157"/>
        <v>2</v>
      </c>
      <c r="CI7" s="23">
        <f t="shared" si="158"/>
        <v>2</v>
      </c>
      <c r="CJ7" s="23">
        <f t="shared" si="159"/>
        <v>0</v>
      </c>
      <c r="CK7" s="23">
        <f t="shared" si="160"/>
        <v>0</v>
      </c>
      <c r="CL7" s="23">
        <f t="shared" si="161"/>
        <v>0</v>
      </c>
      <c r="CM7" s="23">
        <f t="shared" si="162"/>
        <v>0</v>
      </c>
      <c r="CN7" s="23">
        <f t="shared" si="163"/>
        <v>0</v>
      </c>
      <c r="CO7" s="23">
        <f t="shared" si="164"/>
        <v>0</v>
      </c>
      <c r="CP7" s="23">
        <f t="shared" si="165"/>
        <v>0</v>
      </c>
      <c r="CQ7" s="23">
        <f t="shared" si="166"/>
        <v>0</v>
      </c>
      <c r="CR7" s="23">
        <f t="shared" si="167"/>
        <v>0</v>
      </c>
      <c r="CS7" s="23">
        <f t="shared" si="168"/>
        <v>0</v>
      </c>
      <c r="CT7" s="23">
        <f t="shared" si="169"/>
        <v>0</v>
      </c>
      <c r="CU7" s="23">
        <f t="shared" si="170"/>
        <v>0</v>
      </c>
      <c r="CV7" s="23">
        <f t="shared" si="171"/>
        <v>0</v>
      </c>
      <c r="CW7" s="23">
        <f t="shared" si="172"/>
        <v>0</v>
      </c>
      <c r="CX7" s="23">
        <f t="shared" si="173"/>
        <v>0</v>
      </c>
      <c r="CY7" s="23">
        <f t="shared" si="174"/>
        <v>0</v>
      </c>
      <c r="CZ7" s="23">
        <f t="shared" si="175"/>
        <v>0</v>
      </c>
      <c r="DA7" s="23">
        <f t="shared" si="176"/>
        <v>0</v>
      </c>
      <c r="DB7" s="23">
        <f t="shared" si="177"/>
        <v>0</v>
      </c>
      <c r="DC7" s="23">
        <f t="shared" si="178"/>
        <v>0</v>
      </c>
      <c r="DD7" s="23">
        <f t="shared" si="179"/>
        <v>0</v>
      </c>
      <c r="DE7" s="23">
        <f t="shared" si="180"/>
        <v>0</v>
      </c>
      <c r="DF7" s="23">
        <f t="shared" si="181"/>
        <v>0</v>
      </c>
      <c r="DG7" s="23">
        <f t="shared" si="182"/>
        <v>0</v>
      </c>
      <c r="DH7" s="23">
        <f t="shared" si="183"/>
        <v>0</v>
      </c>
      <c r="DI7" s="23">
        <f t="shared" si="184"/>
        <v>0</v>
      </c>
      <c r="DJ7" s="23">
        <f t="shared" si="185"/>
        <v>0</v>
      </c>
      <c r="DK7" s="23" t="str">
        <f>Input!AK7</f>
        <v>120W/40W/80W</v>
      </c>
      <c r="DL7" s="23" t="str">
        <f>Input!BA7</f>
        <v>80W/80W/80W</v>
      </c>
      <c r="DM7" s="23" t="str">
        <f>Input!BQ7</f>
        <v/>
      </c>
      <c r="DN7" s="23" t="str">
        <f>Input!CE7</f>
        <v/>
      </c>
      <c r="DO7" s="23" t="str">
        <f>Input!CS7</f>
        <v/>
      </c>
      <c r="DP7" s="23" t="str">
        <f>Input!DG7</f>
        <v/>
      </c>
      <c r="DQ7" s="23" t="str">
        <f t="shared" si="186"/>
        <v>120W/ 40W/ 80W</v>
      </c>
      <c r="DR7" s="23" t="str">
        <f t="shared" si="187"/>
        <v>80W/ 80W/ 80W</v>
      </c>
      <c r="DS7" s="23" t="str">
        <f t="shared" si="188"/>
        <v/>
      </c>
      <c r="DT7" s="23" t="str">
        <f t="shared" si="189"/>
        <v/>
      </c>
      <c r="DU7" s="23" t="str">
        <f t="shared" si="190"/>
        <v/>
      </c>
      <c r="DV7" s="23" t="str">
        <f t="shared" si="191"/>
        <v/>
      </c>
      <c r="DW7" s="23">
        <f t="shared" si="192"/>
        <v>120</v>
      </c>
      <c r="DX7" s="23">
        <f t="shared" si="193"/>
        <v>40</v>
      </c>
      <c r="DY7" s="23">
        <f t="shared" si="194"/>
        <v>80</v>
      </c>
      <c r="DZ7" s="23">
        <f t="shared" si="195"/>
        <v>0</v>
      </c>
      <c r="EA7" s="23">
        <f t="shared" si="196"/>
        <v>0</v>
      </c>
      <c r="EB7" s="23">
        <f t="shared" si="197"/>
        <v>0</v>
      </c>
      <c r="EC7" s="23">
        <f t="shared" si="198"/>
        <v>120</v>
      </c>
      <c r="ED7" s="23">
        <f t="shared" si="199"/>
        <v>80</v>
      </c>
      <c r="EE7" s="23">
        <f t="shared" si="200"/>
        <v>80</v>
      </c>
      <c r="EF7" s="23">
        <f t="shared" si="201"/>
        <v>80</v>
      </c>
      <c r="EG7" s="23">
        <f t="shared" si="202"/>
        <v>0</v>
      </c>
      <c r="EH7" s="23">
        <f t="shared" si="203"/>
        <v>0</v>
      </c>
      <c r="EI7" s="23">
        <f t="shared" si="204"/>
        <v>0</v>
      </c>
      <c r="EJ7" s="23">
        <f t="shared" si="205"/>
        <v>80</v>
      </c>
      <c r="EK7" s="23">
        <f t="shared" si="206"/>
        <v>0</v>
      </c>
      <c r="EL7" s="23">
        <f t="shared" si="207"/>
        <v>0</v>
      </c>
      <c r="EM7" s="23">
        <f t="shared" si="208"/>
        <v>0</v>
      </c>
      <c r="EN7" s="23">
        <f t="shared" si="209"/>
        <v>0</v>
      </c>
      <c r="EO7" s="23">
        <f t="shared" si="210"/>
        <v>0</v>
      </c>
      <c r="EP7" s="23">
        <f t="shared" si="211"/>
        <v>0</v>
      </c>
      <c r="EQ7" s="23">
        <f t="shared" si="212"/>
        <v>0</v>
      </c>
      <c r="ER7" s="23">
        <f t="shared" si="213"/>
        <v>0</v>
      </c>
      <c r="ES7" s="23">
        <f t="shared" si="214"/>
        <v>0</v>
      </c>
      <c r="ET7" s="23">
        <f t="shared" si="215"/>
        <v>0</v>
      </c>
      <c r="EU7" s="23">
        <f t="shared" si="216"/>
        <v>0</v>
      </c>
      <c r="EV7" s="23">
        <f t="shared" si="217"/>
        <v>0</v>
      </c>
      <c r="EW7" s="23">
        <f t="shared" si="218"/>
        <v>0</v>
      </c>
      <c r="EX7" s="23">
        <f t="shared" si="219"/>
        <v>0</v>
      </c>
      <c r="EY7" s="23">
        <f t="shared" si="220"/>
        <v>0</v>
      </c>
      <c r="EZ7" s="23">
        <f t="shared" si="221"/>
        <v>0</v>
      </c>
      <c r="FA7" s="23">
        <f t="shared" si="222"/>
        <v>0</v>
      </c>
      <c r="FB7" s="23">
        <f t="shared" si="223"/>
        <v>0</v>
      </c>
      <c r="FC7" s="23">
        <f t="shared" si="224"/>
        <v>0</v>
      </c>
      <c r="FD7" s="23">
        <f t="shared" si="225"/>
        <v>0</v>
      </c>
      <c r="FE7" s="23">
        <f t="shared" si="226"/>
        <v>0</v>
      </c>
      <c r="FF7" s="23">
        <f t="shared" si="227"/>
        <v>0</v>
      </c>
      <c r="FG7" s="23">
        <f t="shared" si="228"/>
        <v>0</v>
      </c>
      <c r="FH7" s="23">
        <f t="shared" si="229"/>
        <v>0</v>
      </c>
      <c r="FI7" s="23">
        <f t="shared" si="230"/>
        <v>0</v>
      </c>
      <c r="FJ7" s="23">
        <f t="shared" si="231"/>
        <v>0</v>
      </c>
      <c r="FK7" s="23">
        <f t="shared" si="232"/>
        <v>0</v>
      </c>
      <c r="FL7" s="23">
        <f t="shared" si="233"/>
        <v>0</v>
      </c>
      <c r="FM7" s="23">
        <f t="shared" si="234"/>
        <v>120</v>
      </c>
      <c r="FN7" s="23" t="str">
        <f>Input!AL7</f>
        <v>G900</v>
      </c>
      <c r="FO7" s="23" t="str">
        <f>Input!BB7</f>
        <v>U2100</v>
      </c>
      <c r="FP7" s="23">
        <f>Input!BR7</f>
        <v>0</v>
      </c>
      <c r="FQ7" s="23" t="str">
        <f>Input!CF7</f>
        <v/>
      </c>
      <c r="FR7" s="23" t="str">
        <f>Input!CT7</f>
        <v/>
      </c>
      <c r="FS7" s="23" t="str">
        <f>Input!DH7</f>
        <v/>
      </c>
      <c r="FT7" s="23" t="str">
        <f>Input!AM7</f>
        <v>32m/ 32m/ 32m</v>
      </c>
      <c r="FU7" s="23" t="str">
        <f>Input!BC7</f>
        <v>30m/ 30m/ 30m</v>
      </c>
      <c r="FV7" s="23">
        <f>Input!BS7</f>
        <v>0</v>
      </c>
      <c r="FW7" s="23" t="str">
        <f>Input!CG7</f>
        <v/>
      </c>
      <c r="FX7" s="23" t="str">
        <f>Input!CU7</f>
        <v/>
      </c>
      <c r="FY7" s="23" t="str">
        <f>Input!DI7</f>
        <v/>
      </c>
      <c r="FZ7" s="23" t="str">
        <f t="shared" si="235"/>
        <v>32m/ 32m/ 32m</v>
      </c>
      <c r="GA7" s="23" t="str">
        <f t="shared" si="236"/>
        <v>30m/ 30m/ 30m</v>
      </c>
      <c r="GB7" s="23" t="str">
        <f t="shared" si="237"/>
        <v/>
      </c>
      <c r="GC7" s="23" t="str">
        <f t="shared" si="238"/>
        <v/>
      </c>
      <c r="GD7" s="23" t="str">
        <f t="shared" si="239"/>
        <v/>
      </c>
      <c r="GE7" s="23" t="str">
        <f t="shared" si="240"/>
        <v/>
      </c>
      <c r="GF7" s="23">
        <f t="shared" si="241"/>
        <v>32</v>
      </c>
      <c r="GG7" s="23">
        <f t="shared" si="242"/>
        <v>32</v>
      </c>
      <c r="GH7" s="23">
        <f t="shared" si="243"/>
        <v>32</v>
      </c>
      <c r="GI7" s="23">
        <f t="shared" si="244"/>
        <v>0</v>
      </c>
      <c r="GJ7" s="23">
        <f t="shared" si="245"/>
        <v>0</v>
      </c>
      <c r="GK7" s="23">
        <f t="shared" si="246"/>
        <v>0</v>
      </c>
      <c r="GL7" s="23">
        <f t="shared" si="247"/>
        <v>30</v>
      </c>
      <c r="GM7" s="23">
        <f t="shared" si="248"/>
        <v>30</v>
      </c>
      <c r="GN7" s="23">
        <f t="shared" si="249"/>
        <v>30</v>
      </c>
      <c r="GO7" s="23">
        <f t="shared" si="250"/>
        <v>0</v>
      </c>
      <c r="GP7" s="23">
        <f t="shared" si="251"/>
        <v>0</v>
      </c>
      <c r="GQ7" s="23">
        <f t="shared" si="252"/>
        <v>0</v>
      </c>
      <c r="GR7" s="23">
        <f t="shared" si="253"/>
        <v>0</v>
      </c>
      <c r="GS7" s="23">
        <f t="shared" si="254"/>
        <v>0</v>
      </c>
      <c r="GT7" s="23">
        <f t="shared" si="255"/>
        <v>0</v>
      </c>
      <c r="GU7" s="23">
        <f t="shared" si="256"/>
        <v>0</v>
      </c>
      <c r="GV7" s="23">
        <f t="shared" si="257"/>
        <v>0</v>
      </c>
      <c r="GW7" s="23">
        <f t="shared" si="258"/>
        <v>0</v>
      </c>
      <c r="GX7" s="23">
        <f t="shared" si="259"/>
        <v>0</v>
      </c>
      <c r="GY7" s="23">
        <f t="shared" si="260"/>
        <v>0</v>
      </c>
      <c r="GZ7" s="23">
        <f t="shared" si="261"/>
        <v>0</v>
      </c>
      <c r="HA7" s="23">
        <f t="shared" si="262"/>
        <v>0</v>
      </c>
      <c r="HB7" s="23">
        <f t="shared" si="263"/>
        <v>0</v>
      </c>
      <c r="HC7" s="23">
        <f t="shared" si="264"/>
        <v>0</v>
      </c>
      <c r="HD7" s="23">
        <f t="shared" si="265"/>
        <v>0</v>
      </c>
      <c r="HE7" s="23">
        <f t="shared" si="266"/>
        <v>0</v>
      </c>
      <c r="HF7" s="23">
        <f t="shared" si="267"/>
        <v>0</v>
      </c>
      <c r="HG7" s="23">
        <f t="shared" si="268"/>
        <v>0</v>
      </c>
      <c r="HH7" s="23">
        <f t="shared" si="269"/>
        <v>0</v>
      </c>
      <c r="HI7" s="23">
        <f t="shared" si="270"/>
        <v>0</v>
      </c>
      <c r="HJ7" s="23">
        <f t="shared" si="271"/>
        <v>0</v>
      </c>
      <c r="HK7" s="23">
        <f t="shared" si="272"/>
        <v>0</v>
      </c>
      <c r="HL7" s="23">
        <f t="shared" si="273"/>
        <v>0</v>
      </c>
      <c r="HM7" s="23">
        <f t="shared" si="274"/>
        <v>0</v>
      </c>
      <c r="HN7" s="23">
        <f t="shared" si="275"/>
        <v>0</v>
      </c>
      <c r="HO7" s="23">
        <f t="shared" si="276"/>
        <v>0</v>
      </c>
      <c r="HP7" s="23" t="str">
        <f>INDEX(LabNameList,MATCH(LabId,LabIDList,0))</f>
        <v>Trung tâm Kiểm định và Chứng nhận 2</v>
      </c>
      <c r="HQ7" s="23">
        <f t="shared" si="277"/>
        <v>32</v>
      </c>
      <c r="HR7" s="23">
        <f t="shared" si="278"/>
        <v>30</v>
      </c>
      <c r="HS7" s="23">
        <f t="shared" si="279"/>
        <v>0</v>
      </c>
      <c r="HT7" s="23">
        <f t="shared" si="280"/>
        <v>0</v>
      </c>
      <c r="HU7" s="23">
        <f t="shared" si="281"/>
        <v>0</v>
      </c>
      <c r="HV7" s="23">
        <f t="shared" si="282"/>
        <v>0</v>
      </c>
      <c r="HW7" s="22">
        <f t="shared" si="283"/>
        <v>30</v>
      </c>
      <c r="HX7" s="22">
        <f>Input!EB7</f>
        <v>18</v>
      </c>
      <c r="HY7" s="23">
        <v>97</v>
      </c>
      <c r="HZ7" s="23"/>
      <c r="IA7" s="23"/>
      <c r="IB7" s="23"/>
      <c r="IC7" s="25" t="str">
        <f t="shared" si="284"/>
        <v>B00006050118TG10</v>
      </c>
      <c r="ID7" s="26">
        <f>Input!O7</f>
        <v>6</v>
      </c>
      <c r="IE7" s="260" t="str">
        <f t="shared" si="285"/>
        <v>050118</v>
      </c>
      <c r="IF7" s="25" t="s">
        <v>7073</v>
      </c>
      <c r="IG7" s="260" t="str">
        <f t="shared" si="286"/>
        <v>05/01/2018</v>
      </c>
      <c r="IH7" s="260" t="str">
        <f t="shared" si="287"/>
        <v>05/01/2023</v>
      </c>
      <c r="II7" s="342" t="str">
        <f xml:space="preserve"> Input!R7</f>
        <v>05/01/2018</v>
      </c>
      <c r="IJ7" s="260">
        <f t="shared" si="288"/>
        <v>44931</v>
      </c>
      <c r="IK7" s="261">
        <f t="shared" si="289"/>
        <v>3</v>
      </c>
      <c r="IL7" s="262" t="str">
        <f t="shared" si="290"/>
        <v>3-2</v>
      </c>
      <c r="IM7" s="262" t="str">
        <f t="shared" si="291"/>
        <v>CHUNG</v>
      </c>
      <c r="IN7" s="262" t="str">
        <f t="shared" si="292"/>
        <v>KHAC</v>
      </c>
      <c r="IO7" s="262" t="str">
        <f t="shared" si="293"/>
        <v/>
      </c>
      <c r="IP7" s="262" t="str">
        <f t="shared" si="294"/>
        <v/>
      </c>
      <c r="IQ7" s="262" t="str">
        <f t="shared" si="295"/>
        <v/>
      </c>
      <c r="IR7" s="262">
        <f t="shared" si="296"/>
        <v>2</v>
      </c>
      <c r="IS7" s="262">
        <f t="shared" si="297"/>
        <v>1</v>
      </c>
      <c r="IT7" s="262" t="str">
        <f t="shared" si="298"/>
        <v>Yes</v>
      </c>
      <c r="IU7" s="262" t="str">
        <f t="shared" si="299"/>
        <v>Yes</v>
      </c>
    </row>
    <row r="8" spans="1:255" ht="114.75">
      <c r="A8" s="349">
        <f>Input!A8</f>
        <v>7</v>
      </c>
      <c r="B8" s="22" t="str">
        <f>INDEX(ApplicantIDList,MATCH(AI8,ApplicantNameList,0))</f>
        <v>VNM-HCM</v>
      </c>
      <c r="C8" s="22" t="str">
        <f>INDEX(OperatorIDList,MATCH(AJ8,OperatorNameList,0))</f>
        <v>VNMOBILE</v>
      </c>
      <c r="D8" s="22" t="str">
        <f>Input!Y8</f>
        <v>359441</v>
      </c>
      <c r="E8" s="22" t="str">
        <f>Input!G8</f>
        <v>Số C2/1P, ấp 3, xã Vĩnh Lộc A, huyện Bình Chánh, thành phố Hồ Chí Minh.</v>
      </c>
      <c r="F8" s="22" t="str">
        <f>TRIM(SUBSTITUTE(SUBSTITUTE(Input!H8,"Thành phố ",""),"Tỉnh ",""))</f>
        <v>Hồ Chí Minh</v>
      </c>
      <c r="G8" s="22" t="str">
        <f>Input!I8</f>
        <v>106,5704</v>
      </c>
      <c r="H8" s="22" t="str">
        <f>Input!J8</f>
        <v>10,831</v>
      </c>
      <c r="I8" s="22">
        <f>Input!V8</f>
        <v>2</v>
      </c>
      <c r="J8" s="22" t="str">
        <f>Input!K8</f>
        <v>K00007231217D005</v>
      </c>
      <c r="K8" s="24" t="str">
        <f>TEXT(Input!L8,"dd/mm/yyyy")</f>
        <v>30/12/2017</v>
      </c>
      <c r="L8" s="24" t="str">
        <f>TEXT(Input!M8,"dd/mm/yyyy")</f>
        <v>23/12/2017</v>
      </c>
      <c r="M8" s="22" t="str">
        <f t="shared" si="135"/>
        <v>CÔNG TY CỔ PHẦN VIỄN THÔNG DI ĐỘNG VIETNAMOBILE;CÔNG TY CỔ PHẦN VIỄN THÔNG DI ĐỘNG VIETNAMOBILE</v>
      </c>
      <c r="N8" s="22" t="str">
        <f t="shared" si="136"/>
        <v>359441;359441</v>
      </c>
      <c r="O8" s="22" t="str">
        <f t="shared" si="137"/>
        <v>ERICSSON RBS 2216 &amp; ERICSSON RBS 2111;ZTE ZXSDR BS8700</v>
      </c>
      <c r="P8" s="22" t="str">
        <f t="shared" si="138"/>
        <v>3;3</v>
      </c>
      <c r="Q8" s="22" t="str">
        <f t="shared" si="139"/>
        <v>4/4/6;2/2/2</v>
      </c>
      <c r="R8" s="22" t="str">
        <f t="shared" si="140"/>
        <v>80W/ 80W/ 120W;80W/ 80W/ 80W</v>
      </c>
      <c r="S8" s="22" t="str">
        <f t="shared" si="141"/>
        <v>G900;U2100</v>
      </c>
      <c r="T8" s="22" t="str">
        <f t="shared" si="142"/>
        <v>30m/ 30m/ 30m;40m/ 40m/ 40m</v>
      </c>
      <c r="U8" s="22">
        <v>7</v>
      </c>
      <c r="V8" s="22"/>
      <c r="W8" s="22" t="b">
        <f>INDEX(TrueFalseList,_xlfn.IFNA(MATCH(Input!EC8,CoKhongList,0),MATCH(Input!EC8,YesNoList,0)))</f>
        <v>1</v>
      </c>
      <c r="X8" s="22" t="b">
        <f>INDEX(TrueFalseList,_xlfn.IFNA(MATCH(Input!W8,CoKhongList,0),MATCH(Input!W8,YesNoList,0)))</f>
        <v>0</v>
      </c>
      <c r="Y8" s="22" t="str">
        <f>Input!DZ8</f>
        <v/>
      </c>
      <c r="Z8" s="22" t="b">
        <f>INDEX(TrueFalseList,_xlfn.IFNA(MATCH(Input!EA8,CoKhongList,0),MATCH(Input!EA8,YesNoList,0)))</f>
        <v>1</v>
      </c>
      <c r="AA8" s="22">
        <f t="shared" si="143"/>
        <v>14</v>
      </c>
      <c r="AB8" s="22" t="b">
        <v>0</v>
      </c>
      <c r="AC8" s="22" t="b">
        <v>1</v>
      </c>
      <c r="AD8" s="22">
        <f>Input!DR8</f>
        <v>0</v>
      </c>
      <c r="AE8" s="22"/>
      <c r="AF8" s="22">
        <f>Options!D12</f>
        <v>0</v>
      </c>
      <c r="AG8" s="22">
        <f t="shared" si="144"/>
        <v>0</v>
      </c>
      <c r="AH8" s="23"/>
      <c r="AI8" s="350" t="str">
        <f>Input!E8</f>
        <v>CHI NHÁNH CÔNG TY CỔ PHẦN VIỄN THÔNG DI ĐỘNG VIETNAMOBILE TẠI THÀNH PHỐ HỒ CHÍ MINH</v>
      </c>
      <c r="AJ8" s="350" t="str">
        <f>Input!F8</f>
        <v>CÔNG TY CỔ PHẦN VIỄN THÔNG DI ĐỘNG VIETNAMOBILE</v>
      </c>
      <c r="AK8" s="22">
        <f t="shared" si="145"/>
        <v>4</v>
      </c>
      <c r="AL8" s="258" t="str">
        <f t="shared" si="146"/>
        <v>thành phố Hồ Chí Minh.</v>
      </c>
      <c r="AM8" s="258" t="str">
        <f t="shared" si="147"/>
        <v>huyện Bình Chánh</v>
      </c>
      <c r="AN8" s="258" t="str">
        <f t="shared" si="148"/>
        <v>xã Vĩnh Lộc A</v>
      </c>
      <c r="AO8" s="22" t="str">
        <f>INDEX(CityIDList,MATCH(F8,CityNameList,0))</f>
        <v>HCM</v>
      </c>
      <c r="AP8" s="23" t="str">
        <f>Input!X8</f>
        <v>CÔNG TY CỔ PHẦN VIỄN THÔNG DI ĐỘNG VIETNAMOBILE</v>
      </c>
      <c r="AQ8" s="23" t="str">
        <f>Input!AN8</f>
        <v>CÔNG TY CỔ PHẦN VIỄN THÔNG DI ĐỘNG VIETNAMOBILE</v>
      </c>
      <c r="AR8" s="23">
        <f>Input!BD8</f>
        <v>0</v>
      </c>
      <c r="AS8" s="23" t="str">
        <f>Input!BT8</f>
        <v/>
      </c>
      <c r="AT8" s="23" t="str">
        <f>Input!CH8</f>
        <v/>
      </c>
      <c r="AU8" s="23" t="str">
        <f>Input!CV8</f>
        <v/>
      </c>
      <c r="AV8" s="23" t="str">
        <f>IF(I8&gt;=1,INDEX(OperatorIDList,MATCH(AP8,OperatorNameList,0)),"")</f>
        <v>VNMOBILE</v>
      </c>
      <c r="AW8" s="23" t="str">
        <f>IF(I8&gt;=2,INDEX(OperatorIDList,MATCH(AQ8,OperatorNameList,0)),"")</f>
        <v>VNMOBILE</v>
      </c>
      <c r="AX8" s="23" t="str">
        <f>IF(I8&gt;=3,INDEX(OperatorIDList,MATCH(AR8,OperatorNameList,0)),"")</f>
        <v/>
      </c>
      <c r="AY8" s="23" t="str">
        <f>IF(I8&gt;=4,INDEX(OperatorIDList,MATCH(AS8,OperatorNameList,0)),"")</f>
        <v/>
      </c>
      <c r="AZ8" s="23" t="str">
        <f>IF(I8&gt;=5,INDEX(OperatorIDList,MATCH(AT8,OperatorNameList,0)),"")</f>
        <v/>
      </c>
      <c r="BA8" s="23" t="str">
        <f>IF(I8&gt;=6,INDEX(OperatorIDList,MATCH(AU8,OperatorNameList,0)),"")</f>
        <v/>
      </c>
      <c r="BB8" s="23" t="str">
        <f t="shared" si="149"/>
        <v>VNMOBILE;VNMOBILE</v>
      </c>
      <c r="BC8" s="23" t="str">
        <f>Input!Y8</f>
        <v>359441</v>
      </c>
      <c r="BD8" s="23" t="str">
        <f>Input!AO8</f>
        <v>359441</v>
      </c>
      <c r="BE8" s="23">
        <f>Input!BE8</f>
        <v>0</v>
      </c>
      <c r="BF8" s="23" t="str">
        <f>Input!BU8</f>
        <v/>
      </c>
      <c r="BG8" s="23" t="str">
        <f>Input!CI8</f>
        <v/>
      </c>
      <c r="BH8" s="23" t="str">
        <f>Input!CW8</f>
        <v/>
      </c>
      <c r="BI8" s="23" t="str">
        <f>Input!Z8</f>
        <v>ERICSSON RBS 2216 &amp; ERICSSON RBS 2111</v>
      </c>
      <c r="BJ8" s="23" t="str">
        <f>Input!AP8</f>
        <v>ZTE ZXSDR BS8700</v>
      </c>
      <c r="BK8" s="23">
        <f>Input!BF8</f>
        <v>0</v>
      </c>
      <c r="BL8" s="23" t="str">
        <f>Input!BV8</f>
        <v/>
      </c>
      <c r="BM8" s="23" t="str">
        <f>Input!CJ8</f>
        <v/>
      </c>
      <c r="BN8" s="23" t="str">
        <f>Input!CX8</f>
        <v/>
      </c>
      <c r="BO8" s="350">
        <f>IF(ISNUMBER(Input!AA8),Input!AA8,0)</f>
        <v>3</v>
      </c>
      <c r="BP8" s="350">
        <f>IF(ISNUMBER(Input!AQ8),Input!AQ8,0)</f>
        <v>3</v>
      </c>
      <c r="BQ8" s="350">
        <f>IF(ISNUMBER(Input!BG8),Input!BG8,0)</f>
        <v>0</v>
      </c>
      <c r="BR8" s="350">
        <f>IF(ISNUMBER(Input!BW8),Input!BW8,0)</f>
        <v>0</v>
      </c>
      <c r="BS8" s="350">
        <f>IF(ISNUMBER(Input!CK8),Input!CK8,0)</f>
        <v>0</v>
      </c>
      <c r="BT8" s="351">
        <f>IF(ISNUMBER(Input!CY8),Input!CY8,0)</f>
        <v>0</v>
      </c>
      <c r="BU8" s="23" t="str">
        <f>Input!AF8</f>
        <v>4/4/6</v>
      </c>
      <c r="BV8" s="23" t="str">
        <f>Input!AV8</f>
        <v>2/2/2</v>
      </c>
      <c r="BW8" s="23" t="str">
        <f>Input!BL8</f>
        <v/>
      </c>
      <c r="BX8" s="23" t="str">
        <f>Input!CA8</f>
        <v/>
      </c>
      <c r="BY8" s="23" t="str">
        <f>Input!CO8</f>
        <v/>
      </c>
      <c r="BZ8" s="23" t="str">
        <f>Input!DC8</f>
        <v/>
      </c>
      <c r="CA8" s="23">
        <f t="shared" si="150"/>
        <v>4</v>
      </c>
      <c r="CB8" s="23">
        <f t="shared" si="151"/>
        <v>4</v>
      </c>
      <c r="CC8" s="23">
        <f t="shared" si="152"/>
        <v>6</v>
      </c>
      <c r="CD8" s="23">
        <f t="shared" si="153"/>
        <v>0</v>
      </c>
      <c r="CE8" s="23">
        <f t="shared" si="154"/>
        <v>0</v>
      </c>
      <c r="CF8" s="23">
        <f t="shared" si="155"/>
        <v>0</v>
      </c>
      <c r="CG8" s="23">
        <f t="shared" si="156"/>
        <v>2</v>
      </c>
      <c r="CH8" s="23">
        <f t="shared" si="157"/>
        <v>2</v>
      </c>
      <c r="CI8" s="23">
        <f t="shared" si="158"/>
        <v>2</v>
      </c>
      <c r="CJ8" s="23">
        <f t="shared" si="159"/>
        <v>0</v>
      </c>
      <c r="CK8" s="23">
        <f t="shared" si="160"/>
        <v>0</v>
      </c>
      <c r="CL8" s="23">
        <f t="shared" si="161"/>
        <v>0</v>
      </c>
      <c r="CM8" s="23">
        <f t="shared" si="162"/>
        <v>0</v>
      </c>
      <c r="CN8" s="23">
        <f t="shared" si="163"/>
        <v>0</v>
      </c>
      <c r="CO8" s="23">
        <f t="shared" si="164"/>
        <v>0</v>
      </c>
      <c r="CP8" s="23">
        <f t="shared" si="165"/>
        <v>0</v>
      </c>
      <c r="CQ8" s="23">
        <f t="shared" si="166"/>
        <v>0</v>
      </c>
      <c r="CR8" s="23">
        <f t="shared" si="167"/>
        <v>0</v>
      </c>
      <c r="CS8" s="23">
        <f t="shared" si="168"/>
        <v>0</v>
      </c>
      <c r="CT8" s="23">
        <f t="shared" si="169"/>
        <v>0</v>
      </c>
      <c r="CU8" s="23">
        <f t="shared" si="170"/>
        <v>0</v>
      </c>
      <c r="CV8" s="23">
        <f t="shared" si="171"/>
        <v>0</v>
      </c>
      <c r="CW8" s="23">
        <f t="shared" si="172"/>
        <v>0</v>
      </c>
      <c r="CX8" s="23">
        <f t="shared" si="173"/>
        <v>0</v>
      </c>
      <c r="CY8" s="23">
        <f t="shared" si="174"/>
        <v>0</v>
      </c>
      <c r="CZ8" s="23">
        <f t="shared" si="175"/>
        <v>0</v>
      </c>
      <c r="DA8" s="23">
        <f t="shared" si="176"/>
        <v>0</v>
      </c>
      <c r="DB8" s="23">
        <f t="shared" si="177"/>
        <v>0</v>
      </c>
      <c r="DC8" s="23">
        <f t="shared" si="178"/>
        <v>0</v>
      </c>
      <c r="DD8" s="23">
        <f t="shared" si="179"/>
        <v>0</v>
      </c>
      <c r="DE8" s="23">
        <f t="shared" si="180"/>
        <v>0</v>
      </c>
      <c r="DF8" s="23">
        <f t="shared" si="181"/>
        <v>0</v>
      </c>
      <c r="DG8" s="23">
        <f t="shared" si="182"/>
        <v>0</v>
      </c>
      <c r="DH8" s="23">
        <f t="shared" si="183"/>
        <v>0</v>
      </c>
      <c r="DI8" s="23">
        <f t="shared" si="184"/>
        <v>0</v>
      </c>
      <c r="DJ8" s="23">
        <f t="shared" si="185"/>
        <v>0</v>
      </c>
      <c r="DK8" s="23" t="str">
        <f>Input!AK8</f>
        <v>80W/80W/120W</v>
      </c>
      <c r="DL8" s="23" t="str">
        <f>Input!BA8</f>
        <v>80W/80W/80W</v>
      </c>
      <c r="DM8" s="23" t="str">
        <f>Input!BQ8</f>
        <v/>
      </c>
      <c r="DN8" s="23" t="str">
        <f>Input!CE8</f>
        <v/>
      </c>
      <c r="DO8" s="23" t="str">
        <f>Input!CS8</f>
        <v/>
      </c>
      <c r="DP8" s="23" t="str">
        <f>Input!DG8</f>
        <v/>
      </c>
      <c r="DQ8" s="23" t="str">
        <f t="shared" si="186"/>
        <v>80W/ 80W/ 120W</v>
      </c>
      <c r="DR8" s="23" t="str">
        <f t="shared" si="187"/>
        <v>80W/ 80W/ 80W</v>
      </c>
      <c r="DS8" s="23" t="str">
        <f t="shared" si="188"/>
        <v/>
      </c>
      <c r="DT8" s="23" t="str">
        <f t="shared" si="189"/>
        <v/>
      </c>
      <c r="DU8" s="23" t="str">
        <f t="shared" si="190"/>
        <v/>
      </c>
      <c r="DV8" s="23" t="str">
        <f t="shared" si="191"/>
        <v/>
      </c>
      <c r="DW8" s="23">
        <f t="shared" si="192"/>
        <v>80</v>
      </c>
      <c r="DX8" s="23">
        <f t="shared" si="193"/>
        <v>80</v>
      </c>
      <c r="DY8" s="23">
        <f t="shared" si="194"/>
        <v>120</v>
      </c>
      <c r="DZ8" s="23">
        <f t="shared" si="195"/>
        <v>0</v>
      </c>
      <c r="EA8" s="23">
        <f t="shared" si="196"/>
        <v>0</v>
      </c>
      <c r="EB8" s="23">
        <f t="shared" si="197"/>
        <v>0</v>
      </c>
      <c r="EC8" s="23">
        <f t="shared" si="198"/>
        <v>120</v>
      </c>
      <c r="ED8" s="23">
        <f t="shared" si="199"/>
        <v>80</v>
      </c>
      <c r="EE8" s="23">
        <f t="shared" si="200"/>
        <v>80</v>
      </c>
      <c r="EF8" s="23">
        <f t="shared" si="201"/>
        <v>80</v>
      </c>
      <c r="EG8" s="23">
        <f t="shared" si="202"/>
        <v>0</v>
      </c>
      <c r="EH8" s="23">
        <f t="shared" si="203"/>
        <v>0</v>
      </c>
      <c r="EI8" s="23">
        <f t="shared" si="204"/>
        <v>0</v>
      </c>
      <c r="EJ8" s="23">
        <f t="shared" si="205"/>
        <v>80</v>
      </c>
      <c r="EK8" s="23">
        <f t="shared" si="206"/>
        <v>0</v>
      </c>
      <c r="EL8" s="23">
        <f t="shared" si="207"/>
        <v>0</v>
      </c>
      <c r="EM8" s="23">
        <f t="shared" si="208"/>
        <v>0</v>
      </c>
      <c r="EN8" s="23">
        <f t="shared" si="209"/>
        <v>0</v>
      </c>
      <c r="EO8" s="23">
        <f t="shared" si="210"/>
        <v>0</v>
      </c>
      <c r="EP8" s="23">
        <f t="shared" si="211"/>
        <v>0</v>
      </c>
      <c r="EQ8" s="23">
        <f t="shared" si="212"/>
        <v>0</v>
      </c>
      <c r="ER8" s="23">
        <f t="shared" si="213"/>
        <v>0</v>
      </c>
      <c r="ES8" s="23">
        <f t="shared" si="214"/>
        <v>0</v>
      </c>
      <c r="ET8" s="23">
        <f t="shared" si="215"/>
        <v>0</v>
      </c>
      <c r="EU8" s="23">
        <f t="shared" si="216"/>
        <v>0</v>
      </c>
      <c r="EV8" s="23">
        <f t="shared" si="217"/>
        <v>0</v>
      </c>
      <c r="EW8" s="23">
        <f t="shared" si="218"/>
        <v>0</v>
      </c>
      <c r="EX8" s="23">
        <f t="shared" si="219"/>
        <v>0</v>
      </c>
      <c r="EY8" s="23">
        <f t="shared" si="220"/>
        <v>0</v>
      </c>
      <c r="EZ8" s="23">
        <f t="shared" si="221"/>
        <v>0</v>
      </c>
      <c r="FA8" s="23">
        <f t="shared" si="222"/>
        <v>0</v>
      </c>
      <c r="FB8" s="23">
        <f t="shared" si="223"/>
        <v>0</v>
      </c>
      <c r="FC8" s="23">
        <f t="shared" si="224"/>
        <v>0</v>
      </c>
      <c r="FD8" s="23">
        <f t="shared" si="225"/>
        <v>0</v>
      </c>
      <c r="FE8" s="23">
        <f t="shared" si="226"/>
        <v>0</v>
      </c>
      <c r="FF8" s="23">
        <f t="shared" si="227"/>
        <v>0</v>
      </c>
      <c r="FG8" s="23">
        <f t="shared" si="228"/>
        <v>0</v>
      </c>
      <c r="FH8" s="23">
        <f t="shared" si="229"/>
        <v>0</v>
      </c>
      <c r="FI8" s="23">
        <f t="shared" si="230"/>
        <v>0</v>
      </c>
      <c r="FJ8" s="23">
        <f t="shared" si="231"/>
        <v>0</v>
      </c>
      <c r="FK8" s="23">
        <f t="shared" si="232"/>
        <v>0</v>
      </c>
      <c r="FL8" s="23">
        <f t="shared" si="233"/>
        <v>0</v>
      </c>
      <c r="FM8" s="23">
        <f t="shared" si="234"/>
        <v>120</v>
      </c>
      <c r="FN8" s="23" t="str">
        <f>Input!AL8</f>
        <v>G900</v>
      </c>
      <c r="FO8" s="23" t="str">
        <f>Input!BB8</f>
        <v>U2100</v>
      </c>
      <c r="FP8" s="23">
        <f>Input!BR8</f>
        <v>0</v>
      </c>
      <c r="FQ8" s="23" t="str">
        <f>Input!CF8</f>
        <v/>
      </c>
      <c r="FR8" s="23" t="str">
        <f>Input!CT8</f>
        <v/>
      </c>
      <c r="FS8" s="23" t="str">
        <f>Input!DH8</f>
        <v/>
      </c>
      <c r="FT8" s="23" t="str">
        <f>Input!AM8</f>
        <v>30m/ 30m/ 30m</v>
      </c>
      <c r="FU8" s="23" t="str">
        <f>Input!BC8</f>
        <v>40m/ 40m/ 40m</v>
      </c>
      <c r="FV8" s="23">
        <f>Input!BS8</f>
        <v>0</v>
      </c>
      <c r="FW8" s="23" t="str">
        <f>Input!CG8</f>
        <v/>
      </c>
      <c r="FX8" s="23" t="str">
        <f>Input!CU8</f>
        <v/>
      </c>
      <c r="FY8" s="23" t="str">
        <f>Input!DI8</f>
        <v/>
      </c>
      <c r="FZ8" s="23" t="str">
        <f t="shared" si="235"/>
        <v>30m/ 30m/ 30m</v>
      </c>
      <c r="GA8" s="23" t="str">
        <f t="shared" si="236"/>
        <v>40m/ 40m/ 40m</v>
      </c>
      <c r="GB8" s="23" t="str">
        <f t="shared" si="237"/>
        <v/>
      </c>
      <c r="GC8" s="23" t="str">
        <f t="shared" si="238"/>
        <v/>
      </c>
      <c r="GD8" s="23" t="str">
        <f t="shared" si="239"/>
        <v/>
      </c>
      <c r="GE8" s="23" t="str">
        <f t="shared" si="240"/>
        <v/>
      </c>
      <c r="GF8" s="23">
        <f t="shared" si="241"/>
        <v>30</v>
      </c>
      <c r="GG8" s="23">
        <f t="shared" si="242"/>
        <v>30</v>
      </c>
      <c r="GH8" s="23">
        <f t="shared" si="243"/>
        <v>30</v>
      </c>
      <c r="GI8" s="23">
        <f t="shared" si="244"/>
        <v>0</v>
      </c>
      <c r="GJ8" s="23">
        <f t="shared" si="245"/>
        <v>0</v>
      </c>
      <c r="GK8" s="23">
        <f t="shared" si="246"/>
        <v>0</v>
      </c>
      <c r="GL8" s="23">
        <f t="shared" si="247"/>
        <v>40</v>
      </c>
      <c r="GM8" s="23">
        <f t="shared" si="248"/>
        <v>40</v>
      </c>
      <c r="GN8" s="23">
        <f t="shared" si="249"/>
        <v>40</v>
      </c>
      <c r="GO8" s="23">
        <f t="shared" si="250"/>
        <v>0</v>
      </c>
      <c r="GP8" s="23">
        <f t="shared" si="251"/>
        <v>0</v>
      </c>
      <c r="GQ8" s="23">
        <f t="shared" si="252"/>
        <v>0</v>
      </c>
      <c r="GR8" s="23">
        <f t="shared" si="253"/>
        <v>0</v>
      </c>
      <c r="GS8" s="23">
        <f t="shared" si="254"/>
        <v>0</v>
      </c>
      <c r="GT8" s="23">
        <f t="shared" si="255"/>
        <v>0</v>
      </c>
      <c r="GU8" s="23">
        <f t="shared" si="256"/>
        <v>0</v>
      </c>
      <c r="GV8" s="23">
        <f t="shared" si="257"/>
        <v>0</v>
      </c>
      <c r="GW8" s="23">
        <f t="shared" si="258"/>
        <v>0</v>
      </c>
      <c r="GX8" s="23">
        <f t="shared" si="259"/>
        <v>0</v>
      </c>
      <c r="GY8" s="23">
        <f t="shared" si="260"/>
        <v>0</v>
      </c>
      <c r="GZ8" s="23">
        <f t="shared" si="261"/>
        <v>0</v>
      </c>
      <c r="HA8" s="23">
        <f t="shared" si="262"/>
        <v>0</v>
      </c>
      <c r="HB8" s="23">
        <f t="shared" si="263"/>
        <v>0</v>
      </c>
      <c r="HC8" s="23">
        <f t="shared" si="264"/>
        <v>0</v>
      </c>
      <c r="HD8" s="23">
        <f t="shared" si="265"/>
        <v>0</v>
      </c>
      <c r="HE8" s="23">
        <f t="shared" si="266"/>
        <v>0</v>
      </c>
      <c r="HF8" s="23">
        <f t="shared" si="267"/>
        <v>0</v>
      </c>
      <c r="HG8" s="23">
        <f t="shared" si="268"/>
        <v>0</v>
      </c>
      <c r="HH8" s="23">
        <f t="shared" si="269"/>
        <v>0</v>
      </c>
      <c r="HI8" s="23">
        <f t="shared" si="270"/>
        <v>0</v>
      </c>
      <c r="HJ8" s="23">
        <f t="shared" si="271"/>
        <v>0</v>
      </c>
      <c r="HK8" s="23">
        <f t="shared" si="272"/>
        <v>0</v>
      </c>
      <c r="HL8" s="23">
        <f t="shared" si="273"/>
        <v>0</v>
      </c>
      <c r="HM8" s="23">
        <f t="shared" si="274"/>
        <v>0</v>
      </c>
      <c r="HN8" s="23">
        <f t="shared" si="275"/>
        <v>0</v>
      </c>
      <c r="HO8" s="23">
        <f t="shared" si="276"/>
        <v>0</v>
      </c>
      <c r="HP8" s="23" t="str">
        <f>INDEX(LabNameList,MATCH(LabId,LabIDList,0))</f>
        <v>Trung tâm Kiểm định và Chứng nhận 2</v>
      </c>
      <c r="HQ8" s="23">
        <f t="shared" si="277"/>
        <v>30</v>
      </c>
      <c r="HR8" s="23">
        <f t="shared" si="278"/>
        <v>40</v>
      </c>
      <c r="HS8" s="23">
        <f t="shared" si="279"/>
        <v>0</v>
      </c>
      <c r="HT8" s="23">
        <f t="shared" si="280"/>
        <v>0</v>
      </c>
      <c r="HU8" s="23">
        <f t="shared" si="281"/>
        <v>0</v>
      </c>
      <c r="HV8" s="23">
        <f t="shared" si="282"/>
        <v>0</v>
      </c>
      <c r="HW8" s="22">
        <f t="shared" si="283"/>
        <v>30</v>
      </c>
      <c r="HX8" s="22">
        <f>Input!EB8</f>
        <v>16</v>
      </c>
      <c r="HY8" s="23">
        <v>97</v>
      </c>
      <c r="HZ8" s="23"/>
      <c r="IA8" s="23"/>
      <c r="IB8" s="23"/>
      <c r="IC8" s="25" t="str">
        <f t="shared" si="284"/>
        <v>B00007050118TG11</v>
      </c>
      <c r="ID8" s="26">
        <f>Input!O8</f>
        <v>7</v>
      </c>
      <c r="IE8" s="260" t="str">
        <f t="shared" si="285"/>
        <v>050118</v>
      </c>
      <c r="IF8" s="25" t="s">
        <v>7074</v>
      </c>
      <c r="IG8" s="260" t="str">
        <f t="shared" si="286"/>
        <v>05/01/2018</v>
      </c>
      <c r="IH8" s="260" t="str">
        <f t="shared" si="287"/>
        <v>05/01/2023</v>
      </c>
      <c r="II8" s="342" t="str">
        <f xml:space="preserve"> Input!R8</f>
        <v>05/01/2018</v>
      </c>
      <c r="IJ8" s="260">
        <f t="shared" si="288"/>
        <v>44931</v>
      </c>
      <c r="IK8" s="261">
        <f t="shared" si="289"/>
        <v>3</v>
      </c>
      <c r="IL8" s="262" t="str">
        <f t="shared" si="290"/>
        <v>3-2</v>
      </c>
      <c r="IM8" s="262" t="str">
        <f t="shared" si="291"/>
        <v>CHUNG</v>
      </c>
      <c r="IN8" s="262" t="str">
        <f t="shared" si="292"/>
        <v>KHAC</v>
      </c>
      <c r="IO8" s="262" t="str">
        <f t="shared" si="293"/>
        <v/>
      </c>
      <c r="IP8" s="262" t="str">
        <f t="shared" si="294"/>
        <v/>
      </c>
      <c r="IQ8" s="262" t="str">
        <f t="shared" si="295"/>
        <v/>
      </c>
      <c r="IR8" s="262">
        <f t="shared" si="296"/>
        <v>2</v>
      </c>
      <c r="IS8" s="262">
        <f t="shared" si="297"/>
        <v>1</v>
      </c>
      <c r="IT8" s="262" t="str">
        <f t="shared" si="298"/>
        <v>Yes</v>
      </c>
      <c r="IU8" s="262" t="str">
        <f t="shared" si="299"/>
        <v>Yes</v>
      </c>
    </row>
    <row r="9" spans="1:255" ht="114.75">
      <c r="A9" s="349">
        <f>Input!A9</f>
        <v>8</v>
      </c>
      <c r="B9" s="22" t="str">
        <f>INDEX(ApplicantIDList,MATCH(AI9,ApplicantNameList,0))</f>
        <v>VNM-HCM</v>
      </c>
      <c r="C9" s="22" t="str">
        <f>INDEX(OperatorIDList,MATCH(AJ9,OperatorNameList,0))</f>
        <v>VNMOBILE</v>
      </c>
      <c r="D9" s="22" t="str">
        <f>Input!Y9</f>
        <v>359265</v>
      </c>
      <c r="E9" s="22" t="str">
        <f>Input!G9</f>
        <v>Số 307T, đường Tô Ký, thôn 1, xã Tân Xuân, huyện Hóc Môn, thành phố Hồ Chí Minh.</v>
      </c>
      <c r="F9" s="22" t="str">
        <f>TRIM(SUBSTITUTE(SUBSTITUTE(Input!H9,"Thành phố ",""),"Tỉnh ",""))</f>
        <v>Hồ Chí Minh</v>
      </c>
      <c r="G9" s="22" t="str">
        <f>Input!I9</f>
        <v>106,60825</v>
      </c>
      <c r="H9" s="22" t="str">
        <f>Input!J9</f>
        <v>10,88111</v>
      </c>
      <c r="I9" s="22">
        <f>Input!V9</f>
        <v>2</v>
      </c>
      <c r="J9" s="22" t="str">
        <f>Input!K9</f>
        <v>K00008241217D005</v>
      </c>
      <c r="K9" s="24" t="str">
        <f>TEXT(Input!L9,"dd/mm/yyyy")</f>
        <v>30/12/2017</v>
      </c>
      <c r="L9" s="24" t="str">
        <f>TEXT(Input!M9,"dd/mm/yyyy")</f>
        <v>24/12/2017</v>
      </c>
      <c r="M9" s="22" t="str">
        <f t="shared" si="135"/>
        <v>CÔNG TY CỔ PHẦN VIỄN THÔNG DI ĐỘNG VIETNAMOBILE;CÔNG TY CỔ PHẦN VIỄN THÔNG DI ĐỘNG VIETNAMOBILE</v>
      </c>
      <c r="N9" s="22" t="str">
        <f t="shared" si="136"/>
        <v>359265;359265</v>
      </c>
      <c r="O9" s="22" t="str">
        <f t="shared" si="137"/>
        <v>ERICSSON RBS 2216;ZTE ZXSDR BS8700</v>
      </c>
      <c r="P9" s="22" t="str">
        <f t="shared" si="138"/>
        <v>3;3</v>
      </c>
      <c r="Q9" s="22" t="str">
        <f t="shared" si="139"/>
        <v>3/3/2;2/2/2</v>
      </c>
      <c r="R9" s="22" t="str">
        <f t="shared" si="140"/>
        <v>76W/ 76W/ 40W;80W/ 80W/ 80W</v>
      </c>
      <c r="S9" s="22" t="str">
        <f t="shared" si="141"/>
        <v>G900;U2100</v>
      </c>
      <c r="T9" s="22" t="e">
        <f t="shared" si="142"/>
        <v>#VALUE!</v>
      </c>
      <c r="U9" s="22">
        <v>8</v>
      </c>
      <c r="V9" s="22"/>
      <c r="W9" s="22" t="b">
        <f>INDEX(TrueFalseList,_xlfn.IFNA(MATCH(Input!EC9,CoKhongList,0),MATCH(Input!EC9,YesNoList,0)))</f>
        <v>0</v>
      </c>
      <c r="X9" s="22" t="b">
        <f>INDEX(TrueFalseList,_xlfn.IFNA(MATCH(Input!W9,CoKhongList,0),MATCH(Input!W9,YesNoList,0)))</f>
        <v>0</v>
      </c>
      <c r="Y9" s="22" t="str">
        <f>Input!DZ9</f>
        <v/>
      </c>
      <c r="Z9" s="22" t="b">
        <f>INDEX(TrueFalseList,_xlfn.IFNA(MATCH(Input!EA9,CoKhongList,0),MATCH(Input!EA9,YesNoList,0)))</f>
        <v>1</v>
      </c>
      <c r="AA9" s="22" t="e">
        <f t="shared" si="143"/>
        <v>#VALUE!</v>
      </c>
      <c r="AB9" s="22" t="b">
        <v>0</v>
      </c>
      <c r="AC9" s="22" t="b">
        <v>1</v>
      </c>
      <c r="AD9" s="22">
        <f>Input!DR9</f>
        <v>0</v>
      </c>
      <c r="AE9" s="22"/>
      <c r="AF9" s="22">
        <f>Options!D13</f>
        <v>0</v>
      </c>
      <c r="AG9" s="22">
        <f t="shared" si="144"/>
        <v>0</v>
      </c>
      <c r="AH9" s="23"/>
      <c r="AI9" s="350" t="str">
        <f>Input!E9</f>
        <v>CHI NHÁNH CÔNG TY CỔ PHẦN VIỄN THÔNG DI ĐỘNG VIETNAMOBILE TẠI THÀNH PHỐ HỒ CHÍ MINH</v>
      </c>
      <c r="AJ9" s="350" t="str">
        <f>Input!F9</f>
        <v>CÔNG TY CỔ PHẦN VIỄN THÔNG DI ĐỘNG VIETNAMOBILE</v>
      </c>
      <c r="AK9" s="22">
        <f t="shared" si="145"/>
        <v>5</v>
      </c>
      <c r="AL9" s="258" t="str">
        <f t="shared" si="146"/>
        <v>thành phố Hồ Chí Minh.</v>
      </c>
      <c r="AM9" s="258" t="str">
        <f t="shared" si="147"/>
        <v>huyện Hóc Môn</v>
      </c>
      <c r="AN9" s="258" t="str">
        <f t="shared" si="148"/>
        <v>xã Tân Xuân</v>
      </c>
      <c r="AO9" s="22" t="str">
        <f>INDEX(CityIDList,MATCH(F9,CityNameList,0))</f>
        <v>HCM</v>
      </c>
      <c r="AP9" s="23" t="str">
        <f>Input!X9</f>
        <v>CÔNG TY CỔ PHẦN VIỄN THÔNG DI ĐỘNG VIETNAMOBILE</v>
      </c>
      <c r="AQ9" s="23" t="str">
        <f>Input!AN9</f>
        <v>CÔNG TY CỔ PHẦN VIỄN THÔNG DI ĐỘNG VIETNAMOBILE</v>
      </c>
      <c r="AR9" s="23">
        <f>Input!BD9</f>
        <v>0</v>
      </c>
      <c r="AS9" s="23" t="str">
        <f>Input!BT9</f>
        <v/>
      </c>
      <c r="AT9" s="23" t="str">
        <f>Input!CH9</f>
        <v/>
      </c>
      <c r="AU9" s="23" t="str">
        <f>Input!CV9</f>
        <v/>
      </c>
      <c r="AV9" s="23" t="str">
        <f>IF(I9&gt;=1,INDEX(OperatorIDList,MATCH(AP9,OperatorNameList,0)),"")</f>
        <v>VNMOBILE</v>
      </c>
      <c r="AW9" s="23" t="str">
        <f>IF(I9&gt;=2,INDEX(OperatorIDList,MATCH(AQ9,OperatorNameList,0)),"")</f>
        <v>VNMOBILE</v>
      </c>
      <c r="AX9" s="23" t="str">
        <f>IF(I9&gt;=3,INDEX(OperatorIDList,MATCH(AR9,OperatorNameList,0)),"")</f>
        <v/>
      </c>
      <c r="AY9" s="23" t="str">
        <f>IF(I9&gt;=4,INDEX(OperatorIDList,MATCH(AS9,OperatorNameList,0)),"")</f>
        <v/>
      </c>
      <c r="AZ9" s="23" t="str">
        <f>IF(I9&gt;=5,INDEX(OperatorIDList,MATCH(AT9,OperatorNameList,0)),"")</f>
        <v/>
      </c>
      <c r="BA9" s="23" t="str">
        <f>IF(I9&gt;=6,INDEX(OperatorIDList,MATCH(AU9,OperatorNameList,0)),"")</f>
        <v/>
      </c>
      <c r="BB9" s="23" t="str">
        <f t="shared" si="149"/>
        <v>VNMOBILE;VNMOBILE</v>
      </c>
      <c r="BC9" s="23" t="str">
        <f>Input!Y9</f>
        <v>359265</v>
      </c>
      <c r="BD9" s="23" t="str">
        <f>Input!AO9</f>
        <v>359265</v>
      </c>
      <c r="BE9" s="23">
        <f>Input!BE9</f>
        <v>0</v>
      </c>
      <c r="BF9" s="23" t="str">
        <f>Input!BU9</f>
        <v/>
      </c>
      <c r="BG9" s="23" t="str">
        <f>Input!CI9</f>
        <v/>
      </c>
      <c r="BH9" s="23" t="str">
        <f>Input!CW9</f>
        <v/>
      </c>
      <c r="BI9" s="23" t="str">
        <f>Input!Z9</f>
        <v>ERICSSON RBS 2216</v>
      </c>
      <c r="BJ9" s="23" t="str">
        <f>Input!AP9</f>
        <v>ZTE ZXSDR BS8700</v>
      </c>
      <c r="BK9" s="23">
        <f>Input!BF9</f>
        <v>0</v>
      </c>
      <c r="BL9" s="23" t="str">
        <f>Input!BV9</f>
        <v/>
      </c>
      <c r="BM9" s="23" t="str">
        <f>Input!CJ9</f>
        <v/>
      </c>
      <c r="BN9" s="23" t="str">
        <f>Input!CX9</f>
        <v/>
      </c>
      <c r="BO9" s="350">
        <f>IF(ISNUMBER(Input!AA9),Input!AA9,0)</f>
        <v>3</v>
      </c>
      <c r="BP9" s="350">
        <f>IF(ISNUMBER(Input!AQ9),Input!AQ9,0)</f>
        <v>3</v>
      </c>
      <c r="BQ9" s="350">
        <f>IF(ISNUMBER(Input!BG9),Input!BG9,0)</f>
        <v>0</v>
      </c>
      <c r="BR9" s="350">
        <f>IF(ISNUMBER(Input!BW9),Input!BW9,0)</f>
        <v>0</v>
      </c>
      <c r="BS9" s="350">
        <f>IF(ISNUMBER(Input!CK9),Input!CK9,0)</f>
        <v>0</v>
      </c>
      <c r="BT9" s="351">
        <f>IF(ISNUMBER(Input!CY9),Input!CY9,0)</f>
        <v>0</v>
      </c>
      <c r="BU9" s="23" t="str">
        <f>Input!AF9</f>
        <v>3/3/2</v>
      </c>
      <c r="BV9" s="23" t="str">
        <f>Input!AV9</f>
        <v>2/2/2</v>
      </c>
      <c r="BW9" s="23" t="str">
        <f>Input!BL9</f>
        <v/>
      </c>
      <c r="BX9" s="23" t="str">
        <f>Input!CA9</f>
        <v/>
      </c>
      <c r="BY9" s="23" t="str">
        <f>Input!CO9</f>
        <v/>
      </c>
      <c r="BZ9" s="23" t="str">
        <f>Input!DC9</f>
        <v/>
      </c>
      <c r="CA9" s="23">
        <f t="shared" si="150"/>
        <v>3</v>
      </c>
      <c r="CB9" s="23">
        <f t="shared" si="151"/>
        <v>3</v>
      </c>
      <c r="CC9" s="23">
        <f t="shared" si="152"/>
        <v>2</v>
      </c>
      <c r="CD9" s="23">
        <f t="shared" si="153"/>
        <v>0</v>
      </c>
      <c r="CE9" s="23">
        <f t="shared" si="154"/>
        <v>0</v>
      </c>
      <c r="CF9" s="23">
        <f t="shared" si="155"/>
        <v>0</v>
      </c>
      <c r="CG9" s="23">
        <f t="shared" si="156"/>
        <v>2</v>
      </c>
      <c r="CH9" s="23">
        <f t="shared" si="157"/>
        <v>2</v>
      </c>
      <c r="CI9" s="23">
        <f t="shared" si="158"/>
        <v>2</v>
      </c>
      <c r="CJ9" s="23">
        <f t="shared" si="159"/>
        <v>0</v>
      </c>
      <c r="CK9" s="23">
        <f t="shared" si="160"/>
        <v>0</v>
      </c>
      <c r="CL9" s="23">
        <f t="shared" si="161"/>
        <v>0</v>
      </c>
      <c r="CM9" s="23">
        <f t="shared" si="162"/>
        <v>0</v>
      </c>
      <c r="CN9" s="23">
        <f t="shared" si="163"/>
        <v>0</v>
      </c>
      <c r="CO9" s="23">
        <f t="shared" si="164"/>
        <v>0</v>
      </c>
      <c r="CP9" s="23">
        <f t="shared" si="165"/>
        <v>0</v>
      </c>
      <c r="CQ9" s="23">
        <f t="shared" si="166"/>
        <v>0</v>
      </c>
      <c r="CR9" s="23">
        <f t="shared" si="167"/>
        <v>0</v>
      </c>
      <c r="CS9" s="23">
        <f t="shared" si="168"/>
        <v>0</v>
      </c>
      <c r="CT9" s="23">
        <f t="shared" si="169"/>
        <v>0</v>
      </c>
      <c r="CU9" s="23">
        <f t="shared" si="170"/>
        <v>0</v>
      </c>
      <c r="CV9" s="23">
        <f t="shared" si="171"/>
        <v>0</v>
      </c>
      <c r="CW9" s="23">
        <f t="shared" si="172"/>
        <v>0</v>
      </c>
      <c r="CX9" s="23">
        <f t="shared" si="173"/>
        <v>0</v>
      </c>
      <c r="CY9" s="23">
        <f t="shared" si="174"/>
        <v>0</v>
      </c>
      <c r="CZ9" s="23">
        <f t="shared" si="175"/>
        <v>0</v>
      </c>
      <c r="DA9" s="23">
        <f t="shared" si="176"/>
        <v>0</v>
      </c>
      <c r="DB9" s="23">
        <f t="shared" si="177"/>
        <v>0</v>
      </c>
      <c r="DC9" s="23">
        <f t="shared" si="178"/>
        <v>0</v>
      </c>
      <c r="DD9" s="23">
        <f t="shared" si="179"/>
        <v>0</v>
      </c>
      <c r="DE9" s="23">
        <f t="shared" si="180"/>
        <v>0</v>
      </c>
      <c r="DF9" s="23">
        <f t="shared" si="181"/>
        <v>0</v>
      </c>
      <c r="DG9" s="23">
        <f t="shared" si="182"/>
        <v>0</v>
      </c>
      <c r="DH9" s="23">
        <f t="shared" si="183"/>
        <v>0</v>
      </c>
      <c r="DI9" s="23">
        <f t="shared" si="184"/>
        <v>0</v>
      </c>
      <c r="DJ9" s="23">
        <f t="shared" si="185"/>
        <v>0</v>
      </c>
      <c r="DK9" s="23" t="str">
        <f>Input!AK9</f>
        <v>76W/76W/40W</v>
      </c>
      <c r="DL9" s="23" t="str">
        <f>Input!BA9</f>
        <v>80W/80W/80W</v>
      </c>
      <c r="DM9" s="23" t="str">
        <f>Input!BQ9</f>
        <v/>
      </c>
      <c r="DN9" s="23" t="str">
        <f>Input!CE9</f>
        <v/>
      </c>
      <c r="DO9" s="23" t="str">
        <f>Input!CS9</f>
        <v/>
      </c>
      <c r="DP9" s="23" t="str">
        <f>Input!DG9</f>
        <v/>
      </c>
      <c r="DQ9" s="23" t="str">
        <f t="shared" si="186"/>
        <v>76W/ 76W/ 40W</v>
      </c>
      <c r="DR9" s="23" t="str">
        <f t="shared" si="187"/>
        <v>80W/ 80W/ 80W</v>
      </c>
      <c r="DS9" s="23" t="str">
        <f t="shared" si="188"/>
        <v/>
      </c>
      <c r="DT9" s="23" t="str">
        <f t="shared" si="189"/>
        <v/>
      </c>
      <c r="DU9" s="23" t="str">
        <f t="shared" si="190"/>
        <v/>
      </c>
      <c r="DV9" s="23" t="str">
        <f t="shared" si="191"/>
        <v/>
      </c>
      <c r="DW9" s="23">
        <f t="shared" si="192"/>
        <v>76</v>
      </c>
      <c r="DX9" s="23">
        <f t="shared" si="193"/>
        <v>76</v>
      </c>
      <c r="DY9" s="23">
        <f t="shared" si="194"/>
        <v>40</v>
      </c>
      <c r="DZ9" s="23">
        <f t="shared" si="195"/>
        <v>0</v>
      </c>
      <c r="EA9" s="23">
        <f t="shared" si="196"/>
        <v>0</v>
      </c>
      <c r="EB9" s="23">
        <f t="shared" si="197"/>
        <v>0</v>
      </c>
      <c r="EC9" s="23">
        <f t="shared" si="198"/>
        <v>76</v>
      </c>
      <c r="ED9" s="23">
        <f t="shared" si="199"/>
        <v>80</v>
      </c>
      <c r="EE9" s="23">
        <f t="shared" si="200"/>
        <v>80</v>
      </c>
      <c r="EF9" s="23">
        <f t="shared" si="201"/>
        <v>80</v>
      </c>
      <c r="EG9" s="23">
        <f t="shared" si="202"/>
        <v>0</v>
      </c>
      <c r="EH9" s="23">
        <f t="shared" si="203"/>
        <v>0</v>
      </c>
      <c r="EI9" s="23">
        <f t="shared" si="204"/>
        <v>0</v>
      </c>
      <c r="EJ9" s="23">
        <f t="shared" si="205"/>
        <v>80</v>
      </c>
      <c r="EK9" s="23">
        <f t="shared" si="206"/>
        <v>0</v>
      </c>
      <c r="EL9" s="23">
        <f t="shared" si="207"/>
        <v>0</v>
      </c>
      <c r="EM9" s="23">
        <f t="shared" si="208"/>
        <v>0</v>
      </c>
      <c r="EN9" s="23">
        <f t="shared" si="209"/>
        <v>0</v>
      </c>
      <c r="EO9" s="23">
        <f t="shared" si="210"/>
        <v>0</v>
      </c>
      <c r="EP9" s="23">
        <f t="shared" si="211"/>
        <v>0</v>
      </c>
      <c r="EQ9" s="23">
        <f t="shared" si="212"/>
        <v>0</v>
      </c>
      <c r="ER9" s="23">
        <f t="shared" si="213"/>
        <v>0</v>
      </c>
      <c r="ES9" s="23">
        <f t="shared" si="214"/>
        <v>0</v>
      </c>
      <c r="ET9" s="23">
        <f t="shared" si="215"/>
        <v>0</v>
      </c>
      <c r="EU9" s="23">
        <f t="shared" si="216"/>
        <v>0</v>
      </c>
      <c r="EV9" s="23">
        <f t="shared" si="217"/>
        <v>0</v>
      </c>
      <c r="EW9" s="23">
        <f t="shared" si="218"/>
        <v>0</v>
      </c>
      <c r="EX9" s="23">
        <f t="shared" si="219"/>
        <v>0</v>
      </c>
      <c r="EY9" s="23">
        <f t="shared" si="220"/>
        <v>0</v>
      </c>
      <c r="EZ9" s="23">
        <f t="shared" si="221"/>
        <v>0</v>
      </c>
      <c r="FA9" s="23">
        <f t="shared" si="222"/>
        <v>0</v>
      </c>
      <c r="FB9" s="23">
        <f t="shared" si="223"/>
        <v>0</v>
      </c>
      <c r="FC9" s="23">
        <f t="shared" si="224"/>
        <v>0</v>
      </c>
      <c r="FD9" s="23">
        <f t="shared" si="225"/>
        <v>0</v>
      </c>
      <c r="FE9" s="23">
        <f t="shared" si="226"/>
        <v>0</v>
      </c>
      <c r="FF9" s="23">
        <f t="shared" si="227"/>
        <v>0</v>
      </c>
      <c r="FG9" s="23">
        <f t="shared" si="228"/>
        <v>0</v>
      </c>
      <c r="FH9" s="23">
        <f t="shared" si="229"/>
        <v>0</v>
      </c>
      <c r="FI9" s="23">
        <f t="shared" si="230"/>
        <v>0</v>
      </c>
      <c r="FJ9" s="23">
        <f t="shared" si="231"/>
        <v>0</v>
      </c>
      <c r="FK9" s="23">
        <f t="shared" si="232"/>
        <v>0</v>
      </c>
      <c r="FL9" s="23">
        <f t="shared" si="233"/>
        <v>0</v>
      </c>
      <c r="FM9" s="23">
        <f t="shared" si="234"/>
        <v>80</v>
      </c>
      <c r="FN9" s="23" t="str">
        <f>Input!AL9</f>
        <v>G900</v>
      </c>
      <c r="FO9" s="23" t="str">
        <f>Input!BB9</f>
        <v>U2100</v>
      </c>
      <c r="FP9" s="23">
        <f>Input!BR9</f>
        <v>0</v>
      </c>
      <c r="FQ9" s="23" t="str">
        <f>Input!CF9</f>
        <v/>
      </c>
      <c r="FR9" s="23" t="str">
        <f>Input!CT9</f>
        <v/>
      </c>
      <c r="FS9" s="23" t="str">
        <f>Input!DH9</f>
        <v/>
      </c>
      <c r="FT9" s="23" t="str">
        <f>Input!AM9</f>
        <v>25m/ 25m/ 25m</v>
      </c>
      <c r="FU9" s="23" t="str">
        <f>Input!BC9</f>
        <v>22,5m/ 22,5m/ 22,5m</v>
      </c>
      <c r="FV9" s="23">
        <f>Input!BS9</f>
        <v>0</v>
      </c>
      <c r="FW9" s="23" t="str">
        <f>Input!CG9</f>
        <v/>
      </c>
      <c r="FX9" s="23" t="str">
        <f>Input!CU9</f>
        <v/>
      </c>
      <c r="FY9" s="23" t="str">
        <f>Input!DI9</f>
        <v/>
      </c>
      <c r="FZ9" s="23" t="str">
        <f t="shared" si="235"/>
        <v>25m/ 25m/ 25m</v>
      </c>
      <c r="GA9" s="23" t="e">
        <f t="shared" si="236"/>
        <v>#VALUE!</v>
      </c>
      <c r="GB9" s="23" t="str">
        <f t="shared" si="237"/>
        <v/>
      </c>
      <c r="GC9" s="23" t="str">
        <f t="shared" si="238"/>
        <v/>
      </c>
      <c r="GD9" s="23" t="str">
        <f t="shared" si="239"/>
        <v/>
      </c>
      <c r="GE9" s="23" t="str">
        <f t="shared" si="240"/>
        <v/>
      </c>
      <c r="GF9" s="23">
        <f t="shared" si="241"/>
        <v>25</v>
      </c>
      <c r="GG9" s="23">
        <f t="shared" si="242"/>
        <v>25</v>
      </c>
      <c r="GH9" s="23">
        <f t="shared" si="243"/>
        <v>25</v>
      </c>
      <c r="GI9" s="23">
        <f t="shared" si="244"/>
        <v>0</v>
      </c>
      <c r="GJ9" s="23">
        <f t="shared" si="245"/>
        <v>0</v>
      </c>
      <c r="GK9" s="23">
        <f t="shared" si="246"/>
        <v>0</v>
      </c>
      <c r="GL9" s="23" t="e">
        <f t="shared" si="247"/>
        <v>#VALUE!</v>
      </c>
      <c r="GM9" s="23" t="e">
        <f t="shared" si="248"/>
        <v>#VALUE!</v>
      </c>
      <c r="GN9" s="23" t="e">
        <f t="shared" si="249"/>
        <v>#VALUE!</v>
      </c>
      <c r="GO9" s="23">
        <f t="shared" si="250"/>
        <v>0</v>
      </c>
      <c r="GP9" s="23">
        <f t="shared" si="251"/>
        <v>0</v>
      </c>
      <c r="GQ9" s="23">
        <f t="shared" si="252"/>
        <v>0</v>
      </c>
      <c r="GR9" s="23">
        <f t="shared" si="253"/>
        <v>0</v>
      </c>
      <c r="GS9" s="23">
        <f t="shared" si="254"/>
        <v>0</v>
      </c>
      <c r="GT9" s="23">
        <f t="shared" si="255"/>
        <v>0</v>
      </c>
      <c r="GU9" s="23">
        <f t="shared" si="256"/>
        <v>0</v>
      </c>
      <c r="GV9" s="23">
        <f t="shared" si="257"/>
        <v>0</v>
      </c>
      <c r="GW9" s="23">
        <f t="shared" si="258"/>
        <v>0</v>
      </c>
      <c r="GX9" s="23">
        <f t="shared" si="259"/>
        <v>0</v>
      </c>
      <c r="GY9" s="23">
        <f t="shared" si="260"/>
        <v>0</v>
      </c>
      <c r="GZ9" s="23">
        <f t="shared" si="261"/>
        <v>0</v>
      </c>
      <c r="HA9" s="23">
        <f t="shared" si="262"/>
        <v>0</v>
      </c>
      <c r="HB9" s="23">
        <f t="shared" si="263"/>
        <v>0</v>
      </c>
      <c r="HC9" s="23">
        <f t="shared" si="264"/>
        <v>0</v>
      </c>
      <c r="HD9" s="23">
        <f t="shared" si="265"/>
        <v>0</v>
      </c>
      <c r="HE9" s="23">
        <f t="shared" si="266"/>
        <v>0</v>
      </c>
      <c r="HF9" s="23">
        <f t="shared" si="267"/>
        <v>0</v>
      </c>
      <c r="HG9" s="23">
        <f t="shared" si="268"/>
        <v>0</v>
      </c>
      <c r="HH9" s="23">
        <f t="shared" si="269"/>
        <v>0</v>
      </c>
      <c r="HI9" s="23">
        <f t="shared" si="270"/>
        <v>0</v>
      </c>
      <c r="HJ9" s="23">
        <f t="shared" si="271"/>
        <v>0</v>
      </c>
      <c r="HK9" s="23">
        <f t="shared" si="272"/>
        <v>0</v>
      </c>
      <c r="HL9" s="23">
        <f t="shared" si="273"/>
        <v>0</v>
      </c>
      <c r="HM9" s="23">
        <f t="shared" si="274"/>
        <v>0</v>
      </c>
      <c r="HN9" s="23">
        <f t="shared" si="275"/>
        <v>0</v>
      </c>
      <c r="HO9" s="23">
        <f t="shared" si="276"/>
        <v>0</v>
      </c>
      <c r="HP9" s="23" t="str">
        <f>INDEX(LabNameList,MATCH(LabId,LabIDList,0))</f>
        <v>Trung tâm Kiểm định và Chứng nhận 2</v>
      </c>
      <c r="HQ9" s="23">
        <f t="shared" si="277"/>
        <v>25</v>
      </c>
      <c r="HR9" s="23" t="e">
        <f t="shared" si="278"/>
        <v>#VALUE!</v>
      </c>
      <c r="HS9" s="23">
        <f t="shared" si="279"/>
        <v>0</v>
      </c>
      <c r="HT9" s="23">
        <f t="shared" si="280"/>
        <v>0</v>
      </c>
      <c r="HU9" s="23">
        <f t="shared" si="281"/>
        <v>0</v>
      </c>
      <c r="HV9" s="23">
        <f t="shared" si="282"/>
        <v>0</v>
      </c>
      <c r="HW9" s="22" t="e">
        <f t="shared" si="283"/>
        <v>#VALUE!</v>
      </c>
      <c r="HX9" s="22">
        <f>Input!EB9</f>
        <v>-1.5</v>
      </c>
      <c r="HY9" s="23">
        <v>97</v>
      </c>
      <c r="HZ9" s="23"/>
      <c r="IA9" s="23"/>
      <c r="IB9" s="23"/>
      <c r="IC9" s="25" t="str">
        <f t="shared" si="284"/>
        <v>B00008050118TG12</v>
      </c>
      <c r="ID9" s="26">
        <f>Input!O9</f>
        <v>8</v>
      </c>
      <c r="IE9" s="260" t="str">
        <f t="shared" si="285"/>
        <v>050118</v>
      </c>
      <c r="IF9" s="25" t="s">
        <v>7075</v>
      </c>
      <c r="IG9" s="260" t="str">
        <f t="shared" si="286"/>
        <v>05/01/2018</v>
      </c>
      <c r="IH9" s="260" t="str">
        <f t="shared" si="287"/>
        <v>05/01/2023</v>
      </c>
      <c r="II9" s="342" t="str">
        <f xml:space="preserve"> Input!R9</f>
        <v>05/01/2018</v>
      </c>
      <c r="IJ9" s="260">
        <f t="shared" si="288"/>
        <v>44931</v>
      </c>
      <c r="IK9" s="261">
        <f t="shared" si="289"/>
        <v>3</v>
      </c>
      <c r="IL9" s="262" t="str">
        <f t="shared" si="290"/>
        <v>3-2</v>
      </c>
      <c r="IM9" s="262" t="str">
        <f t="shared" si="291"/>
        <v>CHUNG</v>
      </c>
      <c r="IN9" s="262" t="str">
        <f t="shared" si="292"/>
        <v>KHAC</v>
      </c>
      <c r="IO9" s="262" t="str">
        <f t="shared" si="293"/>
        <v/>
      </c>
      <c r="IP9" s="262" t="str">
        <f t="shared" si="294"/>
        <v/>
      </c>
      <c r="IQ9" s="262" t="str">
        <f t="shared" si="295"/>
        <v/>
      </c>
      <c r="IR9" s="262">
        <f t="shared" si="296"/>
        <v>2</v>
      </c>
      <c r="IS9" s="262">
        <f t="shared" si="297"/>
        <v>1</v>
      </c>
      <c r="IT9" s="262" t="str">
        <f t="shared" si="298"/>
        <v>Yes</v>
      </c>
      <c r="IU9" s="262" t="str">
        <f t="shared" si="299"/>
        <v>Yes</v>
      </c>
    </row>
    <row r="10" spans="1:255" ht="114.75">
      <c r="A10" s="349">
        <f>Input!A10</f>
        <v>9</v>
      </c>
      <c r="B10" s="22" t="str">
        <f>INDEX(ApplicantIDList,MATCH(AI10,ApplicantNameList,0))</f>
        <v>VNM-HCM</v>
      </c>
      <c r="C10" s="22" t="str">
        <f>INDEX(OperatorIDList,MATCH(AJ10,OperatorNameList,0))</f>
        <v>VNMOBILE</v>
      </c>
      <c r="D10" s="22" t="str">
        <f>Input!Y10</f>
        <v>359396</v>
      </c>
      <c r="E10" s="22" t="str">
        <f>Input!G10</f>
        <v>Số 66/1, ấp Chánh 1, xã Tân Xuân, huyện Hóc Môn, thành phố Hồ Chí Minh.</v>
      </c>
      <c r="F10" s="22" t="str">
        <f>TRIM(SUBSTITUTE(SUBSTITUTE(Input!H10,"Thành phố ",""),"Tỉnh ",""))</f>
        <v>Hồ Chí Minh</v>
      </c>
      <c r="G10" s="22" t="str">
        <f>Input!I10</f>
        <v>106,60037</v>
      </c>
      <c r="H10" s="22" t="str">
        <f>Input!J10</f>
        <v>10,8777</v>
      </c>
      <c r="I10" s="22">
        <f>Input!V10</f>
        <v>2</v>
      </c>
      <c r="J10" s="22" t="str">
        <f>Input!K10</f>
        <v>K00009241217D005</v>
      </c>
      <c r="K10" s="24" t="str">
        <f>TEXT(Input!L10,"dd/mm/yyyy")</f>
        <v>30/12/2017</v>
      </c>
      <c r="L10" s="24" t="str">
        <f>TEXT(Input!M10,"dd/mm/yyyy")</f>
        <v>24/12/2017</v>
      </c>
      <c r="M10" s="22" t="str">
        <f t="shared" si="135"/>
        <v>CÔNG TY CỔ PHẦN VIỄN THÔNG DI ĐỘNG VIETNAMOBILE;CÔNG TY CỔ PHẦN VIỄN THÔNG DI ĐỘNG VIETNAMOBILE</v>
      </c>
      <c r="N10" s="22" t="str">
        <f t="shared" si="136"/>
        <v>359396;359396</v>
      </c>
      <c r="O10" s="22" t="str">
        <f t="shared" si="137"/>
        <v>ERICSSON RBS 2216;ZTE ZXSDR BS8700</v>
      </c>
      <c r="P10" s="22" t="str">
        <f t="shared" si="138"/>
        <v>3;3</v>
      </c>
      <c r="Q10" s="22" t="str">
        <f t="shared" si="139"/>
        <v>3/3/4;2/2/2</v>
      </c>
      <c r="R10" s="22" t="str">
        <f t="shared" si="140"/>
        <v>76W/ 76W/ 80W;80W/ 80W/ 80W</v>
      </c>
      <c r="S10" s="22" t="str">
        <f t="shared" si="141"/>
        <v>G900;U2100</v>
      </c>
      <c r="T10" s="22" t="str">
        <f t="shared" si="142"/>
        <v>25m/ 25m/ 25m;35m/ 35m/ 35m</v>
      </c>
      <c r="U10" s="22">
        <v>9</v>
      </c>
      <c r="V10" s="22"/>
      <c r="W10" s="22" t="b">
        <f>INDEX(TrueFalseList,_xlfn.IFNA(MATCH(Input!EC10,CoKhongList,0),MATCH(Input!EC10,YesNoList,0)))</f>
        <v>1</v>
      </c>
      <c r="X10" s="22" t="b">
        <f>INDEX(TrueFalseList,_xlfn.IFNA(MATCH(Input!W10,CoKhongList,0),MATCH(Input!W10,YesNoList,0)))</f>
        <v>0</v>
      </c>
      <c r="Y10" s="22" t="str">
        <f>Input!DZ10</f>
        <v/>
      </c>
      <c r="Z10" s="22" t="b">
        <f>INDEX(TrueFalseList,_xlfn.IFNA(MATCH(Input!EA10,CoKhongList,0),MATCH(Input!EA10,YesNoList,0)))</f>
        <v>1</v>
      </c>
      <c r="AA10" s="22">
        <f t="shared" si="143"/>
        <v>16</v>
      </c>
      <c r="AB10" s="22" t="b">
        <v>0</v>
      </c>
      <c r="AC10" s="22" t="b">
        <v>1</v>
      </c>
      <c r="AD10" s="22">
        <f>Input!DR10</f>
        <v>0</v>
      </c>
      <c r="AE10" s="22"/>
      <c r="AF10" s="22">
        <f>Options!D14</f>
        <v>0</v>
      </c>
      <c r="AG10" s="22">
        <f t="shared" si="144"/>
        <v>0</v>
      </c>
      <c r="AH10" s="23"/>
      <c r="AI10" s="350" t="str">
        <f>Input!E10</f>
        <v>CHI NHÁNH CÔNG TY CỔ PHẦN VIỄN THÔNG DI ĐỘNG VIETNAMOBILE TẠI THÀNH PHỐ HỒ CHÍ MINH</v>
      </c>
      <c r="AJ10" s="350" t="str">
        <f>Input!F10</f>
        <v>CÔNG TY CỔ PHẦN VIỄN THÔNG DI ĐỘNG VIETNAMOBILE</v>
      </c>
      <c r="AK10" s="22">
        <f t="shared" si="145"/>
        <v>4</v>
      </c>
      <c r="AL10" s="258" t="str">
        <f t="shared" si="146"/>
        <v>thành phố Hồ Chí Minh.</v>
      </c>
      <c r="AM10" s="258" t="str">
        <f t="shared" si="147"/>
        <v>huyện Hóc Môn</v>
      </c>
      <c r="AN10" s="258" t="str">
        <f t="shared" si="148"/>
        <v>xã Tân Xuân</v>
      </c>
      <c r="AO10" s="22" t="str">
        <f>INDEX(CityIDList,MATCH(F10,CityNameList,0))</f>
        <v>HCM</v>
      </c>
      <c r="AP10" s="23" t="str">
        <f>Input!X10</f>
        <v>CÔNG TY CỔ PHẦN VIỄN THÔNG DI ĐỘNG VIETNAMOBILE</v>
      </c>
      <c r="AQ10" s="23" t="str">
        <f>Input!AN10</f>
        <v>CÔNG TY CỔ PHẦN VIỄN THÔNG DI ĐỘNG VIETNAMOBILE</v>
      </c>
      <c r="AR10" s="23">
        <f>Input!BD10</f>
        <v>0</v>
      </c>
      <c r="AS10" s="23" t="str">
        <f>Input!BT10</f>
        <v/>
      </c>
      <c r="AT10" s="23" t="str">
        <f>Input!CH10</f>
        <v/>
      </c>
      <c r="AU10" s="23" t="str">
        <f>Input!CV10</f>
        <v/>
      </c>
      <c r="AV10" s="23" t="str">
        <f>IF(I10&gt;=1,INDEX(OperatorIDList,MATCH(AP10,OperatorNameList,0)),"")</f>
        <v>VNMOBILE</v>
      </c>
      <c r="AW10" s="23" t="str">
        <f>IF(I10&gt;=2,INDEX(OperatorIDList,MATCH(AQ10,OperatorNameList,0)),"")</f>
        <v>VNMOBILE</v>
      </c>
      <c r="AX10" s="23" t="str">
        <f>IF(I10&gt;=3,INDEX(OperatorIDList,MATCH(AR10,OperatorNameList,0)),"")</f>
        <v/>
      </c>
      <c r="AY10" s="23" t="str">
        <f>IF(I10&gt;=4,INDEX(OperatorIDList,MATCH(AS10,OperatorNameList,0)),"")</f>
        <v/>
      </c>
      <c r="AZ10" s="23" t="str">
        <f>IF(I10&gt;=5,INDEX(OperatorIDList,MATCH(AT10,OperatorNameList,0)),"")</f>
        <v/>
      </c>
      <c r="BA10" s="23" t="str">
        <f>IF(I10&gt;=6,INDEX(OperatorIDList,MATCH(AU10,OperatorNameList,0)),"")</f>
        <v/>
      </c>
      <c r="BB10" s="23" t="str">
        <f t="shared" si="149"/>
        <v>VNMOBILE;VNMOBILE</v>
      </c>
      <c r="BC10" s="23" t="str">
        <f>Input!Y10</f>
        <v>359396</v>
      </c>
      <c r="BD10" s="23" t="str">
        <f>Input!AO10</f>
        <v>359396</v>
      </c>
      <c r="BE10" s="23">
        <f>Input!BE10</f>
        <v>0</v>
      </c>
      <c r="BF10" s="23" t="str">
        <f>Input!BU10</f>
        <v/>
      </c>
      <c r="BG10" s="23" t="str">
        <f>Input!CI10</f>
        <v/>
      </c>
      <c r="BH10" s="23" t="str">
        <f>Input!CW10</f>
        <v/>
      </c>
      <c r="BI10" s="23" t="str">
        <f>Input!Z10</f>
        <v>ERICSSON RBS 2216</v>
      </c>
      <c r="BJ10" s="23" t="str">
        <f>Input!AP10</f>
        <v>ZTE ZXSDR BS8700</v>
      </c>
      <c r="BK10" s="23">
        <f>Input!BF10</f>
        <v>0</v>
      </c>
      <c r="BL10" s="23" t="str">
        <f>Input!BV10</f>
        <v/>
      </c>
      <c r="BM10" s="23" t="str">
        <f>Input!CJ10</f>
        <v/>
      </c>
      <c r="BN10" s="23" t="str">
        <f>Input!CX10</f>
        <v/>
      </c>
      <c r="BO10" s="350">
        <f>IF(ISNUMBER(Input!AA10),Input!AA10,0)</f>
        <v>3</v>
      </c>
      <c r="BP10" s="350">
        <f>IF(ISNUMBER(Input!AQ10),Input!AQ10,0)</f>
        <v>3</v>
      </c>
      <c r="BQ10" s="350">
        <f>IF(ISNUMBER(Input!BG10),Input!BG10,0)</f>
        <v>0</v>
      </c>
      <c r="BR10" s="350">
        <f>IF(ISNUMBER(Input!BW10),Input!BW10,0)</f>
        <v>0</v>
      </c>
      <c r="BS10" s="350">
        <f>IF(ISNUMBER(Input!CK10),Input!CK10,0)</f>
        <v>0</v>
      </c>
      <c r="BT10" s="351">
        <f>IF(ISNUMBER(Input!CY10),Input!CY10,0)</f>
        <v>0</v>
      </c>
      <c r="BU10" s="23" t="str">
        <f>Input!AF10</f>
        <v>3/3/4</v>
      </c>
      <c r="BV10" s="23" t="str">
        <f>Input!AV10</f>
        <v>2/2/2</v>
      </c>
      <c r="BW10" s="23" t="str">
        <f>Input!BL10</f>
        <v/>
      </c>
      <c r="BX10" s="23" t="str">
        <f>Input!CA10</f>
        <v/>
      </c>
      <c r="BY10" s="23" t="str">
        <f>Input!CO10</f>
        <v/>
      </c>
      <c r="BZ10" s="23" t="str">
        <f>Input!DC10</f>
        <v/>
      </c>
      <c r="CA10" s="23">
        <f t="shared" si="150"/>
        <v>3</v>
      </c>
      <c r="CB10" s="23">
        <f t="shared" si="151"/>
        <v>3</v>
      </c>
      <c r="CC10" s="23">
        <f t="shared" si="152"/>
        <v>4</v>
      </c>
      <c r="CD10" s="23">
        <f t="shared" si="153"/>
        <v>0</v>
      </c>
      <c r="CE10" s="23">
        <f t="shared" si="154"/>
        <v>0</v>
      </c>
      <c r="CF10" s="23">
        <f t="shared" si="155"/>
        <v>0</v>
      </c>
      <c r="CG10" s="23">
        <f t="shared" si="156"/>
        <v>2</v>
      </c>
      <c r="CH10" s="23">
        <f t="shared" si="157"/>
        <v>2</v>
      </c>
      <c r="CI10" s="23">
        <f t="shared" si="158"/>
        <v>2</v>
      </c>
      <c r="CJ10" s="23">
        <f t="shared" si="159"/>
        <v>0</v>
      </c>
      <c r="CK10" s="23">
        <f t="shared" si="160"/>
        <v>0</v>
      </c>
      <c r="CL10" s="23">
        <f t="shared" si="161"/>
        <v>0</v>
      </c>
      <c r="CM10" s="23">
        <f t="shared" si="162"/>
        <v>0</v>
      </c>
      <c r="CN10" s="23">
        <f t="shared" si="163"/>
        <v>0</v>
      </c>
      <c r="CO10" s="23">
        <f t="shared" si="164"/>
        <v>0</v>
      </c>
      <c r="CP10" s="23">
        <f t="shared" si="165"/>
        <v>0</v>
      </c>
      <c r="CQ10" s="23">
        <f t="shared" si="166"/>
        <v>0</v>
      </c>
      <c r="CR10" s="23">
        <f t="shared" si="167"/>
        <v>0</v>
      </c>
      <c r="CS10" s="23">
        <f t="shared" si="168"/>
        <v>0</v>
      </c>
      <c r="CT10" s="23">
        <f t="shared" si="169"/>
        <v>0</v>
      </c>
      <c r="CU10" s="23">
        <f t="shared" si="170"/>
        <v>0</v>
      </c>
      <c r="CV10" s="23">
        <f t="shared" si="171"/>
        <v>0</v>
      </c>
      <c r="CW10" s="23">
        <f t="shared" si="172"/>
        <v>0</v>
      </c>
      <c r="CX10" s="23">
        <f t="shared" si="173"/>
        <v>0</v>
      </c>
      <c r="CY10" s="23">
        <f t="shared" si="174"/>
        <v>0</v>
      </c>
      <c r="CZ10" s="23">
        <f t="shared" si="175"/>
        <v>0</v>
      </c>
      <c r="DA10" s="23">
        <f t="shared" si="176"/>
        <v>0</v>
      </c>
      <c r="DB10" s="23">
        <f t="shared" si="177"/>
        <v>0</v>
      </c>
      <c r="DC10" s="23">
        <f t="shared" si="178"/>
        <v>0</v>
      </c>
      <c r="DD10" s="23">
        <f t="shared" si="179"/>
        <v>0</v>
      </c>
      <c r="DE10" s="23">
        <f t="shared" si="180"/>
        <v>0</v>
      </c>
      <c r="DF10" s="23">
        <f t="shared" si="181"/>
        <v>0</v>
      </c>
      <c r="DG10" s="23">
        <f t="shared" si="182"/>
        <v>0</v>
      </c>
      <c r="DH10" s="23">
        <f t="shared" si="183"/>
        <v>0</v>
      </c>
      <c r="DI10" s="23">
        <f t="shared" si="184"/>
        <v>0</v>
      </c>
      <c r="DJ10" s="23">
        <f t="shared" si="185"/>
        <v>0</v>
      </c>
      <c r="DK10" s="23" t="str">
        <f>Input!AK10</f>
        <v>76W/76W/80W</v>
      </c>
      <c r="DL10" s="23" t="str">
        <f>Input!BA10</f>
        <v>80W/80W/80W</v>
      </c>
      <c r="DM10" s="23" t="str">
        <f>Input!BQ10</f>
        <v/>
      </c>
      <c r="DN10" s="23" t="str">
        <f>Input!CE10</f>
        <v/>
      </c>
      <c r="DO10" s="23" t="str">
        <f>Input!CS10</f>
        <v/>
      </c>
      <c r="DP10" s="23" t="str">
        <f>Input!DG10</f>
        <v/>
      </c>
      <c r="DQ10" s="23" t="str">
        <f t="shared" si="186"/>
        <v>76W/ 76W/ 80W</v>
      </c>
      <c r="DR10" s="23" t="str">
        <f t="shared" si="187"/>
        <v>80W/ 80W/ 80W</v>
      </c>
      <c r="DS10" s="23" t="str">
        <f t="shared" si="188"/>
        <v/>
      </c>
      <c r="DT10" s="23" t="str">
        <f t="shared" si="189"/>
        <v/>
      </c>
      <c r="DU10" s="23" t="str">
        <f t="shared" si="190"/>
        <v/>
      </c>
      <c r="DV10" s="23" t="str">
        <f t="shared" si="191"/>
        <v/>
      </c>
      <c r="DW10" s="23">
        <f t="shared" si="192"/>
        <v>76</v>
      </c>
      <c r="DX10" s="23">
        <f t="shared" si="193"/>
        <v>76</v>
      </c>
      <c r="DY10" s="23">
        <f t="shared" si="194"/>
        <v>80</v>
      </c>
      <c r="DZ10" s="23">
        <f t="shared" si="195"/>
        <v>0</v>
      </c>
      <c r="EA10" s="23">
        <f t="shared" si="196"/>
        <v>0</v>
      </c>
      <c r="EB10" s="23">
        <f t="shared" si="197"/>
        <v>0</v>
      </c>
      <c r="EC10" s="23">
        <f t="shared" si="198"/>
        <v>80</v>
      </c>
      <c r="ED10" s="23">
        <f t="shared" si="199"/>
        <v>80</v>
      </c>
      <c r="EE10" s="23">
        <f t="shared" si="200"/>
        <v>80</v>
      </c>
      <c r="EF10" s="23">
        <f t="shared" si="201"/>
        <v>80</v>
      </c>
      <c r="EG10" s="23">
        <f t="shared" si="202"/>
        <v>0</v>
      </c>
      <c r="EH10" s="23">
        <f t="shared" si="203"/>
        <v>0</v>
      </c>
      <c r="EI10" s="23">
        <f t="shared" si="204"/>
        <v>0</v>
      </c>
      <c r="EJ10" s="23">
        <f t="shared" si="205"/>
        <v>80</v>
      </c>
      <c r="EK10" s="23">
        <f t="shared" si="206"/>
        <v>0</v>
      </c>
      <c r="EL10" s="23">
        <f t="shared" si="207"/>
        <v>0</v>
      </c>
      <c r="EM10" s="23">
        <f t="shared" si="208"/>
        <v>0</v>
      </c>
      <c r="EN10" s="23">
        <f t="shared" si="209"/>
        <v>0</v>
      </c>
      <c r="EO10" s="23">
        <f t="shared" si="210"/>
        <v>0</v>
      </c>
      <c r="EP10" s="23">
        <f t="shared" si="211"/>
        <v>0</v>
      </c>
      <c r="EQ10" s="23">
        <f t="shared" si="212"/>
        <v>0</v>
      </c>
      <c r="ER10" s="23">
        <f t="shared" si="213"/>
        <v>0</v>
      </c>
      <c r="ES10" s="23">
        <f t="shared" si="214"/>
        <v>0</v>
      </c>
      <c r="ET10" s="23">
        <f t="shared" si="215"/>
        <v>0</v>
      </c>
      <c r="EU10" s="23">
        <f t="shared" si="216"/>
        <v>0</v>
      </c>
      <c r="EV10" s="23">
        <f t="shared" si="217"/>
        <v>0</v>
      </c>
      <c r="EW10" s="23">
        <f t="shared" si="218"/>
        <v>0</v>
      </c>
      <c r="EX10" s="23">
        <f t="shared" si="219"/>
        <v>0</v>
      </c>
      <c r="EY10" s="23">
        <f t="shared" si="220"/>
        <v>0</v>
      </c>
      <c r="EZ10" s="23">
        <f t="shared" si="221"/>
        <v>0</v>
      </c>
      <c r="FA10" s="23">
        <f t="shared" si="222"/>
        <v>0</v>
      </c>
      <c r="FB10" s="23">
        <f t="shared" si="223"/>
        <v>0</v>
      </c>
      <c r="FC10" s="23">
        <f t="shared" si="224"/>
        <v>0</v>
      </c>
      <c r="FD10" s="23">
        <f t="shared" si="225"/>
        <v>0</v>
      </c>
      <c r="FE10" s="23">
        <f t="shared" si="226"/>
        <v>0</v>
      </c>
      <c r="FF10" s="23">
        <f t="shared" si="227"/>
        <v>0</v>
      </c>
      <c r="FG10" s="23">
        <f t="shared" si="228"/>
        <v>0</v>
      </c>
      <c r="FH10" s="23">
        <f t="shared" si="229"/>
        <v>0</v>
      </c>
      <c r="FI10" s="23">
        <f t="shared" si="230"/>
        <v>0</v>
      </c>
      <c r="FJ10" s="23">
        <f t="shared" si="231"/>
        <v>0</v>
      </c>
      <c r="FK10" s="23">
        <f t="shared" si="232"/>
        <v>0</v>
      </c>
      <c r="FL10" s="23">
        <f t="shared" si="233"/>
        <v>0</v>
      </c>
      <c r="FM10" s="23">
        <f t="shared" si="234"/>
        <v>80</v>
      </c>
      <c r="FN10" s="23" t="str">
        <f>Input!AL10</f>
        <v>G900</v>
      </c>
      <c r="FO10" s="23" t="str">
        <f>Input!BB10</f>
        <v>U2100</v>
      </c>
      <c r="FP10" s="23">
        <f>Input!BR10</f>
        <v>0</v>
      </c>
      <c r="FQ10" s="23" t="str">
        <f>Input!CF10</f>
        <v/>
      </c>
      <c r="FR10" s="23" t="str">
        <f>Input!CT10</f>
        <v/>
      </c>
      <c r="FS10" s="23" t="str">
        <f>Input!DH10</f>
        <v/>
      </c>
      <c r="FT10" s="23" t="str">
        <f>Input!AM10</f>
        <v>25m/ 25m/ 25m</v>
      </c>
      <c r="FU10" s="23" t="str">
        <f>Input!BC10</f>
        <v>35m/ 35m/ 35m</v>
      </c>
      <c r="FV10" s="23">
        <f>Input!BS10</f>
        <v>0</v>
      </c>
      <c r="FW10" s="23" t="str">
        <f>Input!CG10</f>
        <v/>
      </c>
      <c r="FX10" s="23" t="str">
        <f>Input!CU10</f>
        <v/>
      </c>
      <c r="FY10" s="23" t="str">
        <f>Input!DI10</f>
        <v/>
      </c>
      <c r="FZ10" s="23" t="str">
        <f t="shared" si="235"/>
        <v>25m/ 25m/ 25m</v>
      </c>
      <c r="GA10" s="23" t="str">
        <f t="shared" si="236"/>
        <v>35m/ 35m/ 35m</v>
      </c>
      <c r="GB10" s="23" t="str">
        <f t="shared" si="237"/>
        <v/>
      </c>
      <c r="GC10" s="23" t="str">
        <f t="shared" si="238"/>
        <v/>
      </c>
      <c r="GD10" s="23" t="str">
        <f t="shared" si="239"/>
        <v/>
      </c>
      <c r="GE10" s="23" t="str">
        <f t="shared" si="240"/>
        <v/>
      </c>
      <c r="GF10" s="23">
        <f t="shared" si="241"/>
        <v>25</v>
      </c>
      <c r="GG10" s="23">
        <f t="shared" si="242"/>
        <v>25</v>
      </c>
      <c r="GH10" s="23">
        <f t="shared" si="243"/>
        <v>25</v>
      </c>
      <c r="GI10" s="23">
        <f t="shared" si="244"/>
        <v>0</v>
      </c>
      <c r="GJ10" s="23">
        <f t="shared" si="245"/>
        <v>0</v>
      </c>
      <c r="GK10" s="23">
        <f t="shared" si="246"/>
        <v>0</v>
      </c>
      <c r="GL10" s="23">
        <f t="shared" si="247"/>
        <v>35</v>
      </c>
      <c r="GM10" s="23">
        <f t="shared" si="248"/>
        <v>35</v>
      </c>
      <c r="GN10" s="23">
        <f t="shared" si="249"/>
        <v>35</v>
      </c>
      <c r="GO10" s="23">
        <f t="shared" si="250"/>
        <v>0</v>
      </c>
      <c r="GP10" s="23">
        <f t="shared" si="251"/>
        <v>0</v>
      </c>
      <c r="GQ10" s="23">
        <f t="shared" si="252"/>
        <v>0</v>
      </c>
      <c r="GR10" s="23">
        <f t="shared" si="253"/>
        <v>0</v>
      </c>
      <c r="GS10" s="23">
        <f t="shared" si="254"/>
        <v>0</v>
      </c>
      <c r="GT10" s="23">
        <f t="shared" si="255"/>
        <v>0</v>
      </c>
      <c r="GU10" s="23">
        <f t="shared" si="256"/>
        <v>0</v>
      </c>
      <c r="GV10" s="23">
        <f t="shared" si="257"/>
        <v>0</v>
      </c>
      <c r="GW10" s="23">
        <f t="shared" si="258"/>
        <v>0</v>
      </c>
      <c r="GX10" s="23">
        <f t="shared" si="259"/>
        <v>0</v>
      </c>
      <c r="GY10" s="23">
        <f t="shared" si="260"/>
        <v>0</v>
      </c>
      <c r="GZ10" s="23">
        <f t="shared" si="261"/>
        <v>0</v>
      </c>
      <c r="HA10" s="23">
        <f t="shared" si="262"/>
        <v>0</v>
      </c>
      <c r="HB10" s="23">
        <f t="shared" si="263"/>
        <v>0</v>
      </c>
      <c r="HC10" s="23">
        <f t="shared" si="264"/>
        <v>0</v>
      </c>
      <c r="HD10" s="23">
        <f t="shared" si="265"/>
        <v>0</v>
      </c>
      <c r="HE10" s="23">
        <f t="shared" si="266"/>
        <v>0</v>
      </c>
      <c r="HF10" s="23">
        <f t="shared" si="267"/>
        <v>0</v>
      </c>
      <c r="HG10" s="23">
        <f t="shared" si="268"/>
        <v>0</v>
      </c>
      <c r="HH10" s="23">
        <f t="shared" si="269"/>
        <v>0</v>
      </c>
      <c r="HI10" s="23">
        <f t="shared" si="270"/>
        <v>0</v>
      </c>
      <c r="HJ10" s="23">
        <f t="shared" si="271"/>
        <v>0</v>
      </c>
      <c r="HK10" s="23">
        <f t="shared" si="272"/>
        <v>0</v>
      </c>
      <c r="HL10" s="23">
        <f t="shared" si="273"/>
        <v>0</v>
      </c>
      <c r="HM10" s="23">
        <f t="shared" si="274"/>
        <v>0</v>
      </c>
      <c r="HN10" s="23">
        <f t="shared" si="275"/>
        <v>0</v>
      </c>
      <c r="HO10" s="23">
        <f t="shared" si="276"/>
        <v>0</v>
      </c>
      <c r="HP10" s="23" t="str">
        <f>INDEX(LabNameList,MATCH(LabId,LabIDList,0))</f>
        <v>Trung tâm Kiểm định và Chứng nhận 2</v>
      </c>
      <c r="HQ10" s="23">
        <f t="shared" si="277"/>
        <v>25</v>
      </c>
      <c r="HR10" s="23">
        <f t="shared" si="278"/>
        <v>35</v>
      </c>
      <c r="HS10" s="23">
        <f t="shared" si="279"/>
        <v>0</v>
      </c>
      <c r="HT10" s="23">
        <f t="shared" si="280"/>
        <v>0</v>
      </c>
      <c r="HU10" s="23">
        <f t="shared" si="281"/>
        <v>0</v>
      </c>
      <c r="HV10" s="23">
        <f t="shared" si="282"/>
        <v>0</v>
      </c>
      <c r="HW10" s="22">
        <f t="shared" si="283"/>
        <v>25</v>
      </c>
      <c r="HX10" s="22">
        <f>Input!EB10</f>
        <v>9</v>
      </c>
      <c r="HY10" s="23">
        <v>97</v>
      </c>
      <c r="HZ10" s="23"/>
      <c r="IA10" s="23"/>
      <c r="IB10" s="23"/>
      <c r="IC10" s="25" t="str">
        <f t="shared" si="284"/>
        <v>B00009050118TG13</v>
      </c>
      <c r="ID10" s="26">
        <f>Input!O10</f>
        <v>9</v>
      </c>
      <c r="IE10" s="260" t="str">
        <f t="shared" si="285"/>
        <v>050118</v>
      </c>
      <c r="IF10" s="25" t="s">
        <v>7076</v>
      </c>
      <c r="IG10" s="260" t="str">
        <f t="shared" si="286"/>
        <v>05/01/2018</v>
      </c>
      <c r="IH10" s="260" t="str">
        <f t="shared" si="287"/>
        <v>05/01/2023</v>
      </c>
      <c r="II10" s="342" t="str">
        <f xml:space="preserve"> Input!R10</f>
        <v>05/01/2018</v>
      </c>
      <c r="IJ10" s="260">
        <f t="shared" si="288"/>
        <v>44931</v>
      </c>
      <c r="IK10" s="261">
        <f t="shared" si="289"/>
        <v>3</v>
      </c>
      <c r="IL10" s="262" t="str">
        <f t="shared" si="290"/>
        <v>3-2</v>
      </c>
      <c r="IM10" s="262" t="str">
        <f t="shared" si="291"/>
        <v>CHUNG</v>
      </c>
      <c r="IN10" s="262" t="str">
        <f t="shared" si="292"/>
        <v>KHAC</v>
      </c>
      <c r="IO10" s="262" t="str">
        <f t="shared" si="293"/>
        <v/>
      </c>
      <c r="IP10" s="262" t="str">
        <f t="shared" si="294"/>
        <v/>
      </c>
      <c r="IQ10" s="262" t="str">
        <f t="shared" si="295"/>
        <v/>
      </c>
      <c r="IR10" s="262">
        <f t="shared" si="296"/>
        <v>2</v>
      </c>
      <c r="IS10" s="262">
        <f t="shared" si="297"/>
        <v>1</v>
      </c>
      <c r="IT10" s="262" t="str">
        <f t="shared" si="298"/>
        <v>Yes</v>
      </c>
      <c r="IU10" s="262" t="str">
        <f t="shared" si="299"/>
        <v>Yes</v>
      </c>
    </row>
    <row r="11" spans="1:255" ht="114.75">
      <c r="A11" s="349">
        <f>Input!A11</f>
        <v>10</v>
      </c>
      <c r="B11" s="22" t="str">
        <f>INDEX(ApplicantIDList,MATCH(AI11,ApplicantNameList,0))</f>
        <v>VNM-HCM</v>
      </c>
      <c r="C11" s="22" t="str">
        <f>INDEX(OperatorIDList,MATCH(AJ11,OperatorNameList,0))</f>
        <v>VNMOBILE</v>
      </c>
      <c r="D11" s="22" t="str">
        <f>Input!Y11</f>
        <v>359031</v>
      </c>
      <c r="E11" s="22" t="str">
        <f>Input!G11</f>
        <v>Số 2/2A, quốc lộ 22, xã Tân Xuân, huyện Hóc Môn, thành phố Hồ Chí Minh.</v>
      </c>
      <c r="F11" s="22" t="str">
        <f>TRIM(SUBSTITUTE(SUBSTITUTE(Input!H11,"Thành phố ",""),"Tỉnh ",""))</f>
        <v>Hồ Chí Minh</v>
      </c>
      <c r="G11" s="22" t="str">
        <f>Input!I11</f>
        <v>106,59736</v>
      </c>
      <c r="H11" s="22" t="str">
        <f>Input!J11</f>
        <v>10,86965</v>
      </c>
      <c r="I11" s="22">
        <f>Input!V11</f>
        <v>2</v>
      </c>
      <c r="J11" s="22" t="str">
        <f>Input!K11</f>
        <v>K00010241217D005</v>
      </c>
      <c r="K11" s="24" t="str">
        <f>TEXT(Input!L11,"dd/mm/yyyy")</f>
        <v>30/12/2017</v>
      </c>
      <c r="L11" s="24" t="str">
        <f>TEXT(Input!M11,"dd/mm/yyyy")</f>
        <v>24/12/2017</v>
      </c>
      <c r="M11" s="22" t="str">
        <f t="shared" si="135"/>
        <v>CÔNG TY CỔ PHẦN VIỄN THÔNG DI ĐỘNG VIETNAMOBILE;CÔNG TY CỔ PHẦN VIỄN THÔNG DI ĐỘNG VIETNAMOBILE</v>
      </c>
      <c r="N11" s="22" t="str">
        <f t="shared" si="136"/>
        <v>359031;359031</v>
      </c>
      <c r="O11" s="22" t="str">
        <f t="shared" si="137"/>
        <v>ERICSSON RBS 2216 &amp; ERICSSON RBS 2111;ZTE ZXSDR BS8700</v>
      </c>
      <c r="P11" s="22" t="str">
        <f t="shared" si="138"/>
        <v>3;3</v>
      </c>
      <c r="Q11" s="22" t="str">
        <f t="shared" si="139"/>
        <v>4/6/4;2/2/2</v>
      </c>
      <c r="R11" s="22" t="str">
        <f t="shared" si="140"/>
        <v>80W/ 120W/ 80W;80W/ 80W/ 80W</v>
      </c>
      <c r="S11" s="22" t="str">
        <f t="shared" si="141"/>
        <v>G900;U2100</v>
      </c>
      <c r="T11" s="22" t="str">
        <f t="shared" si="142"/>
        <v>41m/ 41m/ 41m;39m/ 39m/ 39m</v>
      </c>
      <c r="U11" s="22">
        <v>10</v>
      </c>
      <c r="V11" s="22"/>
      <c r="W11" s="22" t="b">
        <f>INDEX(TrueFalseList,_xlfn.IFNA(MATCH(Input!EC11,CoKhongList,0),MATCH(Input!EC11,YesNoList,0)))</f>
        <v>0</v>
      </c>
      <c r="X11" s="22" t="b">
        <f>INDEX(TrueFalseList,_xlfn.IFNA(MATCH(Input!W11,CoKhongList,0),MATCH(Input!W11,YesNoList,0)))</f>
        <v>0</v>
      </c>
      <c r="Y11" s="22" t="str">
        <f>Input!DZ11</f>
        <v/>
      </c>
      <c r="Z11" s="22" t="b">
        <f>INDEX(TrueFalseList,_xlfn.IFNA(MATCH(Input!EA11,CoKhongList,0),MATCH(Input!EA11,YesNoList,0)))</f>
        <v>1</v>
      </c>
      <c r="AA11" s="22">
        <f t="shared" si="143"/>
        <v>20</v>
      </c>
      <c r="AB11" s="22" t="b">
        <v>0</v>
      </c>
      <c r="AC11" s="22" t="b">
        <v>1</v>
      </c>
      <c r="AD11" s="22">
        <f>Input!DR11</f>
        <v>0</v>
      </c>
      <c r="AE11" s="22"/>
      <c r="AF11" s="22">
        <f>Options!D15</f>
        <v>0</v>
      </c>
      <c r="AG11" s="22">
        <f t="shared" si="144"/>
        <v>0</v>
      </c>
      <c r="AH11" s="23"/>
      <c r="AI11" s="350" t="str">
        <f>Input!E11</f>
        <v>CHI NHÁNH CÔNG TY CỔ PHẦN VIỄN THÔNG DI ĐỘNG VIETNAMOBILE TẠI THÀNH PHỐ HỒ CHÍ MINH</v>
      </c>
      <c r="AJ11" s="350" t="str">
        <f>Input!F11</f>
        <v>CÔNG TY CỔ PHẦN VIỄN THÔNG DI ĐỘNG VIETNAMOBILE</v>
      </c>
      <c r="AK11" s="22">
        <f t="shared" si="145"/>
        <v>4</v>
      </c>
      <c r="AL11" s="258" t="str">
        <f t="shared" si="146"/>
        <v>thành phố Hồ Chí Minh.</v>
      </c>
      <c r="AM11" s="258" t="str">
        <f t="shared" si="147"/>
        <v>huyện Hóc Môn</v>
      </c>
      <c r="AN11" s="258" t="str">
        <f t="shared" si="148"/>
        <v>xã Tân Xuân</v>
      </c>
      <c r="AO11" s="22" t="str">
        <f>INDEX(CityIDList,MATCH(F11,CityNameList,0))</f>
        <v>HCM</v>
      </c>
      <c r="AP11" s="23" t="str">
        <f>Input!X11</f>
        <v>CÔNG TY CỔ PHẦN VIỄN THÔNG DI ĐỘNG VIETNAMOBILE</v>
      </c>
      <c r="AQ11" s="23" t="str">
        <f>Input!AN11</f>
        <v>CÔNG TY CỔ PHẦN VIỄN THÔNG DI ĐỘNG VIETNAMOBILE</v>
      </c>
      <c r="AR11" s="23">
        <f>Input!BD11</f>
        <v>0</v>
      </c>
      <c r="AS11" s="23" t="str">
        <f>Input!BT11</f>
        <v/>
      </c>
      <c r="AT11" s="23" t="str">
        <f>Input!CH11</f>
        <v/>
      </c>
      <c r="AU11" s="23" t="str">
        <f>Input!CV11</f>
        <v/>
      </c>
      <c r="AV11" s="23" t="str">
        <f>IF(I11&gt;=1,INDEX(OperatorIDList,MATCH(AP11,OperatorNameList,0)),"")</f>
        <v>VNMOBILE</v>
      </c>
      <c r="AW11" s="23" t="str">
        <f>IF(I11&gt;=2,INDEX(OperatorIDList,MATCH(AQ11,OperatorNameList,0)),"")</f>
        <v>VNMOBILE</v>
      </c>
      <c r="AX11" s="23" t="str">
        <f>IF(I11&gt;=3,INDEX(OperatorIDList,MATCH(AR11,OperatorNameList,0)),"")</f>
        <v/>
      </c>
      <c r="AY11" s="23" t="str">
        <f>IF(I11&gt;=4,INDEX(OperatorIDList,MATCH(AS11,OperatorNameList,0)),"")</f>
        <v/>
      </c>
      <c r="AZ11" s="23" t="str">
        <f>IF(I11&gt;=5,INDEX(OperatorIDList,MATCH(AT11,OperatorNameList,0)),"")</f>
        <v/>
      </c>
      <c r="BA11" s="23" t="str">
        <f>IF(I11&gt;=6,INDEX(OperatorIDList,MATCH(AU11,OperatorNameList,0)),"")</f>
        <v/>
      </c>
      <c r="BB11" s="23" t="str">
        <f t="shared" si="149"/>
        <v>VNMOBILE;VNMOBILE</v>
      </c>
      <c r="BC11" s="23" t="str">
        <f>Input!Y11</f>
        <v>359031</v>
      </c>
      <c r="BD11" s="23" t="str">
        <f>Input!AO11</f>
        <v>359031</v>
      </c>
      <c r="BE11" s="23">
        <f>Input!BE11</f>
        <v>0</v>
      </c>
      <c r="BF11" s="23" t="str">
        <f>Input!BU11</f>
        <v/>
      </c>
      <c r="BG11" s="23" t="str">
        <f>Input!CI11</f>
        <v/>
      </c>
      <c r="BH11" s="23" t="str">
        <f>Input!CW11</f>
        <v/>
      </c>
      <c r="BI11" s="23" t="str">
        <f>Input!Z11</f>
        <v>ERICSSON RBS 2216 &amp; ERICSSON RBS 2111</v>
      </c>
      <c r="BJ11" s="23" t="str">
        <f>Input!AP11</f>
        <v>ZTE ZXSDR BS8700</v>
      </c>
      <c r="BK11" s="23">
        <f>Input!BF11</f>
        <v>0</v>
      </c>
      <c r="BL11" s="23" t="str">
        <f>Input!BV11</f>
        <v/>
      </c>
      <c r="BM11" s="23" t="str">
        <f>Input!CJ11</f>
        <v/>
      </c>
      <c r="BN11" s="23" t="str">
        <f>Input!CX11</f>
        <v/>
      </c>
      <c r="BO11" s="350">
        <f>IF(ISNUMBER(Input!AA11),Input!AA11,0)</f>
        <v>3</v>
      </c>
      <c r="BP11" s="350">
        <f>IF(ISNUMBER(Input!AQ11),Input!AQ11,0)</f>
        <v>3</v>
      </c>
      <c r="BQ11" s="350">
        <f>IF(ISNUMBER(Input!BG11),Input!BG11,0)</f>
        <v>0</v>
      </c>
      <c r="BR11" s="350">
        <f>IF(ISNUMBER(Input!BW11),Input!BW11,0)</f>
        <v>0</v>
      </c>
      <c r="BS11" s="350">
        <f>IF(ISNUMBER(Input!CK11),Input!CK11,0)</f>
        <v>0</v>
      </c>
      <c r="BT11" s="351">
        <f>IF(ISNUMBER(Input!CY11),Input!CY11,0)</f>
        <v>0</v>
      </c>
      <c r="BU11" s="23" t="str">
        <f>Input!AF11</f>
        <v>4/6/4</v>
      </c>
      <c r="BV11" s="23" t="str">
        <f>Input!AV11</f>
        <v>2/2/2</v>
      </c>
      <c r="BW11" s="23" t="str">
        <f>Input!BL11</f>
        <v/>
      </c>
      <c r="BX11" s="23" t="str">
        <f>Input!CA11</f>
        <v/>
      </c>
      <c r="BY11" s="23" t="str">
        <f>Input!CO11</f>
        <v/>
      </c>
      <c r="BZ11" s="23" t="str">
        <f>Input!DC11</f>
        <v/>
      </c>
      <c r="CA11" s="23">
        <f t="shared" si="150"/>
        <v>4</v>
      </c>
      <c r="CB11" s="23">
        <f t="shared" si="151"/>
        <v>6</v>
      </c>
      <c r="CC11" s="23">
        <f t="shared" si="152"/>
        <v>4</v>
      </c>
      <c r="CD11" s="23">
        <f t="shared" si="153"/>
        <v>0</v>
      </c>
      <c r="CE11" s="23">
        <f t="shared" si="154"/>
        <v>0</v>
      </c>
      <c r="CF11" s="23">
        <f t="shared" si="155"/>
        <v>0</v>
      </c>
      <c r="CG11" s="23">
        <f t="shared" si="156"/>
        <v>2</v>
      </c>
      <c r="CH11" s="23">
        <f t="shared" si="157"/>
        <v>2</v>
      </c>
      <c r="CI11" s="23">
        <f t="shared" si="158"/>
        <v>2</v>
      </c>
      <c r="CJ11" s="23">
        <f t="shared" si="159"/>
        <v>0</v>
      </c>
      <c r="CK11" s="23">
        <f t="shared" si="160"/>
        <v>0</v>
      </c>
      <c r="CL11" s="23">
        <f t="shared" si="161"/>
        <v>0</v>
      </c>
      <c r="CM11" s="23">
        <f t="shared" si="162"/>
        <v>0</v>
      </c>
      <c r="CN11" s="23">
        <f t="shared" si="163"/>
        <v>0</v>
      </c>
      <c r="CO11" s="23">
        <f t="shared" si="164"/>
        <v>0</v>
      </c>
      <c r="CP11" s="23">
        <f t="shared" si="165"/>
        <v>0</v>
      </c>
      <c r="CQ11" s="23">
        <f t="shared" si="166"/>
        <v>0</v>
      </c>
      <c r="CR11" s="23">
        <f t="shared" si="167"/>
        <v>0</v>
      </c>
      <c r="CS11" s="23">
        <f t="shared" si="168"/>
        <v>0</v>
      </c>
      <c r="CT11" s="23">
        <f t="shared" si="169"/>
        <v>0</v>
      </c>
      <c r="CU11" s="23">
        <f t="shared" si="170"/>
        <v>0</v>
      </c>
      <c r="CV11" s="23">
        <f t="shared" si="171"/>
        <v>0</v>
      </c>
      <c r="CW11" s="23">
        <f t="shared" si="172"/>
        <v>0</v>
      </c>
      <c r="CX11" s="23">
        <f t="shared" si="173"/>
        <v>0</v>
      </c>
      <c r="CY11" s="23">
        <f t="shared" si="174"/>
        <v>0</v>
      </c>
      <c r="CZ11" s="23">
        <f t="shared" si="175"/>
        <v>0</v>
      </c>
      <c r="DA11" s="23">
        <f t="shared" si="176"/>
        <v>0</v>
      </c>
      <c r="DB11" s="23">
        <f t="shared" si="177"/>
        <v>0</v>
      </c>
      <c r="DC11" s="23">
        <f t="shared" si="178"/>
        <v>0</v>
      </c>
      <c r="DD11" s="23">
        <f t="shared" si="179"/>
        <v>0</v>
      </c>
      <c r="DE11" s="23">
        <f t="shared" si="180"/>
        <v>0</v>
      </c>
      <c r="DF11" s="23">
        <f t="shared" si="181"/>
        <v>0</v>
      </c>
      <c r="DG11" s="23">
        <f t="shared" si="182"/>
        <v>0</v>
      </c>
      <c r="DH11" s="23">
        <f t="shared" si="183"/>
        <v>0</v>
      </c>
      <c r="DI11" s="23">
        <f t="shared" si="184"/>
        <v>0</v>
      </c>
      <c r="DJ11" s="23">
        <f t="shared" si="185"/>
        <v>0</v>
      </c>
      <c r="DK11" s="23" t="str">
        <f>Input!AK11</f>
        <v>80W/120W/80W</v>
      </c>
      <c r="DL11" s="23" t="str">
        <f>Input!BA11</f>
        <v>80W/80W/80W</v>
      </c>
      <c r="DM11" s="23" t="str">
        <f>Input!BQ11</f>
        <v/>
      </c>
      <c r="DN11" s="23" t="str">
        <f>Input!CE11</f>
        <v/>
      </c>
      <c r="DO11" s="23" t="str">
        <f>Input!CS11</f>
        <v/>
      </c>
      <c r="DP11" s="23" t="str">
        <f>Input!DG11</f>
        <v/>
      </c>
      <c r="DQ11" s="23" t="str">
        <f t="shared" si="186"/>
        <v>80W/ 120W/ 80W</v>
      </c>
      <c r="DR11" s="23" t="str">
        <f t="shared" si="187"/>
        <v>80W/ 80W/ 80W</v>
      </c>
      <c r="DS11" s="23" t="str">
        <f t="shared" si="188"/>
        <v/>
      </c>
      <c r="DT11" s="23" t="str">
        <f t="shared" si="189"/>
        <v/>
      </c>
      <c r="DU11" s="23" t="str">
        <f t="shared" si="190"/>
        <v/>
      </c>
      <c r="DV11" s="23" t="str">
        <f t="shared" si="191"/>
        <v/>
      </c>
      <c r="DW11" s="23">
        <f t="shared" si="192"/>
        <v>80</v>
      </c>
      <c r="DX11" s="23">
        <f t="shared" si="193"/>
        <v>120</v>
      </c>
      <c r="DY11" s="23">
        <f t="shared" si="194"/>
        <v>80</v>
      </c>
      <c r="DZ11" s="23">
        <f t="shared" si="195"/>
        <v>0</v>
      </c>
      <c r="EA11" s="23">
        <f t="shared" si="196"/>
        <v>0</v>
      </c>
      <c r="EB11" s="23">
        <f t="shared" si="197"/>
        <v>0</v>
      </c>
      <c r="EC11" s="23">
        <f t="shared" si="198"/>
        <v>120</v>
      </c>
      <c r="ED11" s="23">
        <f t="shared" si="199"/>
        <v>80</v>
      </c>
      <c r="EE11" s="23">
        <f t="shared" si="200"/>
        <v>80</v>
      </c>
      <c r="EF11" s="23">
        <f t="shared" si="201"/>
        <v>80</v>
      </c>
      <c r="EG11" s="23">
        <f t="shared" si="202"/>
        <v>0</v>
      </c>
      <c r="EH11" s="23">
        <f t="shared" si="203"/>
        <v>0</v>
      </c>
      <c r="EI11" s="23">
        <f t="shared" si="204"/>
        <v>0</v>
      </c>
      <c r="EJ11" s="23">
        <f t="shared" si="205"/>
        <v>80</v>
      </c>
      <c r="EK11" s="23">
        <f t="shared" si="206"/>
        <v>0</v>
      </c>
      <c r="EL11" s="23">
        <f t="shared" si="207"/>
        <v>0</v>
      </c>
      <c r="EM11" s="23">
        <f t="shared" si="208"/>
        <v>0</v>
      </c>
      <c r="EN11" s="23">
        <f t="shared" si="209"/>
        <v>0</v>
      </c>
      <c r="EO11" s="23">
        <f t="shared" si="210"/>
        <v>0</v>
      </c>
      <c r="EP11" s="23">
        <f t="shared" si="211"/>
        <v>0</v>
      </c>
      <c r="EQ11" s="23">
        <f t="shared" si="212"/>
        <v>0</v>
      </c>
      <c r="ER11" s="23">
        <f t="shared" si="213"/>
        <v>0</v>
      </c>
      <c r="ES11" s="23">
        <f t="shared" si="214"/>
        <v>0</v>
      </c>
      <c r="ET11" s="23">
        <f t="shared" si="215"/>
        <v>0</v>
      </c>
      <c r="EU11" s="23">
        <f t="shared" si="216"/>
        <v>0</v>
      </c>
      <c r="EV11" s="23">
        <f t="shared" si="217"/>
        <v>0</v>
      </c>
      <c r="EW11" s="23">
        <f t="shared" si="218"/>
        <v>0</v>
      </c>
      <c r="EX11" s="23">
        <f t="shared" si="219"/>
        <v>0</v>
      </c>
      <c r="EY11" s="23">
        <f t="shared" si="220"/>
        <v>0</v>
      </c>
      <c r="EZ11" s="23">
        <f t="shared" si="221"/>
        <v>0</v>
      </c>
      <c r="FA11" s="23">
        <f t="shared" si="222"/>
        <v>0</v>
      </c>
      <c r="FB11" s="23">
        <f t="shared" si="223"/>
        <v>0</v>
      </c>
      <c r="FC11" s="23">
        <f t="shared" si="224"/>
        <v>0</v>
      </c>
      <c r="FD11" s="23">
        <f t="shared" si="225"/>
        <v>0</v>
      </c>
      <c r="FE11" s="23">
        <f t="shared" si="226"/>
        <v>0</v>
      </c>
      <c r="FF11" s="23">
        <f t="shared" si="227"/>
        <v>0</v>
      </c>
      <c r="FG11" s="23">
        <f t="shared" si="228"/>
        <v>0</v>
      </c>
      <c r="FH11" s="23">
        <f t="shared" si="229"/>
        <v>0</v>
      </c>
      <c r="FI11" s="23">
        <f t="shared" si="230"/>
        <v>0</v>
      </c>
      <c r="FJ11" s="23">
        <f t="shared" si="231"/>
        <v>0</v>
      </c>
      <c r="FK11" s="23">
        <f t="shared" si="232"/>
        <v>0</v>
      </c>
      <c r="FL11" s="23">
        <f t="shared" si="233"/>
        <v>0</v>
      </c>
      <c r="FM11" s="23">
        <f t="shared" si="234"/>
        <v>120</v>
      </c>
      <c r="FN11" s="23" t="str">
        <f>Input!AL11</f>
        <v>G900</v>
      </c>
      <c r="FO11" s="23" t="str">
        <f>Input!BB11</f>
        <v>U2100</v>
      </c>
      <c r="FP11" s="23">
        <f>Input!BR11</f>
        <v>0</v>
      </c>
      <c r="FQ11" s="23" t="str">
        <f>Input!CF11</f>
        <v/>
      </c>
      <c r="FR11" s="23" t="str">
        <f>Input!CT11</f>
        <v/>
      </c>
      <c r="FS11" s="23" t="str">
        <f>Input!DH11</f>
        <v/>
      </c>
      <c r="FT11" s="23" t="str">
        <f>Input!AM11</f>
        <v>41m/ 41m/ 41m</v>
      </c>
      <c r="FU11" s="23" t="str">
        <f>Input!BC11</f>
        <v>39m/ 39m/ 39m</v>
      </c>
      <c r="FV11" s="23">
        <f>Input!BS11</f>
        <v>0</v>
      </c>
      <c r="FW11" s="23" t="str">
        <f>Input!CG11</f>
        <v/>
      </c>
      <c r="FX11" s="23" t="str">
        <f>Input!CU11</f>
        <v/>
      </c>
      <c r="FY11" s="23" t="str">
        <f>Input!DI11</f>
        <v/>
      </c>
      <c r="FZ11" s="23" t="str">
        <f t="shared" si="235"/>
        <v>41m/ 41m/ 41m</v>
      </c>
      <c r="GA11" s="23" t="str">
        <f t="shared" si="236"/>
        <v>39m/ 39m/ 39m</v>
      </c>
      <c r="GB11" s="23" t="str">
        <f t="shared" si="237"/>
        <v/>
      </c>
      <c r="GC11" s="23" t="str">
        <f t="shared" si="238"/>
        <v/>
      </c>
      <c r="GD11" s="23" t="str">
        <f t="shared" si="239"/>
        <v/>
      </c>
      <c r="GE11" s="23" t="str">
        <f t="shared" si="240"/>
        <v/>
      </c>
      <c r="GF11" s="23">
        <f t="shared" si="241"/>
        <v>41</v>
      </c>
      <c r="GG11" s="23">
        <f t="shared" si="242"/>
        <v>41</v>
      </c>
      <c r="GH11" s="23">
        <f t="shared" si="243"/>
        <v>41</v>
      </c>
      <c r="GI11" s="23">
        <f t="shared" si="244"/>
        <v>0</v>
      </c>
      <c r="GJ11" s="23">
        <f t="shared" si="245"/>
        <v>0</v>
      </c>
      <c r="GK11" s="23">
        <f t="shared" si="246"/>
        <v>0</v>
      </c>
      <c r="GL11" s="23">
        <f t="shared" si="247"/>
        <v>39</v>
      </c>
      <c r="GM11" s="23">
        <f t="shared" si="248"/>
        <v>39</v>
      </c>
      <c r="GN11" s="23">
        <f t="shared" si="249"/>
        <v>39</v>
      </c>
      <c r="GO11" s="23">
        <f t="shared" si="250"/>
        <v>0</v>
      </c>
      <c r="GP11" s="23">
        <f t="shared" si="251"/>
        <v>0</v>
      </c>
      <c r="GQ11" s="23">
        <f t="shared" si="252"/>
        <v>0</v>
      </c>
      <c r="GR11" s="23">
        <f t="shared" si="253"/>
        <v>0</v>
      </c>
      <c r="GS11" s="23">
        <f t="shared" si="254"/>
        <v>0</v>
      </c>
      <c r="GT11" s="23">
        <f t="shared" si="255"/>
        <v>0</v>
      </c>
      <c r="GU11" s="23">
        <f t="shared" si="256"/>
        <v>0</v>
      </c>
      <c r="GV11" s="23">
        <f t="shared" si="257"/>
        <v>0</v>
      </c>
      <c r="GW11" s="23">
        <f t="shared" si="258"/>
        <v>0</v>
      </c>
      <c r="GX11" s="23">
        <f t="shared" si="259"/>
        <v>0</v>
      </c>
      <c r="GY11" s="23">
        <f t="shared" si="260"/>
        <v>0</v>
      </c>
      <c r="GZ11" s="23">
        <f t="shared" si="261"/>
        <v>0</v>
      </c>
      <c r="HA11" s="23">
        <f t="shared" si="262"/>
        <v>0</v>
      </c>
      <c r="HB11" s="23">
        <f t="shared" si="263"/>
        <v>0</v>
      </c>
      <c r="HC11" s="23">
        <f t="shared" si="264"/>
        <v>0</v>
      </c>
      <c r="HD11" s="23">
        <f t="shared" si="265"/>
        <v>0</v>
      </c>
      <c r="HE11" s="23">
        <f t="shared" si="266"/>
        <v>0</v>
      </c>
      <c r="HF11" s="23">
        <f t="shared" si="267"/>
        <v>0</v>
      </c>
      <c r="HG11" s="23">
        <f t="shared" si="268"/>
        <v>0</v>
      </c>
      <c r="HH11" s="23">
        <f t="shared" si="269"/>
        <v>0</v>
      </c>
      <c r="HI11" s="23">
        <f t="shared" si="270"/>
        <v>0</v>
      </c>
      <c r="HJ11" s="23">
        <f t="shared" si="271"/>
        <v>0</v>
      </c>
      <c r="HK11" s="23">
        <f t="shared" si="272"/>
        <v>0</v>
      </c>
      <c r="HL11" s="23">
        <f t="shared" si="273"/>
        <v>0</v>
      </c>
      <c r="HM11" s="23">
        <f t="shared" si="274"/>
        <v>0</v>
      </c>
      <c r="HN11" s="23">
        <f t="shared" si="275"/>
        <v>0</v>
      </c>
      <c r="HO11" s="23">
        <f t="shared" si="276"/>
        <v>0</v>
      </c>
      <c r="HP11" s="23" t="str">
        <f>INDEX(LabNameList,MATCH(LabId,LabIDList,0))</f>
        <v>Trung tâm Kiểm định và Chứng nhận 2</v>
      </c>
      <c r="HQ11" s="23">
        <f t="shared" si="277"/>
        <v>41</v>
      </c>
      <c r="HR11" s="23">
        <f t="shared" si="278"/>
        <v>39</v>
      </c>
      <c r="HS11" s="23">
        <f t="shared" si="279"/>
        <v>0</v>
      </c>
      <c r="HT11" s="23">
        <f t="shared" si="280"/>
        <v>0</v>
      </c>
      <c r="HU11" s="23">
        <f t="shared" si="281"/>
        <v>0</v>
      </c>
      <c r="HV11" s="23">
        <f t="shared" si="282"/>
        <v>0</v>
      </c>
      <c r="HW11" s="22">
        <f t="shared" si="283"/>
        <v>39</v>
      </c>
      <c r="HX11" s="22">
        <f>Input!EB11</f>
        <v>19</v>
      </c>
      <c r="HY11" s="23">
        <v>97</v>
      </c>
      <c r="HZ11" s="23"/>
      <c r="IA11" s="23"/>
      <c r="IB11" s="23"/>
      <c r="IC11" s="25" t="str">
        <f t="shared" si="284"/>
        <v>B00010050118TG14</v>
      </c>
      <c r="ID11" s="26">
        <f>Input!O11</f>
        <v>10</v>
      </c>
      <c r="IE11" s="260" t="str">
        <f t="shared" si="285"/>
        <v>050118</v>
      </c>
      <c r="IF11" s="25" t="s">
        <v>7077</v>
      </c>
      <c r="IG11" s="260" t="str">
        <f t="shared" si="286"/>
        <v>05/01/2018</v>
      </c>
      <c r="IH11" s="260" t="str">
        <f t="shared" si="287"/>
        <v>05/01/2023</v>
      </c>
      <c r="II11" s="342" t="str">
        <f xml:space="preserve"> Input!R11</f>
        <v>05/01/2018</v>
      </c>
      <c r="IJ11" s="260">
        <f t="shared" si="288"/>
        <v>44931</v>
      </c>
      <c r="IK11" s="261">
        <f t="shared" si="289"/>
        <v>3</v>
      </c>
      <c r="IL11" s="262" t="str">
        <f t="shared" si="290"/>
        <v>3-2</v>
      </c>
      <c r="IM11" s="262" t="str">
        <f t="shared" si="291"/>
        <v>CHUNG</v>
      </c>
      <c r="IN11" s="262" t="str">
        <f t="shared" si="292"/>
        <v>KHAC</v>
      </c>
      <c r="IO11" s="262" t="str">
        <f t="shared" si="293"/>
        <v/>
      </c>
      <c r="IP11" s="262" t="str">
        <f t="shared" si="294"/>
        <v/>
      </c>
      <c r="IQ11" s="262" t="str">
        <f t="shared" si="295"/>
        <v/>
      </c>
      <c r="IR11" s="262">
        <f t="shared" si="296"/>
        <v>2</v>
      </c>
      <c r="IS11" s="262">
        <f t="shared" si="297"/>
        <v>1</v>
      </c>
      <c r="IT11" s="262" t="str">
        <f t="shared" si="298"/>
        <v>Yes</v>
      </c>
      <c r="IU11" s="262" t="str">
        <f t="shared" si="299"/>
        <v>Yes</v>
      </c>
    </row>
    <row r="12" spans="1:255" ht="114.75">
      <c r="A12" s="349">
        <f>Input!A12</f>
        <v>11</v>
      </c>
      <c r="B12" s="22" t="str">
        <f>INDEX(ApplicantIDList,MATCH(AI12,ApplicantNameList,0))</f>
        <v>VNM-HCM</v>
      </c>
      <c r="C12" s="22" t="str">
        <f>INDEX(OperatorIDList,MATCH(AJ12,OperatorNameList,0))</f>
        <v>VNMOBILE</v>
      </c>
      <c r="D12" s="22" t="str">
        <f>Input!Y12</f>
        <v>359223</v>
      </c>
      <c r="E12" s="22" t="str">
        <f>Input!G12</f>
        <v>Số 30/2A, ấp Mỹ Hòa 3, xã Tân Xuân, huyện Hóc Môn, thành phố Hồ Chí Minh.</v>
      </c>
      <c r="F12" s="22" t="str">
        <f>TRIM(SUBSTITUTE(SUBSTITUTE(Input!H12,"Thành phố ",""),"Tỉnh ",""))</f>
        <v>Hồ Chí Minh</v>
      </c>
      <c r="G12" s="22" t="str">
        <f>Input!I12</f>
        <v>106,60461</v>
      </c>
      <c r="H12" s="22" t="str">
        <f>Input!J12</f>
        <v>10,87293</v>
      </c>
      <c r="I12" s="22">
        <f>Input!V12</f>
        <v>2</v>
      </c>
      <c r="J12" s="22" t="str">
        <f>Input!K12</f>
        <v>K00011241217D005</v>
      </c>
      <c r="K12" s="24" t="str">
        <f>TEXT(Input!L12,"dd/mm/yyyy")</f>
        <v>30/12/2017</v>
      </c>
      <c r="L12" s="24" t="str">
        <f>TEXT(Input!M12,"dd/mm/yyyy")</f>
        <v>24/12/2017</v>
      </c>
      <c r="M12" s="22" t="str">
        <f t="shared" si="135"/>
        <v>CÔNG TY CỔ PHẦN VIỄN THÔNG DI ĐỘNG VIETNAMOBILE;CÔNG TY CỔ PHẦN VIỄN THÔNG DI ĐỘNG VIETNAMOBILE</v>
      </c>
      <c r="N12" s="22" t="str">
        <f t="shared" si="136"/>
        <v>359223;359223</v>
      </c>
      <c r="O12" s="22" t="str">
        <f t="shared" si="137"/>
        <v>ERICSSON RBS 2216;ZTE ZXSDR BS8700</v>
      </c>
      <c r="P12" s="22" t="str">
        <f t="shared" si="138"/>
        <v>3;3</v>
      </c>
      <c r="Q12" s="22" t="str">
        <f t="shared" si="139"/>
        <v>3/3/2;2/2/2</v>
      </c>
      <c r="R12" s="22" t="str">
        <f t="shared" si="140"/>
        <v>76W/ 76W/ 40W;80W/ 80W/ 80W</v>
      </c>
      <c r="S12" s="22" t="str">
        <f t="shared" si="141"/>
        <v>G900;U2100</v>
      </c>
      <c r="T12" s="22" t="str">
        <f t="shared" si="142"/>
        <v>25m/ 25m/ 25m;30m/ 30m/ 30m</v>
      </c>
      <c r="U12" s="22">
        <v>11</v>
      </c>
      <c r="V12" s="22"/>
      <c r="W12" s="22" t="b">
        <f>INDEX(TrueFalseList,_xlfn.IFNA(MATCH(Input!EC12,CoKhongList,0),MATCH(Input!EC12,YesNoList,0)))</f>
        <v>1</v>
      </c>
      <c r="X12" s="22" t="b">
        <f>INDEX(TrueFalseList,_xlfn.IFNA(MATCH(Input!W12,CoKhongList,0),MATCH(Input!W12,YesNoList,0)))</f>
        <v>0</v>
      </c>
      <c r="Y12" s="22" t="str">
        <f>Input!DZ12</f>
        <v/>
      </c>
      <c r="Z12" s="22" t="b">
        <f>INDEX(TrueFalseList,_xlfn.IFNA(MATCH(Input!EA12,CoKhongList,0),MATCH(Input!EA12,YesNoList,0)))</f>
        <v>1</v>
      </c>
      <c r="AA12" s="22">
        <f t="shared" si="143"/>
        <v>16</v>
      </c>
      <c r="AB12" s="22" t="b">
        <v>0</v>
      </c>
      <c r="AC12" s="22" t="b">
        <v>1</v>
      </c>
      <c r="AD12" s="22">
        <f>Input!DR12</f>
        <v>0</v>
      </c>
      <c r="AE12" s="22"/>
      <c r="AF12" s="22">
        <f>Options!D16</f>
        <v>0</v>
      </c>
      <c r="AG12" s="22">
        <f t="shared" si="144"/>
        <v>0</v>
      </c>
      <c r="AH12" s="23"/>
      <c r="AI12" s="350" t="str">
        <f>Input!E12</f>
        <v>CHI NHÁNH CÔNG TY CỔ PHẦN VIỄN THÔNG DI ĐỘNG VIETNAMOBILE TẠI THÀNH PHỐ HỒ CHÍ MINH</v>
      </c>
      <c r="AJ12" s="350" t="str">
        <f>Input!F12</f>
        <v>CÔNG TY CỔ PHẦN VIỄN THÔNG DI ĐỘNG VIETNAMOBILE</v>
      </c>
      <c r="AK12" s="22">
        <f t="shared" si="145"/>
        <v>4</v>
      </c>
      <c r="AL12" s="258" t="str">
        <f t="shared" si="146"/>
        <v>thành phố Hồ Chí Minh.</v>
      </c>
      <c r="AM12" s="258" t="str">
        <f t="shared" si="147"/>
        <v>huyện Hóc Môn</v>
      </c>
      <c r="AN12" s="258" t="str">
        <f t="shared" si="148"/>
        <v>xã Tân Xuân</v>
      </c>
      <c r="AO12" s="22" t="str">
        <f>INDEX(CityIDList,MATCH(F12,CityNameList,0))</f>
        <v>HCM</v>
      </c>
      <c r="AP12" s="23" t="str">
        <f>Input!X12</f>
        <v>CÔNG TY CỔ PHẦN VIỄN THÔNG DI ĐỘNG VIETNAMOBILE</v>
      </c>
      <c r="AQ12" s="23" t="str">
        <f>Input!AN12</f>
        <v>CÔNG TY CỔ PHẦN VIỄN THÔNG DI ĐỘNG VIETNAMOBILE</v>
      </c>
      <c r="AR12" s="23">
        <f>Input!BD12</f>
        <v>0</v>
      </c>
      <c r="AS12" s="23" t="str">
        <f>Input!BT12</f>
        <v/>
      </c>
      <c r="AT12" s="23" t="str">
        <f>Input!CH12</f>
        <v/>
      </c>
      <c r="AU12" s="23" t="str">
        <f>Input!CV12</f>
        <v/>
      </c>
      <c r="AV12" s="23" t="str">
        <f>IF(I12&gt;=1,INDEX(OperatorIDList,MATCH(AP12,OperatorNameList,0)),"")</f>
        <v>VNMOBILE</v>
      </c>
      <c r="AW12" s="23" t="str">
        <f>IF(I12&gt;=2,INDEX(OperatorIDList,MATCH(AQ12,OperatorNameList,0)),"")</f>
        <v>VNMOBILE</v>
      </c>
      <c r="AX12" s="23" t="str">
        <f>IF(I12&gt;=3,INDEX(OperatorIDList,MATCH(AR12,OperatorNameList,0)),"")</f>
        <v/>
      </c>
      <c r="AY12" s="23" t="str">
        <f>IF(I12&gt;=4,INDEX(OperatorIDList,MATCH(AS12,OperatorNameList,0)),"")</f>
        <v/>
      </c>
      <c r="AZ12" s="23" t="str">
        <f>IF(I12&gt;=5,INDEX(OperatorIDList,MATCH(AT12,OperatorNameList,0)),"")</f>
        <v/>
      </c>
      <c r="BA12" s="23" t="str">
        <f>IF(I12&gt;=6,INDEX(OperatorIDList,MATCH(AU12,OperatorNameList,0)),"")</f>
        <v/>
      </c>
      <c r="BB12" s="23" t="str">
        <f t="shared" si="149"/>
        <v>VNMOBILE;VNMOBILE</v>
      </c>
      <c r="BC12" s="23" t="str">
        <f>Input!Y12</f>
        <v>359223</v>
      </c>
      <c r="BD12" s="23" t="str">
        <f>Input!AO12</f>
        <v>359223</v>
      </c>
      <c r="BE12" s="23">
        <f>Input!BE12</f>
        <v>0</v>
      </c>
      <c r="BF12" s="23" t="str">
        <f>Input!BU12</f>
        <v/>
      </c>
      <c r="BG12" s="23" t="str">
        <f>Input!CI12</f>
        <v/>
      </c>
      <c r="BH12" s="23" t="str">
        <f>Input!CW12</f>
        <v/>
      </c>
      <c r="BI12" s="23" t="str">
        <f>Input!Z12</f>
        <v>ERICSSON RBS 2216</v>
      </c>
      <c r="BJ12" s="23" t="str">
        <f>Input!AP12</f>
        <v>ZTE ZXSDR BS8700</v>
      </c>
      <c r="BK12" s="23">
        <f>Input!BF12</f>
        <v>0</v>
      </c>
      <c r="BL12" s="23" t="str">
        <f>Input!BV12</f>
        <v/>
      </c>
      <c r="BM12" s="23" t="str">
        <f>Input!CJ12</f>
        <v/>
      </c>
      <c r="BN12" s="23" t="str">
        <f>Input!CX12</f>
        <v/>
      </c>
      <c r="BO12" s="350">
        <f>IF(ISNUMBER(Input!AA12),Input!AA12,0)</f>
        <v>3</v>
      </c>
      <c r="BP12" s="350">
        <f>IF(ISNUMBER(Input!AQ12),Input!AQ12,0)</f>
        <v>3</v>
      </c>
      <c r="BQ12" s="350">
        <f>IF(ISNUMBER(Input!BG12),Input!BG12,0)</f>
        <v>0</v>
      </c>
      <c r="BR12" s="350">
        <f>IF(ISNUMBER(Input!BW12),Input!BW12,0)</f>
        <v>0</v>
      </c>
      <c r="BS12" s="350">
        <f>IF(ISNUMBER(Input!CK12),Input!CK12,0)</f>
        <v>0</v>
      </c>
      <c r="BT12" s="351">
        <f>IF(ISNUMBER(Input!CY12),Input!CY12,0)</f>
        <v>0</v>
      </c>
      <c r="BU12" s="23" t="str">
        <f>Input!AF12</f>
        <v>3/3/2</v>
      </c>
      <c r="BV12" s="23" t="str">
        <f>Input!AV12</f>
        <v>2/2/2</v>
      </c>
      <c r="BW12" s="23" t="str">
        <f>Input!BL12</f>
        <v/>
      </c>
      <c r="BX12" s="23" t="str">
        <f>Input!CA12</f>
        <v/>
      </c>
      <c r="BY12" s="23" t="str">
        <f>Input!CO12</f>
        <v/>
      </c>
      <c r="BZ12" s="23" t="str">
        <f>Input!DC12</f>
        <v/>
      </c>
      <c r="CA12" s="23">
        <f t="shared" si="150"/>
        <v>3</v>
      </c>
      <c r="CB12" s="23">
        <f t="shared" si="151"/>
        <v>3</v>
      </c>
      <c r="CC12" s="23">
        <f t="shared" si="152"/>
        <v>2</v>
      </c>
      <c r="CD12" s="23">
        <f t="shared" si="153"/>
        <v>0</v>
      </c>
      <c r="CE12" s="23">
        <f t="shared" si="154"/>
        <v>0</v>
      </c>
      <c r="CF12" s="23">
        <f t="shared" si="155"/>
        <v>0</v>
      </c>
      <c r="CG12" s="23">
        <f t="shared" si="156"/>
        <v>2</v>
      </c>
      <c r="CH12" s="23">
        <f t="shared" si="157"/>
        <v>2</v>
      </c>
      <c r="CI12" s="23">
        <f t="shared" si="158"/>
        <v>2</v>
      </c>
      <c r="CJ12" s="23">
        <f t="shared" si="159"/>
        <v>0</v>
      </c>
      <c r="CK12" s="23">
        <f t="shared" si="160"/>
        <v>0</v>
      </c>
      <c r="CL12" s="23">
        <f t="shared" si="161"/>
        <v>0</v>
      </c>
      <c r="CM12" s="23">
        <f t="shared" si="162"/>
        <v>0</v>
      </c>
      <c r="CN12" s="23">
        <f t="shared" si="163"/>
        <v>0</v>
      </c>
      <c r="CO12" s="23">
        <f t="shared" si="164"/>
        <v>0</v>
      </c>
      <c r="CP12" s="23">
        <f t="shared" si="165"/>
        <v>0</v>
      </c>
      <c r="CQ12" s="23">
        <f t="shared" si="166"/>
        <v>0</v>
      </c>
      <c r="CR12" s="23">
        <f t="shared" si="167"/>
        <v>0</v>
      </c>
      <c r="CS12" s="23">
        <f t="shared" si="168"/>
        <v>0</v>
      </c>
      <c r="CT12" s="23">
        <f t="shared" si="169"/>
        <v>0</v>
      </c>
      <c r="CU12" s="23">
        <f t="shared" si="170"/>
        <v>0</v>
      </c>
      <c r="CV12" s="23">
        <f t="shared" si="171"/>
        <v>0</v>
      </c>
      <c r="CW12" s="23">
        <f t="shared" si="172"/>
        <v>0</v>
      </c>
      <c r="CX12" s="23">
        <f t="shared" si="173"/>
        <v>0</v>
      </c>
      <c r="CY12" s="23">
        <f t="shared" si="174"/>
        <v>0</v>
      </c>
      <c r="CZ12" s="23">
        <f t="shared" si="175"/>
        <v>0</v>
      </c>
      <c r="DA12" s="23">
        <f t="shared" si="176"/>
        <v>0</v>
      </c>
      <c r="DB12" s="23">
        <f t="shared" si="177"/>
        <v>0</v>
      </c>
      <c r="DC12" s="23">
        <f t="shared" si="178"/>
        <v>0</v>
      </c>
      <c r="DD12" s="23">
        <f t="shared" si="179"/>
        <v>0</v>
      </c>
      <c r="DE12" s="23">
        <f t="shared" si="180"/>
        <v>0</v>
      </c>
      <c r="DF12" s="23">
        <f t="shared" si="181"/>
        <v>0</v>
      </c>
      <c r="DG12" s="23">
        <f t="shared" si="182"/>
        <v>0</v>
      </c>
      <c r="DH12" s="23">
        <f t="shared" si="183"/>
        <v>0</v>
      </c>
      <c r="DI12" s="23">
        <f t="shared" si="184"/>
        <v>0</v>
      </c>
      <c r="DJ12" s="23">
        <f t="shared" si="185"/>
        <v>0</v>
      </c>
      <c r="DK12" s="23" t="str">
        <f>Input!AK12</f>
        <v>76W/76W/40W</v>
      </c>
      <c r="DL12" s="23" t="str">
        <f>Input!BA12</f>
        <v>80W/80W/80W</v>
      </c>
      <c r="DM12" s="23" t="str">
        <f>Input!BQ12</f>
        <v/>
      </c>
      <c r="DN12" s="23" t="str">
        <f>Input!CE12</f>
        <v/>
      </c>
      <c r="DO12" s="23" t="str">
        <f>Input!CS12</f>
        <v/>
      </c>
      <c r="DP12" s="23" t="str">
        <f>Input!DG12</f>
        <v/>
      </c>
      <c r="DQ12" s="23" t="str">
        <f t="shared" si="186"/>
        <v>76W/ 76W/ 40W</v>
      </c>
      <c r="DR12" s="23" t="str">
        <f t="shared" si="187"/>
        <v>80W/ 80W/ 80W</v>
      </c>
      <c r="DS12" s="23" t="str">
        <f t="shared" si="188"/>
        <v/>
      </c>
      <c r="DT12" s="23" t="str">
        <f t="shared" si="189"/>
        <v/>
      </c>
      <c r="DU12" s="23" t="str">
        <f t="shared" si="190"/>
        <v/>
      </c>
      <c r="DV12" s="23" t="str">
        <f t="shared" si="191"/>
        <v/>
      </c>
      <c r="DW12" s="23">
        <f t="shared" si="192"/>
        <v>76</v>
      </c>
      <c r="DX12" s="23">
        <f t="shared" si="193"/>
        <v>76</v>
      </c>
      <c r="DY12" s="23">
        <f t="shared" si="194"/>
        <v>40</v>
      </c>
      <c r="DZ12" s="23">
        <f t="shared" si="195"/>
        <v>0</v>
      </c>
      <c r="EA12" s="23">
        <f t="shared" si="196"/>
        <v>0</v>
      </c>
      <c r="EB12" s="23">
        <f t="shared" si="197"/>
        <v>0</v>
      </c>
      <c r="EC12" s="23">
        <f t="shared" si="198"/>
        <v>76</v>
      </c>
      <c r="ED12" s="23">
        <f t="shared" si="199"/>
        <v>80</v>
      </c>
      <c r="EE12" s="23">
        <f t="shared" si="200"/>
        <v>80</v>
      </c>
      <c r="EF12" s="23">
        <f t="shared" si="201"/>
        <v>80</v>
      </c>
      <c r="EG12" s="23">
        <f t="shared" si="202"/>
        <v>0</v>
      </c>
      <c r="EH12" s="23">
        <f t="shared" si="203"/>
        <v>0</v>
      </c>
      <c r="EI12" s="23">
        <f t="shared" si="204"/>
        <v>0</v>
      </c>
      <c r="EJ12" s="23">
        <f t="shared" si="205"/>
        <v>80</v>
      </c>
      <c r="EK12" s="23">
        <f t="shared" si="206"/>
        <v>0</v>
      </c>
      <c r="EL12" s="23">
        <f t="shared" si="207"/>
        <v>0</v>
      </c>
      <c r="EM12" s="23">
        <f t="shared" si="208"/>
        <v>0</v>
      </c>
      <c r="EN12" s="23">
        <f t="shared" si="209"/>
        <v>0</v>
      </c>
      <c r="EO12" s="23">
        <f t="shared" si="210"/>
        <v>0</v>
      </c>
      <c r="EP12" s="23">
        <f t="shared" si="211"/>
        <v>0</v>
      </c>
      <c r="EQ12" s="23">
        <f t="shared" si="212"/>
        <v>0</v>
      </c>
      <c r="ER12" s="23">
        <f t="shared" si="213"/>
        <v>0</v>
      </c>
      <c r="ES12" s="23">
        <f t="shared" si="214"/>
        <v>0</v>
      </c>
      <c r="ET12" s="23">
        <f t="shared" si="215"/>
        <v>0</v>
      </c>
      <c r="EU12" s="23">
        <f t="shared" si="216"/>
        <v>0</v>
      </c>
      <c r="EV12" s="23">
        <f t="shared" si="217"/>
        <v>0</v>
      </c>
      <c r="EW12" s="23">
        <f t="shared" si="218"/>
        <v>0</v>
      </c>
      <c r="EX12" s="23">
        <f t="shared" si="219"/>
        <v>0</v>
      </c>
      <c r="EY12" s="23">
        <f t="shared" si="220"/>
        <v>0</v>
      </c>
      <c r="EZ12" s="23">
        <f t="shared" si="221"/>
        <v>0</v>
      </c>
      <c r="FA12" s="23">
        <f t="shared" si="222"/>
        <v>0</v>
      </c>
      <c r="FB12" s="23">
        <f t="shared" si="223"/>
        <v>0</v>
      </c>
      <c r="FC12" s="23">
        <f t="shared" si="224"/>
        <v>0</v>
      </c>
      <c r="FD12" s="23">
        <f t="shared" si="225"/>
        <v>0</v>
      </c>
      <c r="FE12" s="23">
        <f t="shared" si="226"/>
        <v>0</v>
      </c>
      <c r="FF12" s="23">
        <f t="shared" si="227"/>
        <v>0</v>
      </c>
      <c r="FG12" s="23">
        <f t="shared" si="228"/>
        <v>0</v>
      </c>
      <c r="FH12" s="23">
        <f t="shared" si="229"/>
        <v>0</v>
      </c>
      <c r="FI12" s="23">
        <f t="shared" si="230"/>
        <v>0</v>
      </c>
      <c r="FJ12" s="23">
        <f t="shared" si="231"/>
        <v>0</v>
      </c>
      <c r="FK12" s="23">
        <f t="shared" si="232"/>
        <v>0</v>
      </c>
      <c r="FL12" s="23">
        <f t="shared" si="233"/>
        <v>0</v>
      </c>
      <c r="FM12" s="23">
        <f t="shared" si="234"/>
        <v>80</v>
      </c>
      <c r="FN12" s="23" t="str">
        <f>Input!AL12</f>
        <v>G900</v>
      </c>
      <c r="FO12" s="23" t="str">
        <f>Input!BB12</f>
        <v>U2100</v>
      </c>
      <c r="FP12" s="23">
        <f>Input!BR12</f>
        <v>0</v>
      </c>
      <c r="FQ12" s="23" t="str">
        <f>Input!CF12</f>
        <v/>
      </c>
      <c r="FR12" s="23" t="str">
        <f>Input!CT12</f>
        <v/>
      </c>
      <c r="FS12" s="23" t="str">
        <f>Input!DH12</f>
        <v/>
      </c>
      <c r="FT12" s="23" t="str">
        <f>Input!AM12</f>
        <v>25m/ 25m/ 25m</v>
      </c>
      <c r="FU12" s="23" t="str">
        <f>Input!BC12</f>
        <v>30m/ 30m/ 30m</v>
      </c>
      <c r="FV12" s="23">
        <f>Input!BS12</f>
        <v>0</v>
      </c>
      <c r="FW12" s="23" t="str">
        <f>Input!CG12</f>
        <v/>
      </c>
      <c r="FX12" s="23" t="str">
        <f>Input!CU12</f>
        <v/>
      </c>
      <c r="FY12" s="23" t="str">
        <f>Input!DI12</f>
        <v/>
      </c>
      <c r="FZ12" s="23" t="str">
        <f t="shared" si="235"/>
        <v>25m/ 25m/ 25m</v>
      </c>
      <c r="GA12" s="23" t="str">
        <f t="shared" si="236"/>
        <v>30m/ 30m/ 30m</v>
      </c>
      <c r="GB12" s="23" t="str">
        <f t="shared" si="237"/>
        <v/>
      </c>
      <c r="GC12" s="23" t="str">
        <f t="shared" si="238"/>
        <v/>
      </c>
      <c r="GD12" s="23" t="str">
        <f t="shared" si="239"/>
        <v/>
      </c>
      <c r="GE12" s="23" t="str">
        <f t="shared" si="240"/>
        <v/>
      </c>
      <c r="GF12" s="23">
        <f t="shared" si="241"/>
        <v>25</v>
      </c>
      <c r="GG12" s="23">
        <f t="shared" si="242"/>
        <v>25</v>
      </c>
      <c r="GH12" s="23">
        <f t="shared" si="243"/>
        <v>25</v>
      </c>
      <c r="GI12" s="23">
        <f t="shared" si="244"/>
        <v>0</v>
      </c>
      <c r="GJ12" s="23">
        <f t="shared" si="245"/>
        <v>0</v>
      </c>
      <c r="GK12" s="23">
        <f t="shared" si="246"/>
        <v>0</v>
      </c>
      <c r="GL12" s="23">
        <f t="shared" si="247"/>
        <v>30</v>
      </c>
      <c r="GM12" s="23">
        <f t="shared" si="248"/>
        <v>30</v>
      </c>
      <c r="GN12" s="23">
        <f t="shared" si="249"/>
        <v>30</v>
      </c>
      <c r="GO12" s="23">
        <f t="shared" si="250"/>
        <v>0</v>
      </c>
      <c r="GP12" s="23">
        <f t="shared" si="251"/>
        <v>0</v>
      </c>
      <c r="GQ12" s="23">
        <f t="shared" si="252"/>
        <v>0</v>
      </c>
      <c r="GR12" s="23">
        <f t="shared" si="253"/>
        <v>0</v>
      </c>
      <c r="GS12" s="23">
        <f t="shared" si="254"/>
        <v>0</v>
      </c>
      <c r="GT12" s="23">
        <f t="shared" si="255"/>
        <v>0</v>
      </c>
      <c r="GU12" s="23">
        <f t="shared" si="256"/>
        <v>0</v>
      </c>
      <c r="GV12" s="23">
        <f t="shared" si="257"/>
        <v>0</v>
      </c>
      <c r="GW12" s="23">
        <f t="shared" si="258"/>
        <v>0</v>
      </c>
      <c r="GX12" s="23">
        <f t="shared" si="259"/>
        <v>0</v>
      </c>
      <c r="GY12" s="23">
        <f t="shared" si="260"/>
        <v>0</v>
      </c>
      <c r="GZ12" s="23">
        <f t="shared" si="261"/>
        <v>0</v>
      </c>
      <c r="HA12" s="23">
        <f t="shared" si="262"/>
        <v>0</v>
      </c>
      <c r="HB12" s="23">
        <f t="shared" si="263"/>
        <v>0</v>
      </c>
      <c r="HC12" s="23">
        <f t="shared" si="264"/>
        <v>0</v>
      </c>
      <c r="HD12" s="23">
        <f t="shared" si="265"/>
        <v>0</v>
      </c>
      <c r="HE12" s="23">
        <f t="shared" si="266"/>
        <v>0</v>
      </c>
      <c r="HF12" s="23">
        <f t="shared" si="267"/>
        <v>0</v>
      </c>
      <c r="HG12" s="23">
        <f t="shared" si="268"/>
        <v>0</v>
      </c>
      <c r="HH12" s="23">
        <f t="shared" si="269"/>
        <v>0</v>
      </c>
      <c r="HI12" s="23">
        <f t="shared" si="270"/>
        <v>0</v>
      </c>
      <c r="HJ12" s="23">
        <f t="shared" si="271"/>
        <v>0</v>
      </c>
      <c r="HK12" s="23">
        <f t="shared" si="272"/>
        <v>0</v>
      </c>
      <c r="HL12" s="23">
        <f t="shared" si="273"/>
        <v>0</v>
      </c>
      <c r="HM12" s="23">
        <f t="shared" si="274"/>
        <v>0</v>
      </c>
      <c r="HN12" s="23">
        <f t="shared" si="275"/>
        <v>0</v>
      </c>
      <c r="HO12" s="23">
        <f t="shared" si="276"/>
        <v>0</v>
      </c>
      <c r="HP12" s="23" t="str">
        <f>INDEX(LabNameList,MATCH(LabId,LabIDList,0))</f>
        <v>Trung tâm Kiểm định và Chứng nhận 2</v>
      </c>
      <c r="HQ12" s="23">
        <f t="shared" si="277"/>
        <v>25</v>
      </c>
      <c r="HR12" s="23">
        <f t="shared" si="278"/>
        <v>30</v>
      </c>
      <c r="HS12" s="23">
        <f t="shared" si="279"/>
        <v>0</v>
      </c>
      <c r="HT12" s="23">
        <f t="shared" si="280"/>
        <v>0</v>
      </c>
      <c r="HU12" s="23">
        <f t="shared" si="281"/>
        <v>0</v>
      </c>
      <c r="HV12" s="23">
        <f t="shared" si="282"/>
        <v>0</v>
      </c>
      <c r="HW12" s="22">
        <f t="shared" si="283"/>
        <v>25</v>
      </c>
      <c r="HX12" s="22">
        <f>Input!EB12</f>
        <v>9</v>
      </c>
      <c r="HY12" s="23">
        <v>97</v>
      </c>
      <c r="HZ12" s="23"/>
      <c r="IA12" s="23"/>
      <c r="IB12" s="23"/>
      <c r="IC12" s="25" t="str">
        <f t="shared" si="284"/>
        <v>B00011050118TG15</v>
      </c>
      <c r="ID12" s="26">
        <f>Input!O12</f>
        <v>11</v>
      </c>
      <c r="IE12" s="260" t="str">
        <f t="shared" si="285"/>
        <v>050118</v>
      </c>
      <c r="IF12" s="25" t="s">
        <v>7078</v>
      </c>
      <c r="IG12" s="260" t="str">
        <f t="shared" si="286"/>
        <v>05/01/2018</v>
      </c>
      <c r="IH12" s="260" t="str">
        <f t="shared" si="287"/>
        <v>05/01/2023</v>
      </c>
      <c r="II12" s="342" t="str">
        <f xml:space="preserve"> Input!R12</f>
        <v>05/01/2018</v>
      </c>
      <c r="IJ12" s="260">
        <f t="shared" si="288"/>
        <v>44931</v>
      </c>
      <c r="IK12" s="261">
        <f t="shared" si="289"/>
        <v>3</v>
      </c>
      <c r="IL12" s="262" t="str">
        <f t="shared" si="290"/>
        <v>3-2</v>
      </c>
      <c r="IM12" s="262" t="str">
        <f t="shared" si="291"/>
        <v>CHUNG</v>
      </c>
      <c r="IN12" s="262" t="str">
        <f t="shared" si="292"/>
        <v>KHAC</v>
      </c>
      <c r="IO12" s="262" t="str">
        <f t="shared" si="293"/>
        <v/>
      </c>
      <c r="IP12" s="262" t="str">
        <f t="shared" si="294"/>
        <v/>
      </c>
      <c r="IQ12" s="262" t="str">
        <f t="shared" si="295"/>
        <v/>
      </c>
      <c r="IR12" s="262">
        <f t="shared" si="296"/>
        <v>2</v>
      </c>
      <c r="IS12" s="262">
        <f t="shared" si="297"/>
        <v>1</v>
      </c>
      <c r="IT12" s="262" t="str">
        <f t="shared" si="298"/>
        <v>Yes</v>
      </c>
      <c r="IU12" s="262" t="str">
        <f t="shared" si="299"/>
        <v>Yes</v>
      </c>
    </row>
    <row r="13" spans="1:255" ht="114.75">
      <c r="A13" s="349">
        <f>Input!A13</f>
        <v>12</v>
      </c>
      <c r="B13" s="22" t="str">
        <f>INDEX(ApplicantIDList,MATCH(AI13,ApplicantNameList,0))</f>
        <v>VNM-HCM</v>
      </c>
      <c r="C13" s="22" t="str">
        <f>INDEX(OperatorIDList,MATCH(AJ13,OperatorNameList,0))</f>
        <v>VNMOBILE</v>
      </c>
      <c r="D13" s="22" t="str">
        <f>Input!Y13</f>
        <v>308091</v>
      </c>
      <c r="E13" s="22" t="str">
        <f>Input!G13</f>
        <v>Khu phố Đồng An 2, phường Bình Hòa, thị xã Thuận An, tỉnh Bình Dương.</v>
      </c>
      <c r="F13" s="22" t="str">
        <f>TRIM(SUBSTITUTE(SUBSTITUTE(Input!H13,"Thành phố ",""),"Tỉnh ",""))</f>
        <v>Bình Dương</v>
      </c>
      <c r="G13" s="22" t="str">
        <f>Input!I13</f>
        <v>106,73726</v>
      </c>
      <c r="H13" s="22" t="str">
        <f>Input!J13</f>
        <v>10,89907</v>
      </c>
      <c r="I13" s="22">
        <f>Input!V13</f>
        <v>2</v>
      </c>
      <c r="J13" s="22" t="str">
        <f>Input!K13</f>
        <v>K00012251217D005</v>
      </c>
      <c r="K13" s="24" t="str">
        <f>TEXT(Input!L13,"dd/mm/yyyy")</f>
        <v>30/12/2017</v>
      </c>
      <c r="L13" s="24" t="str">
        <f>TEXT(Input!M13,"dd/mm/yyyy")</f>
        <v>25/12/2017</v>
      </c>
      <c r="M13" s="22" t="str">
        <f t="shared" si="135"/>
        <v>CÔNG TY CỔ PHẦN VIỄN THÔNG DI ĐỘNG VIETNAMOBILE;CÔNG TY CỔ PHẦN VIỄN THÔNG DI ĐỘNG VIETNAMOBILE</v>
      </c>
      <c r="N13" s="22" t="str">
        <f t="shared" si="136"/>
        <v>308091;308091</v>
      </c>
      <c r="O13" s="22" t="str">
        <f t="shared" si="137"/>
        <v>ERICSSON RBS 2216;ZTE ZXSDR BS8700</v>
      </c>
      <c r="P13" s="22" t="str">
        <f t="shared" si="138"/>
        <v>3;3</v>
      </c>
      <c r="Q13" s="22" t="str">
        <f t="shared" si="139"/>
        <v>2/4/4;2/2/2</v>
      </c>
      <c r="R13" s="22" t="str">
        <f t="shared" si="140"/>
        <v>40W/ 80W/ 80W;80W/ 80W/ 80W</v>
      </c>
      <c r="S13" s="22" t="str">
        <f t="shared" si="141"/>
        <v>G900;U2100</v>
      </c>
      <c r="T13" s="22" t="str">
        <f t="shared" si="142"/>
        <v>25m/ 25m/ 25m;30m/ 30m/ 30m</v>
      </c>
      <c r="U13" s="22">
        <v>12</v>
      </c>
      <c r="V13" s="22"/>
      <c r="W13" s="22" t="b">
        <f>INDEX(TrueFalseList,_xlfn.IFNA(MATCH(Input!EC13,CoKhongList,0),MATCH(Input!EC13,YesNoList,0)))</f>
        <v>1</v>
      </c>
      <c r="X13" s="22" t="b">
        <f>INDEX(TrueFalseList,_xlfn.IFNA(MATCH(Input!W13,CoKhongList,0),MATCH(Input!W13,YesNoList,0)))</f>
        <v>0</v>
      </c>
      <c r="Y13" s="22" t="str">
        <f>Input!DZ13</f>
        <v/>
      </c>
      <c r="Z13" s="22" t="b">
        <f>INDEX(TrueFalseList,_xlfn.IFNA(MATCH(Input!EA13,CoKhongList,0),MATCH(Input!EA13,YesNoList,0)))</f>
        <v>1</v>
      </c>
      <c r="AA13" s="22">
        <f t="shared" si="143"/>
        <v>10</v>
      </c>
      <c r="AB13" s="22" t="b">
        <v>0</v>
      </c>
      <c r="AC13" s="22" t="b">
        <v>1</v>
      </c>
      <c r="AD13" s="22">
        <f>Input!DR13</f>
        <v>0</v>
      </c>
      <c r="AE13" s="22"/>
      <c r="AF13" s="22">
        <f>Options!D17</f>
        <v>0</v>
      </c>
      <c r="AG13" s="22">
        <f t="shared" si="144"/>
        <v>0</v>
      </c>
      <c r="AH13" s="23"/>
      <c r="AI13" s="350" t="str">
        <f>Input!E13</f>
        <v>CHI NHÁNH CÔNG TY CỔ PHẦN VIỄN THÔNG DI ĐỘNG VIETNAMOBILE TẠI THÀNH PHỐ HỒ CHÍ MINH</v>
      </c>
      <c r="AJ13" s="350" t="str">
        <f>Input!F13</f>
        <v>CÔNG TY CỔ PHẦN VIỄN THÔNG DI ĐỘNG VIETNAMOBILE</v>
      </c>
      <c r="AK13" s="22">
        <f t="shared" si="145"/>
        <v>3</v>
      </c>
      <c r="AL13" s="258" t="str">
        <f t="shared" si="146"/>
        <v>tỉnh Bình Dương.</v>
      </c>
      <c r="AM13" s="258" t="str">
        <f t="shared" si="147"/>
        <v>thị xã Thuận An</v>
      </c>
      <c r="AN13" s="258" t="str">
        <f t="shared" si="148"/>
        <v>phường Bình Hòa</v>
      </c>
      <c r="AO13" s="22" t="str">
        <f>INDEX(CityIDList,MATCH(F13,CityNameList,0))</f>
        <v>BDG</v>
      </c>
      <c r="AP13" s="23" t="str">
        <f>Input!X13</f>
        <v>CÔNG TY CỔ PHẦN VIỄN THÔNG DI ĐỘNG VIETNAMOBILE</v>
      </c>
      <c r="AQ13" s="23" t="str">
        <f>Input!AN13</f>
        <v>CÔNG TY CỔ PHẦN VIỄN THÔNG DI ĐỘNG VIETNAMOBILE</v>
      </c>
      <c r="AR13" s="23">
        <f>Input!BD13</f>
        <v>0</v>
      </c>
      <c r="AS13" s="23" t="str">
        <f>Input!BT13</f>
        <v/>
      </c>
      <c r="AT13" s="23" t="str">
        <f>Input!CH13</f>
        <v/>
      </c>
      <c r="AU13" s="23" t="str">
        <f>Input!CV13</f>
        <v/>
      </c>
      <c r="AV13" s="23" t="str">
        <f>IF(I13&gt;=1,INDEX(OperatorIDList,MATCH(AP13,OperatorNameList,0)),"")</f>
        <v>VNMOBILE</v>
      </c>
      <c r="AW13" s="23" t="str">
        <f>IF(I13&gt;=2,INDEX(OperatorIDList,MATCH(AQ13,OperatorNameList,0)),"")</f>
        <v>VNMOBILE</v>
      </c>
      <c r="AX13" s="23" t="str">
        <f>IF(I13&gt;=3,INDEX(OperatorIDList,MATCH(AR13,OperatorNameList,0)),"")</f>
        <v/>
      </c>
      <c r="AY13" s="23" t="str">
        <f>IF(I13&gt;=4,INDEX(OperatorIDList,MATCH(AS13,OperatorNameList,0)),"")</f>
        <v/>
      </c>
      <c r="AZ13" s="23" t="str">
        <f>IF(I13&gt;=5,INDEX(OperatorIDList,MATCH(AT13,OperatorNameList,0)),"")</f>
        <v/>
      </c>
      <c r="BA13" s="23" t="str">
        <f>IF(I13&gt;=6,INDEX(OperatorIDList,MATCH(AU13,OperatorNameList,0)),"")</f>
        <v/>
      </c>
      <c r="BB13" s="23" t="str">
        <f t="shared" si="149"/>
        <v>VNMOBILE;VNMOBILE</v>
      </c>
      <c r="BC13" s="23" t="str">
        <f>Input!Y13</f>
        <v>308091</v>
      </c>
      <c r="BD13" s="23" t="str">
        <f>Input!AO13</f>
        <v>308091</v>
      </c>
      <c r="BE13" s="23">
        <f>Input!BE13</f>
        <v>0</v>
      </c>
      <c r="BF13" s="23" t="str">
        <f>Input!BU13</f>
        <v/>
      </c>
      <c r="BG13" s="23" t="str">
        <f>Input!CI13</f>
        <v/>
      </c>
      <c r="BH13" s="23" t="str">
        <f>Input!CW13</f>
        <v/>
      </c>
      <c r="BI13" s="23" t="str">
        <f>Input!Z13</f>
        <v>ERICSSON RBS 2216</v>
      </c>
      <c r="BJ13" s="23" t="str">
        <f>Input!AP13</f>
        <v>ZTE ZXSDR BS8700</v>
      </c>
      <c r="BK13" s="23">
        <f>Input!BF13</f>
        <v>0</v>
      </c>
      <c r="BL13" s="23" t="str">
        <f>Input!BV13</f>
        <v/>
      </c>
      <c r="BM13" s="23" t="str">
        <f>Input!CJ13</f>
        <v/>
      </c>
      <c r="BN13" s="23" t="str">
        <f>Input!CX13</f>
        <v/>
      </c>
      <c r="BO13" s="350">
        <f>IF(ISNUMBER(Input!AA13),Input!AA13,0)</f>
        <v>3</v>
      </c>
      <c r="BP13" s="350">
        <f>IF(ISNUMBER(Input!AQ13),Input!AQ13,0)</f>
        <v>3</v>
      </c>
      <c r="BQ13" s="350">
        <f>IF(ISNUMBER(Input!BG13),Input!BG13,0)</f>
        <v>0</v>
      </c>
      <c r="BR13" s="350">
        <f>IF(ISNUMBER(Input!BW13),Input!BW13,0)</f>
        <v>0</v>
      </c>
      <c r="BS13" s="350">
        <f>IF(ISNUMBER(Input!CK13),Input!CK13,0)</f>
        <v>0</v>
      </c>
      <c r="BT13" s="351">
        <f>IF(ISNUMBER(Input!CY13),Input!CY13,0)</f>
        <v>0</v>
      </c>
      <c r="BU13" s="23" t="str">
        <f>Input!AF13</f>
        <v>2/4/4</v>
      </c>
      <c r="BV13" s="23" t="str">
        <f>Input!AV13</f>
        <v>2/2/2</v>
      </c>
      <c r="BW13" s="23" t="str">
        <f>Input!BL13</f>
        <v/>
      </c>
      <c r="BX13" s="23" t="str">
        <f>Input!CA13</f>
        <v/>
      </c>
      <c r="BY13" s="23" t="str">
        <f>Input!CO13</f>
        <v/>
      </c>
      <c r="BZ13" s="23" t="str">
        <f>Input!DC13</f>
        <v/>
      </c>
      <c r="CA13" s="23">
        <f t="shared" si="150"/>
        <v>2</v>
      </c>
      <c r="CB13" s="23">
        <f t="shared" si="151"/>
        <v>4</v>
      </c>
      <c r="CC13" s="23">
        <f t="shared" si="152"/>
        <v>4</v>
      </c>
      <c r="CD13" s="23">
        <f t="shared" si="153"/>
        <v>0</v>
      </c>
      <c r="CE13" s="23">
        <f t="shared" si="154"/>
        <v>0</v>
      </c>
      <c r="CF13" s="23">
        <f t="shared" si="155"/>
        <v>0</v>
      </c>
      <c r="CG13" s="23">
        <f t="shared" si="156"/>
        <v>2</v>
      </c>
      <c r="CH13" s="23">
        <f t="shared" si="157"/>
        <v>2</v>
      </c>
      <c r="CI13" s="23">
        <f t="shared" si="158"/>
        <v>2</v>
      </c>
      <c r="CJ13" s="23">
        <f t="shared" si="159"/>
        <v>0</v>
      </c>
      <c r="CK13" s="23">
        <f t="shared" si="160"/>
        <v>0</v>
      </c>
      <c r="CL13" s="23">
        <f t="shared" si="161"/>
        <v>0</v>
      </c>
      <c r="CM13" s="23">
        <f t="shared" si="162"/>
        <v>0</v>
      </c>
      <c r="CN13" s="23">
        <f t="shared" si="163"/>
        <v>0</v>
      </c>
      <c r="CO13" s="23">
        <f t="shared" si="164"/>
        <v>0</v>
      </c>
      <c r="CP13" s="23">
        <f t="shared" si="165"/>
        <v>0</v>
      </c>
      <c r="CQ13" s="23">
        <f t="shared" si="166"/>
        <v>0</v>
      </c>
      <c r="CR13" s="23">
        <f t="shared" si="167"/>
        <v>0</v>
      </c>
      <c r="CS13" s="23">
        <f t="shared" si="168"/>
        <v>0</v>
      </c>
      <c r="CT13" s="23">
        <f t="shared" si="169"/>
        <v>0</v>
      </c>
      <c r="CU13" s="23">
        <f t="shared" si="170"/>
        <v>0</v>
      </c>
      <c r="CV13" s="23">
        <f t="shared" si="171"/>
        <v>0</v>
      </c>
      <c r="CW13" s="23">
        <f t="shared" si="172"/>
        <v>0</v>
      </c>
      <c r="CX13" s="23">
        <f t="shared" si="173"/>
        <v>0</v>
      </c>
      <c r="CY13" s="23">
        <f t="shared" si="174"/>
        <v>0</v>
      </c>
      <c r="CZ13" s="23">
        <f t="shared" si="175"/>
        <v>0</v>
      </c>
      <c r="DA13" s="23">
        <f t="shared" si="176"/>
        <v>0</v>
      </c>
      <c r="DB13" s="23">
        <f t="shared" si="177"/>
        <v>0</v>
      </c>
      <c r="DC13" s="23">
        <f t="shared" si="178"/>
        <v>0</v>
      </c>
      <c r="DD13" s="23">
        <f t="shared" si="179"/>
        <v>0</v>
      </c>
      <c r="DE13" s="23">
        <f t="shared" si="180"/>
        <v>0</v>
      </c>
      <c r="DF13" s="23">
        <f t="shared" si="181"/>
        <v>0</v>
      </c>
      <c r="DG13" s="23">
        <f t="shared" si="182"/>
        <v>0</v>
      </c>
      <c r="DH13" s="23">
        <f t="shared" si="183"/>
        <v>0</v>
      </c>
      <c r="DI13" s="23">
        <f t="shared" si="184"/>
        <v>0</v>
      </c>
      <c r="DJ13" s="23">
        <f t="shared" si="185"/>
        <v>0</v>
      </c>
      <c r="DK13" s="23" t="str">
        <f>Input!AK13</f>
        <v>40W/80W/80W</v>
      </c>
      <c r="DL13" s="23" t="str">
        <f>Input!BA13</f>
        <v>80W/80W/80W</v>
      </c>
      <c r="DM13" s="23" t="str">
        <f>Input!BQ13</f>
        <v/>
      </c>
      <c r="DN13" s="23" t="str">
        <f>Input!CE13</f>
        <v/>
      </c>
      <c r="DO13" s="23" t="str">
        <f>Input!CS13</f>
        <v/>
      </c>
      <c r="DP13" s="23" t="str">
        <f>Input!DG13</f>
        <v/>
      </c>
      <c r="DQ13" s="23" t="str">
        <f t="shared" si="186"/>
        <v>40W/ 80W/ 80W</v>
      </c>
      <c r="DR13" s="23" t="str">
        <f t="shared" si="187"/>
        <v>80W/ 80W/ 80W</v>
      </c>
      <c r="DS13" s="23" t="str">
        <f t="shared" si="188"/>
        <v/>
      </c>
      <c r="DT13" s="23" t="str">
        <f t="shared" si="189"/>
        <v/>
      </c>
      <c r="DU13" s="23" t="str">
        <f t="shared" si="190"/>
        <v/>
      </c>
      <c r="DV13" s="23" t="str">
        <f t="shared" si="191"/>
        <v/>
      </c>
      <c r="DW13" s="23">
        <f t="shared" si="192"/>
        <v>40</v>
      </c>
      <c r="DX13" s="23">
        <f t="shared" si="193"/>
        <v>80</v>
      </c>
      <c r="DY13" s="23">
        <f t="shared" si="194"/>
        <v>80</v>
      </c>
      <c r="DZ13" s="23">
        <f t="shared" si="195"/>
        <v>0</v>
      </c>
      <c r="EA13" s="23">
        <f t="shared" si="196"/>
        <v>0</v>
      </c>
      <c r="EB13" s="23">
        <f t="shared" si="197"/>
        <v>0</v>
      </c>
      <c r="EC13" s="23">
        <f t="shared" si="198"/>
        <v>80</v>
      </c>
      <c r="ED13" s="23">
        <f t="shared" si="199"/>
        <v>80</v>
      </c>
      <c r="EE13" s="23">
        <f t="shared" si="200"/>
        <v>80</v>
      </c>
      <c r="EF13" s="23">
        <f t="shared" si="201"/>
        <v>80</v>
      </c>
      <c r="EG13" s="23">
        <f t="shared" si="202"/>
        <v>0</v>
      </c>
      <c r="EH13" s="23">
        <f t="shared" si="203"/>
        <v>0</v>
      </c>
      <c r="EI13" s="23">
        <f t="shared" si="204"/>
        <v>0</v>
      </c>
      <c r="EJ13" s="23">
        <f t="shared" si="205"/>
        <v>80</v>
      </c>
      <c r="EK13" s="23">
        <f t="shared" si="206"/>
        <v>0</v>
      </c>
      <c r="EL13" s="23">
        <f t="shared" si="207"/>
        <v>0</v>
      </c>
      <c r="EM13" s="23">
        <f t="shared" si="208"/>
        <v>0</v>
      </c>
      <c r="EN13" s="23">
        <f t="shared" si="209"/>
        <v>0</v>
      </c>
      <c r="EO13" s="23">
        <f t="shared" si="210"/>
        <v>0</v>
      </c>
      <c r="EP13" s="23">
        <f t="shared" si="211"/>
        <v>0</v>
      </c>
      <c r="EQ13" s="23">
        <f t="shared" si="212"/>
        <v>0</v>
      </c>
      <c r="ER13" s="23">
        <f t="shared" si="213"/>
        <v>0</v>
      </c>
      <c r="ES13" s="23">
        <f t="shared" si="214"/>
        <v>0</v>
      </c>
      <c r="ET13" s="23">
        <f t="shared" si="215"/>
        <v>0</v>
      </c>
      <c r="EU13" s="23">
        <f t="shared" si="216"/>
        <v>0</v>
      </c>
      <c r="EV13" s="23">
        <f t="shared" si="217"/>
        <v>0</v>
      </c>
      <c r="EW13" s="23">
        <f t="shared" si="218"/>
        <v>0</v>
      </c>
      <c r="EX13" s="23">
        <f t="shared" si="219"/>
        <v>0</v>
      </c>
      <c r="EY13" s="23">
        <f t="shared" si="220"/>
        <v>0</v>
      </c>
      <c r="EZ13" s="23">
        <f t="shared" si="221"/>
        <v>0</v>
      </c>
      <c r="FA13" s="23">
        <f t="shared" si="222"/>
        <v>0</v>
      </c>
      <c r="FB13" s="23">
        <f t="shared" si="223"/>
        <v>0</v>
      </c>
      <c r="FC13" s="23">
        <f t="shared" si="224"/>
        <v>0</v>
      </c>
      <c r="FD13" s="23">
        <f t="shared" si="225"/>
        <v>0</v>
      </c>
      <c r="FE13" s="23">
        <f t="shared" si="226"/>
        <v>0</v>
      </c>
      <c r="FF13" s="23">
        <f t="shared" si="227"/>
        <v>0</v>
      </c>
      <c r="FG13" s="23">
        <f t="shared" si="228"/>
        <v>0</v>
      </c>
      <c r="FH13" s="23">
        <f t="shared" si="229"/>
        <v>0</v>
      </c>
      <c r="FI13" s="23">
        <f t="shared" si="230"/>
        <v>0</v>
      </c>
      <c r="FJ13" s="23">
        <f t="shared" si="231"/>
        <v>0</v>
      </c>
      <c r="FK13" s="23">
        <f t="shared" si="232"/>
        <v>0</v>
      </c>
      <c r="FL13" s="23">
        <f t="shared" si="233"/>
        <v>0</v>
      </c>
      <c r="FM13" s="23">
        <f t="shared" si="234"/>
        <v>80</v>
      </c>
      <c r="FN13" s="23" t="str">
        <f>Input!AL13</f>
        <v>G900</v>
      </c>
      <c r="FO13" s="23" t="str">
        <f>Input!BB13</f>
        <v>U2100</v>
      </c>
      <c r="FP13" s="23">
        <f>Input!BR13</f>
        <v>0</v>
      </c>
      <c r="FQ13" s="23" t="str">
        <f>Input!CF13</f>
        <v/>
      </c>
      <c r="FR13" s="23" t="str">
        <f>Input!CT13</f>
        <v/>
      </c>
      <c r="FS13" s="23" t="str">
        <f>Input!DH13</f>
        <v/>
      </c>
      <c r="FT13" s="23" t="str">
        <f>Input!AM13</f>
        <v>25m/ 25m/ 25m</v>
      </c>
      <c r="FU13" s="23" t="str">
        <f>Input!BC13</f>
        <v>30m/ 30m/ 30m</v>
      </c>
      <c r="FV13" s="23">
        <f>Input!BS13</f>
        <v>0</v>
      </c>
      <c r="FW13" s="23" t="str">
        <f>Input!CG13</f>
        <v/>
      </c>
      <c r="FX13" s="23" t="str">
        <f>Input!CU13</f>
        <v/>
      </c>
      <c r="FY13" s="23" t="str">
        <f>Input!DI13</f>
        <v/>
      </c>
      <c r="FZ13" s="23" t="str">
        <f t="shared" si="235"/>
        <v>25m/ 25m/ 25m</v>
      </c>
      <c r="GA13" s="23" t="str">
        <f t="shared" si="236"/>
        <v>30m/ 30m/ 30m</v>
      </c>
      <c r="GB13" s="23" t="str">
        <f t="shared" si="237"/>
        <v/>
      </c>
      <c r="GC13" s="23" t="str">
        <f t="shared" si="238"/>
        <v/>
      </c>
      <c r="GD13" s="23" t="str">
        <f t="shared" si="239"/>
        <v/>
      </c>
      <c r="GE13" s="23" t="str">
        <f t="shared" si="240"/>
        <v/>
      </c>
      <c r="GF13" s="23">
        <f t="shared" si="241"/>
        <v>25</v>
      </c>
      <c r="GG13" s="23">
        <f t="shared" si="242"/>
        <v>25</v>
      </c>
      <c r="GH13" s="23">
        <f t="shared" si="243"/>
        <v>25</v>
      </c>
      <c r="GI13" s="23">
        <f t="shared" si="244"/>
        <v>0</v>
      </c>
      <c r="GJ13" s="23">
        <f t="shared" si="245"/>
        <v>0</v>
      </c>
      <c r="GK13" s="23">
        <f t="shared" si="246"/>
        <v>0</v>
      </c>
      <c r="GL13" s="23">
        <f t="shared" si="247"/>
        <v>30</v>
      </c>
      <c r="GM13" s="23">
        <f t="shared" si="248"/>
        <v>30</v>
      </c>
      <c r="GN13" s="23">
        <f t="shared" si="249"/>
        <v>30</v>
      </c>
      <c r="GO13" s="23">
        <f t="shared" si="250"/>
        <v>0</v>
      </c>
      <c r="GP13" s="23">
        <f t="shared" si="251"/>
        <v>0</v>
      </c>
      <c r="GQ13" s="23">
        <f t="shared" si="252"/>
        <v>0</v>
      </c>
      <c r="GR13" s="23">
        <f t="shared" si="253"/>
        <v>0</v>
      </c>
      <c r="GS13" s="23">
        <f t="shared" si="254"/>
        <v>0</v>
      </c>
      <c r="GT13" s="23">
        <f t="shared" si="255"/>
        <v>0</v>
      </c>
      <c r="GU13" s="23">
        <f t="shared" si="256"/>
        <v>0</v>
      </c>
      <c r="GV13" s="23">
        <f t="shared" si="257"/>
        <v>0</v>
      </c>
      <c r="GW13" s="23">
        <f t="shared" si="258"/>
        <v>0</v>
      </c>
      <c r="GX13" s="23">
        <f t="shared" si="259"/>
        <v>0</v>
      </c>
      <c r="GY13" s="23">
        <f t="shared" si="260"/>
        <v>0</v>
      </c>
      <c r="GZ13" s="23">
        <f t="shared" si="261"/>
        <v>0</v>
      </c>
      <c r="HA13" s="23">
        <f t="shared" si="262"/>
        <v>0</v>
      </c>
      <c r="HB13" s="23">
        <f t="shared" si="263"/>
        <v>0</v>
      </c>
      <c r="HC13" s="23">
        <f t="shared" si="264"/>
        <v>0</v>
      </c>
      <c r="HD13" s="23">
        <f t="shared" si="265"/>
        <v>0</v>
      </c>
      <c r="HE13" s="23">
        <f t="shared" si="266"/>
        <v>0</v>
      </c>
      <c r="HF13" s="23">
        <f t="shared" si="267"/>
        <v>0</v>
      </c>
      <c r="HG13" s="23">
        <f t="shared" si="268"/>
        <v>0</v>
      </c>
      <c r="HH13" s="23">
        <f t="shared" si="269"/>
        <v>0</v>
      </c>
      <c r="HI13" s="23">
        <f t="shared" si="270"/>
        <v>0</v>
      </c>
      <c r="HJ13" s="23">
        <f t="shared" si="271"/>
        <v>0</v>
      </c>
      <c r="HK13" s="23">
        <f t="shared" si="272"/>
        <v>0</v>
      </c>
      <c r="HL13" s="23">
        <f t="shared" si="273"/>
        <v>0</v>
      </c>
      <c r="HM13" s="23">
        <f t="shared" si="274"/>
        <v>0</v>
      </c>
      <c r="HN13" s="23">
        <f t="shared" si="275"/>
        <v>0</v>
      </c>
      <c r="HO13" s="23">
        <f t="shared" si="276"/>
        <v>0</v>
      </c>
      <c r="HP13" s="23" t="str">
        <f>INDEX(LabNameList,MATCH(LabId,LabIDList,0))</f>
        <v>Trung tâm Kiểm định và Chứng nhận 2</v>
      </c>
      <c r="HQ13" s="23">
        <f t="shared" si="277"/>
        <v>25</v>
      </c>
      <c r="HR13" s="23">
        <f t="shared" si="278"/>
        <v>30</v>
      </c>
      <c r="HS13" s="23">
        <f t="shared" si="279"/>
        <v>0</v>
      </c>
      <c r="HT13" s="23">
        <f t="shared" si="280"/>
        <v>0</v>
      </c>
      <c r="HU13" s="23">
        <f t="shared" si="281"/>
        <v>0</v>
      </c>
      <c r="HV13" s="23">
        <f t="shared" si="282"/>
        <v>0</v>
      </c>
      <c r="HW13" s="22">
        <f t="shared" si="283"/>
        <v>25</v>
      </c>
      <c r="HX13" s="22">
        <f>Input!EB13</f>
        <v>15</v>
      </c>
      <c r="HY13" s="23">
        <v>97</v>
      </c>
      <c r="HZ13" s="23"/>
      <c r="IA13" s="23"/>
      <c r="IB13" s="23"/>
      <c r="IC13" s="25" t="str">
        <f t="shared" si="284"/>
        <v>B00012050118TG16</v>
      </c>
      <c r="ID13" s="26">
        <f>Input!O13</f>
        <v>12</v>
      </c>
      <c r="IE13" s="260" t="str">
        <f t="shared" si="285"/>
        <v>050118</v>
      </c>
      <c r="IF13" s="25" t="s">
        <v>7079</v>
      </c>
      <c r="IG13" s="260" t="str">
        <f t="shared" si="286"/>
        <v>05/01/2018</v>
      </c>
      <c r="IH13" s="260" t="str">
        <f t="shared" si="287"/>
        <v>05/01/2023</v>
      </c>
      <c r="II13" s="342" t="str">
        <f xml:space="preserve"> Input!R13</f>
        <v>05/01/2018</v>
      </c>
      <c r="IJ13" s="260">
        <f t="shared" si="288"/>
        <v>44931</v>
      </c>
      <c r="IK13" s="261">
        <f t="shared" si="289"/>
        <v>3</v>
      </c>
      <c r="IL13" s="262" t="str">
        <f t="shared" si="290"/>
        <v>3-2</v>
      </c>
      <c r="IM13" s="262" t="str">
        <f t="shared" si="291"/>
        <v>CHUNG</v>
      </c>
      <c r="IN13" s="262" t="str">
        <f t="shared" si="292"/>
        <v>KHAC</v>
      </c>
      <c r="IO13" s="262" t="str">
        <f t="shared" si="293"/>
        <v/>
      </c>
      <c r="IP13" s="262" t="str">
        <f t="shared" si="294"/>
        <v/>
      </c>
      <c r="IQ13" s="262" t="str">
        <f t="shared" si="295"/>
        <v/>
      </c>
      <c r="IR13" s="262">
        <f t="shared" si="296"/>
        <v>2</v>
      </c>
      <c r="IS13" s="262">
        <f t="shared" si="297"/>
        <v>1</v>
      </c>
      <c r="IT13" s="262" t="str">
        <f t="shared" si="298"/>
        <v>Yes</v>
      </c>
      <c r="IU13" s="262" t="str">
        <f t="shared" si="299"/>
        <v>Yes</v>
      </c>
    </row>
    <row r="14" spans="1:255" ht="114.75">
      <c r="A14" s="349">
        <f>Input!A14</f>
        <v>13</v>
      </c>
      <c r="B14" s="22" t="str">
        <f>INDEX(ApplicantIDList,MATCH(AI14,ApplicantNameList,0))</f>
        <v>VNM-HCM</v>
      </c>
      <c r="C14" s="22" t="str">
        <f>INDEX(OperatorIDList,MATCH(AJ14,OperatorNameList,0))</f>
        <v>VNMOBILE</v>
      </c>
      <c r="D14" s="22" t="str">
        <f>Input!Y14</f>
        <v>308025</v>
      </c>
      <c r="E14" s="22" t="str">
        <f>Input!G14</f>
        <v>Số 37/5 A8, đường N2, ấp Bình Đáng, xã Bình Hòa, thị xã Thuận An, tỉnh Bình Dương.</v>
      </c>
      <c r="F14" s="22" t="str">
        <f>TRIM(SUBSTITUTE(SUBSTITUTE(Input!H14,"Thành phố ",""),"Tỉnh ",""))</f>
        <v>Bình Dương</v>
      </c>
      <c r="G14" s="22" t="str">
        <f>Input!I14</f>
        <v>106,72886</v>
      </c>
      <c r="H14" s="22" t="str">
        <f>Input!J14</f>
        <v>10,91978</v>
      </c>
      <c r="I14" s="22">
        <f>Input!V14</f>
        <v>2</v>
      </c>
      <c r="J14" s="22" t="str">
        <f>Input!K14</f>
        <v>K00013251217D005</v>
      </c>
      <c r="K14" s="24" t="str">
        <f>TEXT(Input!L14,"dd/mm/yyyy")</f>
        <v>30/12/2017</v>
      </c>
      <c r="L14" s="24" t="str">
        <f>TEXT(Input!M14,"dd/mm/yyyy")</f>
        <v>25/12/2017</v>
      </c>
      <c r="M14" s="22" t="str">
        <f t="shared" si="135"/>
        <v>CÔNG TY CỔ PHẦN VIỄN THÔNG DI ĐỘNG VIETNAMOBILE;CÔNG TY CỔ PHẦN VIỄN THÔNG DI ĐỘNG VIETNAMOBILE</v>
      </c>
      <c r="N14" s="22" t="str">
        <f t="shared" si="136"/>
        <v>308025;308025</v>
      </c>
      <c r="O14" s="22" t="str">
        <f t="shared" si="137"/>
        <v>ERICSSON RBS 2216 &amp; ERICSSON RBS 2111;ZTE ZXSDR BS8700</v>
      </c>
      <c r="P14" s="22" t="str">
        <f t="shared" si="138"/>
        <v>3;3</v>
      </c>
      <c r="Q14" s="22" t="str">
        <f t="shared" si="139"/>
        <v>4/6/4;2/2/2</v>
      </c>
      <c r="R14" s="22" t="str">
        <f t="shared" si="140"/>
        <v>80W/ 120W/ 80W;80W/ 80W/ 80W</v>
      </c>
      <c r="S14" s="22" t="str">
        <f t="shared" si="141"/>
        <v>G900;U2100</v>
      </c>
      <c r="T14" s="22" t="str">
        <f t="shared" si="142"/>
        <v>27m/ 27m/ 27m;24m/ 24m/ 24m</v>
      </c>
      <c r="U14" s="22">
        <v>13</v>
      </c>
      <c r="V14" s="22"/>
      <c r="W14" s="22" t="b">
        <f>INDEX(TrueFalseList,_xlfn.IFNA(MATCH(Input!EC14,CoKhongList,0),MATCH(Input!EC14,YesNoList,0)))</f>
        <v>0</v>
      </c>
      <c r="X14" s="22" t="b">
        <f>INDEX(TrueFalseList,_xlfn.IFNA(MATCH(Input!W14,CoKhongList,0),MATCH(Input!W14,YesNoList,0)))</f>
        <v>0</v>
      </c>
      <c r="Y14" s="22" t="str">
        <f>Input!DZ14</f>
        <v/>
      </c>
      <c r="Z14" s="22" t="b">
        <f>INDEX(TrueFalseList,_xlfn.IFNA(MATCH(Input!EA14,CoKhongList,0),MATCH(Input!EA14,YesNoList,0)))</f>
        <v>1</v>
      </c>
      <c r="AA14" s="22">
        <f t="shared" si="143"/>
        <v>20</v>
      </c>
      <c r="AB14" s="22" t="b">
        <v>0</v>
      </c>
      <c r="AC14" s="22" t="b">
        <v>1</v>
      </c>
      <c r="AD14" s="22">
        <f>Input!DR14</f>
        <v>0</v>
      </c>
      <c r="AE14" s="22"/>
      <c r="AF14" s="22">
        <f>Options!D18</f>
        <v>0</v>
      </c>
      <c r="AG14" s="22">
        <f t="shared" si="144"/>
        <v>0</v>
      </c>
      <c r="AH14" s="23"/>
      <c r="AI14" s="350" t="str">
        <f>Input!E14</f>
        <v>CHI NHÁNH CÔNG TY CỔ PHẦN VIỄN THÔNG DI ĐỘNG VIETNAMOBILE TẠI THÀNH PHỐ HỒ CHÍ MINH</v>
      </c>
      <c r="AJ14" s="350" t="str">
        <f>Input!F14</f>
        <v>CÔNG TY CỔ PHẦN VIỄN THÔNG DI ĐỘNG VIETNAMOBILE</v>
      </c>
      <c r="AK14" s="22">
        <f t="shared" si="145"/>
        <v>5</v>
      </c>
      <c r="AL14" s="258" t="str">
        <f t="shared" si="146"/>
        <v>tỉnh Bình Dương.</v>
      </c>
      <c r="AM14" s="258" t="str">
        <f t="shared" si="147"/>
        <v>thị xã Thuận An</v>
      </c>
      <c r="AN14" s="258" t="str">
        <f t="shared" si="148"/>
        <v>xã Bình Hòa</v>
      </c>
      <c r="AO14" s="22" t="str">
        <f>INDEX(CityIDList,MATCH(F14,CityNameList,0))</f>
        <v>BDG</v>
      </c>
      <c r="AP14" s="23" t="str">
        <f>Input!X14</f>
        <v>CÔNG TY CỔ PHẦN VIỄN THÔNG DI ĐỘNG VIETNAMOBILE</v>
      </c>
      <c r="AQ14" s="23" t="str">
        <f>Input!AN14</f>
        <v>CÔNG TY CỔ PHẦN VIỄN THÔNG DI ĐỘNG VIETNAMOBILE</v>
      </c>
      <c r="AR14" s="23">
        <f>Input!BD14</f>
        <v>0</v>
      </c>
      <c r="AS14" s="23" t="str">
        <f>Input!BT14</f>
        <v/>
      </c>
      <c r="AT14" s="23" t="str">
        <f>Input!CH14</f>
        <v/>
      </c>
      <c r="AU14" s="23" t="str">
        <f>Input!CV14</f>
        <v/>
      </c>
      <c r="AV14" s="23" t="str">
        <f>IF(I14&gt;=1,INDEX(OperatorIDList,MATCH(AP14,OperatorNameList,0)),"")</f>
        <v>VNMOBILE</v>
      </c>
      <c r="AW14" s="23" t="str">
        <f>IF(I14&gt;=2,INDEX(OperatorIDList,MATCH(AQ14,OperatorNameList,0)),"")</f>
        <v>VNMOBILE</v>
      </c>
      <c r="AX14" s="23" t="str">
        <f>IF(I14&gt;=3,INDEX(OperatorIDList,MATCH(AR14,OperatorNameList,0)),"")</f>
        <v/>
      </c>
      <c r="AY14" s="23" t="str">
        <f>IF(I14&gt;=4,INDEX(OperatorIDList,MATCH(AS14,OperatorNameList,0)),"")</f>
        <v/>
      </c>
      <c r="AZ14" s="23" t="str">
        <f>IF(I14&gt;=5,INDEX(OperatorIDList,MATCH(AT14,OperatorNameList,0)),"")</f>
        <v/>
      </c>
      <c r="BA14" s="23" t="str">
        <f>IF(I14&gt;=6,INDEX(OperatorIDList,MATCH(AU14,OperatorNameList,0)),"")</f>
        <v/>
      </c>
      <c r="BB14" s="23" t="str">
        <f t="shared" si="149"/>
        <v>VNMOBILE;VNMOBILE</v>
      </c>
      <c r="BC14" s="23" t="str">
        <f>Input!Y14</f>
        <v>308025</v>
      </c>
      <c r="BD14" s="23" t="str">
        <f>Input!AO14</f>
        <v>308025</v>
      </c>
      <c r="BE14" s="23">
        <f>Input!BE14</f>
        <v>0</v>
      </c>
      <c r="BF14" s="23" t="str">
        <f>Input!BU14</f>
        <v/>
      </c>
      <c r="BG14" s="23" t="str">
        <f>Input!CI14</f>
        <v/>
      </c>
      <c r="BH14" s="23" t="str">
        <f>Input!CW14</f>
        <v/>
      </c>
      <c r="BI14" s="23" t="str">
        <f>Input!Z14</f>
        <v>ERICSSON RBS 2216 &amp; ERICSSON RBS 2111</v>
      </c>
      <c r="BJ14" s="23" t="str">
        <f>Input!AP14</f>
        <v>ZTE ZXSDR BS8700</v>
      </c>
      <c r="BK14" s="23">
        <f>Input!BF14</f>
        <v>0</v>
      </c>
      <c r="BL14" s="23" t="str">
        <f>Input!BV14</f>
        <v/>
      </c>
      <c r="BM14" s="23" t="str">
        <f>Input!CJ14</f>
        <v/>
      </c>
      <c r="BN14" s="23" t="str">
        <f>Input!CX14</f>
        <v/>
      </c>
      <c r="BO14" s="350">
        <f>IF(ISNUMBER(Input!AA14),Input!AA14,0)</f>
        <v>3</v>
      </c>
      <c r="BP14" s="350">
        <f>IF(ISNUMBER(Input!AQ14),Input!AQ14,0)</f>
        <v>3</v>
      </c>
      <c r="BQ14" s="350">
        <f>IF(ISNUMBER(Input!BG14),Input!BG14,0)</f>
        <v>0</v>
      </c>
      <c r="BR14" s="350">
        <f>IF(ISNUMBER(Input!BW14),Input!BW14,0)</f>
        <v>0</v>
      </c>
      <c r="BS14" s="350">
        <f>IF(ISNUMBER(Input!CK14),Input!CK14,0)</f>
        <v>0</v>
      </c>
      <c r="BT14" s="351">
        <f>IF(ISNUMBER(Input!CY14),Input!CY14,0)</f>
        <v>0</v>
      </c>
      <c r="BU14" s="23" t="str">
        <f>Input!AF14</f>
        <v>4/6/4</v>
      </c>
      <c r="BV14" s="23" t="str">
        <f>Input!AV14</f>
        <v>2/2/2</v>
      </c>
      <c r="BW14" s="23" t="str">
        <f>Input!BL14</f>
        <v/>
      </c>
      <c r="BX14" s="23" t="str">
        <f>Input!CA14</f>
        <v/>
      </c>
      <c r="BY14" s="23" t="str">
        <f>Input!CO14</f>
        <v/>
      </c>
      <c r="BZ14" s="23" t="str">
        <f>Input!DC14</f>
        <v/>
      </c>
      <c r="CA14" s="23">
        <f t="shared" si="150"/>
        <v>4</v>
      </c>
      <c r="CB14" s="23">
        <f t="shared" si="151"/>
        <v>6</v>
      </c>
      <c r="CC14" s="23">
        <f t="shared" si="152"/>
        <v>4</v>
      </c>
      <c r="CD14" s="23">
        <f t="shared" si="153"/>
        <v>0</v>
      </c>
      <c r="CE14" s="23">
        <f t="shared" si="154"/>
        <v>0</v>
      </c>
      <c r="CF14" s="23">
        <f t="shared" si="155"/>
        <v>0</v>
      </c>
      <c r="CG14" s="23">
        <f t="shared" si="156"/>
        <v>2</v>
      </c>
      <c r="CH14" s="23">
        <f t="shared" si="157"/>
        <v>2</v>
      </c>
      <c r="CI14" s="23">
        <f t="shared" si="158"/>
        <v>2</v>
      </c>
      <c r="CJ14" s="23">
        <f t="shared" si="159"/>
        <v>0</v>
      </c>
      <c r="CK14" s="23">
        <f t="shared" si="160"/>
        <v>0</v>
      </c>
      <c r="CL14" s="23">
        <f t="shared" si="161"/>
        <v>0</v>
      </c>
      <c r="CM14" s="23">
        <f t="shared" si="162"/>
        <v>0</v>
      </c>
      <c r="CN14" s="23">
        <f t="shared" si="163"/>
        <v>0</v>
      </c>
      <c r="CO14" s="23">
        <f t="shared" si="164"/>
        <v>0</v>
      </c>
      <c r="CP14" s="23">
        <f t="shared" si="165"/>
        <v>0</v>
      </c>
      <c r="CQ14" s="23">
        <f t="shared" si="166"/>
        <v>0</v>
      </c>
      <c r="CR14" s="23">
        <f t="shared" si="167"/>
        <v>0</v>
      </c>
      <c r="CS14" s="23">
        <f t="shared" si="168"/>
        <v>0</v>
      </c>
      <c r="CT14" s="23">
        <f t="shared" si="169"/>
        <v>0</v>
      </c>
      <c r="CU14" s="23">
        <f t="shared" si="170"/>
        <v>0</v>
      </c>
      <c r="CV14" s="23">
        <f t="shared" si="171"/>
        <v>0</v>
      </c>
      <c r="CW14" s="23">
        <f t="shared" si="172"/>
        <v>0</v>
      </c>
      <c r="CX14" s="23">
        <f t="shared" si="173"/>
        <v>0</v>
      </c>
      <c r="CY14" s="23">
        <f t="shared" si="174"/>
        <v>0</v>
      </c>
      <c r="CZ14" s="23">
        <f t="shared" si="175"/>
        <v>0</v>
      </c>
      <c r="DA14" s="23">
        <f t="shared" si="176"/>
        <v>0</v>
      </c>
      <c r="DB14" s="23">
        <f t="shared" si="177"/>
        <v>0</v>
      </c>
      <c r="DC14" s="23">
        <f t="shared" si="178"/>
        <v>0</v>
      </c>
      <c r="DD14" s="23">
        <f t="shared" si="179"/>
        <v>0</v>
      </c>
      <c r="DE14" s="23">
        <f t="shared" si="180"/>
        <v>0</v>
      </c>
      <c r="DF14" s="23">
        <f t="shared" si="181"/>
        <v>0</v>
      </c>
      <c r="DG14" s="23">
        <f t="shared" si="182"/>
        <v>0</v>
      </c>
      <c r="DH14" s="23">
        <f t="shared" si="183"/>
        <v>0</v>
      </c>
      <c r="DI14" s="23">
        <f t="shared" si="184"/>
        <v>0</v>
      </c>
      <c r="DJ14" s="23">
        <f t="shared" si="185"/>
        <v>0</v>
      </c>
      <c r="DK14" s="23" t="str">
        <f>Input!AK14</f>
        <v>80W/120W/80W</v>
      </c>
      <c r="DL14" s="23" t="str">
        <f>Input!BA14</f>
        <v>80W/80W/80W</v>
      </c>
      <c r="DM14" s="23" t="str">
        <f>Input!BQ14</f>
        <v/>
      </c>
      <c r="DN14" s="23" t="str">
        <f>Input!CE14</f>
        <v/>
      </c>
      <c r="DO14" s="23" t="str">
        <f>Input!CS14</f>
        <v/>
      </c>
      <c r="DP14" s="23" t="str">
        <f>Input!DG14</f>
        <v/>
      </c>
      <c r="DQ14" s="23" t="str">
        <f t="shared" si="186"/>
        <v>80W/ 120W/ 80W</v>
      </c>
      <c r="DR14" s="23" t="str">
        <f t="shared" si="187"/>
        <v>80W/ 80W/ 80W</v>
      </c>
      <c r="DS14" s="23" t="str">
        <f t="shared" si="188"/>
        <v/>
      </c>
      <c r="DT14" s="23" t="str">
        <f t="shared" si="189"/>
        <v/>
      </c>
      <c r="DU14" s="23" t="str">
        <f t="shared" si="190"/>
        <v/>
      </c>
      <c r="DV14" s="23" t="str">
        <f t="shared" si="191"/>
        <v/>
      </c>
      <c r="DW14" s="23">
        <f t="shared" si="192"/>
        <v>80</v>
      </c>
      <c r="DX14" s="23">
        <f t="shared" si="193"/>
        <v>120</v>
      </c>
      <c r="DY14" s="23">
        <f t="shared" si="194"/>
        <v>80</v>
      </c>
      <c r="DZ14" s="23">
        <f t="shared" si="195"/>
        <v>0</v>
      </c>
      <c r="EA14" s="23">
        <f t="shared" si="196"/>
        <v>0</v>
      </c>
      <c r="EB14" s="23">
        <f t="shared" si="197"/>
        <v>0</v>
      </c>
      <c r="EC14" s="23">
        <f t="shared" si="198"/>
        <v>120</v>
      </c>
      <c r="ED14" s="23">
        <f t="shared" si="199"/>
        <v>80</v>
      </c>
      <c r="EE14" s="23">
        <f t="shared" si="200"/>
        <v>80</v>
      </c>
      <c r="EF14" s="23">
        <f t="shared" si="201"/>
        <v>80</v>
      </c>
      <c r="EG14" s="23">
        <f t="shared" si="202"/>
        <v>0</v>
      </c>
      <c r="EH14" s="23">
        <f t="shared" si="203"/>
        <v>0</v>
      </c>
      <c r="EI14" s="23">
        <f t="shared" si="204"/>
        <v>0</v>
      </c>
      <c r="EJ14" s="23">
        <f t="shared" si="205"/>
        <v>80</v>
      </c>
      <c r="EK14" s="23">
        <f t="shared" si="206"/>
        <v>0</v>
      </c>
      <c r="EL14" s="23">
        <f t="shared" si="207"/>
        <v>0</v>
      </c>
      <c r="EM14" s="23">
        <f t="shared" si="208"/>
        <v>0</v>
      </c>
      <c r="EN14" s="23">
        <f t="shared" si="209"/>
        <v>0</v>
      </c>
      <c r="EO14" s="23">
        <f t="shared" si="210"/>
        <v>0</v>
      </c>
      <c r="EP14" s="23">
        <f t="shared" si="211"/>
        <v>0</v>
      </c>
      <c r="EQ14" s="23">
        <f t="shared" si="212"/>
        <v>0</v>
      </c>
      <c r="ER14" s="23">
        <f t="shared" si="213"/>
        <v>0</v>
      </c>
      <c r="ES14" s="23">
        <f t="shared" si="214"/>
        <v>0</v>
      </c>
      <c r="ET14" s="23">
        <f t="shared" si="215"/>
        <v>0</v>
      </c>
      <c r="EU14" s="23">
        <f t="shared" si="216"/>
        <v>0</v>
      </c>
      <c r="EV14" s="23">
        <f t="shared" si="217"/>
        <v>0</v>
      </c>
      <c r="EW14" s="23">
        <f t="shared" si="218"/>
        <v>0</v>
      </c>
      <c r="EX14" s="23">
        <f t="shared" si="219"/>
        <v>0</v>
      </c>
      <c r="EY14" s="23">
        <f t="shared" si="220"/>
        <v>0</v>
      </c>
      <c r="EZ14" s="23">
        <f t="shared" si="221"/>
        <v>0</v>
      </c>
      <c r="FA14" s="23">
        <f t="shared" si="222"/>
        <v>0</v>
      </c>
      <c r="FB14" s="23">
        <f t="shared" si="223"/>
        <v>0</v>
      </c>
      <c r="FC14" s="23">
        <f t="shared" si="224"/>
        <v>0</v>
      </c>
      <c r="FD14" s="23">
        <f t="shared" si="225"/>
        <v>0</v>
      </c>
      <c r="FE14" s="23">
        <f t="shared" si="226"/>
        <v>0</v>
      </c>
      <c r="FF14" s="23">
        <f t="shared" si="227"/>
        <v>0</v>
      </c>
      <c r="FG14" s="23">
        <f t="shared" si="228"/>
        <v>0</v>
      </c>
      <c r="FH14" s="23">
        <f t="shared" si="229"/>
        <v>0</v>
      </c>
      <c r="FI14" s="23">
        <f t="shared" si="230"/>
        <v>0</v>
      </c>
      <c r="FJ14" s="23">
        <f t="shared" si="231"/>
        <v>0</v>
      </c>
      <c r="FK14" s="23">
        <f t="shared" si="232"/>
        <v>0</v>
      </c>
      <c r="FL14" s="23">
        <f t="shared" si="233"/>
        <v>0</v>
      </c>
      <c r="FM14" s="23">
        <f t="shared" si="234"/>
        <v>120</v>
      </c>
      <c r="FN14" s="23" t="str">
        <f>Input!AL14</f>
        <v>G900</v>
      </c>
      <c r="FO14" s="23" t="str">
        <f>Input!BB14</f>
        <v>U2100</v>
      </c>
      <c r="FP14" s="23">
        <f>Input!BR14</f>
        <v>0</v>
      </c>
      <c r="FQ14" s="23" t="str">
        <f>Input!CF14</f>
        <v/>
      </c>
      <c r="FR14" s="23" t="str">
        <f>Input!CT14</f>
        <v/>
      </c>
      <c r="FS14" s="23" t="str">
        <f>Input!DH14</f>
        <v/>
      </c>
      <c r="FT14" s="23" t="str">
        <f>Input!AM14</f>
        <v>27m/ 27m/ 27m</v>
      </c>
      <c r="FU14" s="23" t="str">
        <f>Input!BC14</f>
        <v>24m/ 24m/ 24m</v>
      </c>
      <c r="FV14" s="23">
        <f>Input!BS14</f>
        <v>0</v>
      </c>
      <c r="FW14" s="23" t="str">
        <f>Input!CG14</f>
        <v/>
      </c>
      <c r="FX14" s="23" t="str">
        <f>Input!CU14</f>
        <v/>
      </c>
      <c r="FY14" s="23" t="str">
        <f>Input!DI14</f>
        <v/>
      </c>
      <c r="FZ14" s="23" t="str">
        <f t="shared" si="235"/>
        <v>27m/ 27m/ 27m</v>
      </c>
      <c r="GA14" s="23" t="str">
        <f t="shared" si="236"/>
        <v>24m/ 24m/ 24m</v>
      </c>
      <c r="GB14" s="23" t="str">
        <f t="shared" si="237"/>
        <v/>
      </c>
      <c r="GC14" s="23" t="str">
        <f t="shared" si="238"/>
        <v/>
      </c>
      <c r="GD14" s="23" t="str">
        <f t="shared" si="239"/>
        <v/>
      </c>
      <c r="GE14" s="23" t="str">
        <f t="shared" si="240"/>
        <v/>
      </c>
      <c r="GF14" s="23">
        <f t="shared" si="241"/>
        <v>27</v>
      </c>
      <c r="GG14" s="23">
        <f t="shared" si="242"/>
        <v>27</v>
      </c>
      <c r="GH14" s="23">
        <f t="shared" si="243"/>
        <v>27</v>
      </c>
      <c r="GI14" s="23">
        <f t="shared" si="244"/>
        <v>0</v>
      </c>
      <c r="GJ14" s="23">
        <f t="shared" si="245"/>
        <v>0</v>
      </c>
      <c r="GK14" s="23">
        <f t="shared" si="246"/>
        <v>0</v>
      </c>
      <c r="GL14" s="23">
        <f t="shared" si="247"/>
        <v>24</v>
      </c>
      <c r="GM14" s="23">
        <f t="shared" si="248"/>
        <v>24</v>
      </c>
      <c r="GN14" s="23">
        <f t="shared" si="249"/>
        <v>24</v>
      </c>
      <c r="GO14" s="23">
        <f t="shared" si="250"/>
        <v>0</v>
      </c>
      <c r="GP14" s="23">
        <f t="shared" si="251"/>
        <v>0</v>
      </c>
      <c r="GQ14" s="23">
        <f t="shared" si="252"/>
        <v>0</v>
      </c>
      <c r="GR14" s="23">
        <f t="shared" si="253"/>
        <v>0</v>
      </c>
      <c r="GS14" s="23">
        <f t="shared" si="254"/>
        <v>0</v>
      </c>
      <c r="GT14" s="23">
        <f t="shared" si="255"/>
        <v>0</v>
      </c>
      <c r="GU14" s="23">
        <f t="shared" si="256"/>
        <v>0</v>
      </c>
      <c r="GV14" s="23">
        <f t="shared" si="257"/>
        <v>0</v>
      </c>
      <c r="GW14" s="23">
        <f t="shared" si="258"/>
        <v>0</v>
      </c>
      <c r="GX14" s="23">
        <f t="shared" si="259"/>
        <v>0</v>
      </c>
      <c r="GY14" s="23">
        <f t="shared" si="260"/>
        <v>0</v>
      </c>
      <c r="GZ14" s="23">
        <f t="shared" si="261"/>
        <v>0</v>
      </c>
      <c r="HA14" s="23">
        <f t="shared" si="262"/>
        <v>0</v>
      </c>
      <c r="HB14" s="23">
        <f t="shared" si="263"/>
        <v>0</v>
      </c>
      <c r="HC14" s="23">
        <f t="shared" si="264"/>
        <v>0</v>
      </c>
      <c r="HD14" s="23">
        <f t="shared" si="265"/>
        <v>0</v>
      </c>
      <c r="HE14" s="23">
        <f t="shared" si="266"/>
        <v>0</v>
      </c>
      <c r="HF14" s="23">
        <f t="shared" si="267"/>
        <v>0</v>
      </c>
      <c r="HG14" s="23">
        <f t="shared" si="268"/>
        <v>0</v>
      </c>
      <c r="HH14" s="23">
        <f t="shared" si="269"/>
        <v>0</v>
      </c>
      <c r="HI14" s="23">
        <f t="shared" si="270"/>
        <v>0</v>
      </c>
      <c r="HJ14" s="23">
        <f t="shared" si="271"/>
        <v>0</v>
      </c>
      <c r="HK14" s="23">
        <f t="shared" si="272"/>
        <v>0</v>
      </c>
      <c r="HL14" s="23">
        <f t="shared" si="273"/>
        <v>0</v>
      </c>
      <c r="HM14" s="23">
        <f t="shared" si="274"/>
        <v>0</v>
      </c>
      <c r="HN14" s="23">
        <f t="shared" si="275"/>
        <v>0</v>
      </c>
      <c r="HO14" s="23">
        <f t="shared" si="276"/>
        <v>0</v>
      </c>
      <c r="HP14" s="23" t="str">
        <f>INDEX(LabNameList,MATCH(LabId,LabIDList,0))</f>
        <v>Trung tâm Kiểm định và Chứng nhận 2</v>
      </c>
      <c r="HQ14" s="23">
        <f t="shared" si="277"/>
        <v>27</v>
      </c>
      <c r="HR14" s="23">
        <f t="shared" si="278"/>
        <v>24</v>
      </c>
      <c r="HS14" s="23">
        <f t="shared" si="279"/>
        <v>0</v>
      </c>
      <c r="HT14" s="23">
        <f t="shared" si="280"/>
        <v>0</v>
      </c>
      <c r="HU14" s="23">
        <f t="shared" si="281"/>
        <v>0</v>
      </c>
      <c r="HV14" s="23">
        <f t="shared" si="282"/>
        <v>0</v>
      </c>
      <c r="HW14" s="22">
        <f t="shared" si="283"/>
        <v>24</v>
      </c>
      <c r="HX14" s="22">
        <f>Input!EB14</f>
        <v>4</v>
      </c>
      <c r="HY14" s="23">
        <v>97</v>
      </c>
      <c r="HZ14" s="23"/>
      <c r="IA14" s="23"/>
      <c r="IB14" s="23"/>
      <c r="IC14" s="25" t="str">
        <f t="shared" si="284"/>
        <v>B00013050118TG17</v>
      </c>
      <c r="ID14" s="26">
        <f>Input!O14</f>
        <v>13</v>
      </c>
      <c r="IE14" s="260" t="str">
        <f t="shared" si="285"/>
        <v>050118</v>
      </c>
      <c r="IF14" s="25" t="s">
        <v>7080</v>
      </c>
      <c r="IG14" s="260" t="str">
        <f t="shared" si="286"/>
        <v>05/01/2018</v>
      </c>
      <c r="IH14" s="260" t="str">
        <f t="shared" si="287"/>
        <v>05/01/2023</v>
      </c>
      <c r="II14" s="342" t="str">
        <f xml:space="preserve"> Input!R14</f>
        <v>05/01/2018</v>
      </c>
      <c r="IJ14" s="260">
        <f t="shared" si="288"/>
        <v>44931</v>
      </c>
      <c r="IK14" s="261">
        <f t="shared" si="289"/>
        <v>3</v>
      </c>
      <c r="IL14" s="262" t="str">
        <f t="shared" si="290"/>
        <v>3-2</v>
      </c>
      <c r="IM14" s="262" t="str">
        <f t="shared" si="291"/>
        <v>CHUNG</v>
      </c>
      <c r="IN14" s="262" t="str">
        <f t="shared" si="292"/>
        <v>KHAC</v>
      </c>
      <c r="IO14" s="262" t="str">
        <f t="shared" si="293"/>
        <v/>
      </c>
      <c r="IP14" s="262" t="str">
        <f t="shared" si="294"/>
        <v/>
      </c>
      <c r="IQ14" s="262" t="str">
        <f t="shared" si="295"/>
        <v/>
      </c>
      <c r="IR14" s="262">
        <f t="shared" si="296"/>
        <v>2</v>
      </c>
      <c r="IS14" s="262">
        <f t="shared" si="297"/>
        <v>1</v>
      </c>
      <c r="IT14" s="262" t="str">
        <f t="shared" si="298"/>
        <v>Yes</v>
      </c>
      <c r="IU14" s="262" t="str">
        <f t="shared" si="299"/>
        <v>Yes</v>
      </c>
    </row>
    <row r="15" spans="1:255" ht="114.75">
      <c r="A15" s="349">
        <f>Input!A15</f>
        <v>14</v>
      </c>
      <c r="B15" s="22" t="str">
        <f>INDEX(ApplicantIDList,MATCH(AI15,ApplicantNameList,0))</f>
        <v>VNM-HCM</v>
      </c>
      <c r="C15" s="22" t="str">
        <f>INDEX(OperatorIDList,MATCH(AJ15,OperatorNameList,0))</f>
        <v>VNMOBILE</v>
      </c>
      <c r="D15" s="22" t="str">
        <f>Input!Y15</f>
        <v>359154</v>
      </c>
      <c r="E15" s="22" t="str">
        <f>Input!G15</f>
        <v>Số 1082, tỉnh lộ 43, phường Bình Chiểu, quận Thủ Đức, thành phố Hồ Chí Minh.</v>
      </c>
      <c r="F15" s="22" t="str">
        <f>TRIM(SUBSTITUTE(SUBSTITUTE(Input!H15,"Thành phố ",""),"Tỉnh ",""))</f>
        <v>Hồ Chí Minh</v>
      </c>
      <c r="G15" s="22" t="str">
        <f>Input!I15</f>
        <v>106,72891</v>
      </c>
      <c r="H15" s="22" t="str">
        <f>Input!J15</f>
        <v>10,88785</v>
      </c>
      <c r="I15" s="22">
        <f>Input!V15</f>
        <v>2</v>
      </c>
      <c r="J15" s="22" t="str">
        <f>Input!K15</f>
        <v>K00014251217D005</v>
      </c>
      <c r="K15" s="24" t="str">
        <f>TEXT(Input!L15,"dd/mm/yyyy")</f>
        <v>30/12/2017</v>
      </c>
      <c r="L15" s="24" t="str">
        <f>TEXT(Input!M15,"dd/mm/yyyy")</f>
        <v>25/12/2017</v>
      </c>
      <c r="M15" s="22" t="str">
        <f t="shared" si="135"/>
        <v>CÔNG TY CỔ PHẦN VIỄN THÔNG DI ĐỘNG VIETNAMOBILE;CÔNG TY CỔ PHẦN VIỄN THÔNG DI ĐỘNG VIETNAMOBILE</v>
      </c>
      <c r="N15" s="22" t="str">
        <f t="shared" si="136"/>
        <v>359154;359154</v>
      </c>
      <c r="O15" s="22" t="str">
        <f t="shared" si="137"/>
        <v>ERICSSON RBS 2216 &amp; ERICSSON RBS 2111;ZTE ZXSDR BS8700</v>
      </c>
      <c r="P15" s="22" t="str">
        <f t="shared" si="138"/>
        <v>3;3</v>
      </c>
      <c r="Q15" s="22" t="str">
        <f t="shared" si="139"/>
        <v>6/6/6;2/2/2</v>
      </c>
      <c r="R15" s="22" t="str">
        <f t="shared" si="140"/>
        <v>120W/ 120W/ 120W;80W/ 80W/ 80W</v>
      </c>
      <c r="S15" s="22" t="str">
        <f t="shared" si="141"/>
        <v>G900;U2100</v>
      </c>
      <c r="T15" s="22" t="str">
        <f t="shared" si="142"/>
        <v>27m/ 27m/ 27m;24m/ 24m/ 24m</v>
      </c>
      <c r="U15" s="22">
        <v>14</v>
      </c>
      <c r="V15" s="22"/>
      <c r="W15" s="22" t="b">
        <f>INDEX(TrueFalseList,_xlfn.IFNA(MATCH(Input!EC15,CoKhongList,0),MATCH(Input!EC15,YesNoList,0)))</f>
        <v>0</v>
      </c>
      <c r="X15" s="22" t="b">
        <f>INDEX(TrueFalseList,_xlfn.IFNA(MATCH(Input!W15,CoKhongList,0),MATCH(Input!W15,YesNoList,0)))</f>
        <v>0</v>
      </c>
      <c r="Y15" s="22" t="str">
        <f>Input!DZ15</f>
        <v/>
      </c>
      <c r="Z15" s="22" t="b">
        <f>INDEX(TrueFalseList,_xlfn.IFNA(MATCH(Input!EA15,CoKhongList,0),MATCH(Input!EA15,YesNoList,0)))</f>
        <v>1</v>
      </c>
      <c r="AA15" s="22">
        <f t="shared" si="143"/>
        <v>13</v>
      </c>
      <c r="AB15" s="22" t="b">
        <v>0</v>
      </c>
      <c r="AC15" s="22" t="b">
        <v>1</v>
      </c>
      <c r="AD15" s="22">
        <f>Input!DR15</f>
        <v>0</v>
      </c>
      <c r="AE15" s="22"/>
      <c r="AF15" s="22">
        <f>Options!D19</f>
        <v>0</v>
      </c>
      <c r="AG15" s="22">
        <f t="shared" si="144"/>
        <v>0</v>
      </c>
      <c r="AH15" s="23"/>
      <c r="AI15" s="350" t="str">
        <f>Input!E15</f>
        <v>CHI NHÁNH CÔNG TY CỔ PHẦN VIỄN THÔNG DI ĐỘNG VIETNAMOBILE TẠI THÀNH PHỐ HỒ CHÍ MINH</v>
      </c>
      <c r="AJ15" s="350" t="str">
        <f>Input!F15</f>
        <v>CÔNG TY CỔ PHẦN VIỄN THÔNG DI ĐỘNG VIETNAMOBILE</v>
      </c>
      <c r="AK15" s="22">
        <f t="shared" si="145"/>
        <v>4</v>
      </c>
      <c r="AL15" s="258" t="str">
        <f t="shared" si="146"/>
        <v>thành phố Hồ Chí Minh.</v>
      </c>
      <c r="AM15" s="258" t="str">
        <f t="shared" si="147"/>
        <v>quận Thủ Đức</v>
      </c>
      <c r="AN15" s="258" t="str">
        <f t="shared" si="148"/>
        <v>phường Bình Chiểu</v>
      </c>
      <c r="AO15" s="22" t="str">
        <f>INDEX(CityIDList,MATCH(F15,CityNameList,0))</f>
        <v>HCM</v>
      </c>
      <c r="AP15" s="23" t="str">
        <f>Input!X15</f>
        <v>CÔNG TY CỔ PHẦN VIỄN THÔNG DI ĐỘNG VIETNAMOBILE</v>
      </c>
      <c r="AQ15" s="23" t="str">
        <f>Input!AN15</f>
        <v>CÔNG TY CỔ PHẦN VIỄN THÔNG DI ĐỘNG VIETNAMOBILE</v>
      </c>
      <c r="AR15" s="23">
        <f>Input!BD15</f>
        <v>0</v>
      </c>
      <c r="AS15" s="23" t="str">
        <f>Input!BT15</f>
        <v/>
      </c>
      <c r="AT15" s="23" t="str">
        <f>Input!CH15</f>
        <v/>
      </c>
      <c r="AU15" s="23" t="str">
        <f>Input!CV15</f>
        <v/>
      </c>
      <c r="AV15" s="23" t="str">
        <f>IF(I15&gt;=1,INDEX(OperatorIDList,MATCH(AP15,OperatorNameList,0)),"")</f>
        <v>VNMOBILE</v>
      </c>
      <c r="AW15" s="23" t="str">
        <f>IF(I15&gt;=2,INDEX(OperatorIDList,MATCH(AQ15,OperatorNameList,0)),"")</f>
        <v>VNMOBILE</v>
      </c>
      <c r="AX15" s="23" t="str">
        <f>IF(I15&gt;=3,INDEX(OperatorIDList,MATCH(AR15,OperatorNameList,0)),"")</f>
        <v/>
      </c>
      <c r="AY15" s="23" t="str">
        <f>IF(I15&gt;=4,INDEX(OperatorIDList,MATCH(AS15,OperatorNameList,0)),"")</f>
        <v/>
      </c>
      <c r="AZ15" s="23" t="str">
        <f>IF(I15&gt;=5,INDEX(OperatorIDList,MATCH(AT15,OperatorNameList,0)),"")</f>
        <v/>
      </c>
      <c r="BA15" s="23" t="str">
        <f>IF(I15&gt;=6,INDEX(OperatorIDList,MATCH(AU15,OperatorNameList,0)),"")</f>
        <v/>
      </c>
      <c r="BB15" s="23" t="str">
        <f t="shared" si="149"/>
        <v>VNMOBILE;VNMOBILE</v>
      </c>
      <c r="BC15" s="23" t="str">
        <f>Input!Y15</f>
        <v>359154</v>
      </c>
      <c r="BD15" s="23" t="str">
        <f>Input!AO15</f>
        <v>359154</v>
      </c>
      <c r="BE15" s="23">
        <f>Input!BE15</f>
        <v>0</v>
      </c>
      <c r="BF15" s="23" t="str">
        <f>Input!BU15</f>
        <v/>
      </c>
      <c r="BG15" s="23" t="str">
        <f>Input!CI15</f>
        <v/>
      </c>
      <c r="BH15" s="23" t="str">
        <f>Input!CW15</f>
        <v/>
      </c>
      <c r="BI15" s="23" t="str">
        <f>Input!Z15</f>
        <v>ERICSSON RBS 2216 &amp; ERICSSON RBS 2111</v>
      </c>
      <c r="BJ15" s="23" t="str">
        <f>Input!AP15</f>
        <v>ZTE ZXSDR BS8700</v>
      </c>
      <c r="BK15" s="23">
        <f>Input!BF15</f>
        <v>0</v>
      </c>
      <c r="BL15" s="23" t="str">
        <f>Input!BV15</f>
        <v/>
      </c>
      <c r="BM15" s="23" t="str">
        <f>Input!CJ15</f>
        <v/>
      </c>
      <c r="BN15" s="23" t="str">
        <f>Input!CX15</f>
        <v/>
      </c>
      <c r="BO15" s="350">
        <f>IF(ISNUMBER(Input!AA15),Input!AA15,0)</f>
        <v>3</v>
      </c>
      <c r="BP15" s="350">
        <f>IF(ISNUMBER(Input!AQ15),Input!AQ15,0)</f>
        <v>3</v>
      </c>
      <c r="BQ15" s="350">
        <f>IF(ISNUMBER(Input!BG15),Input!BG15,0)</f>
        <v>0</v>
      </c>
      <c r="BR15" s="350">
        <f>IF(ISNUMBER(Input!BW15),Input!BW15,0)</f>
        <v>0</v>
      </c>
      <c r="BS15" s="350">
        <f>IF(ISNUMBER(Input!CK15),Input!CK15,0)</f>
        <v>0</v>
      </c>
      <c r="BT15" s="351">
        <f>IF(ISNUMBER(Input!CY15),Input!CY15,0)</f>
        <v>0</v>
      </c>
      <c r="BU15" s="23" t="str">
        <f>Input!AF15</f>
        <v>6/6/6</v>
      </c>
      <c r="BV15" s="23" t="str">
        <f>Input!AV15</f>
        <v>2/2/2</v>
      </c>
      <c r="BW15" s="23" t="str">
        <f>Input!BL15</f>
        <v/>
      </c>
      <c r="BX15" s="23" t="str">
        <f>Input!CA15</f>
        <v/>
      </c>
      <c r="BY15" s="23" t="str">
        <f>Input!CO15</f>
        <v/>
      </c>
      <c r="BZ15" s="23" t="str">
        <f>Input!DC15</f>
        <v/>
      </c>
      <c r="CA15" s="23">
        <f t="shared" si="150"/>
        <v>6</v>
      </c>
      <c r="CB15" s="23">
        <f t="shared" si="151"/>
        <v>6</v>
      </c>
      <c r="CC15" s="23">
        <f t="shared" si="152"/>
        <v>6</v>
      </c>
      <c r="CD15" s="23">
        <f t="shared" si="153"/>
        <v>0</v>
      </c>
      <c r="CE15" s="23">
        <f t="shared" si="154"/>
        <v>0</v>
      </c>
      <c r="CF15" s="23">
        <f t="shared" si="155"/>
        <v>0</v>
      </c>
      <c r="CG15" s="23">
        <f t="shared" si="156"/>
        <v>2</v>
      </c>
      <c r="CH15" s="23">
        <f t="shared" si="157"/>
        <v>2</v>
      </c>
      <c r="CI15" s="23">
        <f t="shared" si="158"/>
        <v>2</v>
      </c>
      <c r="CJ15" s="23">
        <f t="shared" si="159"/>
        <v>0</v>
      </c>
      <c r="CK15" s="23">
        <f t="shared" si="160"/>
        <v>0</v>
      </c>
      <c r="CL15" s="23">
        <f t="shared" si="161"/>
        <v>0</v>
      </c>
      <c r="CM15" s="23">
        <f t="shared" si="162"/>
        <v>0</v>
      </c>
      <c r="CN15" s="23">
        <f t="shared" si="163"/>
        <v>0</v>
      </c>
      <c r="CO15" s="23">
        <f t="shared" si="164"/>
        <v>0</v>
      </c>
      <c r="CP15" s="23">
        <f t="shared" si="165"/>
        <v>0</v>
      </c>
      <c r="CQ15" s="23">
        <f t="shared" si="166"/>
        <v>0</v>
      </c>
      <c r="CR15" s="23">
        <f t="shared" si="167"/>
        <v>0</v>
      </c>
      <c r="CS15" s="23">
        <f t="shared" si="168"/>
        <v>0</v>
      </c>
      <c r="CT15" s="23">
        <f t="shared" si="169"/>
        <v>0</v>
      </c>
      <c r="CU15" s="23">
        <f t="shared" si="170"/>
        <v>0</v>
      </c>
      <c r="CV15" s="23">
        <f t="shared" si="171"/>
        <v>0</v>
      </c>
      <c r="CW15" s="23">
        <f t="shared" si="172"/>
        <v>0</v>
      </c>
      <c r="CX15" s="23">
        <f t="shared" si="173"/>
        <v>0</v>
      </c>
      <c r="CY15" s="23">
        <f t="shared" si="174"/>
        <v>0</v>
      </c>
      <c r="CZ15" s="23">
        <f t="shared" si="175"/>
        <v>0</v>
      </c>
      <c r="DA15" s="23">
        <f t="shared" si="176"/>
        <v>0</v>
      </c>
      <c r="DB15" s="23">
        <f t="shared" si="177"/>
        <v>0</v>
      </c>
      <c r="DC15" s="23">
        <f t="shared" si="178"/>
        <v>0</v>
      </c>
      <c r="DD15" s="23">
        <f t="shared" si="179"/>
        <v>0</v>
      </c>
      <c r="DE15" s="23">
        <f t="shared" si="180"/>
        <v>0</v>
      </c>
      <c r="DF15" s="23">
        <f t="shared" si="181"/>
        <v>0</v>
      </c>
      <c r="DG15" s="23">
        <f t="shared" si="182"/>
        <v>0</v>
      </c>
      <c r="DH15" s="23">
        <f t="shared" si="183"/>
        <v>0</v>
      </c>
      <c r="DI15" s="23">
        <f t="shared" si="184"/>
        <v>0</v>
      </c>
      <c r="DJ15" s="23">
        <f t="shared" si="185"/>
        <v>0</v>
      </c>
      <c r="DK15" s="23" t="str">
        <f>Input!AK15</f>
        <v>120W/120W/120W</v>
      </c>
      <c r="DL15" s="23" t="str">
        <f>Input!BA15</f>
        <v>80W/80W/80W</v>
      </c>
      <c r="DM15" s="23" t="str">
        <f>Input!BQ15</f>
        <v/>
      </c>
      <c r="DN15" s="23" t="str">
        <f>Input!CE15</f>
        <v/>
      </c>
      <c r="DO15" s="23" t="str">
        <f>Input!CS15</f>
        <v/>
      </c>
      <c r="DP15" s="23" t="str">
        <f>Input!DG15</f>
        <v/>
      </c>
      <c r="DQ15" s="23" t="str">
        <f t="shared" si="186"/>
        <v>120W/ 120W/ 120W</v>
      </c>
      <c r="DR15" s="23" t="str">
        <f t="shared" si="187"/>
        <v>80W/ 80W/ 80W</v>
      </c>
      <c r="DS15" s="23" t="str">
        <f t="shared" si="188"/>
        <v/>
      </c>
      <c r="DT15" s="23" t="str">
        <f t="shared" si="189"/>
        <v/>
      </c>
      <c r="DU15" s="23" t="str">
        <f t="shared" si="190"/>
        <v/>
      </c>
      <c r="DV15" s="23" t="str">
        <f t="shared" si="191"/>
        <v/>
      </c>
      <c r="DW15" s="23">
        <f t="shared" si="192"/>
        <v>120</v>
      </c>
      <c r="DX15" s="23">
        <f t="shared" si="193"/>
        <v>120</v>
      </c>
      <c r="DY15" s="23">
        <f t="shared" si="194"/>
        <v>120</v>
      </c>
      <c r="DZ15" s="23">
        <f t="shared" si="195"/>
        <v>0</v>
      </c>
      <c r="EA15" s="23">
        <f t="shared" si="196"/>
        <v>0</v>
      </c>
      <c r="EB15" s="23">
        <f t="shared" si="197"/>
        <v>0</v>
      </c>
      <c r="EC15" s="23">
        <f t="shared" si="198"/>
        <v>120</v>
      </c>
      <c r="ED15" s="23">
        <f t="shared" si="199"/>
        <v>80</v>
      </c>
      <c r="EE15" s="23">
        <f t="shared" si="200"/>
        <v>80</v>
      </c>
      <c r="EF15" s="23">
        <f t="shared" si="201"/>
        <v>80</v>
      </c>
      <c r="EG15" s="23">
        <f t="shared" si="202"/>
        <v>0</v>
      </c>
      <c r="EH15" s="23">
        <f t="shared" si="203"/>
        <v>0</v>
      </c>
      <c r="EI15" s="23">
        <f t="shared" si="204"/>
        <v>0</v>
      </c>
      <c r="EJ15" s="23">
        <f t="shared" si="205"/>
        <v>80</v>
      </c>
      <c r="EK15" s="23">
        <f t="shared" si="206"/>
        <v>0</v>
      </c>
      <c r="EL15" s="23">
        <f t="shared" si="207"/>
        <v>0</v>
      </c>
      <c r="EM15" s="23">
        <f t="shared" si="208"/>
        <v>0</v>
      </c>
      <c r="EN15" s="23">
        <f t="shared" si="209"/>
        <v>0</v>
      </c>
      <c r="EO15" s="23">
        <f t="shared" si="210"/>
        <v>0</v>
      </c>
      <c r="EP15" s="23">
        <f t="shared" si="211"/>
        <v>0</v>
      </c>
      <c r="EQ15" s="23">
        <f t="shared" si="212"/>
        <v>0</v>
      </c>
      <c r="ER15" s="23">
        <f t="shared" si="213"/>
        <v>0</v>
      </c>
      <c r="ES15" s="23">
        <f t="shared" si="214"/>
        <v>0</v>
      </c>
      <c r="ET15" s="23">
        <f t="shared" si="215"/>
        <v>0</v>
      </c>
      <c r="EU15" s="23">
        <f t="shared" si="216"/>
        <v>0</v>
      </c>
      <c r="EV15" s="23">
        <f t="shared" si="217"/>
        <v>0</v>
      </c>
      <c r="EW15" s="23">
        <f t="shared" si="218"/>
        <v>0</v>
      </c>
      <c r="EX15" s="23">
        <f t="shared" si="219"/>
        <v>0</v>
      </c>
      <c r="EY15" s="23">
        <f t="shared" si="220"/>
        <v>0</v>
      </c>
      <c r="EZ15" s="23">
        <f t="shared" si="221"/>
        <v>0</v>
      </c>
      <c r="FA15" s="23">
        <f t="shared" si="222"/>
        <v>0</v>
      </c>
      <c r="FB15" s="23">
        <f t="shared" si="223"/>
        <v>0</v>
      </c>
      <c r="FC15" s="23">
        <f t="shared" si="224"/>
        <v>0</v>
      </c>
      <c r="FD15" s="23">
        <f t="shared" si="225"/>
        <v>0</v>
      </c>
      <c r="FE15" s="23">
        <f t="shared" si="226"/>
        <v>0</v>
      </c>
      <c r="FF15" s="23">
        <f t="shared" si="227"/>
        <v>0</v>
      </c>
      <c r="FG15" s="23">
        <f t="shared" si="228"/>
        <v>0</v>
      </c>
      <c r="FH15" s="23">
        <f t="shared" si="229"/>
        <v>0</v>
      </c>
      <c r="FI15" s="23">
        <f t="shared" si="230"/>
        <v>0</v>
      </c>
      <c r="FJ15" s="23">
        <f t="shared" si="231"/>
        <v>0</v>
      </c>
      <c r="FK15" s="23">
        <f t="shared" si="232"/>
        <v>0</v>
      </c>
      <c r="FL15" s="23">
        <f t="shared" si="233"/>
        <v>0</v>
      </c>
      <c r="FM15" s="23">
        <f t="shared" si="234"/>
        <v>120</v>
      </c>
      <c r="FN15" s="23" t="str">
        <f>Input!AL15</f>
        <v>G900</v>
      </c>
      <c r="FO15" s="23" t="str">
        <f>Input!BB15</f>
        <v>U2100</v>
      </c>
      <c r="FP15" s="23">
        <f>Input!BR15</f>
        <v>0</v>
      </c>
      <c r="FQ15" s="23" t="str">
        <f>Input!CF15</f>
        <v/>
      </c>
      <c r="FR15" s="23" t="str">
        <f>Input!CT15</f>
        <v/>
      </c>
      <c r="FS15" s="23" t="str">
        <f>Input!DH15</f>
        <v/>
      </c>
      <c r="FT15" s="23" t="str">
        <f>Input!AM15</f>
        <v>27m/ 27m/ 27m</v>
      </c>
      <c r="FU15" s="23" t="str">
        <f>Input!BC15</f>
        <v>24m/ 24m/ 24m</v>
      </c>
      <c r="FV15" s="23">
        <f>Input!BS15</f>
        <v>0</v>
      </c>
      <c r="FW15" s="23" t="str">
        <f>Input!CG15</f>
        <v/>
      </c>
      <c r="FX15" s="23" t="str">
        <f>Input!CU15</f>
        <v/>
      </c>
      <c r="FY15" s="23" t="str">
        <f>Input!DI15</f>
        <v/>
      </c>
      <c r="FZ15" s="23" t="str">
        <f t="shared" si="235"/>
        <v>27m/ 27m/ 27m</v>
      </c>
      <c r="GA15" s="23" t="str">
        <f t="shared" si="236"/>
        <v>24m/ 24m/ 24m</v>
      </c>
      <c r="GB15" s="23" t="str">
        <f t="shared" si="237"/>
        <v/>
      </c>
      <c r="GC15" s="23" t="str">
        <f t="shared" si="238"/>
        <v/>
      </c>
      <c r="GD15" s="23" t="str">
        <f t="shared" si="239"/>
        <v/>
      </c>
      <c r="GE15" s="23" t="str">
        <f t="shared" si="240"/>
        <v/>
      </c>
      <c r="GF15" s="23">
        <f t="shared" si="241"/>
        <v>27</v>
      </c>
      <c r="GG15" s="23">
        <f t="shared" si="242"/>
        <v>27</v>
      </c>
      <c r="GH15" s="23">
        <f t="shared" si="243"/>
        <v>27</v>
      </c>
      <c r="GI15" s="23">
        <f t="shared" si="244"/>
        <v>0</v>
      </c>
      <c r="GJ15" s="23">
        <f t="shared" si="245"/>
        <v>0</v>
      </c>
      <c r="GK15" s="23">
        <f t="shared" si="246"/>
        <v>0</v>
      </c>
      <c r="GL15" s="23">
        <f t="shared" si="247"/>
        <v>24</v>
      </c>
      <c r="GM15" s="23">
        <f t="shared" si="248"/>
        <v>24</v>
      </c>
      <c r="GN15" s="23">
        <f t="shared" si="249"/>
        <v>24</v>
      </c>
      <c r="GO15" s="23">
        <f t="shared" si="250"/>
        <v>0</v>
      </c>
      <c r="GP15" s="23">
        <f t="shared" si="251"/>
        <v>0</v>
      </c>
      <c r="GQ15" s="23">
        <f t="shared" si="252"/>
        <v>0</v>
      </c>
      <c r="GR15" s="23">
        <f t="shared" si="253"/>
        <v>0</v>
      </c>
      <c r="GS15" s="23">
        <f t="shared" si="254"/>
        <v>0</v>
      </c>
      <c r="GT15" s="23">
        <f t="shared" si="255"/>
        <v>0</v>
      </c>
      <c r="GU15" s="23">
        <f t="shared" si="256"/>
        <v>0</v>
      </c>
      <c r="GV15" s="23">
        <f t="shared" si="257"/>
        <v>0</v>
      </c>
      <c r="GW15" s="23">
        <f t="shared" si="258"/>
        <v>0</v>
      </c>
      <c r="GX15" s="23">
        <f t="shared" si="259"/>
        <v>0</v>
      </c>
      <c r="GY15" s="23">
        <f t="shared" si="260"/>
        <v>0</v>
      </c>
      <c r="GZ15" s="23">
        <f t="shared" si="261"/>
        <v>0</v>
      </c>
      <c r="HA15" s="23">
        <f t="shared" si="262"/>
        <v>0</v>
      </c>
      <c r="HB15" s="23">
        <f t="shared" si="263"/>
        <v>0</v>
      </c>
      <c r="HC15" s="23">
        <f t="shared" si="264"/>
        <v>0</v>
      </c>
      <c r="HD15" s="23">
        <f t="shared" si="265"/>
        <v>0</v>
      </c>
      <c r="HE15" s="23">
        <f t="shared" si="266"/>
        <v>0</v>
      </c>
      <c r="HF15" s="23">
        <f t="shared" si="267"/>
        <v>0</v>
      </c>
      <c r="HG15" s="23">
        <f t="shared" si="268"/>
        <v>0</v>
      </c>
      <c r="HH15" s="23">
        <f t="shared" si="269"/>
        <v>0</v>
      </c>
      <c r="HI15" s="23">
        <f t="shared" si="270"/>
        <v>0</v>
      </c>
      <c r="HJ15" s="23">
        <f t="shared" si="271"/>
        <v>0</v>
      </c>
      <c r="HK15" s="23">
        <f t="shared" si="272"/>
        <v>0</v>
      </c>
      <c r="HL15" s="23">
        <f t="shared" si="273"/>
        <v>0</v>
      </c>
      <c r="HM15" s="23">
        <f t="shared" si="274"/>
        <v>0</v>
      </c>
      <c r="HN15" s="23">
        <f t="shared" si="275"/>
        <v>0</v>
      </c>
      <c r="HO15" s="23">
        <f t="shared" si="276"/>
        <v>0</v>
      </c>
      <c r="HP15" s="23" t="str">
        <f>INDEX(LabNameList,MATCH(LabId,LabIDList,0))</f>
        <v>Trung tâm Kiểm định và Chứng nhận 2</v>
      </c>
      <c r="HQ15" s="23">
        <f t="shared" si="277"/>
        <v>27</v>
      </c>
      <c r="HR15" s="23">
        <f t="shared" si="278"/>
        <v>24</v>
      </c>
      <c r="HS15" s="23">
        <f t="shared" si="279"/>
        <v>0</v>
      </c>
      <c r="HT15" s="23">
        <f t="shared" si="280"/>
        <v>0</v>
      </c>
      <c r="HU15" s="23">
        <f t="shared" si="281"/>
        <v>0</v>
      </c>
      <c r="HV15" s="23">
        <f t="shared" si="282"/>
        <v>0</v>
      </c>
      <c r="HW15" s="22">
        <f t="shared" si="283"/>
        <v>24</v>
      </c>
      <c r="HX15" s="22">
        <f>Input!EB15</f>
        <v>11</v>
      </c>
      <c r="HY15" s="23">
        <v>97</v>
      </c>
      <c r="HZ15" s="23"/>
      <c r="IA15" s="23"/>
      <c r="IB15" s="23"/>
      <c r="IC15" s="25" t="str">
        <f t="shared" si="284"/>
        <v>B00014050118TG18</v>
      </c>
      <c r="ID15" s="26">
        <f>Input!O15</f>
        <v>14</v>
      </c>
      <c r="IE15" s="260" t="str">
        <f t="shared" si="285"/>
        <v>050118</v>
      </c>
      <c r="IF15" s="25" t="s">
        <v>7081</v>
      </c>
      <c r="IG15" s="260" t="str">
        <f t="shared" si="286"/>
        <v>05/01/2018</v>
      </c>
      <c r="IH15" s="260" t="str">
        <f t="shared" si="287"/>
        <v>05/01/2023</v>
      </c>
      <c r="II15" s="342" t="str">
        <f xml:space="preserve"> Input!R15</f>
        <v>05/01/2018</v>
      </c>
      <c r="IJ15" s="260">
        <f t="shared" si="288"/>
        <v>44931</v>
      </c>
      <c r="IK15" s="261">
        <f t="shared" si="289"/>
        <v>3</v>
      </c>
      <c r="IL15" s="262" t="str">
        <f t="shared" si="290"/>
        <v>3-2</v>
      </c>
      <c r="IM15" s="262" t="str">
        <f t="shared" si="291"/>
        <v>CHUNG</v>
      </c>
      <c r="IN15" s="262" t="str">
        <f t="shared" si="292"/>
        <v>KHAC</v>
      </c>
      <c r="IO15" s="262" t="str">
        <f t="shared" si="293"/>
        <v/>
      </c>
      <c r="IP15" s="262" t="str">
        <f t="shared" si="294"/>
        <v/>
      </c>
      <c r="IQ15" s="262" t="str">
        <f t="shared" si="295"/>
        <v/>
      </c>
      <c r="IR15" s="262">
        <f t="shared" si="296"/>
        <v>2</v>
      </c>
      <c r="IS15" s="262">
        <f t="shared" si="297"/>
        <v>1</v>
      </c>
      <c r="IT15" s="262" t="str">
        <f t="shared" si="298"/>
        <v>Yes</v>
      </c>
      <c r="IU15" s="262" t="str">
        <f t="shared" si="299"/>
        <v>Yes</v>
      </c>
    </row>
    <row r="16" spans="1:255" ht="114.75">
      <c r="A16" s="349">
        <f>Input!A16</f>
        <v>15</v>
      </c>
      <c r="B16" s="22" t="str">
        <f>INDEX(ApplicantIDList,MATCH(AI16,ApplicantNameList,0))</f>
        <v>VNM-HCM</v>
      </c>
      <c r="C16" s="22" t="str">
        <f>INDEX(OperatorIDList,MATCH(AJ16,OperatorNameList,0))</f>
        <v>VNMOBILE</v>
      </c>
      <c r="D16" s="22" t="str">
        <f>Input!Y16</f>
        <v>359264</v>
      </c>
      <c r="E16" s="22" t="str">
        <f>Input!G16</f>
        <v>Số 2/12B, đường số 6, khu phố 3, phường Tam Bình, quận Thủ Đức, thành phố Hồ Chí Minh.</v>
      </c>
      <c r="F16" s="22" t="str">
        <f>TRIM(SUBSTITUTE(SUBSTITUTE(Input!H16,"Thành phố ",""),"Tỉnh ",""))</f>
        <v>Hồ Chí Minh</v>
      </c>
      <c r="G16" s="22" t="str">
        <f>Input!I16</f>
        <v>106,7387</v>
      </c>
      <c r="H16" s="22" t="str">
        <f>Input!J16</f>
        <v>10,87064</v>
      </c>
      <c r="I16" s="22">
        <f>Input!V16</f>
        <v>2</v>
      </c>
      <c r="J16" s="22" t="str">
        <f>Input!K16</f>
        <v>K00015261217D005</v>
      </c>
      <c r="K16" s="24" t="str">
        <f>TEXT(Input!L16,"dd/mm/yyyy")</f>
        <v>30/12/2017</v>
      </c>
      <c r="L16" s="24" t="str">
        <f>TEXT(Input!M16,"dd/mm/yyyy")</f>
        <v>26/12/2017</v>
      </c>
      <c r="M16" s="22" t="str">
        <f t="shared" si="135"/>
        <v>CÔNG TY CỔ PHẦN VIỄN THÔNG DI ĐỘNG VIETNAMOBILE;CÔNG TY CỔ PHẦN VIỄN THÔNG DI ĐỘNG VIETNAMOBILE</v>
      </c>
      <c r="N16" s="22" t="str">
        <f t="shared" si="136"/>
        <v>359264;359264</v>
      </c>
      <c r="O16" s="22" t="str">
        <f t="shared" si="137"/>
        <v>ERICSSON RBS 2216 &amp; ERICSSON RBS 2111;ZTE ZXSDR BS8700</v>
      </c>
      <c r="P16" s="22" t="str">
        <f t="shared" si="138"/>
        <v>3;3</v>
      </c>
      <c r="Q16" s="22" t="str">
        <f t="shared" si="139"/>
        <v>4/4/6;2/2/2</v>
      </c>
      <c r="R16" s="22" t="str">
        <f t="shared" si="140"/>
        <v>80W/ 80W/ 120W;80W/ 80W/ 80W</v>
      </c>
      <c r="S16" s="22" t="str">
        <f t="shared" si="141"/>
        <v>G900;U2100</v>
      </c>
      <c r="T16" s="22" t="e">
        <f t="shared" si="142"/>
        <v>#VALUE!</v>
      </c>
      <c r="U16" s="22">
        <v>15</v>
      </c>
      <c r="V16" s="22"/>
      <c r="W16" s="22" t="b">
        <f>INDEX(TrueFalseList,_xlfn.IFNA(MATCH(Input!EC16,CoKhongList,0),MATCH(Input!EC16,YesNoList,0)))</f>
        <v>0</v>
      </c>
      <c r="X16" s="22" t="b">
        <f>INDEX(TrueFalseList,_xlfn.IFNA(MATCH(Input!W16,CoKhongList,0),MATCH(Input!W16,YesNoList,0)))</f>
        <v>0</v>
      </c>
      <c r="Y16" s="22" t="str">
        <f>Input!DZ16</f>
        <v/>
      </c>
      <c r="Z16" s="22" t="b">
        <f>INDEX(TrueFalseList,_xlfn.IFNA(MATCH(Input!EA16,CoKhongList,0),MATCH(Input!EA16,YesNoList,0)))</f>
        <v>1</v>
      </c>
      <c r="AA16" s="22" t="e">
        <f t="shared" si="143"/>
        <v>#VALUE!</v>
      </c>
      <c r="AB16" s="22" t="b">
        <v>0</v>
      </c>
      <c r="AC16" s="22" t="b">
        <v>1</v>
      </c>
      <c r="AD16" s="22">
        <f>Input!DR16</f>
        <v>0</v>
      </c>
      <c r="AE16" s="22"/>
      <c r="AF16" s="22">
        <f>Options!D20</f>
        <v>0</v>
      </c>
      <c r="AG16" s="22">
        <f t="shared" si="144"/>
        <v>0</v>
      </c>
      <c r="AH16" s="23"/>
      <c r="AI16" s="350" t="str">
        <f>Input!E16</f>
        <v>CHI NHÁNH CÔNG TY CỔ PHẦN VIỄN THÔNG DI ĐỘNG VIETNAMOBILE TẠI THÀNH PHỐ HỒ CHÍ MINH</v>
      </c>
      <c r="AJ16" s="350" t="str">
        <f>Input!F16</f>
        <v>CÔNG TY CỔ PHẦN VIỄN THÔNG DI ĐỘNG VIETNAMOBILE</v>
      </c>
      <c r="AK16" s="22">
        <f t="shared" si="145"/>
        <v>5</v>
      </c>
      <c r="AL16" s="258" t="str">
        <f t="shared" si="146"/>
        <v>thành phố Hồ Chí Minh.</v>
      </c>
      <c r="AM16" s="258" t="str">
        <f t="shared" si="147"/>
        <v>quận Thủ Đức</v>
      </c>
      <c r="AN16" s="258" t="str">
        <f t="shared" si="148"/>
        <v>phường Tam Bình</v>
      </c>
      <c r="AO16" s="22" t="str">
        <f>INDEX(CityIDList,MATCH(F16,CityNameList,0))</f>
        <v>HCM</v>
      </c>
      <c r="AP16" s="23" t="str">
        <f>Input!X16</f>
        <v>CÔNG TY CỔ PHẦN VIỄN THÔNG DI ĐỘNG VIETNAMOBILE</v>
      </c>
      <c r="AQ16" s="23" t="str">
        <f>Input!AN16</f>
        <v>CÔNG TY CỔ PHẦN VIỄN THÔNG DI ĐỘNG VIETNAMOBILE</v>
      </c>
      <c r="AR16" s="23">
        <f>Input!BD16</f>
        <v>0</v>
      </c>
      <c r="AS16" s="23" t="str">
        <f>Input!BT16</f>
        <v/>
      </c>
      <c r="AT16" s="23" t="str">
        <f>Input!CH16</f>
        <v/>
      </c>
      <c r="AU16" s="23" t="str">
        <f>Input!CV16</f>
        <v/>
      </c>
      <c r="AV16" s="23" t="str">
        <f>IF(I16&gt;=1,INDEX(OperatorIDList,MATCH(AP16,OperatorNameList,0)),"")</f>
        <v>VNMOBILE</v>
      </c>
      <c r="AW16" s="23" t="str">
        <f>IF(I16&gt;=2,INDEX(OperatorIDList,MATCH(AQ16,OperatorNameList,0)),"")</f>
        <v>VNMOBILE</v>
      </c>
      <c r="AX16" s="23" t="str">
        <f>IF(I16&gt;=3,INDEX(OperatorIDList,MATCH(AR16,OperatorNameList,0)),"")</f>
        <v/>
      </c>
      <c r="AY16" s="23" t="str">
        <f>IF(I16&gt;=4,INDEX(OperatorIDList,MATCH(AS16,OperatorNameList,0)),"")</f>
        <v/>
      </c>
      <c r="AZ16" s="23" t="str">
        <f>IF(I16&gt;=5,INDEX(OperatorIDList,MATCH(AT16,OperatorNameList,0)),"")</f>
        <v/>
      </c>
      <c r="BA16" s="23" t="str">
        <f>IF(I16&gt;=6,INDEX(OperatorIDList,MATCH(AU16,OperatorNameList,0)),"")</f>
        <v/>
      </c>
      <c r="BB16" s="23" t="str">
        <f t="shared" si="149"/>
        <v>VNMOBILE;VNMOBILE</v>
      </c>
      <c r="BC16" s="23" t="str">
        <f>Input!Y16</f>
        <v>359264</v>
      </c>
      <c r="BD16" s="23" t="str">
        <f>Input!AO16</f>
        <v>359264</v>
      </c>
      <c r="BE16" s="23">
        <f>Input!BE16</f>
        <v>0</v>
      </c>
      <c r="BF16" s="23" t="str">
        <f>Input!BU16</f>
        <v/>
      </c>
      <c r="BG16" s="23" t="str">
        <f>Input!CI16</f>
        <v/>
      </c>
      <c r="BH16" s="23" t="str">
        <f>Input!CW16</f>
        <v/>
      </c>
      <c r="BI16" s="23" t="str">
        <f>Input!Z16</f>
        <v>ERICSSON RBS 2216 &amp; ERICSSON RBS 2111</v>
      </c>
      <c r="BJ16" s="23" t="str">
        <f>Input!AP16</f>
        <v>ZTE ZXSDR BS8700</v>
      </c>
      <c r="BK16" s="23">
        <f>Input!BF16</f>
        <v>0</v>
      </c>
      <c r="BL16" s="23" t="str">
        <f>Input!BV16</f>
        <v/>
      </c>
      <c r="BM16" s="23" t="str">
        <f>Input!CJ16</f>
        <v/>
      </c>
      <c r="BN16" s="23" t="str">
        <f>Input!CX16</f>
        <v/>
      </c>
      <c r="BO16" s="350">
        <f>IF(ISNUMBER(Input!AA16),Input!AA16,0)</f>
        <v>3</v>
      </c>
      <c r="BP16" s="350">
        <f>IF(ISNUMBER(Input!AQ16),Input!AQ16,0)</f>
        <v>3</v>
      </c>
      <c r="BQ16" s="350">
        <f>IF(ISNUMBER(Input!BG16),Input!BG16,0)</f>
        <v>0</v>
      </c>
      <c r="BR16" s="350">
        <f>IF(ISNUMBER(Input!BW16),Input!BW16,0)</f>
        <v>0</v>
      </c>
      <c r="BS16" s="350">
        <f>IF(ISNUMBER(Input!CK16),Input!CK16,0)</f>
        <v>0</v>
      </c>
      <c r="BT16" s="351">
        <f>IF(ISNUMBER(Input!CY16),Input!CY16,0)</f>
        <v>0</v>
      </c>
      <c r="BU16" s="23" t="str">
        <f>Input!AF16</f>
        <v>4/4/6</v>
      </c>
      <c r="BV16" s="23" t="str">
        <f>Input!AV16</f>
        <v>2/2/2</v>
      </c>
      <c r="BW16" s="23" t="str">
        <f>Input!BL16</f>
        <v/>
      </c>
      <c r="BX16" s="23" t="str">
        <f>Input!CA16</f>
        <v/>
      </c>
      <c r="BY16" s="23" t="str">
        <f>Input!CO16</f>
        <v/>
      </c>
      <c r="BZ16" s="23" t="str">
        <f>Input!DC16</f>
        <v/>
      </c>
      <c r="CA16" s="23">
        <f t="shared" si="150"/>
        <v>4</v>
      </c>
      <c r="CB16" s="23">
        <f t="shared" si="151"/>
        <v>4</v>
      </c>
      <c r="CC16" s="23">
        <f t="shared" si="152"/>
        <v>6</v>
      </c>
      <c r="CD16" s="23">
        <f t="shared" si="153"/>
        <v>0</v>
      </c>
      <c r="CE16" s="23">
        <f t="shared" si="154"/>
        <v>0</v>
      </c>
      <c r="CF16" s="23">
        <f t="shared" si="155"/>
        <v>0</v>
      </c>
      <c r="CG16" s="23">
        <f t="shared" si="156"/>
        <v>2</v>
      </c>
      <c r="CH16" s="23">
        <f t="shared" si="157"/>
        <v>2</v>
      </c>
      <c r="CI16" s="23">
        <f t="shared" si="158"/>
        <v>2</v>
      </c>
      <c r="CJ16" s="23">
        <f t="shared" si="159"/>
        <v>0</v>
      </c>
      <c r="CK16" s="23">
        <f t="shared" si="160"/>
        <v>0</v>
      </c>
      <c r="CL16" s="23">
        <f t="shared" si="161"/>
        <v>0</v>
      </c>
      <c r="CM16" s="23">
        <f t="shared" si="162"/>
        <v>0</v>
      </c>
      <c r="CN16" s="23">
        <f t="shared" si="163"/>
        <v>0</v>
      </c>
      <c r="CO16" s="23">
        <f t="shared" si="164"/>
        <v>0</v>
      </c>
      <c r="CP16" s="23">
        <f t="shared" si="165"/>
        <v>0</v>
      </c>
      <c r="CQ16" s="23">
        <f t="shared" si="166"/>
        <v>0</v>
      </c>
      <c r="CR16" s="23">
        <f t="shared" si="167"/>
        <v>0</v>
      </c>
      <c r="CS16" s="23">
        <f t="shared" si="168"/>
        <v>0</v>
      </c>
      <c r="CT16" s="23">
        <f t="shared" si="169"/>
        <v>0</v>
      </c>
      <c r="CU16" s="23">
        <f t="shared" si="170"/>
        <v>0</v>
      </c>
      <c r="CV16" s="23">
        <f t="shared" si="171"/>
        <v>0</v>
      </c>
      <c r="CW16" s="23">
        <f t="shared" si="172"/>
        <v>0</v>
      </c>
      <c r="CX16" s="23">
        <f t="shared" si="173"/>
        <v>0</v>
      </c>
      <c r="CY16" s="23">
        <f t="shared" si="174"/>
        <v>0</v>
      </c>
      <c r="CZ16" s="23">
        <f t="shared" si="175"/>
        <v>0</v>
      </c>
      <c r="DA16" s="23">
        <f t="shared" si="176"/>
        <v>0</v>
      </c>
      <c r="DB16" s="23">
        <f t="shared" si="177"/>
        <v>0</v>
      </c>
      <c r="DC16" s="23">
        <f t="shared" si="178"/>
        <v>0</v>
      </c>
      <c r="DD16" s="23">
        <f t="shared" si="179"/>
        <v>0</v>
      </c>
      <c r="DE16" s="23">
        <f t="shared" si="180"/>
        <v>0</v>
      </c>
      <c r="DF16" s="23">
        <f t="shared" si="181"/>
        <v>0</v>
      </c>
      <c r="DG16" s="23">
        <f t="shared" si="182"/>
        <v>0</v>
      </c>
      <c r="DH16" s="23">
        <f t="shared" si="183"/>
        <v>0</v>
      </c>
      <c r="DI16" s="23">
        <f t="shared" si="184"/>
        <v>0</v>
      </c>
      <c r="DJ16" s="23">
        <f t="shared" si="185"/>
        <v>0</v>
      </c>
      <c r="DK16" s="23" t="str">
        <f>Input!AK16</f>
        <v>80W/80W/120W</v>
      </c>
      <c r="DL16" s="23" t="str">
        <f>Input!BA16</f>
        <v>80W/80W/80W</v>
      </c>
      <c r="DM16" s="23" t="str">
        <f>Input!BQ16</f>
        <v/>
      </c>
      <c r="DN16" s="23" t="str">
        <f>Input!CE16</f>
        <v/>
      </c>
      <c r="DO16" s="23" t="str">
        <f>Input!CS16</f>
        <v/>
      </c>
      <c r="DP16" s="23" t="str">
        <f>Input!DG16</f>
        <v/>
      </c>
      <c r="DQ16" s="23" t="str">
        <f t="shared" si="186"/>
        <v>80W/ 80W/ 120W</v>
      </c>
      <c r="DR16" s="23" t="str">
        <f t="shared" si="187"/>
        <v>80W/ 80W/ 80W</v>
      </c>
      <c r="DS16" s="23" t="str">
        <f t="shared" si="188"/>
        <v/>
      </c>
      <c r="DT16" s="23" t="str">
        <f t="shared" si="189"/>
        <v/>
      </c>
      <c r="DU16" s="23" t="str">
        <f t="shared" si="190"/>
        <v/>
      </c>
      <c r="DV16" s="23" t="str">
        <f t="shared" si="191"/>
        <v/>
      </c>
      <c r="DW16" s="23">
        <f t="shared" si="192"/>
        <v>80</v>
      </c>
      <c r="DX16" s="23">
        <f t="shared" si="193"/>
        <v>80</v>
      </c>
      <c r="DY16" s="23">
        <f t="shared" si="194"/>
        <v>120</v>
      </c>
      <c r="DZ16" s="23">
        <f t="shared" si="195"/>
        <v>0</v>
      </c>
      <c r="EA16" s="23">
        <f t="shared" si="196"/>
        <v>0</v>
      </c>
      <c r="EB16" s="23">
        <f t="shared" si="197"/>
        <v>0</v>
      </c>
      <c r="EC16" s="23">
        <f t="shared" si="198"/>
        <v>120</v>
      </c>
      <c r="ED16" s="23">
        <f t="shared" si="199"/>
        <v>80</v>
      </c>
      <c r="EE16" s="23">
        <f t="shared" si="200"/>
        <v>80</v>
      </c>
      <c r="EF16" s="23">
        <f t="shared" si="201"/>
        <v>80</v>
      </c>
      <c r="EG16" s="23">
        <f t="shared" si="202"/>
        <v>0</v>
      </c>
      <c r="EH16" s="23">
        <f t="shared" si="203"/>
        <v>0</v>
      </c>
      <c r="EI16" s="23">
        <f t="shared" si="204"/>
        <v>0</v>
      </c>
      <c r="EJ16" s="23">
        <f t="shared" si="205"/>
        <v>80</v>
      </c>
      <c r="EK16" s="23">
        <f t="shared" si="206"/>
        <v>0</v>
      </c>
      <c r="EL16" s="23">
        <f t="shared" si="207"/>
        <v>0</v>
      </c>
      <c r="EM16" s="23">
        <f t="shared" si="208"/>
        <v>0</v>
      </c>
      <c r="EN16" s="23">
        <f t="shared" si="209"/>
        <v>0</v>
      </c>
      <c r="EO16" s="23">
        <f t="shared" si="210"/>
        <v>0</v>
      </c>
      <c r="EP16" s="23">
        <f t="shared" si="211"/>
        <v>0</v>
      </c>
      <c r="EQ16" s="23">
        <f t="shared" si="212"/>
        <v>0</v>
      </c>
      <c r="ER16" s="23">
        <f t="shared" si="213"/>
        <v>0</v>
      </c>
      <c r="ES16" s="23">
        <f t="shared" si="214"/>
        <v>0</v>
      </c>
      <c r="ET16" s="23">
        <f t="shared" si="215"/>
        <v>0</v>
      </c>
      <c r="EU16" s="23">
        <f t="shared" si="216"/>
        <v>0</v>
      </c>
      <c r="EV16" s="23">
        <f t="shared" si="217"/>
        <v>0</v>
      </c>
      <c r="EW16" s="23">
        <f t="shared" si="218"/>
        <v>0</v>
      </c>
      <c r="EX16" s="23">
        <f t="shared" si="219"/>
        <v>0</v>
      </c>
      <c r="EY16" s="23">
        <f t="shared" si="220"/>
        <v>0</v>
      </c>
      <c r="EZ16" s="23">
        <f t="shared" si="221"/>
        <v>0</v>
      </c>
      <c r="FA16" s="23">
        <f t="shared" si="222"/>
        <v>0</v>
      </c>
      <c r="FB16" s="23">
        <f t="shared" si="223"/>
        <v>0</v>
      </c>
      <c r="FC16" s="23">
        <f t="shared" si="224"/>
        <v>0</v>
      </c>
      <c r="FD16" s="23">
        <f t="shared" si="225"/>
        <v>0</v>
      </c>
      <c r="FE16" s="23">
        <f t="shared" si="226"/>
        <v>0</v>
      </c>
      <c r="FF16" s="23">
        <f t="shared" si="227"/>
        <v>0</v>
      </c>
      <c r="FG16" s="23">
        <f t="shared" si="228"/>
        <v>0</v>
      </c>
      <c r="FH16" s="23">
        <f t="shared" si="229"/>
        <v>0</v>
      </c>
      <c r="FI16" s="23">
        <f t="shared" si="230"/>
        <v>0</v>
      </c>
      <c r="FJ16" s="23">
        <f t="shared" si="231"/>
        <v>0</v>
      </c>
      <c r="FK16" s="23">
        <f t="shared" si="232"/>
        <v>0</v>
      </c>
      <c r="FL16" s="23">
        <f t="shared" si="233"/>
        <v>0</v>
      </c>
      <c r="FM16" s="23">
        <f t="shared" si="234"/>
        <v>120</v>
      </c>
      <c r="FN16" s="23" t="str">
        <f>Input!AL16</f>
        <v>G900</v>
      </c>
      <c r="FO16" s="23" t="str">
        <f>Input!BB16</f>
        <v>U2100</v>
      </c>
      <c r="FP16" s="23">
        <f>Input!BR16</f>
        <v>0</v>
      </c>
      <c r="FQ16" s="23" t="str">
        <f>Input!CF16</f>
        <v/>
      </c>
      <c r="FR16" s="23" t="str">
        <f>Input!CT16</f>
        <v/>
      </c>
      <c r="FS16" s="23" t="str">
        <f>Input!DH16</f>
        <v/>
      </c>
      <c r="FT16" s="23" t="str">
        <f>Input!AM16</f>
        <v>29,5m/ 29,5m/ 29,5m</v>
      </c>
      <c r="FU16" s="23" t="str">
        <f>Input!BC16</f>
        <v>28m/ 28m/ 28m</v>
      </c>
      <c r="FV16" s="23">
        <f>Input!BS16</f>
        <v>0</v>
      </c>
      <c r="FW16" s="23" t="str">
        <f>Input!CG16</f>
        <v/>
      </c>
      <c r="FX16" s="23" t="str">
        <f>Input!CU16</f>
        <v/>
      </c>
      <c r="FY16" s="23" t="str">
        <f>Input!DI16</f>
        <v/>
      </c>
      <c r="FZ16" s="23" t="e">
        <f t="shared" si="235"/>
        <v>#VALUE!</v>
      </c>
      <c r="GA16" s="23" t="str">
        <f t="shared" si="236"/>
        <v>28m/ 28m/ 28m</v>
      </c>
      <c r="GB16" s="23" t="str">
        <f t="shared" si="237"/>
        <v/>
      </c>
      <c r="GC16" s="23" t="str">
        <f t="shared" si="238"/>
        <v/>
      </c>
      <c r="GD16" s="23" t="str">
        <f t="shared" si="239"/>
        <v/>
      </c>
      <c r="GE16" s="23" t="str">
        <f t="shared" si="240"/>
        <v/>
      </c>
      <c r="GF16" s="23" t="e">
        <f t="shared" si="241"/>
        <v>#VALUE!</v>
      </c>
      <c r="GG16" s="23" t="e">
        <f t="shared" si="242"/>
        <v>#VALUE!</v>
      </c>
      <c r="GH16" s="23" t="e">
        <f t="shared" si="243"/>
        <v>#VALUE!</v>
      </c>
      <c r="GI16" s="23">
        <f t="shared" si="244"/>
        <v>0</v>
      </c>
      <c r="GJ16" s="23">
        <f t="shared" si="245"/>
        <v>0</v>
      </c>
      <c r="GK16" s="23">
        <f t="shared" si="246"/>
        <v>0</v>
      </c>
      <c r="GL16" s="23">
        <f t="shared" si="247"/>
        <v>28</v>
      </c>
      <c r="GM16" s="23">
        <f t="shared" si="248"/>
        <v>28</v>
      </c>
      <c r="GN16" s="23">
        <f t="shared" si="249"/>
        <v>28</v>
      </c>
      <c r="GO16" s="23">
        <f t="shared" si="250"/>
        <v>0</v>
      </c>
      <c r="GP16" s="23">
        <f t="shared" si="251"/>
        <v>0</v>
      </c>
      <c r="GQ16" s="23">
        <f t="shared" si="252"/>
        <v>0</v>
      </c>
      <c r="GR16" s="23">
        <f t="shared" si="253"/>
        <v>0</v>
      </c>
      <c r="GS16" s="23">
        <f t="shared" si="254"/>
        <v>0</v>
      </c>
      <c r="GT16" s="23">
        <f t="shared" si="255"/>
        <v>0</v>
      </c>
      <c r="GU16" s="23">
        <f t="shared" si="256"/>
        <v>0</v>
      </c>
      <c r="GV16" s="23">
        <f t="shared" si="257"/>
        <v>0</v>
      </c>
      <c r="GW16" s="23">
        <f t="shared" si="258"/>
        <v>0</v>
      </c>
      <c r="GX16" s="23">
        <f t="shared" si="259"/>
        <v>0</v>
      </c>
      <c r="GY16" s="23">
        <f t="shared" si="260"/>
        <v>0</v>
      </c>
      <c r="GZ16" s="23">
        <f t="shared" si="261"/>
        <v>0</v>
      </c>
      <c r="HA16" s="23">
        <f t="shared" si="262"/>
        <v>0</v>
      </c>
      <c r="HB16" s="23">
        <f t="shared" si="263"/>
        <v>0</v>
      </c>
      <c r="HC16" s="23">
        <f t="shared" si="264"/>
        <v>0</v>
      </c>
      <c r="HD16" s="23">
        <f t="shared" si="265"/>
        <v>0</v>
      </c>
      <c r="HE16" s="23">
        <f t="shared" si="266"/>
        <v>0</v>
      </c>
      <c r="HF16" s="23">
        <f t="shared" si="267"/>
        <v>0</v>
      </c>
      <c r="HG16" s="23">
        <f t="shared" si="268"/>
        <v>0</v>
      </c>
      <c r="HH16" s="23">
        <f t="shared" si="269"/>
        <v>0</v>
      </c>
      <c r="HI16" s="23">
        <f t="shared" si="270"/>
        <v>0</v>
      </c>
      <c r="HJ16" s="23">
        <f t="shared" si="271"/>
        <v>0</v>
      </c>
      <c r="HK16" s="23">
        <f t="shared" si="272"/>
        <v>0</v>
      </c>
      <c r="HL16" s="23">
        <f t="shared" si="273"/>
        <v>0</v>
      </c>
      <c r="HM16" s="23">
        <f t="shared" si="274"/>
        <v>0</v>
      </c>
      <c r="HN16" s="23">
        <f t="shared" si="275"/>
        <v>0</v>
      </c>
      <c r="HO16" s="23">
        <f t="shared" si="276"/>
        <v>0</v>
      </c>
      <c r="HP16" s="23" t="str">
        <f>INDEX(LabNameList,MATCH(LabId,LabIDList,0))</f>
        <v>Trung tâm Kiểm định và Chứng nhận 2</v>
      </c>
      <c r="HQ16" s="23" t="e">
        <f t="shared" si="277"/>
        <v>#VALUE!</v>
      </c>
      <c r="HR16" s="23">
        <f t="shared" si="278"/>
        <v>28</v>
      </c>
      <c r="HS16" s="23">
        <f t="shared" si="279"/>
        <v>0</v>
      </c>
      <c r="HT16" s="23">
        <f t="shared" si="280"/>
        <v>0</v>
      </c>
      <c r="HU16" s="23">
        <f t="shared" si="281"/>
        <v>0</v>
      </c>
      <c r="HV16" s="23">
        <f t="shared" si="282"/>
        <v>0</v>
      </c>
      <c r="HW16" s="22" t="e">
        <f t="shared" si="283"/>
        <v>#VALUE!</v>
      </c>
      <c r="HX16" s="22">
        <f>Input!EB16</f>
        <v>8</v>
      </c>
      <c r="HY16" s="23">
        <v>97</v>
      </c>
      <c r="HZ16" s="23"/>
      <c r="IA16" s="23"/>
      <c r="IB16" s="23"/>
      <c r="IC16" s="25" t="str">
        <f t="shared" si="284"/>
        <v>B00015050118TG19</v>
      </c>
      <c r="ID16" s="26">
        <f>Input!O16</f>
        <v>15</v>
      </c>
      <c r="IE16" s="260" t="str">
        <f t="shared" si="285"/>
        <v>050118</v>
      </c>
      <c r="IF16" s="25" t="s">
        <v>7082</v>
      </c>
      <c r="IG16" s="260" t="str">
        <f t="shared" si="286"/>
        <v>05/01/2018</v>
      </c>
      <c r="IH16" s="260" t="str">
        <f t="shared" si="287"/>
        <v>05/01/2023</v>
      </c>
      <c r="II16" s="342" t="str">
        <f xml:space="preserve"> Input!R16</f>
        <v>05/01/2018</v>
      </c>
      <c r="IJ16" s="260">
        <f t="shared" si="288"/>
        <v>44931</v>
      </c>
      <c r="IK16" s="261">
        <f t="shared" si="289"/>
        <v>3</v>
      </c>
      <c r="IL16" s="262" t="str">
        <f t="shared" si="290"/>
        <v>3-2</v>
      </c>
      <c r="IM16" s="262" t="str">
        <f t="shared" si="291"/>
        <v>CHUNG</v>
      </c>
      <c r="IN16" s="262" t="str">
        <f t="shared" si="292"/>
        <v>KHAC</v>
      </c>
      <c r="IO16" s="262" t="str">
        <f t="shared" si="293"/>
        <v/>
      </c>
      <c r="IP16" s="262" t="str">
        <f t="shared" si="294"/>
        <v/>
      </c>
      <c r="IQ16" s="262" t="str">
        <f t="shared" si="295"/>
        <v/>
      </c>
      <c r="IR16" s="262">
        <f t="shared" si="296"/>
        <v>2</v>
      </c>
      <c r="IS16" s="262">
        <f t="shared" si="297"/>
        <v>1</v>
      </c>
      <c r="IT16" s="262" t="str">
        <f t="shared" si="298"/>
        <v>Yes</v>
      </c>
      <c r="IU16" s="262" t="str">
        <f t="shared" si="299"/>
        <v>Yes</v>
      </c>
    </row>
    <row r="17" spans="1:255" ht="114.75">
      <c r="A17" s="349">
        <f>Input!A17</f>
        <v>16</v>
      </c>
      <c r="B17" s="22" t="str">
        <f>INDEX(ApplicantIDList,MATCH(AI17,ApplicantNameList,0))</f>
        <v>VNM-HCM</v>
      </c>
      <c r="C17" s="22" t="str">
        <f>INDEX(OperatorIDList,MATCH(AJ17,OperatorNameList,0))</f>
        <v>VNMOBILE</v>
      </c>
      <c r="D17" s="22" t="str">
        <f>Input!Y17</f>
        <v>308099</v>
      </c>
      <c r="E17" s="22" t="str">
        <f>Input!G17</f>
        <v>Lữ đoàn 434, số 01, đường ĐT743, khu phố Bình Đáng, phường Bình Hòa, thị xã Thuận An, tỉnh Bình Dương.</v>
      </c>
      <c r="F17" s="22" t="str">
        <f>TRIM(SUBSTITUTE(SUBSTITUTE(Input!H17,"Thành phố ",""),"Tỉnh ",""))</f>
        <v>Bình Dương</v>
      </c>
      <c r="G17" s="22" t="str">
        <f>Input!I17</f>
        <v>106,74097</v>
      </c>
      <c r="H17" s="22" t="str">
        <f>Input!J17</f>
        <v>10,92183</v>
      </c>
      <c r="I17" s="22">
        <f>Input!V17</f>
        <v>2</v>
      </c>
      <c r="J17" s="22" t="str">
        <f>Input!K17</f>
        <v>K00016251217D005</v>
      </c>
      <c r="K17" s="24" t="str">
        <f>TEXT(Input!L17,"dd/mm/yyyy")</f>
        <v>30/12/2017</v>
      </c>
      <c r="L17" s="24" t="str">
        <f>TEXT(Input!M17,"dd/mm/yyyy")</f>
        <v>25/12/2017</v>
      </c>
      <c r="M17" s="22" t="str">
        <f t="shared" si="135"/>
        <v>CÔNG TY CỔ PHẦN VIỄN THÔNG DI ĐỘNG VIETNAMOBILE;CÔNG TY CỔ PHẦN VIỄN THÔNG DI ĐỘNG VIETNAMOBILE</v>
      </c>
      <c r="N17" s="22" t="str">
        <f t="shared" si="136"/>
        <v>308099;308099</v>
      </c>
      <c r="O17" s="22" t="str">
        <f t="shared" si="137"/>
        <v>ERICSSON RBS 2216 &amp; ERICSSON RBS 2111;ZTE ZXSDR BS8700</v>
      </c>
      <c r="P17" s="22" t="str">
        <f t="shared" si="138"/>
        <v>3;3</v>
      </c>
      <c r="Q17" s="22" t="str">
        <f t="shared" si="139"/>
        <v>4/6/6;2/2/2</v>
      </c>
      <c r="R17" s="22" t="str">
        <f t="shared" si="140"/>
        <v>80W/ 120W/ 120W;80W/ 80W/ 80W</v>
      </c>
      <c r="S17" s="22" t="str">
        <f t="shared" si="141"/>
        <v>G900;U2100</v>
      </c>
      <c r="T17" s="22" t="str">
        <f t="shared" si="142"/>
        <v>25m/ 25m/ 25m;30m/ 30m/ 30m</v>
      </c>
      <c r="U17" s="22">
        <v>16</v>
      </c>
      <c r="V17" s="22"/>
      <c r="W17" s="22" t="b">
        <f>INDEX(TrueFalseList,_xlfn.IFNA(MATCH(Input!EC17,CoKhongList,0),MATCH(Input!EC17,YesNoList,0)))</f>
        <v>1</v>
      </c>
      <c r="X17" s="22" t="b">
        <f>INDEX(TrueFalseList,_xlfn.IFNA(MATCH(Input!W17,CoKhongList,0),MATCH(Input!W17,YesNoList,0)))</f>
        <v>0</v>
      </c>
      <c r="Y17" s="22" t="str">
        <f>Input!DZ17</f>
        <v/>
      </c>
      <c r="Z17" s="22" t="b">
        <f>INDEX(TrueFalseList,_xlfn.IFNA(MATCH(Input!EA17,CoKhongList,0),MATCH(Input!EA17,YesNoList,0)))</f>
        <v>1</v>
      </c>
      <c r="AA17" s="22">
        <f t="shared" si="143"/>
        <v>12</v>
      </c>
      <c r="AB17" s="22" t="b">
        <v>0</v>
      </c>
      <c r="AC17" s="22" t="b">
        <v>1</v>
      </c>
      <c r="AD17" s="22">
        <f>Input!DR17</f>
        <v>0</v>
      </c>
      <c r="AE17" s="22"/>
      <c r="AF17" s="22">
        <f>Options!D21</f>
        <v>0</v>
      </c>
      <c r="AG17" s="22">
        <f t="shared" si="144"/>
        <v>0</v>
      </c>
      <c r="AH17" s="23"/>
      <c r="AI17" s="350" t="str">
        <f>Input!E17</f>
        <v>CHI NHÁNH CÔNG TY CỔ PHẦN VIỄN THÔNG DI ĐỘNG VIETNAMOBILE TẠI THÀNH PHỐ HỒ CHÍ MINH</v>
      </c>
      <c r="AJ17" s="350" t="str">
        <f>Input!F17</f>
        <v>CÔNG TY CỔ PHẦN VIỄN THÔNG DI ĐỘNG VIETNAMOBILE</v>
      </c>
      <c r="AK17" s="22">
        <f t="shared" si="145"/>
        <v>6</v>
      </c>
      <c r="AL17" s="258" t="str">
        <f t="shared" si="146"/>
        <v>tỉnh Bình Dương.</v>
      </c>
      <c r="AM17" s="258" t="str">
        <f t="shared" si="147"/>
        <v>thị xã Thuận An</v>
      </c>
      <c r="AN17" s="258" t="str">
        <f t="shared" si="148"/>
        <v>phường Bình Hòa</v>
      </c>
      <c r="AO17" s="22" t="str">
        <f>INDEX(CityIDList,MATCH(F17,CityNameList,0))</f>
        <v>BDG</v>
      </c>
      <c r="AP17" s="23" t="str">
        <f>Input!X17</f>
        <v>CÔNG TY CỔ PHẦN VIỄN THÔNG DI ĐỘNG VIETNAMOBILE</v>
      </c>
      <c r="AQ17" s="23" t="str">
        <f>Input!AN17</f>
        <v>CÔNG TY CỔ PHẦN VIỄN THÔNG DI ĐỘNG VIETNAMOBILE</v>
      </c>
      <c r="AR17" s="23">
        <f>Input!BD17</f>
        <v>0</v>
      </c>
      <c r="AS17" s="23" t="str">
        <f>Input!BT17</f>
        <v/>
      </c>
      <c r="AT17" s="23" t="str">
        <f>Input!CH17</f>
        <v/>
      </c>
      <c r="AU17" s="23" t="str">
        <f>Input!CV17</f>
        <v/>
      </c>
      <c r="AV17" s="23" t="str">
        <f>IF(I17&gt;=1,INDEX(OperatorIDList,MATCH(AP17,OperatorNameList,0)),"")</f>
        <v>VNMOBILE</v>
      </c>
      <c r="AW17" s="23" t="str">
        <f>IF(I17&gt;=2,INDEX(OperatorIDList,MATCH(AQ17,OperatorNameList,0)),"")</f>
        <v>VNMOBILE</v>
      </c>
      <c r="AX17" s="23" t="str">
        <f>IF(I17&gt;=3,INDEX(OperatorIDList,MATCH(AR17,OperatorNameList,0)),"")</f>
        <v/>
      </c>
      <c r="AY17" s="23" t="str">
        <f>IF(I17&gt;=4,INDEX(OperatorIDList,MATCH(AS17,OperatorNameList,0)),"")</f>
        <v/>
      </c>
      <c r="AZ17" s="23" t="str">
        <f>IF(I17&gt;=5,INDEX(OperatorIDList,MATCH(AT17,OperatorNameList,0)),"")</f>
        <v/>
      </c>
      <c r="BA17" s="23" t="str">
        <f>IF(I17&gt;=6,INDEX(OperatorIDList,MATCH(AU17,OperatorNameList,0)),"")</f>
        <v/>
      </c>
      <c r="BB17" s="23" t="str">
        <f t="shared" si="149"/>
        <v>VNMOBILE;VNMOBILE</v>
      </c>
      <c r="BC17" s="23" t="str">
        <f>Input!Y17</f>
        <v>308099</v>
      </c>
      <c r="BD17" s="23" t="str">
        <f>Input!AO17</f>
        <v>308099</v>
      </c>
      <c r="BE17" s="23">
        <f>Input!BE17</f>
        <v>0</v>
      </c>
      <c r="BF17" s="23" t="str">
        <f>Input!BU17</f>
        <v/>
      </c>
      <c r="BG17" s="23" t="str">
        <f>Input!CI17</f>
        <v/>
      </c>
      <c r="BH17" s="23" t="str">
        <f>Input!CW17</f>
        <v/>
      </c>
      <c r="BI17" s="23" t="str">
        <f>Input!Z17</f>
        <v>ERICSSON RBS 2216 &amp; ERICSSON RBS 2111</v>
      </c>
      <c r="BJ17" s="23" t="str">
        <f>Input!AP17</f>
        <v>ZTE ZXSDR BS8700</v>
      </c>
      <c r="BK17" s="23">
        <f>Input!BF17</f>
        <v>0</v>
      </c>
      <c r="BL17" s="23" t="str">
        <f>Input!BV17</f>
        <v/>
      </c>
      <c r="BM17" s="23" t="str">
        <f>Input!CJ17</f>
        <v/>
      </c>
      <c r="BN17" s="23" t="str">
        <f>Input!CX17</f>
        <v/>
      </c>
      <c r="BO17" s="350">
        <f>IF(ISNUMBER(Input!AA17),Input!AA17,0)</f>
        <v>3</v>
      </c>
      <c r="BP17" s="350">
        <f>IF(ISNUMBER(Input!AQ17),Input!AQ17,0)</f>
        <v>3</v>
      </c>
      <c r="BQ17" s="350">
        <f>IF(ISNUMBER(Input!BG17),Input!BG17,0)</f>
        <v>0</v>
      </c>
      <c r="BR17" s="350">
        <f>IF(ISNUMBER(Input!BW17),Input!BW17,0)</f>
        <v>0</v>
      </c>
      <c r="BS17" s="350">
        <f>IF(ISNUMBER(Input!CK17),Input!CK17,0)</f>
        <v>0</v>
      </c>
      <c r="BT17" s="351">
        <f>IF(ISNUMBER(Input!CY17),Input!CY17,0)</f>
        <v>0</v>
      </c>
      <c r="BU17" s="23" t="str">
        <f>Input!AF17</f>
        <v>4/6/6</v>
      </c>
      <c r="BV17" s="23" t="str">
        <f>Input!AV17</f>
        <v>2/2/2</v>
      </c>
      <c r="BW17" s="23" t="str">
        <f>Input!BL17</f>
        <v/>
      </c>
      <c r="BX17" s="23" t="str">
        <f>Input!CA17</f>
        <v/>
      </c>
      <c r="BY17" s="23" t="str">
        <f>Input!CO17</f>
        <v/>
      </c>
      <c r="BZ17" s="23" t="str">
        <f>Input!DC17</f>
        <v/>
      </c>
      <c r="CA17" s="23">
        <f t="shared" si="150"/>
        <v>4</v>
      </c>
      <c r="CB17" s="23">
        <f t="shared" si="151"/>
        <v>6</v>
      </c>
      <c r="CC17" s="23">
        <f t="shared" si="152"/>
        <v>6</v>
      </c>
      <c r="CD17" s="23">
        <f t="shared" si="153"/>
        <v>0</v>
      </c>
      <c r="CE17" s="23">
        <f t="shared" si="154"/>
        <v>0</v>
      </c>
      <c r="CF17" s="23">
        <f t="shared" si="155"/>
        <v>0</v>
      </c>
      <c r="CG17" s="23">
        <f t="shared" si="156"/>
        <v>2</v>
      </c>
      <c r="CH17" s="23">
        <f t="shared" si="157"/>
        <v>2</v>
      </c>
      <c r="CI17" s="23">
        <f t="shared" si="158"/>
        <v>2</v>
      </c>
      <c r="CJ17" s="23">
        <f t="shared" si="159"/>
        <v>0</v>
      </c>
      <c r="CK17" s="23">
        <f t="shared" si="160"/>
        <v>0</v>
      </c>
      <c r="CL17" s="23">
        <f t="shared" si="161"/>
        <v>0</v>
      </c>
      <c r="CM17" s="23">
        <f t="shared" si="162"/>
        <v>0</v>
      </c>
      <c r="CN17" s="23">
        <f t="shared" si="163"/>
        <v>0</v>
      </c>
      <c r="CO17" s="23">
        <f t="shared" si="164"/>
        <v>0</v>
      </c>
      <c r="CP17" s="23">
        <f t="shared" si="165"/>
        <v>0</v>
      </c>
      <c r="CQ17" s="23">
        <f t="shared" si="166"/>
        <v>0</v>
      </c>
      <c r="CR17" s="23">
        <f t="shared" si="167"/>
        <v>0</v>
      </c>
      <c r="CS17" s="23">
        <f t="shared" si="168"/>
        <v>0</v>
      </c>
      <c r="CT17" s="23">
        <f t="shared" si="169"/>
        <v>0</v>
      </c>
      <c r="CU17" s="23">
        <f t="shared" si="170"/>
        <v>0</v>
      </c>
      <c r="CV17" s="23">
        <f t="shared" si="171"/>
        <v>0</v>
      </c>
      <c r="CW17" s="23">
        <f t="shared" si="172"/>
        <v>0</v>
      </c>
      <c r="CX17" s="23">
        <f t="shared" si="173"/>
        <v>0</v>
      </c>
      <c r="CY17" s="23">
        <f t="shared" si="174"/>
        <v>0</v>
      </c>
      <c r="CZ17" s="23">
        <f t="shared" si="175"/>
        <v>0</v>
      </c>
      <c r="DA17" s="23">
        <f t="shared" si="176"/>
        <v>0</v>
      </c>
      <c r="DB17" s="23">
        <f t="shared" si="177"/>
        <v>0</v>
      </c>
      <c r="DC17" s="23">
        <f t="shared" si="178"/>
        <v>0</v>
      </c>
      <c r="DD17" s="23">
        <f t="shared" si="179"/>
        <v>0</v>
      </c>
      <c r="DE17" s="23">
        <f t="shared" si="180"/>
        <v>0</v>
      </c>
      <c r="DF17" s="23">
        <f t="shared" si="181"/>
        <v>0</v>
      </c>
      <c r="DG17" s="23">
        <f t="shared" si="182"/>
        <v>0</v>
      </c>
      <c r="DH17" s="23">
        <f t="shared" si="183"/>
        <v>0</v>
      </c>
      <c r="DI17" s="23">
        <f t="shared" si="184"/>
        <v>0</v>
      </c>
      <c r="DJ17" s="23">
        <f t="shared" si="185"/>
        <v>0</v>
      </c>
      <c r="DK17" s="23" t="str">
        <f>Input!AK17</f>
        <v>80W/120W/120W</v>
      </c>
      <c r="DL17" s="23" t="str">
        <f>Input!BA17</f>
        <v>80W/80W/80W</v>
      </c>
      <c r="DM17" s="23" t="str">
        <f>Input!BQ17</f>
        <v/>
      </c>
      <c r="DN17" s="23" t="str">
        <f>Input!CE17</f>
        <v/>
      </c>
      <c r="DO17" s="23" t="str">
        <f>Input!CS17</f>
        <v/>
      </c>
      <c r="DP17" s="23" t="str">
        <f>Input!DG17</f>
        <v/>
      </c>
      <c r="DQ17" s="23" t="str">
        <f t="shared" si="186"/>
        <v>80W/ 120W/ 120W</v>
      </c>
      <c r="DR17" s="23" t="str">
        <f t="shared" si="187"/>
        <v>80W/ 80W/ 80W</v>
      </c>
      <c r="DS17" s="23" t="str">
        <f t="shared" si="188"/>
        <v/>
      </c>
      <c r="DT17" s="23" t="str">
        <f t="shared" si="189"/>
        <v/>
      </c>
      <c r="DU17" s="23" t="str">
        <f t="shared" si="190"/>
        <v/>
      </c>
      <c r="DV17" s="23" t="str">
        <f t="shared" si="191"/>
        <v/>
      </c>
      <c r="DW17" s="23">
        <f t="shared" si="192"/>
        <v>80</v>
      </c>
      <c r="DX17" s="23">
        <f t="shared" si="193"/>
        <v>120</v>
      </c>
      <c r="DY17" s="23">
        <f t="shared" si="194"/>
        <v>120</v>
      </c>
      <c r="DZ17" s="23">
        <f t="shared" si="195"/>
        <v>0</v>
      </c>
      <c r="EA17" s="23">
        <f t="shared" si="196"/>
        <v>0</v>
      </c>
      <c r="EB17" s="23">
        <f t="shared" si="197"/>
        <v>0</v>
      </c>
      <c r="EC17" s="23">
        <f t="shared" si="198"/>
        <v>120</v>
      </c>
      <c r="ED17" s="23">
        <f t="shared" si="199"/>
        <v>80</v>
      </c>
      <c r="EE17" s="23">
        <f t="shared" si="200"/>
        <v>80</v>
      </c>
      <c r="EF17" s="23">
        <f t="shared" si="201"/>
        <v>80</v>
      </c>
      <c r="EG17" s="23">
        <f t="shared" si="202"/>
        <v>0</v>
      </c>
      <c r="EH17" s="23">
        <f t="shared" si="203"/>
        <v>0</v>
      </c>
      <c r="EI17" s="23">
        <f t="shared" si="204"/>
        <v>0</v>
      </c>
      <c r="EJ17" s="23">
        <f t="shared" si="205"/>
        <v>80</v>
      </c>
      <c r="EK17" s="23">
        <f t="shared" si="206"/>
        <v>0</v>
      </c>
      <c r="EL17" s="23">
        <f t="shared" si="207"/>
        <v>0</v>
      </c>
      <c r="EM17" s="23">
        <f t="shared" si="208"/>
        <v>0</v>
      </c>
      <c r="EN17" s="23">
        <f t="shared" si="209"/>
        <v>0</v>
      </c>
      <c r="EO17" s="23">
        <f t="shared" si="210"/>
        <v>0</v>
      </c>
      <c r="EP17" s="23">
        <f t="shared" si="211"/>
        <v>0</v>
      </c>
      <c r="EQ17" s="23">
        <f t="shared" si="212"/>
        <v>0</v>
      </c>
      <c r="ER17" s="23">
        <f t="shared" si="213"/>
        <v>0</v>
      </c>
      <c r="ES17" s="23">
        <f t="shared" si="214"/>
        <v>0</v>
      </c>
      <c r="ET17" s="23">
        <f t="shared" si="215"/>
        <v>0</v>
      </c>
      <c r="EU17" s="23">
        <f t="shared" si="216"/>
        <v>0</v>
      </c>
      <c r="EV17" s="23">
        <f t="shared" si="217"/>
        <v>0</v>
      </c>
      <c r="EW17" s="23">
        <f t="shared" si="218"/>
        <v>0</v>
      </c>
      <c r="EX17" s="23">
        <f t="shared" si="219"/>
        <v>0</v>
      </c>
      <c r="EY17" s="23">
        <f t="shared" si="220"/>
        <v>0</v>
      </c>
      <c r="EZ17" s="23">
        <f t="shared" si="221"/>
        <v>0</v>
      </c>
      <c r="FA17" s="23">
        <f t="shared" si="222"/>
        <v>0</v>
      </c>
      <c r="FB17" s="23">
        <f t="shared" si="223"/>
        <v>0</v>
      </c>
      <c r="FC17" s="23">
        <f t="shared" si="224"/>
        <v>0</v>
      </c>
      <c r="FD17" s="23">
        <f t="shared" si="225"/>
        <v>0</v>
      </c>
      <c r="FE17" s="23">
        <f t="shared" si="226"/>
        <v>0</v>
      </c>
      <c r="FF17" s="23">
        <f t="shared" si="227"/>
        <v>0</v>
      </c>
      <c r="FG17" s="23">
        <f t="shared" si="228"/>
        <v>0</v>
      </c>
      <c r="FH17" s="23">
        <f t="shared" si="229"/>
        <v>0</v>
      </c>
      <c r="FI17" s="23">
        <f t="shared" si="230"/>
        <v>0</v>
      </c>
      <c r="FJ17" s="23">
        <f t="shared" si="231"/>
        <v>0</v>
      </c>
      <c r="FK17" s="23">
        <f t="shared" si="232"/>
        <v>0</v>
      </c>
      <c r="FL17" s="23">
        <f t="shared" si="233"/>
        <v>0</v>
      </c>
      <c r="FM17" s="23">
        <f t="shared" si="234"/>
        <v>120</v>
      </c>
      <c r="FN17" s="23" t="str">
        <f>Input!AL17</f>
        <v>G900</v>
      </c>
      <c r="FO17" s="23" t="str">
        <f>Input!BB17</f>
        <v>U2100</v>
      </c>
      <c r="FP17" s="23">
        <f>Input!BR17</f>
        <v>0</v>
      </c>
      <c r="FQ17" s="23" t="str">
        <f>Input!CF17</f>
        <v/>
      </c>
      <c r="FR17" s="23" t="str">
        <f>Input!CT17</f>
        <v/>
      </c>
      <c r="FS17" s="23" t="str">
        <f>Input!DH17</f>
        <v/>
      </c>
      <c r="FT17" s="23" t="str">
        <f>Input!AM17</f>
        <v>25m/ 25m/ 25m</v>
      </c>
      <c r="FU17" s="23" t="str">
        <f>Input!BC17</f>
        <v>30m/ 30m/ 30m</v>
      </c>
      <c r="FV17" s="23">
        <f>Input!BS17</f>
        <v>0</v>
      </c>
      <c r="FW17" s="23" t="str">
        <f>Input!CG17</f>
        <v/>
      </c>
      <c r="FX17" s="23" t="str">
        <f>Input!CU17</f>
        <v/>
      </c>
      <c r="FY17" s="23" t="str">
        <f>Input!DI17</f>
        <v/>
      </c>
      <c r="FZ17" s="23" t="str">
        <f t="shared" si="235"/>
        <v>25m/ 25m/ 25m</v>
      </c>
      <c r="GA17" s="23" t="str">
        <f t="shared" si="236"/>
        <v>30m/ 30m/ 30m</v>
      </c>
      <c r="GB17" s="23" t="str">
        <f t="shared" si="237"/>
        <v/>
      </c>
      <c r="GC17" s="23" t="str">
        <f t="shared" si="238"/>
        <v/>
      </c>
      <c r="GD17" s="23" t="str">
        <f t="shared" si="239"/>
        <v/>
      </c>
      <c r="GE17" s="23" t="str">
        <f t="shared" si="240"/>
        <v/>
      </c>
      <c r="GF17" s="23">
        <f t="shared" si="241"/>
        <v>25</v>
      </c>
      <c r="GG17" s="23">
        <f t="shared" si="242"/>
        <v>25</v>
      </c>
      <c r="GH17" s="23">
        <f t="shared" si="243"/>
        <v>25</v>
      </c>
      <c r="GI17" s="23">
        <f t="shared" si="244"/>
        <v>0</v>
      </c>
      <c r="GJ17" s="23">
        <f t="shared" si="245"/>
        <v>0</v>
      </c>
      <c r="GK17" s="23">
        <f t="shared" si="246"/>
        <v>0</v>
      </c>
      <c r="GL17" s="23">
        <f t="shared" si="247"/>
        <v>30</v>
      </c>
      <c r="GM17" s="23">
        <f t="shared" si="248"/>
        <v>30</v>
      </c>
      <c r="GN17" s="23">
        <f t="shared" si="249"/>
        <v>30</v>
      </c>
      <c r="GO17" s="23">
        <f t="shared" si="250"/>
        <v>0</v>
      </c>
      <c r="GP17" s="23">
        <f t="shared" si="251"/>
        <v>0</v>
      </c>
      <c r="GQ17" s="23">
        <f t="shared" si="252"/>
        <v>0</v>
      </c>
      <c r="GR17" s="23">
        <f t="shared" si="253"/>
        <v>0</v>
      </c>
      <c r="GS17" s="23">
        <f t="shared" si="254"/>
        <v>0</v>
      </c>
      <c r="GT17" s="23">
        <f t="shared" si="255"/>
        <v>0</v>
      </c>
      <c r="GU17" s="23">
        <f t="shared" si="256"/>
        <v>0</v>
      </c>
      <c r="GV17" s="23">
        <f t="shared" si="257"/>
        <v>0</v>
      </c>
      <c r="GW17" s="23">
        <f t="shared" si="258"/>
        <v>0</v>
      </c>
      <c r="GX17" s="23">
        <f t="shared" si="259"/>
        <v>0</v>
      </c>
      <c r="GY17" s="23">
        <f t="shared" si="260"/>
        <v>0</v>
      </c>
      <c r="GZ17" s="23">
        <f t="shared" si="261"/>
        <v>0</v>
      </c>
      <c r="HA17" s="23">
        <f t="shared" si="262"/>
        <v>0</v>
      </c>
      <c r="HB17" s="23">
        <f t="shared" si="263"/>
        <v>0</v>
      </c>
      <c r="HC17" s="23">
        <f t="shared" si="264"/>
        <v>0</v>
      </c>
      <c r="HD17" s="23">
        <f t="shared" si="265"/>
        <v>0</v>
      </c>
      <c r="HE17" s="23">
        <f t="shared" si="266"/>
        <v>0</v>
      </c>
      <c r="HF17" s="23">
        <f t="shared" si="267"/>
        <v>0</v>
      </c>
      <c r="HG17" s="23">
        <f t="shared" si="268"/>
        <v>0</v>
      </c>
      <c r="HH17" s="23">
        <f t="shared" si="269"/>
        <v>0</v>
      </c>
      <c r="HI17" s="23">
        <f t="shared" si="270"/>
        <v>0</v>
      </c>
      <c r="HJ17" s="23">
        <f t="shared" si="271"/>
        <v>0</v>
      </c>
      <c r="HK17" s="23">
        <f t="shared" si="272"/>
        <v>0</v>
      </c>
      <c r="HL17" s="23">
        <f t="shared" si="273"/>
        <v>0</v>
      </c>
      <c r="HM17" s="23">
        <f t="shared" si="274"/>
        <v>0</v>
      </c>
      <c r="HN17" s="23">
        <f t="shared" si="275"/>
        <v>0</v>
      </c>
      <c r="HO17" s="23">
        <f t="shared" si="276"/>
        <v>0</v>
      </c>
      <c r="HP17" s="23" t="str">
        <f>INDEX(LabNameList,MATCH(LabId,LabIDList,0))</f>
        <v>Trung tâm Kiểm định và Chứng nhận 2</v>
      </c>
      <c r="HQ17" s="23">
        <f t="shared" si="277"/>
        <v>25</v>
      </c>
      <c r="HR17" s="23">
        <f t="shared" si="278"/>
        <v>30</v>
      </c>
      <c r="HS17" s="23">
        <f t="shared" si="279"/>
        <v>0</v>
      </c>
      <c r="HT17" s="23">
        <f t="shared" si="280"/>
        <v>0</v>
      </c>
      <c r="HU17" s="23">
        <f t="shared" si="281"/>
        <v>0</v>
      </c>
      <c r="HV17" s="23">
        <f t="shared" si="282"/>
        <v>0</v>
      </c>
      <c r="HW17" s="22">
        <f t="shared" si="283"/>
        <v>25</v>
      </c>
      <c r="HX17" s="22">
        <f>Input!EB17</f>
        <v>13</v>
      </c>
      <c r="HY17" s="23">
        <v>97</v>
      </c>
      <c r="HZ17" s="23"/>
      <c r="IA17" s="23"/>
      <c r="IB17" s="23"/>
      <c r="IC17" s="25" t="str">
        <f t="shared" si="284"/>
        <v>B00016050118TG20</v>
      </c>
      <c r="ID17" s="26">
        <f>Input!O17</f>
        <v>16</v>
      </c>
      <c r="IE17" s="260" t="str">
        <f t="shared" si="285"/>
        <v>050118</v>
      </c>
      <c r="IF17" s="25" t="s">
        <v>7083</v>
      </c>
      <c r="IG17" s="260" t="str">
        <f t="shared" si="286"/>
        <v>05/01/2018</v>
      </c>
      <c r="IH17" s="260" t="str">
        <f t="shared" si="287"/>
        <v>05/01/2023</v>
      </c>
      <c r="II17" s="342" t="str">
        <f xml:space="preserve"> Input!R17</f>
        <v>05/01/2018</v>
      </c>
      <c r="IJ17" s="260">
        <f t="shared" si="288"/>
        <v>44931</v>
      </c>
      <c r="IK17" s="261">
        <f t="shared" si="289"/>
        <v>3</v>
      </c>
      <c r="IL17" s="262" t="str">
        <f t="shared" si="290"/>
        <v>3-2</v>
      </c>
      <c r="IM17" s="262" t="str">
        <f t="shared" si="291"/>
        <v>CHUNG</v>
      </c>
      <c r="IN17" s="262" t="str">
        <f t="shared" si="292"/>
        <v>KHAC</v>
      </c>
      <c r="IO17" s="262" t="str">
        <f t="shared" si="293"/>
        <v/>
      </c>
      <c r="IP17" s="262" t="str">
        <f t="shared" si="294"/>
        <v/>
      </c>
      <c r="IQ17" s="262" t="str">
        <f t="shared" si="295"/>
        <v/>
      </c>
      <c r="IR17" s="262">
        <f t="shared" si="296"/>
        <v>2</v>
      </c>
      <c r="IS17" s="262">
        <f t="shared" si="297"/>
        <v>1</v>
      </c>
      <c r="IT17" s="262" t="str">
        <f t="shared" si="298"/>
        <v>Yes</v>
      </c>
      <c r="IU17" s="262" t="str">
        <f t="shared" si="299"/>
        <v>Yes</v>
      </c>
    </row>
    <row r="18" spans="1:255" ht="114.75">
      <c r="A18" s="349">
        <f>Input!A18</f>
        <v>17</v>
      </c>
      <c r="B18" s="22" t="str">
        <f>INDEX(ApplicantIDList,MATCH(AI18,ApplicantNameList,0))</f>
        <v>VNM-HCM</v>
      </c>
      <c r="C18" s="22" t="str">
        <f>INDEX(OperatorIDList,MATCH(AJ18,OperatorNameList,0))</f>
        <v>VNMOBILE</v>
      </c>
      <c r="D18" s="22" t="str">
        <f>Input!Y18</f>
        <v>359014</v>
      </c>
      <c r="E18" s="22" t="str">
        <f>Input!G18</f>
        <v>Số 102/1, tổ 1, khu phố 4, quốc lộ 1A, phường Hiệp Bình Phước, quận Thủ Đức, thành phố Hồ Chí Minh.</v>
      </c>
      <c r="F18" s="22" t="str">
        <f>TRIM(SUBSTITUTE(SUBSTITUTE(Input!H18,"Thành phố ",""),"Tỉnh ",""))</f>
        <v>Hồ Chí Minh</v>
      </c>
      <c r="G18" s="22" t="str">
        <f>Input!I18</f>
        <v>106,72626</v>
      </c>
      <c r="H18" s="22" t="str">
        <f>Input!J18</f>
        <v>10,8654</v>
      </c>
      <c r="I18" s="22">
        <f>Input!V18</f>
        <v>2</v>
      </c>
      <c r="J18" s="22" t="str">
        <f>Input!K18</f>
        <v>K00017261217D005</v>
      </c>
      <c r="K18" s="24" t="str">
        <f>TEXT(Input!L18,"dd/mm/yyyy")</f>
        <v>30/12/2017</v>
      </c>
      <c r="L18" s="24" t="str">
        <f>TEXT(Input!M18,"dd/mm/yyyy")</f>
        <v>26/12/2017</v>
      </c>
      <c r="M18" s="22" t="str">
        <f t="shared" si="135"/>
        <v>CÔNG TY CỔ PHẦN VIỄN THÔNG DI ĐỘNG VIETNAMOBILE;CÔNG TY CỔ PHẦN VIỄN THÔNG DI ĐỘNG VIETNAMOBILE</v>
      </c>
      <c r="N18" s="22" t="str">
        <f t="shared" si="136"/>
        <v>359014;359014</v>
      </c>
      <c r="O18" s="22" t="str">
        <f t="shared" si="137"/>
        <v>ERICSSON RBS 2216 &amp; ERICSSON RBS 2111;ZTE ZXSDR BS8700</v>
      </c>
      <c r="P18" s="22" t="str">
        <f t="shared" si="138"/>
        <v>3;3</v>
      </c>
      <c r="Q18" s="22" t="str">
        <f t="shared" si="139"/>
        <v>4/4/6;2/2/2</v>
      </c>
      <c r="R18" s="22" t="str">
        <f t="shared" si="140"/>
        <v>80W/ 80W/ 120W;80W/ 80W/ 80W</v>
      </c>
      <c r="S18" s="22" t="str">
        <f t="shared" si="141"/>
        <v>G900;U2100</v>
      </c>
      <c r="T18" s="22" t="str">
        <f t="shared" si="142"/>
        <v>45m/ 45m/ 45m;40m/ 40m/ 40m</v>
      </c>
      <c r="U18" s="22">
        <v>17</v>
      </c>
      <c r="V18" s="22"/>
      <c r="W18" s="22" t="b">
        <f>INDEX(TrueFalseList,_xlfn.IFNA(MATCH(Input!EC18,CoKhongList,0),MATCH(Input!EC18,YesNoList,0)))</f>
        <v>1</v>
      </c>
      <c r="X18" s="22" t="b">
        <f>INDEX(TrueFalseList,_xlfn.IFNA(MATCH(Input!W18,CoKhongList,0),MATCH(Input!W18,YesNoList,0)))</f>
        <v>0</v>
      </c>
      <c r="Y18" s="22" t="str">
        <f>Input!DZ18</f>
        <v/>
      </c>
      <c r="Z18" s="22" t="b">
        <f>INDEX(TrueFalseList,_xlfn.IFNA(MATCH(Input!EA18,CoKhongList,0),MATCH(Input!EA18,YesNoList,0)))</f>
        <v>1</v>
      </c>
      <c r="AA18" s="22">
        <f t="shared" si="143"/>
        <v>76</v>
      </c>
      <c r="AB18" s="22" t="b">
        <v>0</v>
      </c>
      <c r="AC18" s="22" t="b">
        <v>1</v>
      </c>
      <c r="AD18" s="22">
        <f>Input!DR18</f>
        <v>0</v>
      </c>
      <c r="AE18" s="22"/>
      <c r="AF18" s="22">
        <f>Options!D22</f>
        <v>0</v>
      </c>
      <c r="AG18" s="22">
        <f t="shared" si="144"/>
        <v>0</v>
      </c>
      <c r="AH18" s="23"/>
      <c r="AI18" s="350" t="str">
        <f>Input!E18</f>
        <v>CHI NHÁNH CÔNG TY CỔ PHẦN VIỄN THÔNG DI ĐỘNG VIETNAMOBILE TẠI THÀNH PHỐ HỒ CHÍ MINH</v>
      </c>
      <c r="AJ18" s="350" t="str">
        <f>Input!F18</f>
        <v>CÔNG TY CỔ PHẦN VIỄN THÔNG DI ĐỘNG VIETNAMOBILE</v>
      </c>
      <c r="AK18" s="22">
        <f t="shared" si="145"/>
        <v>6</v>
      </c>
      <c r="AL18" s="258" t="str">
        <f t="shared" si="146"/>
        <v>thành phố Hồ Chí Minh.</v>
      </c>
      <c r="AM18" s="258" t="str">
        <f t="shared" si="147"/>
        <v>quận Thủ Đức</v>
      </c>
      <c r="AN18" s="258" t="str">
        <f t="shared" si="148"/>
        <v>phường Hiệp Bình Phước</v>
      </c>
      <c r="AO18" s="22" t="str">
        <f>INDEX(CityIDList,MATCH(F18,CityNameList,0))</f>
        <v>HCM</v>
      </c>
      <c r="AP18" s="23" t="str">
        <f>Input!X18</f>
        <v>CÔNG TY CỔ PHẦN VIỄN THÔNG DI ĐỘNG VIETNAMOBILE</v>
      </c>
      <c r="AQ18" s="23" t="str">
        <f>Input!AN18</f>
        <v>CÔNG TY CỔ PHẦN VIỄN THÔNG DI ĐỘNG VIETNAMOBILE</v>
      </c>
      <c r="AR18" s="23">
        <f>Input!BD18</f>
        <v>0</v>
      </c>
      <c r="AS18" s="23" t="str">
        <f>Input!BT18</f>
        <v/>
      </c>
      <c r="AT18" s="23" t="str">
        <f>Input!CH18</f>
        <v/>
      </c>
      <c r="AU18" s="23" t="str">
        <f>Input!CV18</f>
        <v/>
      </c>
      <c r="AV18" s="23" t="str">
        <f>IF(I18&gt;=1,INDEX(OperatorIDList,MATCH(AP18,OperatorNameList,0)),"")</f>
        <v>VNMOBILE</v>
      </c>
      <c r="AW18" s="23" t="str">
        <f>IF(I18&gt;=2,INDEX(OperatorIDList,MATCH(AQ18,OperatorNameList,0)),"")</f>
        <v>VNMOBILE</v>
      </c>
      <c r="AX18" s="23" t="str">
        <f>IF(I18&gt;=3,INDEX(OperatorIDList,MATCH(AR18,OperatorNameList,0)),"")</f>
        <v/>
      </c>
      <c r="AY18" s="23" t="str">
        <f>IF(I18&gt;=4,INDEX(OperatorIDList,MATCH(AS18,OperatorNameList,0)),"")</f>
        <v/>
      </c>
      <c r="AZ18" s="23" t="str">
        <f>IF(I18&gt;=5,INDEX(OperatorIDList,MATCH(AT18,OperatorNameList,0)),"")</f>
        <v/>
      </c>
      <c r="BA18" s="23" t="str">
        <f>IF(I18&gt;=6,INDEX(OperatorIDList,MATCH(AU18,OperatorNameList,0)),"")</f>
        <v/>
      </c>
      <c r="BB18" s="23" t="str">
        <f t="shared" si="149"/>
        <v>VNMOBILE;VNMOBILE</v>
      </c>
      <c r="BC18" s="23" t="str">
        <f>Input!Y18</f>
        <v>359014</v>
      </c>
      <c r="BD18" s="23" t="str">
        <f>Input!AO18</f>
        <v>359014</v>
      </c>
      <c r="BE18" s="23">
        <f>Input!BE18</f>
        <v>0</v>
      </c>
      <c r="BF18" s="23" t="str">
        <f>Input!BU18</f>
        <v/>
      </c>
      <c r="BG18" s="23" t="str">
        <f>Input!CI18</f>
        <v/>
      </c>
      <c r="BH18" s="23" t="str">
        <f>Input!CW18</f>
        <v/>
      </c>
      <c r="BI18" s="23" t="str">
        <f>Input!Z18</f>
        <v>ERICSSON RBS 2216 &amp; ERICSSON RBS 2111</v>
      </c>
      <c r="BJ18" s="23" t="str">
        <f>Input!AP18</f>
        <v>ZTE ZXSDR BS8700</v>
      </c>
      <c r="BK18" s="23">
        <f>Input!BF18</f>
        <v>0</v>
      </c>
      <c r="BL18" s="23" t="str">
        <f>Input!BV18</f>
        <v/>
      </c>
      <c r="BM18" s="23" t="str">
        <f>Input!CJ18</f>
        <v/>
      </c>
      <c r="BN18" s="23" t="str">
        <f>Input!CX18</f>
        <v/>
      </c>
      <c r="BO18" s="350">
        <f>IF(ISNUMBER(Input!AA18),Input!AA18,0)</f>
        <v>3</v>
      </c>
      <c r="BP18" s="350">
        <f>IF(ISNUMBER(Input!AQ18),Input!AQ18,0)</f>
        <v>3</v>
      </c>
      <c r="BQ18" s="350">
        <f>IF(ISNUMBER(Input!BG18),Input!BG18,0)</f>
        <v>0</v>
      </c>
      <c r="BR18" s="350">
        <f>IF(ISNUMBER(Input!BW18),Input!BW18,0)</f>
        <v>0</v>
      </c>
      <c r="BS18" s="350">
        <f>IF(ISNUMBER(Input!CK18),Input!CK18,0)</f>
        <v>0</v>
      </c>
      <c r="BT18" s="351">
        <f>IF(ISNUMBER(Input!CY18),Input!CY18,0)</f>
        <v>0</v>
      </c>
      <c r="BU18" s="23" t="str">
        <f>Input!AF18</f>
        <v>4/4/6</v>
      </c>
      <c r="BV18" s="23" t="str">
        <f>Input!AV18</f>
        <v>2/2/2</v>
      </c>
      <c r="BW18" s="23" t="str">
        <f>Input!BL18</f>
        <v/>
      </c>
      <c r="BX18" s="23" t="str">
        <f>Input!CA18</f>
        <v/>
      </c>
      <c r="BY18" s="23" t="str">
        <f>Input!CO18</f>
        <v/>
      </c>
      <c r="BZ18" s="23" t="str">
        <f>Input!DC18</f>
        <v/>
      </c>
      <c r="CA18" s="23">
        <f t="shared" si="150"/>
        <v>4</v>
      </c>
      <c r="CB18" s="23">
        <f t="shared" si="151"/>
        <v>4</v>
      </c>
      <c r="CC18" s="23">
        <f t="shared" si="152"/>
        <v>6</v>
      </c>
      <c r="CD18" s="23">
        <f t="shared" si="153"/>
        <v>0</v>
      </c>
      <c r="CE18" s="23">
        <f t="shared" si="154"/>
        <v>0</v>
      </c>
      <c r="CF18" s="23">
        <f t="shared" si="155"/>
        <v>0</v>
      </c>
      <c r="CG18" s="23">
        <f t="shared" si="156"/>
        <v>2</v>
      </c>
      <c r="CH18" s="23">
        <f t="shared" si="157"/>
        <v>2</v>
      </c>
      <c r="CI18" s="23">
        <f t="shared" si="158"/>
        <v>2</v>
      </c>
      <c r="CJ18" s="23">
        <f t="shared" si="159"/>
        <v>0</v>
      </c>
      <c r="CK18" s="23">
        <f t="shared" si="160"/>
        <v>0</v>
      </c>
      <c r="CL18" s="23">
        <f t="shared" si="161"/>
        <v>0</v>
      </c>
      <c r="CM18" s="23">
        <f t="shared" si="162"/>
        <v>0</v>
      </c>
      <c r="CN18" s="23">
        <f t="shared" si="163"/>
        <v>0</v>
      </c>
      <c r="CO18" s="23">
        <f t="shared" si="164"/>
        <v>0</v>
      </c>
      <c r="CP18" s="23">
        <f t="shared" si="165"/>
        <v>0</v>
      </c>
      <c r="CQ18" s="23">
        <f t="shared" si="166"/>
        <v>0</v>
      </c>
      <c r="CR18" s="23">
        <f t="shared" si="167"/>
        <v>0</v>
      </c>
      <c r="CS18" s="23">
        <f t="shared" si="168"/>
        <v>0</v>
      </c>
      <c r="CT18" s="23">
        <f t="shared" si="169"/>
        <v>0</v>
      </c>
      <c r="CU18" s="23">
        <f t="shared" si="170"/>
        <v>0</v>
      </c>
      <c r="CV18" s="23">
        <f t="shared" si="171"/>
        <v>0</v>
      </c>
      <c r="CW18" s="23">
        <f t="shared" si="172"/>
        <v>0</v>
      </c>
      <c r="CX18" s="23">
        <f t="shared" si="173"/>
        <v>0</v>
      </c>
      <c r="CY18" s="23">
        <f t="shared" si="174"/>
        <v>0</v>
      </c>
      <c r="CZ18" s="23">
        <f t="shared" si="175"/>
        <v>0</v>
      </c>
      <c r="DA18" s="23">
        <f t="shared" si="176"/>
        <v>0</v>
      </c>
      <c r="DB18" s="23">
        <f t="shared" si="177"/>
        <v>0</v>
      </c>
      <c r="DC18" s="23">
        <f t="shared" si="178"/>
        <v>0</v>
      </c>
      <c r="DD18" s="23">
        <f t="shared" si="179"/>
        <v>0</v>
      </c>
      <c r="DE18" s="23">
        <f t="shared" si="180"/>
        <v>0</v>
      </c>
      <c r="DF18" s="23">
        <f t="shared" si="181"/>
        <v>0</v>
      </c>
      <c r="DG18" s="23">
        <f t="shared" si="182"/>
        <v>0</v>
      </c>
      <c r="DH18" s="23">
        <f t="shared" si="183"/>
        <v>0</v>
      </c>
      <c r="DI18" s="23">
        <f t="shared" si="184"/>
        <v>0</v>
      </c>
      <c r="DJ18" s="23">
        <f t="shared" si="185"/>
        <v>0</v>
      </c>
      <c r="DK18" s="23" t="str">
        <f>Input!AK18</f>
        <v>80W/80W/120W</v>
      </c>
      <c r="DL18" s="23" t="str">
        <f>Input!BA18</f>
        <v>80W/80W/80W</v>
      </c>
      <c r="DM18" s="23" t="str">
        <f>Input!BQ18</f>
        <v/>
      </c>
      <c r="DN18" s="23" t="str">
        <f>Input!CE18</f>
        <v/>
      </c>
      <c r="DO18" s="23" t="str">
        <f>Input!CS18</f>
        <v/>
      </c>
      <c r="DP18" s="23" t="str">
        <f>Input!DG18</f>
        <v/>
      </c>
      <c r="DQ18" s="23" t="str">
        <f t="shared" si="186"/>
        <v>80W/ 80W/ 120W</v>
      </c>
      <c r="DR18" s="23" t="str">
        <f t="shared" si="187"/>
        <v>80W/ 80W/ 80W</v>
      </c>
      <c r="DS18" s="23" t="str">
        <f t="shared" si="188"/>
        <v/>
      </c>
      <c r="DT18" s="23" t="str">
        <f t="shared" si="189"/>
        <v/>
      </c>
      <c r="DU18" s="23" t="str">
        <f t="shared" si="190"/>
        <v/>
      </c>
      <c r="DV18" s="23" t="str">
        <f t="shared" si="191"/>
        <v/>
      </c>
      <c r="DW18" s="23">
        <f t="shared" si="192"/>
        <v>80</v>
      </c>
      <c r="DX18" s="23">
        <f t="shared" si="193"/>
        <v>80</v>
      </c>
      <c r="DY18" s="23">
        <f t="shared" si="194"/>
        <v>120</v>
      </c>
      <c r="DZ18" s="23">
        <f t="shared" si="195"/>
        <v>0</v>
      </c>
      <c r="EA18" s="23">
        <f t="shared" si="196"/>
        <v>0</v>
      </c>
      <c r="EB18" s="23">
        <f t="shared" si="197"/>
        <v>0</v>
      </c>
      <c r="EC18" s="23">
        <f t="shared" si="198"/>
        <v>120</v>
      </c>
      <c r="ED18" s="23">
        <f t="shared" si="199"/>
        <v>80</v>
      </c>
      <c r="EE18" s="23">
        <f t="shared" si="200"/>
        <v>80</v>
      </c>
      <c r="EF18" s="23">
        <f t="shared" si="201"/>
        <v>80</v>
      </c>
      <c r="EG18" s="23">
        <f t="shared" si="202"/>
        <v>0</v>
      </c>
      <c r="EH18" s="23">
        <f t="shared" si="203"/>
        <v>0</v>
      </c>
      <c r="EI18" s="23">
        <f t="shared" si="204"/>
        <v>0</v>
      </c>
      <c r="EJ18" s="23">
        <f t="shared" si="205"/>
        <v>80</v>
      </c>
      <c r="EK18" s="23">
        <f t="shared" si="206"/>
        <v>0</v>
      </c>
      <c r="EL18" s="23">
        <f t="shared" si="207"/>
        <v>0</v>
      </c>
      <c r="EM18" s="23">
        <f t="shared" si="208"/>
        <v>0</v>
      </c>
      <c r="EN18" s="23">
        <f t="shared" si="209"/>
        <v>0</v>
      </c>
      <c r="EO18" s="23">
        <f t="shared" si="210"/>
        <v>0</v>
      </c>
      <c r="EP18" s="23">
        <f t="shared" si="211"/>
        <v>0</v>
      </c>
      <c r="EQ18" s="23">
        <f t="shared" si="212"/>
        <v>0</v>
      </c>
      <c r="ER18" s="23">
        <f t="shared" si="213"/>
        <v>0</v>
      </c>
      <c r="ES18" s="23">
        <f t="shared" si="214"/>
        <v>0</v>
      </c>
      <c r="ET18" s="23">
        <f t="shared" si="215"/>
        <v>0</v>
      </c>
      <c r="EU18" s="23">
        <f t="shared" si="216"/>
        <v>0</v>
      </c>
      <c r="EV18" s="23">
        <f t="shared" si="217"/>
        <v>0</v>
      </c>
      <c r="EW18" s="23">
        <f t="shared" si="218"/>
        <v>0</v>
      </c>
      <c r="EX18" s="23">
        <f t="shared" si="219"/>
        <v>0</v>
      </c>
      <c r="EY18" s="23">
        <f t="shared" si="220"/>
        <v>0</v>
      </c>
      <c r="EZ18" s="23">
        <f t="shared" si="221"/>
        <v>0</v>
      </c>
      <c r="FA18" s="23">
        <f t="shared" si="222"/>
        <v>0</v>
      </c>
      <c r="FB18" s="23">
        <f t="shared" si="223"/>
        <v>0</v>
      </c>
      <c r="FC18" s="23">
        <f t="shared" si="224"/>
        <v>0</v>
      </c>
      <c r="FD18" s="23">
        <f t="shared" si="225"/>
        <v>0</v>
      </c>
      <c r="FE18" s="23">
        <f t="shared" si="226"/>
        <v>0</v>
      </c>
      <c r="FF18" s="23">
        <f t="shared" si="227"/>
        <v>0</v>
      </c>
      <c r="FG18" s="23">
        <f t="shared" si="228"/>
        <v>0</v>
      </c>
      <c r="FH18" s="23">
        <f t="shared" si="229"/>
        <v>0</v>
      </c>
      <c r="FI18" s="23">
        <f t="shared" si="230"/>
        <v>0</v>
      </c>
      <c r="FJ18" s="23">
        <f t="shared" si="231"/>
        <v>0</v>
      </c>
      <c r="FK18" s="23">
        <f t="shared" si="232"/>
        <v>0</v>
      </c>
      <c r="FL18" s="23">
        <f t="shared" si="233"/>
        <v>0</v>
      </c>
      <c r="FM18" s="23">
        <f t="shared" si="234"/>
        <v>120</v>
      </c>
      <c r="FN18" s="23" t="str">
        <f>Input!AL18</f>
        <v>G900</v>
      </c>
      <c r="FO18" s="23" t="str">
        <f>Input!BB18</f>
        <v>U2100</v>
      </c>
      <c r="FP18" s="23">
        <f>Input!BR18</f>
        <v>0</v>
      </c>
      <c r="FQ18" s="23" t="str">
        <f>Input!CF18</f>
        <v/>
      </c>
      <c r="FR18" s="23" t="str">
        <f>Input!CT18</f>
        <v/>
      </c>
      <c r="FS18" s="23" t="str">
        <f>Input!DH18</f>
        <v/>
      </c>
      <c r="FT18" s="23" t="str">
        <f>Input!AM18</f>
        <v>45m/ 45m/ 45m</v>
      </c>
      <c r="FU18" s="23" t="str">
        <f>Input!BC18</f>
        <v>40m/ 40m/ 40m</v>
      </c>
      <c r="FV18" s="23">
        <f>Input!BS18</f>
        <v>0</v>
      </c>
      <c r="FW18" s="23" t="str">
        <f>Input!CG18</f>
        <v/>
      </c>
      <c r="FX18" s="23" t="str">
        <f>Input!CU18</f>
        <v/>
      </c>
      <c r="FY18" s="23" t="str">
        <f>Input!DI18</f>
        <v/>
      </c>
      <c r="FZ18" s="23" t="str">
        <f t="shared" si="235"/>
        <v>45m/ 45m/ 45m</v>
      </c>
      <c r="GA18" s="23" t="str">
        <f t="shared" si="236"/>
        <v>40m/ 40m/ 40m</v>
      </c>
      <c r="GB18" s="23" t="str">
        <f t="shared" si="237"/>
        <v/>
      </c>
      <c r="GC18" s="23" t="str">
        <f t="shared" si="238"/>
        <v/>
      </c>
      <c r="GD18" s="23" t="str">
        <f t="shared" si="239"/>
        <v/>
      </c>
      <c r="GE18" s="23" t="str">
        <f t="shared" si="240"/>
        <v/>
      </c>
      <c r="GF18" s="23">
        <f t="shared" si="241"/>
        <v>45</v>
      </c>
      <c r="GG18" s="23">
        <f t="shared" si="242"/>
        <v>45</v>
      </c>
      <c r="GH18" s="23">
        <f t="shared" si="243"/>
        <v>45</v>
      </c>
      <c r="GI18" s="23">
        <f t="shared" si="244"/>
        <v>0</v>
      </c>
      <c r="GJ18" s="23">
        <f t="shared" si="245"/>
        <v>0</v>
      </c>
      <c r="GK18" s="23">
        <f t="shared" si="246"/>
        <v>0</v>
      </c>
      <c r="GL18" s="23">
        <f t="shared" si="247"/>
        <v>40</v>
      </c>
      <c r="GM18" s="23">
        <f t="shared" si="248"/>
        <v>40</v>
      </c>
      <c r="GN18" s="23">
        <f t="shared" si="249"/>
        <v>40</v>
      </c>
      <c r="GO18" s="23">
        <f t="shared" si="250"/>
        <v>0</v>
      </c>
      <c r="GP18" s="23">
        <f t="shared" si="251"/>
        <v>0</v>
      </c>
      <c r="GQ18" s="23">
        <f t="shared" si="252"/>
        <v>0</v>
      </c>
      <c r="GR18" s="23">
        <f t="shared" si="253"/>
        <v>0</v>
      </c>
      <c r="GS18" s="23">
        <f t="shared" si="254"/>
        <v>0</v>
      </c>
      <c r="GT18" s="23">
        <f t="shared" si="255"/>
        <v>0</v>
      </c>
      <c r="GU18" s="23">
        <f t="shared" si="256"/>
        <v>0</v>
      </c>
      <c r="GV18" s="23">
        <f t="shared" si="257"/>
        <v>0</v>
      </c>
      <c r="GW18" s="23">
        <f t="shared" si="258"/>
        <v>0</v>
      </c>
      <c r="GX18" s="23">
        <f t="shared" si="259"/>
        <v>0</v>
      </c>
      <c r="GY18" s="23">
        <f t="shared" si="260"/>
        <v>0</v>
      </c>
      <c r="GZ18" s="23">
        <f t="shared" si="261"/>
        <v>0</v>
      </c>
      <c r="HA18" s="23">
        <f t="shared" si="262"/>
        <v>0</v>
      </c>
      <c r="HB18" s="23">
        <f t="shared" si="263"/>
        <v>0</v>
      </c>
      <c r="HC18" s="23">
        <f t="shared" si="264"/>
        <v>0</v>
      </c>
      <c r="HD18" s="23">
        <f t="shared" si="265"/>
        <v>0</v>
      </c>
      <c r="HE18" s="23">
        <f t="shared" si="266"/>
        <v>0</v>
      </c>
      <c r="HF18" s="23">
        <f t="shared" si="267"/>
        <v>0</v>
      </c>
      <c r="HG18" s="23">
        <f t="shared" si="268"/>
        <v>0</v>
      </c>
      <c r="HH18" s="23">
        <f t="shared" si="269"/>
        <v>0</v>
      </c>
      <c r="HI18" s="23">
        <f t="shared" si="270"/>
        <v>0</v>
      </c>
      <c r="HJ18" s="23">
        <f t="shared" si="271"/>
        <v>0</v>
      </c>
      <c r="HK18" s="23">
        <f t="shared" si="272"/>
        <v>0</v>
      </c>
      <c r="HL18" s="23">
        <f t="shared" si="273"/>
        <v>0</v>
      </c>
      <c r="HM18" s="23">
        <f t="shared" si="274"/>
        <v>0</v>
      </c>
      <c r="HN18" s="23">
        <f t="shared" si="275"/>
        <v>0</v>
      </c>
      <c r="HO18" s="23">
        <f t="shared" si="276"/>
        <v>0</v>
      </c>
      <c r="HP18" s="23" t="str">
        <f>INDEX(LabNameList,MATCH(LabId,LabIDList,0))</f>
        <v>Trung tâm Kiểm định và Chứng nhận 2</v>
      </c>
      <c r="HQ18" s="23">
        <f t="shared" si="277"/>
        <v>45</v>
      </c>
      <c r="HR18" s="23">
        <f t="shared" si="278"/>
        <v>40</v>
      </c>
      <c r="HS18" s="23">
        <f t="shared" si="279"/>
        <v>0</v>
      </c>
      <c r="HT18" s="23">
        <f t="shared" si="280"/>
        <v>0</v>
      </c>
      <c r="HU18" s="23">
        <f t="shared" si="281"/>
        <v>0</v>
      </c>
      <c r="HV18" s="23">
        <f t="shared" si="282"/>
        <v>0</v>
      </c>
      <c r="HW18" s="22">
        <f t="shared" si="283"/>
        <v>40</v>
      </c>
      <c r="HX18" s="22">
        <f>Input!EB18</f>
        <v>-36</v>
      </c>
      <c r="HY18" s="23">
        <v>97</v>
      </c>
      <c r="HZ18" s="23"/>
      <c r="IA18" s="23"/>
      <c r="IB18" s="23"/>
      <c r="IC18" s="25" t="str">
        <f t="shared" si="284"/>
        <v>B00017050118TG21</v>
      </c>
      <c r="ID18" s="26">
        <f>Input!O18</f>
        <v>17</v>
      </c>
      <c r="IE18" s="260" t="str">
        <f t="shared" si="285"/>
        <v>050118</v>
      </c>
      <c r="IF18" s="25" t="s">
        <v>7084</v>
      </c>
      <c r="IG18" s="260" t="str">
        <f t="shared" si="286"/>
        <v>05/01/2018</v>
      </c>
      <c r="IH18" s="260" t="str">
        <f t="shared" si="287"/>
        <v>05/01/2023</v>
      </c>
      <c r="II18" s="342" t="str">
        <f xml:space="preserve"> Input!R18</f>
        <v>05/01/2018</v>
      </c>
      <c r="IJ18" s="260">
        <f t="shared" si="288"/>
        <v>44931</v>
      </c>
      <c r="IK18" s="261">
        <f t="shared" si="289"/>
        <v>3</v>
      </c>
      <c r="IL18" s="262" t="str">
        <f t="shared" si="290"/>
        <v>3-2</v>
      </c>
      <c r="IM18" s="262" t="str">
        <f t="shared" si="291"/>
        <v>CHUNG</v>
      </c>
      <c r="IN18" s="262" t="str">
        <f t="shared" si="292"/>
        <v>KHAC</v>
      </c>
      <c r="IO18" s="262" t="str">
        <f t="shared" si="293"/>
        <v/>
      </c>
      <c r="IP18" s="262" t="str">
        <f t="shared" si="294"/>
        <v/>
      </c>
      <c r="IQ18" s="262" t="str">
        <f t="shared" si="295"/>
        <v/>
      </c>
      <c r="IR18" s="262">
        <f t="shared" si="296"/>
        <v>2</v>
      </c>
      <c r="IS18" s="262">
        <f t="shared" si="297"/>
        <v>1</v>
      </c>
      <c r="IT18" s="262" t="str">
        <f t="shared" si="298"/>
        <v>Yes</v>
      </c>
      <c r="IU18" s="262" t="str">
        <f t="shared" si="299"/>
        <v>Yes</v>
      </c>
    </row>
    <row r="19" spans="1:255" ht="114.75">
      <c r="A19" s="349">
        <f>Input!A19</f>
        <v>18</v>
      </c>
      <c r="B19" s="22" t="str">
        <f>INDEX(ApplicantIDList,MATCH(AI19,ApplicantNameList,0))</f>
        <v>VNM-HCM</v>
      </c>
      <c r="C19" s="22" t="str">
        <f>INDEX(OperatorIDList,MATCH(AJ19,OperatorNameList,0))</f>
        <v>VNMOBILE</v>
      </c>
      <c r="D19" s="22" t="str">
        <f>Input!Y19</f>
        <v>359409</v>
      </c>
      <c r="E19" s="22" t="str">
        <f>Input!G19</f>
        <v>Số 357/9, quốc lộ 13, tổ 10, phường Hiệp Bình Phước, quận Thủ Đức, thành phố Hồ Chí Minh.</v>
      </c>
      <c r="F19" s="22" t="str">
        <f>TRIM(SUBSTITUTE(SUBSTITUTE(Input!H19,"Thành phố ",""),"Tỉnh ",""))</f>
        <v>Hồ Chí Minh</v>
      </c>
      <c r="G19" s="22" t="str">
        <f>Input!I19</f>
        <v>106,71573</v>
      </c>
      <c r="H19" s="22" t="str">
        <f>Input!J19</f>
        <v>10,84068</v>
      </c>
      <c r="I19" s="22">
        <f>Input!V19</f>
        <v>2</v>
      </c>
      <c r="J19" s="22" t="str">
        <f>Input!K19</f>
        <v>K00018261217D005</v>
      </c>
      <c r="K19" s="24" t="str">
        <f>TEXT(Input!L19,"dd/mm/yyyy")</f>
        <v>30/12/2017</v>
      </c>
      <c r="L19" s="24" t="str">
        <f>TEXT(Input!M19,"dd/mm/yyyy")</f>
        <v>26/12/2017</v>
      </c>
      <c r="M19" s="22" t="str">
        <f t="shared" si="135"/>
        <v>CÔNG TY CỔ PHẦN VIỄN THÔNG DI ĐỘNG VIETNAMOBILE;CÔNG TY CỔ PHẦN VIỄN THÔNG DI ĐỘNG VIETNAMOBILE</v>
      </c>
      <c r="N19" s="22" t="str">
        <f t="shared" si="136"/>
        <v>359409;359409</v>
      </c>
      <c r="O19" s="22" t="str">
        <f t="shared" si="137"/>
        <v>ERICSSON RBS 2216;ZTE ZXSDR BS8700</v>
      </c>
      <c r="P19" s="22" t="str">
        <f t="shared" si="138"/>
        <v>3;3</v>
      </c>
      <c r="Q19" s="22" t="str">
        <f t="shared" si="139"/>
        <v>4/4/4;2/2/2</v>
      </c>
      <c r="R19" s="22" t="str">
        <f t="shared" si="140"/>
        <v>80W/ 80W/ 80W;80W/ 80W/ 80W</v>
      </c>
      <c r="S19" s="22" t="str">
        <f t="shared" si="141"/>
        <v>G900;U2100</v>
      </c>
      <c r="T19" s="22" t="str">
        <f t="shared" si="142"/>
        <v>25m/ 25m/ 25m;26m/ 26m/ 26m</v>
      </c>
      <c r="U19" s="22">
        <v>18</v>
      </c>
      <c r="V19" s="22"/>
      <c r="W19" s="22" t="b">
        <f>INDEX(TrueFalseList,_xlfn.IFNA(MATCH(Input!EC19,CoKhongList,0),MATCH(Input!EC19,YesNoList,0)))</f>
        <v>0</v>
      </c>
      <c r="X19" s="22" t="b">
        <f>INDEX(TrueFalseList,_xlfn.IFNA(MATCH(Input!W19,CoKhongList,0),MATCH(Input!W19,YesNoList,0)))</f>
        <v>0</v>
      </c>
      <c r="Y19" s="22" t="str">
        <f>Input!DZ19</f>
        <v/>
      </c>
      <c r="Z19" s="22" t="b">
        <f>INDEX(TrueFalseList,_xlfn.IFNA(MATCH(Input!EA19,CoKhongList,0),MATCH(Input!EA19,YesNoList,0)))</f>
        <v>1</v>
      </c>
      <c r="AA19" s="22">
        <f t="shared" si="143"/>
        <v>16</v>
      </c>
      <c r="AB19" s="22" t="b">
        <v>0</v>
      </c>
      <c r="AC19" s="22" t="b">
        <v>1</v>
      </c>
      <c r="AD19" s="22">
        <f>Input!DR19</f>
        <v>0</v>
      </c>
      <c r="AE19" s="22"/>
      <c r="AF19" s="22">
        <f>Options!D23</f>
        <v>0</v>
      </c>
      <c r="AG19" s="22">
        <f t="shared" si="144"/>
        <v>0</v>
      </c>
      <c r="AH19" s="23"/>
      <c r="AI19" s="350" t="str">
        <f>Input!E19</f>
        <v>CHI NHÁNH CÔNG TY CỔ PHẦN VIỄN THÔNG DI ĐỘNG VIETNAMOBILE TẠI THÀNH PHỐ HỒ CHÍ MINH</v>
      </c>
      <c r="AJ19" s="350" t="str">
        <f>Input!F19</f>
        <v>CÔNG TY CỔ PHẦN VIỄN THÔNG DI ĐỘNG VIETNAMOBILE</v>
      </c>
      <c r="AK19" s="22">
        <f t="shared" si="145"/>
        <v>5</v>
      </c>
      <c r="AL19" s="258" t="str">
        <f t="shared" si="146"/>
        <v>thành phố Hồ Chí Minh.</v>
      </c>
      <c r="AM19" s="258" t="str">
        <f t="shared" si="147"/>
        <v>quận Thủ Đức</v>
      </c>
      <c r="AN19" s="258" t="str">
        <f t="shared" si="148"/>
        <v>phường Hiệp Bình Phước</v>
      </c>
      <c r="AO19" s="22" t="str">
        <f>INDEX(CityIDList,MATCH(F19,CityNameList,0))</f>
        <v>HCM</v>
      </c>
      <c r="AP19" s="23" t="str">
        <f>Input!X19</f>
        <v>CÔNG TY CỔ PHẦN VIỄN THÔNG DI ĐỘNG VIETNAMOBILE</v>
      </c>
      <c r="AQ19" s="23" t="str">
        <f>Input!AN19</f>
        <v>CÔNG TY CỔ PHẦN VIỄN THÔNG DI ĐỘNG VIETNAMOBILE</v>
      </c>
      <c r="AR19" s="23">
        <f>Input!BD19</f>
        <v>0</v>
      </c>
      <c r="AS19" s="23" t="str">
        <f>Input!BT19</f>
        <v/>
      </c>
      <c r="AT19" s="23" t="str">
        <f>Input!CH19</f>
        <v/>
      </c>
      <c r="AU19" s="23" t="str">
        <f>Input!CV19</f>
        <v/>
      </c>
      <c r="AV19" s="23" t="str">
        <f>IF(I19&gt;=1,INDEX(OperatorIDList,MATCH(AP19,OperatorNameList,0)),"")</f>
        <v>VNMOBILE</v>
      </c>
      <c r="AW19" s="23" t="str">
        <f>IF(I19&gt;=2,INDEX(OperatorIDList,MATCH(AQ19,OperatorNameList,0)),"")</f>
        <v>VNMOBILE</v>
      </c>
      <c r="AX19" s="23" t="str">
        <f>IF(I19&gt;=3,INDEX(OperatorIDList,MATCH(AR19,OperatorNameList,0)),"")</f>
        <v/>
      </c>
      <c r="AY19" s="23" t="str">
        <f>IF(I19&gt;=4,INDEX(OperatorIDList,MATCH(AS19,OperatorNameList,0)),"")</f>
        <v/>
      </c>
      <c r="AZ19" s="23" t="str">
        <f>IF(I19&gt;=5,INDEX(OperatorIDList,MATCH(AT19,OperatorNameList,0)),"")</f>
        <v/>
      </c>
      <c r="BA19" s="23" t="str">
        <f>IF(I19&gt;=6,INDEX(OperatorIDList,MATCH(AU19,OperatorNameList,0)),"")</f>
        <v/>
      </c>
      <c r="BB19" s="23" t="str">
        <f t="shared" si="149"/>
        <v>VNMOBILE;VNMOBILE</v>
      </c>
      <c r="BC19" s="23" t="str">
        <f>Input!Y19</f>
        <v>359409</v>
      </c>
      <c r="BD19" s="23" t="str">
        <f>Input!AO19</f>
        <v>359409</v>
      </c>
      <c r="BE19" s="23">
        <f>Input!BE19</f>
        <v>0</v>
      </c>
      <c r="BF19" s="23" t="str">
        <f>Input!BU19</f>
        <v/>
      </c>
      <c r="BG19" s="23" t="str">
        <f>Input!CI19</f>
        <v/>
      </c>
      <c r="BH19" s="23" t="str">
        <f>Input!CW19</f>
        <v/>
      </c>
      <c r="BI19" s="23" t="str">
        <f>Input!Z19</f>
        <v>ERICSSON RBS 2216</v>
      </c>
      <c r="BJ19" s="23" t="str">
        <f>Input!AP19</f>
        <v>ZTE ZXSDR BS8700</v>
      </c>
      <c r="BK19" s="23">
        <f>Input!BF19</f>
        <v>0</v>
      </c>
      <c r="BL19" s="23" t="str">
        <f>Input!BV19</f>
        <v/>
      </c>
      <c r="BM19" s="23" t="str">
        <f>Input!CJ19</f>
        <v/>
      </c>
      <c r="BN19" s="23" t="str">
        <f>Input!CX19</f>
        <v/>
      </c>
      <c r="BO19" s="350">
        <f>IF(ISNUMBER(Input!AA19),Input!AA19,0)</f>
        <v>3</v>
      </c>
      <c r="BP19" s="350">
        <f>IF(ISNUMBER(Input!AQ19),Input!AQ19,0)</f>
        <v>3</v>
      </c>
      <c r="BQ19" s="350">
        <f>IF(ISNUMBER(Input!BG19),Input!BG19,0)</f>
        <v>0</v>
      </c>
      <c r="BR19" s="350">
        <f>IF(ISNUMBER(Input!BW19),Input!BW19,0)</f>
        <v>0</v>
      </c>
      <c r="BS19" s="350">
        <f>IF(ISNUMBER(Input!CK19),Input!CK19,0)</f>
        <v>0</v>
      </c>
      <c r="BT19" s="351">
        <f>IF(ISNUMBER(Input!CY19),Input!CY19,0)</f>
        <v>0</v>
      </c>
      <c r="BU19" s="23" t="str">
        <f>Input!AF19</f>
        <v>4/4/4</v>
      </c>
      <c r="BV19" s="23" t="str">
        <f>Input!AV19</f>
        <v>2/2/2</v>
      </c>
      <c r="BW19" s="23" t="str">
        <f>Input!BL19</f>
        <v/>
      </c>
      <c r="BX19" s="23" t="str">
        <f>Input!CA19</f>
        <v/>
      </c>
      <c r="BY19" s="23" t="str">
        <f>Input!CO19</f>
        <v/>
      </c>
      <c r="BZ19" s="23" t="str">
        <f>Input!DC19</f>
        <v/>
      </c>
      <c r="CA19" s="23">
        <f t="shared" si="150"/>
        <v>4</v>
      </c>
      <c r="CB19" s="23">
        <f t="shared" si="151"/>
        <v>4</v>
      </c>
      <c r="CC19" s="23">
        <f t="shared" si="152"/>
        <v>4</v>
      </c>
      <c r="CD19" s="23">
        <f t="shared" si="153"/>
        <v>0</v>
      </c>
      <c r="CE19" s="23">
        <f t="shared" si="154"/>
        <v>0</v>
      </c>
      <c r="CF19" s="23">
        <f t="shared" si="155"/>
        <v>0</v>
      </c>
      <c r="CG19" s="23">
        <f t="shared" si="156"/>
        <v>2</v>
      </c>
      <c r="CH19" s="23">
        <f t="shared" si="157"/>
        <v>2</v>
      </c>
      <c r="CI19" s="23">
        <f t="shared" si="158"/>
        <v>2</v>
      </c>
      <c r="CJ19" s="23">
        <f t="shared" si="159"/>
        <v>0</v>
      </c>
      <c r="CK19" s="23">
        <f t="shared" si="160"/>
        <v>0</v>
      </c>
      <c r="CL19" s="23">
        <f t="shared" si="161"/>
        <v>0</v>
      </c>
      <c r="CM19" s="23">
        <f t="shared" si="162"/>
        <v>0</v>
      </c>
      <c r="CN19" s="23">
        <f t="shared" si="163"/>
        <v>0</v>
      </c>
      <c r="CO19" s="23">
        <f t="shared" si="164"/>
        <v>0</v>
      </c>
      <c r="CP19" s="23">
        <f t="shared" si="165"/>
        <v>0</v>
      </c>
      <c r="CQ19" s="23">
        <f t="shared" si="166"/>
        <v>0</v>
      </c>
      <c r="CR19" s="23">
        <f t="shared" si="167"/>
        <v>0</v>
      </c>
      <c r="CS19" s="23">
        <f t="shared" si="168"/>
        <v>0</v>
      </c>
      <c r="CT19" s="23">
        <f t="shared" si="169"/>
        <v>0</v>
      </c>
      <c r="CU19" s="23">
        <f t="shared" si="170"/>
        <v>0</v>
      </c>
      <c r="CV19" s="23">
        <f t="shared" si="171"/>
        <v>0</v>
      </c>
      <c r="CW19" s="23">
        <f t="shared" si="172"/>
        <v>0</v>
      </c>
      <c r="CX19" s="23">
        <f t="shared" si="173"/>
        <v>0</v>
      </c>
      <c r="CY19" s="23">
        <f t="shared" si="174"/>
        <v>0</v>
      </c>
      <c r="CZ19" s="23">
        <f t="shared" si="175"/>
        <v>0</v>
      </c>
      <c r="DA19" s="23">
        <f t="shared" si="176"/>
        <v>0</v>
      </c>
      <c r="DB19" s="23">
        <f t="shared" si="177"/>
        <v>0</v>
      </c>
      <c r="DC19" s="23">
        <f t="shared" si="178"/>
        <v>0</v>
      </c>
      <c r="DD19" s="23">
        <f t="shared" si="179"/>
        <v>0</v>
      </c>
      <c r="DE19" s="23">
        <f t="shared" si="180"/>
        <v>0</v>
      </c>
      <c r="DF19" s="23">
        <f t="shared" si="181"/>
        <v>0</v>
      </c>
      <c r="DG19" s="23">
        <f t="shared" si="182"/>
        <v>0</v>
      </c>
      <c r="DH19" s="23">
        <f t="shared" si="183"/>
        <v>0</v>
      </c>
      <c r="DI19" s="23">
        <f t="shared" si="184"/>
        <v>0</v>
      </c>
      <c r="DJ19" s="23">
        <f t="shared" si="185"/>
        <v>0</v>
      </c>
      <c r="DK19" s="23" t="str">
        <f>Input!AK19</f>
        <v>80W/80W/80W</v>
      </c>
      <c r="DL19" s="23" t="str">
        <f>Input!BA19</f>
        <v>80W/80W/80W</v>
      </c>
      <c r="DM19" s="23" t="str">
        <f>Input!BQ19</f>
        <v/>
      </c>
      <c r="DN19" s="23" t="str">
        <f>Input!CE19</f>
        <v/>
      </c>
      <c r="DO19" s="23" t="str">
        <f>Input!CS19</f>
        <v/>
      </c>
      <c r="DP19" s="23" t="str">
        <f>Input!DG19</f>
        <v/>
      </c>
      <c r="DQ19" s="23" t="str">
        <f t="shared" si="186"/>
        <v>80W/ 80W/ 80W</v>
      </c>
      <c r="DR19" s="23" t="str">
        <f t="shared" si="187"/>
        <v>80W/ 80W/ 80W</v>
      </c>
      <c r="DS19" s="23" t="str">
        <f t="shared" si="188"/>
        <v/>
      </c>
      <c r="DT19" s="23" t="str">
        <f t="shared" si="189"/>
        <v/>
      </c>
      <c r="DU19" s="23" t="str">
        <f t="shared" si="190"/>
        <v/>
      </c>
      <c r="DV19" s="23" t="str">
        <f t="shared" si="191"/>
        <v/>
      </c>
      <c r="DW19" s="23">
        <f t="shared" si="192"/>
        <v>80</v>
      </c>
      <c r="DX19" s="23">
        <f t="shared" si="193"/>
        <v>80</v>
      </c>
      <c r="DY19" s="23">
        <f t="shared" si="194"/>
        <v>80</v>
      </c>
      <c r="DZ19" s="23">
        <f t="shared" si="195"/>
        <v>0</v>
      </c>
      <c r="EA19" s="23">
        <f t="shared" si="196"/>
        <v>0</v>
      </c>
      <c r="EB19" s="23">
        <f t="shared" si="197"/>
        <v>0</v>
      </c>
      <c r="EC19" s="23">
        <f t="shared" si="198"/>
        <v>80</v>
      </c>
      <c r="ED19" s="23">
        <f t="shared" si="199"/>
        <v>80</v>
      </c>
      <c r="EE19" s="23">
        <f t="shared" si="200"/>
        <v>80</v>
      </c>
      <c r="EF19" s="23">
        <f t="shared" si="201"/>
        <v>80</v>
      </c>
      <c r="EG19" s="23">
        <f t="shared" si="202"/>
        <v>0</v>
      </c>
      <c r="EH19" s="23">
        <f t="shared" si="203"/>
        <v>0</v>
      </c>
      <c r="EI19" s="23">
        <f t="shared" si="204"/>
        <v>0</v>
      </c>
      <c r="EJ19" s="23">
        <f t="shared" si="205"/>
        <v>80</v>
      </c>
      <c r="EK19" s="23">
        <f t="shared" si="206"/>
        <v>0</v>
      </c>
      <c r="EL19" s="23">
        <f t="shared" si="207"/>
        <v>0</v>
      </c>
      <c r="EM19" s="23">
        <f t="shared" si="208"/>
        <v>0</v>
      </c>
      <c r="EN19" s="23">
        <f t="shared" si="209"/>
        <v>0</v>
      </c>
      <c r="EO19" s="23">
        <f t="shared" si="210"/>
        <v>0</v>
      </c>
      <c r="EP19" s="23">
        <f t="shared" si="211"/>
        <v>0</v>
      </c>
      <c r="EQ19" s="23">
        <f t="shared" si="212"/>
        <v>0</v>
      </c>
      <c r="ER19" s="23">
        <f t="shared" si="213"/>
        <v>0</v>
      </c>
      <c r="ES19" s="23">
        <f t="shared" si="214"/>
        <v>0</v>
      </c>
      <c r="ET19" s="23">
        <f t="shared" si="215"/>
        <v>0</v>
      </c>
      <c r="EU19" s="23">
        <f t="shared" si="216"/>
        <v>0</v>
      </c>
      <c r="EV19" s="23">
        <f t="shared" si="217"/>
        <v>0</v>
      </c>
      <c r="EW19" s="23">
        <f t="shared" si="218"/>
        <v>0</v>
      </c>
      <c r="EX19" s="23">
        <f t="shared" si="219"/>
        <v>0</v>
      </c>
      <c r="EY19" s="23">
        <f t="shared" si="220"/>
        <v>0</v>
      </c>
      <c r="EZ19" s="23">
        <f t="shared" si="221"/>
        <v>0</v>
      </c>
      <c r="FA19" s="23">
        <f t="shared" si="222"/>
        <v>0</v>
      </c>
      <c r="FB19" s="23">
        <f t="shared" si="223"/>
        <v>0</v>
      </c>
      <c r="FC19" s="23">
        <f t="shared" si="224"/>
        <v>0</v>
      </c>
      <c r="FD19" s="23">
        <f t="shared" si="225"/>
        <v>0</v>
      </c>
      <c r="FE19" s="23">
        <f t="shared" si="226"/>
        <v>0</v>
      </c>
      <c r="FF19" s="23">
        <f t="shared" si="227"/>
        <v>0</v>
      </c>
      <c r="FG19" s="23">
        <f t="shared" si="228"/>
        <v>0</v>
      </c>
      <c r="FH19" s="23">
        <f t="shared" si="229"/>
        <v>0</v>
      </c>
      <c r="FI19" s="23">
        <f t="shared" si="230"/>
        <v>0</v>
      </c>
      <c r="FJ19" s="23">
        <f t="shared" si="231"/>
        <v>0</v>
      </c>
      <c r="FK19" s="23">
        <f t="shared" si="232"/>
        <v>0</v>
      </c>
      <c r="FL19" s="23">
        <f t="shared" si="233"/>
        <v>0</v>
      </c>
      <c r="FM19" s="23">
        <f t="shared" si="234"/>
        <v>80</v>
      </c>
      <c r="FN19" s="23" t="str">
        <f>Input!AL19</f>
        <v>G900</v>
      </c>
      <c r="FO19" s="23" t="str">
        <f>Input!BB19</f>
        <v>U2100</v>
      </c>
      <c r="FP19" s="23">
        <f>Input!BR19</f>
        <v>0</v>
      </c>
      <c r="FQ19" s="23" t="str">
        <f>Input!CF19</f>
        <v/>
      </c>
      <c r="FR19" s="23" t="str">
        <f>Input!CT19</f>
        <v/>
      </c>
      <c r="FS19" s="23" t="str">
        <f>Input!DH19</f>
        <v/>
      </c>
      <c r="FT19" s="23" t="str">
        <f>Input!AM19</f>
        <v>25m/ 25m/ 25m</v>
      </c>
      <c r="FU19" s="23" t="str">
        <f>Input!BC19</f>
        <v>26m/ 26m/ 26m</v>
      </c>
      <c r="FV19" s="23">
        <f>Input!BS19</f>
        <v>0</v>
      </c>
      <c r="FW19" s="23" t="str">
        <f>Input!CG19</f>
        <v/>
      </c>
      <c r="FX19" s="23" t="str">
        <f>Input!CU19</f>
        <v/>
      </c>
      <c r="FY19" s="23" t="str">
        <f>Input!DI19</f>
        <v/>
      </c>
      <c r="FZ19" s="23" t="str">
        <f t="shared" si="235"/>
        <v>25m/ 25m/ 25m</v>
      </c>
      <c r="GA19" s="23" t="str">
        <f t="shared" si="236"/>
        <v>26m/ 26m/ 26m</v>
      </c>
      <c r="GB19" s="23" t="str">
        <f t="shared" si="237"/>
        <v/>
      </c>
      <c r="GC19" s="23" t="str">
        <f t="shared" si="238"/>
        <v/>
      </c>
      <c r="GD19" s="23" t="str">
        <f t="shared" si="239"/>
        <v/>
      </c>
      <c r="GE19" s="23" t="str">
        <f t="shared" si="240"/>
        <v/>
      </c>
      <c r="GF19" s="23">
        <f t="shared" si="241"/>
        <v>25</v>
      </c>
      <c r="GG19" s="23">
        <f t="shared" si="242"/>
        <v>25</v>
      </c>
      <c r="GH19" s="23">
        <f t="shared" si="243"/>
        <v>25</v>
      </c>
      <c r="GI19" s="23">
        <f t="shared" si="244"/>
        <v>0</v>
      </c>
      <c r="GJ19" s="23">
        <f t="shared" si="245"/>
        <v>0</v>
      </c>
      <c r="GK19" s="23">
        <f t="shared" si="246"/>
        <v>0</v>
      </c>
      <c r="GL19" s="23">
        <f t="shared" si="247"/>
        <v>26</v>
      </c>
      <c r="GM19" s="23">
        <f t="shared" si="248"/>
        <v>26</v>
      </c>
      <c r="GN19" s="23">
        <f t="shared" si="249"/>
        <v>26</v>
      </c>
      <c r="GO19" s="23">
        <f t="shared" si="250"/>
        <v>0</v>
      </c>
      <c r="GP19" s="23">
        <f t="shared" si="251"/>
        <v>0</v>
      </c>
      <c r="GQ19" s="23">
        <f t="shared" si="252"/>
        <v>0</v>
      </c>
      <c r="GR19" s="23">
        <f t="shared" si="253"/>
        <v>0</v>
      </c>
      <c r="GS19" s="23">
        <f t="shared" si="254"/>
        <v>0</v>
      </c>
      <c r="GT19" s="23">
        <f t="shared" si="255"/>
        <v>0</v>
      </c>
      <c r="GU19" s="23">
        <f t="shared" si="256"/>
        <v>0</v>
      </c>
      <c r="GV19" s="23">
        <f t="shared" si="257"/>
        <v>0</v>
      </c>
      <c r="GW19" s="23">
        <f t="shared" si="258"/>
        <v>0</v>
      </c>
      <c r="GX19" s="23">
        <f t="shared" si="259"/>
        <v>0</v>
      </c>
      <c r="GY19" s="23">
        <f t="shared" si="260"/>
        <v>0</v>
      </c>
      <c r="GZ19" s="23">
        <f t="shared" si="261"/>
        <v>0</v>
      </c>
      <c r="HA19" s="23">
        <f t="shared" si="262"/>
        <v>0</v>
      </c>
      <c r="HB19" s="23">
        <f t="shared" si="263"/>
        <v>0</v>
      </c>
      <c r="HC19" s="23">
        <f t="shared" si="264"/>
        <v>0</v>
      </c>
      <c r="HD19" s="23">
        <f t="shared" si="265"/>
        <v>0</v>
      </c>
      <c r="HE19" s="23">
        <f t="shared" si="266"/>
        <v>0</v>
      </c>
      <c r="HF19" s="23">
        <f t="shared" si="267"/>
        <v>0</v>
      </c>
      <c r="HG19" s="23">
        <f t="shared" si="268"/>
        <v>0</v>
      </c>
      <c r="HH19" s="23">
        <f t="shared" si="269"/>
        <v>0</v>
      </c>
      <c r="HI19" s="23">
        <f t="shared" si="270"/>
        <v>0</v>
      </c>
      <c r="HJ19" s="23">
        <f t="shared" si="271"/>
        <v>0</v>
      </c>
      <c r="HK19" s="23">
        <f t="shared" si="272"/>
        <v>0</v>
      </c>
      <c r="HL19" s="23">
        <f t="shared" si="273"/>
        <v>0</v>
      </c>
      <c r="HM19" s="23">
        <f t="shared" si="274"/>
        <v>0</v>
      </c>
      <c r="HN19" s="23">
        <f t="shared" si="275"/>
        <v>0</v>
      </c>
      <c r="HO19" s="23">
        <f t="shared" si="276"/>
        <v>0</v>
      </c>
      <c r="HP19" s="23" t="str">
        <f>INDEX(LabNameList,MATCH(LabId,LabIDList,0))</f>
        <v>Trung tâm Kiểm định và Chứng nhận 2</v>
      </c>
      <c r="HQ19" s="23">
        <f t="shared" si="277"/>
        <v>25</v>
      </c>
      <c r="HR19" s="23">
        <f t="shared" si="278"/>
        <v>26</v>
      </c>
      <c r="HS19" s="23">
        <f t="shared" si="279"/>
        <v>0</v>
      </c>
      <c r="HT19" s="23">
        <f t="shared" si="280"/>
        <v>0</v>
      </c>
      <c r="HU19" s="23">
        <f t="shared" si="281"/>
        <v>0</v>
      </c>
      <c r="HV19" s="23">
        <f t="shared" si="282"/>
        <v>0</v>
      </c>
      <c r="HW19" s="22">
        <f t="shared" si="283"/>
        <v>25</v>
      </c>
      <c r="HX19" s="22">
        <f>Input!EB19</f>
        <v>9</v>
      </c>
      <c r="HY19" s="23">
        <v>97</v>
      </c>
      <c r="HZ19" s="23"/>
      <c r="IA19" s="23"/>
      <c r="IB19" s="23"/>
      <c r="IC19" s="25" t="str">
        <f t="shared" si="284"/>
        <v>B00018050118TG22</v>
      </c>
      <c r="ID19" s="26">
        <f>Input!O19</f>
        <v>18</v>
      </c>
      <c r="IE19" s="260" t="str">
        <f t="shared" si="285"/>
        <v>050118</v>
      </c>
      <c r="IF19" s="25" t="s">
        <v>7085</v>
      </c>
      <c r="IG19" s="260" t="str">
        <f t="shared" si="286"/>
        <v>05/01/2018</v>
      </c>
      <c r="IH19" s="260" t="str">
        <f t="shared" si="287"/>
        <v>05/01/2023</v>
      </c>
      <c r="II19" s="342" t="str">
        <f xml:space="preserve"> Input!R19</f>
        <v>05/01/2018</v>
      </c>
      <c r="IJ19" s="260">
        <f t="shared" si="288"/>
        <v>44931</v>
      </c>
      <c r="IK19" s="261">
        <f t="shared" si="289"/>
        <v>3</v>
      </c>
      <c r="IL19" s="262" t="str">
        <f t="shared" si="290"/>
        <v>3-2</v>
      </c>
      <c r="IM19" s="262" t="str">
        <f t="shared" si="291"/>
        <v>CHUNG</v>
      </c>
      <c r="IN19" s="262" t="str">
        <f t="shared" si="292"/>
        <v>KHAC</v>
      </c>
      <c r="IO19" s="262" t="str">
        <f t="shared" si="293"/>
        <v/>
      </c>
      <c r="IP19" s="262" t="str">
        <f t="shared" si="294"/>
        <v/>
      </c>
      <c r="IQ19" s="262" t="str">
        <f t="shared" si="295"/>
        <v/>
      </c>
      <c r="IR19" s="262">
        <f t="shared" si="296"/>
        <v>2</v>
      </c>
      <c r="IS19" s="262">
        <f t="shared" si="297"/>
        <v>1</v>
      </c>
      <c r="IT19" s="262" t="str">
        <f t="shared" si="298"/>
        <v>Yes</v>
      </c>
      <c r="IU19" s="262" t="str">
        <f t="shared" si="299"/>
        <v>Yes</v>
      </c>
    </row>
    <row r="20" spans="1:255" ht="114.75">
      <c r="A20" s="349">
        <f>Input!A20</f>
        <v>19</v>
      </c>
      <c r="B20" s="22" t="str">
        <f>INDEX(ApplicantIDList,MATCH(AI20,ApplicantNameList,0))</f>
        <v>VNM-HCM</v>
      </c>
      <c r="C20" s="22" t="str">
        <f>INDEX(OperatorIDList,MATCH(AJ20,OperatorNameList,0))</f>
        <v>VNMOBILE</v>
      </c>
      <c r="D20" s="22" t="str">
        <f>Input!Y20</f>
        <v>359012</v>
      </c>
      <c r="E20" s="22" t="str">
        <f>Input!G20</f>
        <v>Số 122, đường Nguyễn Tuyển, phường Bình Trưng Tây, quận 2, thành phố Hồ Chí Minh.</v>
      </c>
      <c r="F20" s="22" t="str">
        <f>TRIM(SUBSTITUTE(SUBSTITUTE(Input!H20,"Thành phố ",""),"Tỉnh ",""))</f>
        <v>Hồ Chí Minh</v>
      </c>
      <c r="G20" s="22" t="str">
        <f>Input!I20</f>
        <v>106,7651805</v>
      </c>
      <c r="H20" s="22" t="str">
        <f>Input!J20</f>
        <v>10,7833662</v>
      </c>
      <c r="I20" s="22">
        <f>Input!V20</f>
        <v>2</v>
      </c>
      <c r="J20" s="22" t="str">
        <f>Input!K20</f>
        <v>K00019261217D005</v>
      </c>
      <c r="K20" s="24" t="str">
        <f>TEXT(Input!L20,"dd/mm/yyyy")</f>
        <v>30/12/2017</v>
      </c>
      <c r="L20" s="24" t="str">
        <f>TEXT(Input!M20,"dd/mm/yyyy")</f>
        <v>26/12/2017</v>
      </c>
      <c r="M20" s="22" t="str">
        <f t="shared" si="135"/>
        <v>CÔNG TY CỔ PHẦN VIỄN THÔNG DI ĐỘNG VIETNAMOBILE;CÔNG TY CỔ PHẦN VIỄN THÔNG DI ĐỘNG VIETNAMOBILE</v>
      </c>
      <c r="N20" s="22" t="str">
        <f t="shared" si="136"/>
        <v>359012;359012</v>
      </c>
      <c r="O20" s="22" t="str">
        <f t="shared" si="137"/>
        <v>ERICSSON RBS 2216;ZTE ZXSDR BS8700</v>
      </c>
      <c r="P20" s="22" t="str">
        <f t="shared" si="138"/>
        <v>3;3</v>
      </c>
      <c r="Q20" s="22" t="str">
        <f t="shared" si="139"/>
        <v>4/2/4;2/2/2</v>
      </c>
      <c r="R20" s="22" t="str">
        <f t="shared" si="140"/>
        <v>80W/ 40W/ 80W;80W/ 80W/ 80W</v>
      </c>
      <c r="S20" s="22" t="str">
        <f t="shared" si="141"/>
        <v>G900;U2100</v>
      </c>
      <c r="T20" s="22" t="str">
        <f t="shared" si="142"/>
        <v>44m/ 44m/ 44m;42m/ 42m/ 42m</v>
      </c>
      <c r="U20" s="22">
        <v>19</v>
      </c>
      <c r="V20" s="22"/>
      <c r="W20" s="22" t="b">
        <f>INDEX(TrueFalseList,_xlfn.IFNA(MATCH(Input!EC20,CoKhongList,0),MATCH(Input!EC20,YesNoList,0)))</f>
        <v>1</v>
      </c>
      <c r="X20" s="22" t="b">
        <f>INDEX(TrueFalseList,_xlfn.IFNA(MATCH(Input!W20,CoKhongList,0),MATCH(Input!W20,YesNoList,0)))</f>
        <v>1</v>
      </c>
      <c r="Y20" s="22">
        <f>Input!DZ20</f>
        <v>42</v>
      </c>
      <c r="Z20" s="22" t="b">
        <f>INDEX(TrueFalseList,_xlfn.IFNA(MATCH(Input!EA20,CoKhongList,0),MATCH(Input!EA20,YesNoList,0)))</f>
        <v>1</v>
      </c>
      <c r="AA20" s="22">
        <f t="shared" si="143"/>
        <v>20</v>
      </c>
      <c r="AB20" s="22" t="b">
        <v>0</v>
      </c>
      <c r="AC20" s="22" t="b">
        <v>1</v>
      </c>
      <c r="AD20" s="22">
        <f>Input!DR20</f>
        <v>0</v>
      </c>
      <c r="AE20" s="22"/>
      <c r="AF20" s="22">
        <f>Options!D24</f>
        <v>0</v>
      </c>
      <c r="AG20" s="22">
        <f t="shared" si="144"/>
        <v>0</v>
      </c>
      <c r="AH20" s="23"/>
      <c r="AI20" s="350" t="str">
        <f>Input!E20</f>
        <v>CHI NHÁNH CÔNG TY CỔ PHẦN VIỄN THÔNG DI ĐỘNG VIETNAMOBILE TẠI THÀNH PHỐ HỒ CHÍ MINH</v>
      </c>
      <c r="AJ20" s="350" t="str">
        <f>Input!F20</f>
        <v>CÔNG TY CỔ PHẦN VIỄN THÔNG DI ĐỘNG VIETNAMOBILE</v>
      </c>
      <c r="AK20" s="22">
        <f t="shared" si="145"/>
        <v>4</v>
      </c>
      <c r="AL20" s="258" t="str">
        <f t="shared" si="146"/>
        <v>thành phố Hồ Chí Minh.</v>
      </c>
      <c r="AM20" s="258" t="str">
        <f t="shared" si="147"/>
        <v>quận 2</v>
      </c>
      <c r="AN20" s="258" t="str">
        <f t="shared" si="148"/>
        <v>phường Bình Trưng Tây</v>
      </c>
      <c r="AO20" s="22" t="str">
        <f>INDEX(CityIDList,MATCH(F20,CityNameList,0))</f>
        <v>HCM</v>
      </c>
      <c r="AP20" s="23" t="str">
        <f>Input!X20</f>
        <v>CÔNG TY CỔ PHẦN VIỄN THÔNG DI ĐỘNG VIETNAMOBILE</v>
      </c>
      <c r="AQ20" s="23" t="str">
        <f>Input!AN20</f>
        <v>CÔNG TY CỔ PHẦN VIỄN THÔNG DI ĐỘNG VIETNAMOBILE</v>
      </c>
      <c r="AR20" s="23">
        <f>Input!BD20</f>
        <v>0</v>
      </c>
      <c r="AS20" s="23" t="str">
        <f>Input!BT20</f>
        <v/>
      </c>
      <c r="AT20" s="23" t="str">
        <f>Input!CH20</f>
        <v/>
      </c>
      <c r="AU20" s="23" t="str">
        <f>Input!CV20</f>
        <v/>
      </c>
      <c r="AV20" s="23" t="str">
        <f>IF(I20&gt;=1,INDEX(OperatorIDList,MATCH(AP20,OperatorNameList,0)),"")</f>
        <v>VNMOBILE</v>
      </c>
      <c r="AW20" s="23" t="str">
        <f>IF(I20&gt;=2,INDEX(OperatorIDList,MATCH(AQ20,OperatorNameList,0)),"")</f>
        <v>VNMOBILE</v>
      </c>
      <c r="AX20" s="23" t="str">
        <f>IF(I20&gt;=3,INDEX(OperatorIDList,MATCH(AR20,OperatorNameList,0)),"")</f>
        <v/>
      </c>
      <c r="AY20" s="23" t="str">
        <f>IF(I20&gt;=4,INDEX(OperatorIDList,MATCH(AS20,OperatorNameList,0)),"")</f>
        <v/>
      </c>
      <c r="AZ20" s="23" t="str">
        <f>IF(I20&gt;=5,INDEX(OperatorIDList,MATCH(AT20,OperatorNameList,0)),"")</f>
        <v/>
      </c>
      <c r="BA20" s="23" t="str">
        <f>IF(I20&gt;=6,INDEX(OperatorIDList,MATCH(AU20,OperatorNameList,0)),"")</f>
        <v/>
      </c>
      <c r="BB20" s="23" t="str">
        <f t="shared" si="149"/>
        <v>VNMOBILE;VNMOBILE</v>
      </c>
      <c r="BC20" s="23" t="str">
        <f>Input!Y20</f>
        <v>359012</v>
      </c>
      <c r="BD20" s="23" t="str">
        <f>Input!AO20</f>
        <v>359012</v>
      </c>
      <c r="BE20" s="23">
        <f>Input!BE20</f>
        <v>0</v>
      </c>
      <c r="BF20" s="23" t="str">
        <f>Input!BU20</f>
        <v/>
      </c>
      <c r="BG20" s="23" t="str">
        <f>Input!CI20</f>
        <v/>
      </c>
      <c r="BH20" s="23" t="str">
        <f>Input!CW20</f>
        <v/>
      </c>
      <c r="BI20" s="23" t="str">
        <f>Input!Z20</f>
        <v>ERICSSON RBS 2216</v>
      </c>
      <c r="BJ20" s="23" t="str">
        <f>Input!AP20</f>
        <v>ZTE ZXSDR BS8700</v>
      </c>
      <c r="BK20" s="23">
        <f>Input!BF20</f>
        <v>0</v>
      </c>
      <c r="BL20" s="23" t="str">
        <f>Input!BV20</f>
        <v/>
      </c>
      <c r="BM20" s="23" t="str">
        <f>Input!CJ20</f>
        <v/>
      </c>
      <c r="BN20" s="23" t="str">
        <f>Input!CX20</f>
        <v/>
      </c>
      <c r="BO20" s="350">
        <f>IF(ISNUMBER(Input!AA20),Input!AA20,0)</f>
        <v>3</v>
      </c>
      <c r="BP20" s="350">
        <f>IF(ISNUMBER(Input!AQ20),Input!AQ20,0)</f>
        <v>3</v>
      </c>
      <c r="BQ20" s="350">
        <f>IF(ISNUMBER(Input!BG20),Input!BG20,0)</f>
        <v>0</v>
      </c>
      <c r="BR20" s="350">
        <f>IF(ISNUMBER(Input!BW20),Input!BW20,0)</f>
        <v>0</v>
      </c>
      <c r="BS20" s="350">
        <f>IF(ISNUMBER(Input!CK20),Input!CK20,0)</f>
        <v>0</v>
      </c>
      <c r="BT20" s="351">
        <f>IF(ISNUMBER(Input!CY20),Input!CY20,0)</f>
        <v>0</v>
      </c>
      <c r="BU20" s="23" t="str">
        <f>Input!AF20</f>
        <v>4/2/4</v>
      </c>
      <c r="BV20" s="23" t="str">
        <f>Input!AV20</f>
        <v>2/2/2</v>
      </c>
      <c r="BW20" s="23" t="str">
        <f>Input!BL20</f>
        <v/>
      </c>
      <c r="BX20" s="23" t="str">
        <f>Input!CA20</f>
        <v/>
      </c>
      <c r="BY20" s="23" t="str">
        <f>Input!CO20</f>
        <v/>
      </c>
      <c r="BZ20" s="23" t="str">
        <f>Input!DC20</f>
        <v/>
      </c>
      <c r="CA20" s="23">
        <f t="shared" si="150"/>
        <v>4</v>
      </c>
      <c r="CB20" s="23">
        <f t="shared" si="151"/>
        <v>2</v>
      </c>
      <c r="CC20" s="23">
        <f t="shared" si="152"/>
        <v>4</v>
      </c>
      <c r="CD20" s="23">
        <f t="shared" si="153"/>
        <v>0</v>
      </c>
      <c r="CE20" s="23">
        <f t="shared" si="154"/>
        <v>0</v>
      </c>
      <c r="CF20" s="23">
        <f t="shared" si="155"/>
        <v>0</v>
      </c>
      <c r="CG20" s="23">
        <f t="shared" si="156"/>
        <v>2</v>
      </c>
      <c r="CH20" s="23">
        <f t="shared" si="157"/>
        <v>2</v>
      </c>
      <c r="CI20" s="23">
        <f t="shared" si="158"/>
        <v>2</v>
      </c>
      <c r="CJ20" s="23">
        <f t="shared" si="159"/>
        <v>0</v>
      </c>
      <c r="CK20" s="23">
        <f t="shared" si="160"/>
        <v>0</v>
      </c>
      <c r="CL20" s="23">
        <f t="shared" si="161"/>
        <v>0</v>
      </c>
      <c r="CM20" s="23">
        <f t="shared" si="162"/>
        <v>0</v>
      </c>
      <c r="CN20" s="23">
        <f t="shared" si="163"/>
        <v>0</v>
      </c>
      <c r="CO20" s="23">
        <f t="shared" si="164"/>
        <v>0</v>
      </c>
      <c r="CP20" s="23">
        <f t="shared" si="165"/>
        <v>0</v>
      </c>
      <c r="CQ20" s="23">
        <f t="shared" si="166"/>
        <v>0</v>
      </c>
      <c r="CR20" s="23">
        <f t="shared" si="167"/>
        <v>0</v>
      </c>
      <c r="CS20" s="23">
        <f t="shared" si="168"/>
        <v>0</v>
      </c>
      <c r="CT20" s="23">
        <f t="shared" si="169"/>
        <v>0</v>
      </c>
      <c r="CU20" s="23">
        <f t="shared" si="170"/>
        <v>0</v>
      </c>
      <c r="CV20" s="23">
        <f t="shared" si="171"/>
        <v>0</v>
      </c>
      <c r="CW20" s="23">
        <f t="shared" si="172"/>
        <v>0</v>
      </c>
      <c r="CX20" s="23">
        <f t="shared" si="173"/>
        <v>0</v>
      </c>
      <c r="CY20" s="23">
        <f t="shared" si="174"/>
        <v>0</v>
      </c>
      <c r="CZ20" s="23">
        <f t="shared" si="175"/>
        <v>0</v>
      </c>
      <c r="DA20" s="23">
        <f t="shared" si="176"/>
        <v>0</v>
      </c>
      <c r="DB20" s="23">
        <f t="shared" si="177"/>
        <v>0</v>
      </c>
      <c r="DC20" s="23">
        <f t="shared" si="178"/>
        <v>0</v>
      </c>
      <c r="DD20" s="23">
        <f t="shared" si="179"/>
        <v>0</v>
      </c>
      <c r="DE20" s="23">
        <f t="shared" si="180"/>
        <v>0</v>
      </c>
      <c r="DF20" s="23">
        <f t="shared" si="181"/>
        <v>0</v>
      </c>
      <c r="DG20" s="23">
        <f t="shared" si="182"/>
        <v>0</v>
      </c>
      <c r="DH20" s="23">
        <f t="shared" si="183"/>
        <v>0</v>
      </c>
      <c r="DI20" s="23">
        <f t="shared" si="184"/>
        <v>0</v>
      </c>
      <c r="DJ20" s="23">
        <f t="shared" si="185"/>
        <v>0</v>
      </c>
      <c r="DK20" s="23" t="str">
        <f>Input!AK20</f>
        <v>80W/40W/80W</v>
      </c>
      <c r="DL20" s="23" t="str">
        <f>Input!BA20</f>
        <v>80W/80W/80W</v>
      </c>
      <c r="DM20" s="23" t="str">
        <f>Input!BQ20</f>
        <v/>
      </c>
      <c r="DN20" s="23" t="str">
        <f>Input!CE20</f>
        <v/>
      </c>
      <c r="DO20" s="23" t="str">
        <f>Input!CS20</f>
        <v/>
      </c>
      <c r="DP20" s="23" t="str">
        <f>Input!DG20</f>
        <v/>
      </c>
      <c r="DQ20" s="23" t="str">
        <f t="shared" si="186"/>
        <v>80W/ 40W/ 80W</v>
      </c>
      <c r="DR20" s="23" t="str">
        <f t="shared" si="187"/>
        <v>80W/ 80W/ 80W</v>
      </c>
      <c r="DS20" s="23" t="str">
        <f t="shared" si="188"/>
        <v/>
      </c>
      <c r="DT20" s="23" t="str">
        <f t="shared" si="189"/>
        <v/>
      </c>
      <c r="DU20" s="23" t="str">
        <f t="shared" si="190"/>
        <v/>
      </c>
      <c r="DV20" s="23" t="str">
        <f t="shared" si="191"/>
        <v/>
      </c>
      <c r="DW20" s="23">
        <f t="shared" si="192"/>
        <v>80</v>
      </c>
      <c r="DX20" s="23">
        <f t="shared" si="193"/>
        <v>40</v>
      </c>
      <c r="DY20" s="23">
        <f t="shared" si="194"/>
        <v>80</v>
      </c>
      <c r="DZ20" s="23">
        <f t="shared" si="195"/>
        <v>0</v>
      </c>
      <c r="EA20" s="23">
        <f t="shared" si="196"/>
        <v>0</v>
      </c>
      <c r="EB20" s="23">
        <f t="shared" si="197"/>
        <v>0</v>
      </c>
      <c r="EC20" s="23">
        <f t="shared" si="198"/>
        <v>80</v>
      </c>
      <c r="ED20" s="23">
        <f t="shared" si="199"/>
        <v>80</v>
      </c>
      <c r="EE20" s="23">
        <f t="shared" si="200"/>
        <v>80</v>
      </c>
      <c r="EF20" s="23">
        <f t="shared" si="201"/>
        <v>80</v>
      </c>
      <c r="EG20" s="23">
        <f t="shared" si="202"/>
        <v>0</v>
      </c>
      <c r="EH20" s="23">
        <f t="shared" si="203"/>
        <v>0</v>
      </c>
      <c r="EI20" s="23">
        <f t="shared" si="204"/>
        <v>0</v>
      </c>
      <c r="EJ20" s="23">
        <f t="shared" si="205"/>
        <v>80</v>
      </c>
      <c r="EK20" s="23">
        <f t="shared" si="206"/>
        <v>0</v>
      </c>
      <c r="EL20" s="23">
        <f t="shared" si="207"/>
        <v>0</v>
      </c>
      <c r="EM20" s="23">
        <f t="shared" si="208"/>
        <v>0</v>
      </c>
      <c r="EN20" s="23">
        <f t="shared" si="209"/>
        <v>0</v>
      </c>
      <c r="EO20" s="23">
        <f t="shared" si="210"/>
        <v>0</v>
      </c>
      <c r="EP20" s="23">
        <f t="shared" si="211"/>
        <v>0</v>
      </c>
      <c r="EQ20" s="23">
        <f t="shared" si="212"/>
        <v>0</v>
      </c>
      <c r="ER20" s="23">
        <f t="shared" si="213"/>
        <v>0</v>
      </c>
      <c r="ES20" s="23">
        <f t="shared" si="214"/>
        <v>0</v>
      </c>
      <c r="ET20" s="23">
        <f t="shared" si="215"/>
        <v>0</v>
      </c>
      <c r="EU20" s="23">
        <f t="shared" si="216"/>
        <v>0</v>
      </c>
      <c r="EV20" s="23">
        <f t="shared" si="217"/>
        <v>0</v>
      </c>
      <c r="EW20" s="23">
        <f t="shared" si="218"/>
        <v>0</v>
      </c>
      <c r="EX20" s="23">
        <f t="shared" si="219"/>
        <v>0</v>
      </c>
      <c r="EY20" s="23">
        <f t="shared" si="220"/>
        <v>0</v>
      </c>
      <c r="EZ20" s="23">
        <f t="shared" si="221"/>
        <v>0</v>
      </c>
      <c r="FA20" s="23">
        <f t="shared" si="222"/>
        <v>0</v>
      </c>
      <c r="FB20" s="23">
        <f t="shared" si="223"/>
        <v>0</v>
      </c>
      <c r="FC20" s="23">
        <f t="shared" si="224"/>
        <v>0</v>
      </c>
      <c r="FD20" s="23">
        <f t="shared" si="225"/>
        <v>0</v>
      </c>
      <c r="FE20" s="23">
        <f t="shared" si="226"/>
        <v>0</v>
      </c>
      <c r="FF20" s="23">
        <f t="shared" si="227"/>
        <v>0</v>
      </c>
      <c r="FG20" s="23">
        <f t="shared" si="228"/>
        <v>0</v>
      </c>
      <c r="FH20" s="23">
        <f t="shared" si="229"/>
        <v>0</v>
      </c>
      <c r="FI20" s="23">
        <f t="shared" si="230"/>
        <v>0</v>
      </c>
      <c r="FJ20" s="23">
        <f t="shared" si="231"/>
        <v>0</v>
      </c>
      <c r="FK20" s="23">
        <f t="shared" si="232"/>
        <v>0</v>
      </c>
      <c r="FL20" s="23">
        <f t="shared" si="233"/>
        <v>0</v>
      </c>
      <c r="FM20" s="23">
        <f t="shared" si="234"/>
        <v>80</v>
      </c>
      <c r="FN20" s="23" t="str">
        <f>Input!AL20</f>
        <v>G900</v>
      </c>
      <c r="FO20" s="23" t="str">
        <f>Input!BB20</f>
        <v>U2100</v>
      </c>
      <c r="FP20" s="23">
        <f>Input!BR20</f>
        <v>0</v>
      </c>
      <c r="FQ20" s="23" t="str">
        <f>Input!CF20</f>
        <v/>
      </c>
      <c r="FR20" s="23" t="str">
        <f>Input!CT20</f>
        <v/>
      </c>
      <c r="FS20" s="23" t="str">
        <f>Input!DH20</f>
        <v/>
      </c>
      <c r="FT20" s="23" t="str">
        <f>Input!AM20</f>
        <v>44m/ 44m/ 44m</v>
      </c>
      <c r="FU20" s="23" t="str">
        <f>Input!BC20</f>
        <v>42m/ 42m/ 42m</v>
      </c>
      <c r="FV20" s="23">
        <f>Input!BS20</f>
        <v>0</v>
      </c>
      <c r="FW20" s="23" t="str">
        <f>Input!CG20</f>
        <v/>
      </c>
      <c r="FX20" s="23" t="str">
        <f>Input!CU20</f>
        <v/>
      </c>
      <c r="FY20" s="23" t="str">
        <f>Input!DI20</f>
        <v/>
      </c>
      <c r="FZ20" s="23" t="str">
        <f t="shared" si="235"/>
        <v>44m/ 44m/ 44m</v>
      </c>
      <c r="GA20" s="23" t="str">
        <f t="shared" si="236"/>
        <v>42m/ 42m/ 42m</v>
      </c>
      <c r="GB20" s="23" t="str">
        <f t="shared" si="237"/>
        <v/>
      </c>
      <c r="GC20" s="23" t="str">
        <f t="shared" si="238"/>
        <v/>
      </c>
      <c r="GD20" s="23" t="str">
        <f t="shared" si="239"/>
        <v/>
      </c>
      <c r="GE20" s="23" t="str">
        <f t="shared" si="240"/>
        <v/>
      </c>
      <c r="GF20" s="23">
        <f t="shared" si="241"/>
        <v>44</v>
      </c>
      <c r="GG20" s="23">
        <f t="shared" si="242"/>
        <v>44</v>
      </c>
      <c r="GH20" s="23">
        <f t="shared" si="243"/>
        <v>44</v>
      </c>
      <c r="GI20" s="23">
        <f t="shared" si="244"/>
        <v>0</v>
      </c>
      <c r="GJ20" s="23">
        <f t="shared" si="245"/>
        <v>0</v>
      </c>
      <c r="GK20" s="23">
        <f t="shared" si="246"/>
        <v>0</v>
      </c>
      <c r="GL20" s="23">
        <f t="shared" si="247"/>
        <v>42</v>
      </c>
      <c r="GM20" s="23">
        <f t="shared" si="248"/>
        <v>42</v>
      </c>
      <c r="GN20" s="23">
        <f t="shared" si="249"/>
        <v>42</v>
      </c>
      <c r="GO20" s="23">
        <f t="shared" si="250"/>
        <v>0</v>
      </c>
      <c r="GP20" s="23">
        <f t="shared" si="251"/>
        <v>0</v>
      </c>
      <c r="GQ20" s="23">
        <f t="shared" si="252"/>
        <v>0</v>
      </c>
      <c r="GR20" s="23">
        <f t="shared" si="253"/>
        <v>0</v>
      </c>
      <c r="GS20" s="23">
        <f t="shared" si="254"/>
        <v>0</v>
      </c>
      <c r="GT20" s="23">
        <f t="shared" si="255"/>
        <v>0</v>
      </c>
      <c r="GU20" s="23">
        <f t="shared" si="256"/>
        <v>0</v>
      </c>
      <c r="GV20" s="23">
        <f t="shared" si="257"/>
        <v>0</v>
      </c>
      <c r="GW20" s="23">
        <f t="shared" si="258"/>
        <v>0</v>
      </c>
      <c r="GX20" s="23">
        <f t="shared" si="259"/>
        <v>0</v>
      </c>
      <c r="GY20" s="23">
        <f t="shared" si="260"/>
        <v>0</v>
      </c>
      <c r="GZ20" s="23">
        <f t="shared" si="261"/>
        <v>0</v>
      </c>
      <c r="HA20" s="23">
        <f t="shared" si="262"/>
        <v>0</v>
      </c>
      <c r="HB20" s="23">
        <f t="shared" si="263"/>
        <v>0</v>
      </c>
      <c r="HC20" s="23">
        <f t="shared" si="264"/>
        <v>0</v>
      </c>
      <c r="HD20" s="23">
        <f t="shared" si="265"/>
        <v>0</v>
      </c>
      <c r="HE20" s="23">
        <f t="shared" si="266"/>
        <v>0</v>
      </c>
      <c r="HF20" s="23">
        <f t="shared" si="267"/>
        <v>0</v>
      </c>
      <c r="HG20" s="23">
        <f t="shared" si="268"/>
        <v>0</v>
      </c>
      <c r="HH20" s="23">
        <f t="shared" si="269"/>
        <v>0</v>
      </c>
      <c r="HI20" s="23">
        <f t="shared" si="270"/>
        <v>0</v>
      </c>
      <c r="HJ20" s="23">
        <f t="shared" si="271"/>
        <v>0</v>
      </c>
      <c r="HK20" s="23">
        <f t="shared" si="272"/>
        <v>0</v>
      </c>
      <c r="HL20" s="23">
        <f t="shared" si="273"/>
        <v>0</v>
      </c>
      <c r="HM20" s="23">
        <f t="shared" si="274"/>
        <v>0</v>
      </c>
      <c r="HN20" s="23">
        <f t="shared" si="275"/>
        <v>0</v>
      </c>
      <c r="HO20" s="23">
        <f t="shared" si="276"/>
        <v>0</v>
      </c>
      <c r="HP20" s="23" t="str">
        <f>INDEX(LabNameList,MATCH(LabId,LabIDList,0))</f>
        <v>Trung tâm Kiểm định và Chứng nhận 2</v>
      </c>
      <c r="HQ20" s="23">
        <f t="shared" si="277"/>
        <v>44</v>
      </c>
      <c r="HR20" s="23">
        <f t="shared" si="278"/>
        <v>42</v>
      </c>
      <c r="HS20" s="23">
        <f t="shared" si="279"/>
        <v>0</v>
      </c>
      <c r="HT20" s="23">
        <f t="shared" si="280"/>
        <v>0</v>
      </c>
      <c r="HU20" s="23">
        <f t="shared" si="281"/>
        <v>0</v>
      </c>
      <c r="HV20" s="23">
        <f t="shared" si="282"/>
        <v>0</v>
      </c>
      <c r="HW20" s="22">
        <f t="shared" si="283"/>
        <v>42</v>
      </c>
      <c r="HX20" s="22">
        <f>Input!EB20</f>
        <v>22</v>
      </c>
      <c r="HY20" s="23">
        <v>97</v>
      </c>
      <c r="HZ20" s="23"/>
      <c r="IA20" s="23"/>
      <c r="IB20" s="23"/>
      <c r="IC20" s="25" t="str">
        <f t="shared" si="284"/>
        <v>B00019050118TG23</v>
      </c>
      <c r="ID20" s="26">
        <f>Input!O20</f>
        <v>19</v>
      </c>
      <c r="IE20" s="260" t="str">
        <f t="shared" si="285"/>
        <v>050118</v>
      </c>
      <c r="IF20" s="25" t="s">
        <v>7086</v>
      </c>
      <c r="IG20" s="260" t="str">
        <f t="shared" si="286"/>
        <v>05/01/2018</v>
      </c>
      <c r="IH20" s="260" t="str">
        <f t="shared" si="287"/>
        <v>05/01/2023</v>
      </c>
      <c r="II20" s="342" t="str">
        <f xml:space="preserve"> Input!R20</f>
        <v>05/01/2018</v>
      </c>
      <c r="IJ20" s="260">
        <f t="shared" si="288"/>
        <v>44931</v>
      </c>
      <c r="IK20" s="261">
        <f t="shared" si="289"/>
        <v>3</v>
      </c>
      <c r="IL20" s="262" t="str">
        <f t="shared" si="290"/>
        <v>3-2</v>
      </c>
      <c r="IM20" s="262" t="str">
        <f t="shared" si="291"/>
        <v>CHUNG</v>
      </c>
      <c r="IN20" s="262" t="str">
        <f t="shared" si="292"/>
        <v>KHAC</v>
      </c>
      <c r="IO20" s="262" t="str">
        <f t="shared" si="293"/>
        <v/>
      </c>
      <c r="IP20" s="262" t="str">
        <f t="shared" si="294"/>
        <v/>
      </c>
      <c r="IQ20" s="262" t="str">
        <f t="shared" si="295"/>
        <v/>
      </c>
      <c r="IR20" s="262">
        <f t="shared" si="296"/>
        <v>2</v>
      </c>
      <c r="IS20" s="262">
        <f t="shared" si="297"/>
        <v>1</v>
      </c>
      <c r="IT20" s="262" t="str">
        <f t="shared" si="298"/>
        <v>Yes</v>
      </c>
      <c r="IU20" s="262" t="str">
        <f t="shared" si="299"/>
        <v>Yes</v>
      </c>
    </row>
    <row r="21" spans="1:255" ht="114.75">
      <c r="A21" s="349">
        <f>Input!A21</f>
        <v>20</v>
      </c>
      <c r="B21" s="22" t="str">
        <f>INDEX(ApplicantIDList,MATCH(AI21,ApplicantNameList,0))</f>
        <v>VNM-HCM</v>
      </c>
      <c r="C21" s="22" t="str">
        <f>INDEX(OperatorIDList,MATCH(AJ21,OperatorNameList,0))</f>
        <v>VNMOBILE</v>
      </c>
      <c r="D21" s="22" t="str">
        <f>Input!Y21</f>
        <v>359346</v>
      </c>
      <c r="E21" s="22" t="str">
        <f>Input!G21</f>
        <v>Số 639, đường Nguyễn Duy Trinh, phường Bình Trung Đông, quận 2, thành phố Hồ Chí Minh.</v>
      </c>
      <c r="F21" s="22" t="str">
        <f>TRIM(SUBSTITUTE(SUBSTITUTE(Input!H21,"Thành phố ",""),"Tỉnh ",""))</f>
        <v>Hồ Chí Minh</v>
      </c>
      <c r="G21" s="22" t="str">
        <f>Input!I21</f>
        <v>106,77488381</v>
      </c>
      <c r="H21" s="22" t="str">
        <f>Input!J21</f>
        <v>10,78834124</v>
      </c>
      <c r="I21" s="22">
        <f>Input!V21</f>
        <v>2</v>
      </c>
      <c r="J21" s="22" t="str">
        <f>Input!K21</f>
        <v>K00020271217D005</v>
      </c>
      <c r="K21" s="24" t="str">
        <f>TEXT(Input!L21,"dd/mm/yyyy")</f>
        <v>30/12/2017</v>
      </c>
      <c r="L21" s="24" t="str">
        <f>TEXT(Input!M21,"dd/mm/yyyy")</f>
        <v>27/12/2017</v>
      </c>
      <c r="M21" s="22" t="str">
        <f t="shared" si="135"/>
        <v>CÔNG TY CỔ PHẦN VIỄN THÔNG DI ĐỘNG VIETNAMOBILE;CÔNG TY CỔ PHẦN VIỄN THÔNG DI ĐỘNG VIETNAMOBILE</v>
      </c>
      <c r="N21" s="22" t="str">
        <f t="shared" si="136"/>
        <v>359346;359346</v>
      </c>
      <c r="O21" s="22" t="str">
        <f t="shared" si="137"/>
        <v>ERICSSON RBS 2216;ZTE ZXSDR BS8700</v>
      </c>
      <c r="P21" s="22" t="str">
        <f t="shared" si="138"/>
        <v>3;3</v>
      </c>
      <c r="Q21" s="22" t="str">
        <f t="shared" si="139"/>
        <v>2/3/3;2/2/2</v>
      </c>
      <c r="R21" s="22" t="str">
        <f t="shared" si="140"/>
        <v>40W/ 76W/ 76W;80W/ 80W/ 80W</v>
      </c>
      <c r="S21" s="22" t="str">
        <f t="shared" si="141"/>
        <v>G900;U2100</v>
      </c>
      <c r="T21" s="22" t="str">
        <f t="shared" si="142"/>
        <v>23m/ 23m/ 23m;21m/ 21m/ 21m</v>
      </c>
      <c r="U21" s="22">
        <v>20</v>
      </c>
      <c r="V21" s="22"/>
      <c r="W21" s="22" t="b">
        <f>INDEX(TrueFalseList,_xlfn.IFNA(MATCH(Input!EC21,CoKhongList,0),MATCH(Input!EC21,YesNoList,0)))</f>
        <v>0</v>
      </c>
      <c r="X21" s="22" t="b">
        <f>INDEX(TrueFalseList,_xlfn.IFNA(MATCH(Input!W21,CoKhongList,0),MATCH(Input!W21,YesNoList,0)))</f>
        <v>0</v>
      </c>
      <c r="Y21" s="22" t="str">
        <f>Input!DZ21</f>
        <v/>
      </c>
      <c r="Z21" s="22" t="b">
        <f>INDEX(TrueFalseList,_xlfn.IFNA(MATCH(Input!EA21,CoKhongList,0),MATCH(Input!EA21,YesNoList,0)))</f>
        <v>1</v>
      </c>
      <c r="AA21" s="22">
        <f t="shared" si="143"/>
        <v>22</v>
      </c>
      <c r="AB21" s="22" t="b">
        <v>0</v>
      </c>
      <c r="AC21" s="22" t="b">
        <v>1</v>
      </c>
      <c r="AD21" s="22">
        <f>Input!DR21</f>
        <v>0</v>
      </c>
      <c r="AE21" s="22"/>
      <c r="AF21" s="22">
        <f>Options!D25</f>
        <v>0</v>
      </c>
      <c r="AG21" s="22">
        <f t="shared" si="144"/>
        <v>0</v>
      </c>
      <c r="AH21" s="23"/>
      <c r="AI21" s="350" t="str">
        <f>Input!E21</f>
        <v>CHI NHÁNH CÔNG TY CỔ PHẦN VIỄN THÔNG DI ĐỘNG VIETNAMOBILE TẠI THÀNH PHỐ HỒ CHÍ MINH</v>
      </c>
      <c r="AJ21" s="350" t="str">
        <f>Input!F21</f>
        <v>CÔNG TY CỔ PHẦN VIỄN THÔNG DI ĐỘNG VIETNAMOBILE</v>
      </c>
      <c r="AK21" s="22">
        <f t="shared" si="145"/>
        <v>4</v>
      </c>
      <c r="AL21" s="258" t="str">
        <f t="shared" si="146"/>
        <v>thành phố Hồ Chí Minh.</v>
      </c>
      <c r="AM21" s="258" t="str">
        <f t="shared" si="147"/>
        <v>quận 2</v>
      </c>
      <c r="AN21" s="258" t="str">
        <f t="shared" si="148"/>
        <v>phường Bình Trung Đông</v>
      </c>
      <c r="AO21" s="22" t="str">
        <f>INDEX(CityIDList,MATCH(F21,CityNameList,0))</f>
        <v>HCM</v>
      </c>
      <c r="AP21" s="23" t="str">
        <f>Input!X21</f>
        <v>CÔNG TY CỔ PHẦN VIỄN THÔNG DI ĐỘNG VIETNAMOBILE</v>
      </c>
      <c r="AQ21" s="23" t="str">
        <f>Input!AN21</f>
        <v>CÔNG TY CỔ PHẦN VIỄN THÔNG DI ĐỘNG VIETNAMOBILE</v>
      </c>
      <c r="AR21" s="23">
        <f>Input!BD21</f>
        <v>0</v>
      </c>
      <c r="AS21" s="23" t="str">
        <f>Input!BT21</f>
        <v/>
      </c>
      <c r="AT21" s="23" t="str">
        <f>Input!CH21</f>
        <v/>
      </c>
      <c r="AU21" s="23" t="str">
        <f>Input!CV21</f>
        <v/>
      </c>
      <c r="AV21" s="23" t="str">
        <f>IF(I21&gt;=1,INDEX(OperatorIDList,MATCH(AP21,OperatorNameList,0)),"")</f>
        <v>VNMOBILE</v>
      </c>
      <c r="AW21" s="23" t="str">
        <f>IF(I21&gt;=2,INDEX(OperatorIDList,MATCH(AQ21,OperatorNameList,0)),"")</f>
        <v>VNMOBILE</v>
      </c>
      <c r="AX21" s="23" t="str">
        <f>IF(I21&gt;=3,INDEX(OperatorIDList,MATCH(AR21,OperatorNameList,0)),"")</f>
        <v/>
      </c>
      <c r="AY21" s="23" t="str">
        <f>IF(I21&gt;=4,INDEX(OperatorIDList,MATCH(AS21,OperatorNameList,0)),"")</f>
        <v/>
      </c>
      <c r="AZ21" s="23" t="str">
        <f>IF(I21&gt;=5,INDEX(OperatorIDList,MATCH(AT21,OperatorNameList,0)),"")</f>
        <v/>
      </c>
      <c r="BA21" s="23" t="str">
        <f>IF(I21&gt;=6,INDEX(OperatorIDList,MATCH(AU21,OperatorNameList,0)),"")</f>
        <v/>
      </c>
      <c r="BB21" s="23" t="str">
        <f t="shared" si="149"/>
        <v>VNMOBILE;VNMOBILE</v>
      </c>
      <c r="BC21" s="23" t="str">
        <f>Input!Y21</f>
        <v>359346</v>
      </c>
      <c r="BD21" s="23" t="str">
        <f>Input!AO21</f>
        <v>359346</v>
      </c>
      <c r="BE21" s="23">
        <f>Input!BE21</f>
        <v>0</v>
      </c>
      <c r="BF21" s="23" t="str">
        <f>Input!BU21</f>
        <v/>
      </c>
      <c r="BG21" s="23" t="str">
        <f>Input!CI21</f>
        <v/>
      </c>
      <c r="BH21" s="23" t="str">
        <f>Input!CW21</f>
        <v/>
      </c>
      <c r="BI21" s="23" t="str">
        <f>Input!Z21</f>
        <v>ERICSSON RBS 2216</v>
      </c>
      <c r="BJ21" s="23" t="str">
        <f>Input!AP21</f>
        <v>ZTE ZXSDR BS8700</v>
      </c>
      <c r="BK21" s="23">
        <f>Input!BF21</f>
        <v>0</v>
      </c>
      <c r="BL21" s="23" t="str">
        <f>Input!BV21</f>
        <v/>
      </c>
      <c r="BM21" s="23" t="str">
        <f>Input!CJ21</f>
        <v/>
      </c>
      <c r="BN21" s="23" t="str">
        <f>Input!CX21</f>
        <v/>
      </c>
      <c r="BO21" s="350">
        <f>IF(ISNUMBER(Input!AA21),Input!AA21,0)</f>
        <v>3</v>
      </c>
      <c r="BP21" s="350">
        <f>IF(ISNUMBER(Input!AQ21),Input!AQ21,0)</f>
        <v>3</v>
      </c>
      <c r="BQ21" s="350">
        <f>IF(ISNUMBER(Input!BG21),Input!BG21,0)</f>
        <v>0</v>
      </c>
      <c r="BR21" s="350">
        <f>IF(ISNUMBER(Input!BW21),Input!BW21,0)</f>
        <v>0</v>
      </c>
      <c r="BS21" s="350">
        <f>IF(ISNUMBER(Input!CK21),Input!CK21,0)</f>
        <v>0</v>
      </c>
      <c r="BT21" s="351">
        <f>IF(ISNUMBER(Input!CY21),Input!CY21,0)</f>
        <v>0</v>
      </c>
      <c r="BU21" s="23" t="str">
        <f>Input!AF21</f>
        <v>2/3/3</v>
      </c>
      <c r="BV21" s="23" t="str">
        <f>Input!AV21</f>
        <v>2/2/2</v>
      </c>
      <c r="BW21" s="23" t="str">
        <f>Input!BL21</f>
        <v/>
      </c>
      <c r="BX21" s="23" t="str">
        <f>Input!CA21</f>
        <v/>
      </c>
      <c r="BY21" s="23" t="str">
        <f>Input!CO21</f>
        <v/>
      </c>
      <c r="BZ21" s="23" t="str">
        <f>Input!DC21</f>
        <v/>
      </c>
      <c r="CA21" s="23">
        <f t="shared" si="150"/>
        <v>2</v>
      </c>
      <c r="CB21" s="23">
        <f t="shared" si="151"/>
        <v>3</v>
      </c>
      <c r="CC21" s="23">
        <f t="shared" si="152"/>
        <v>3</v>
      </c>
      <c r="CD21" s="23">
        <f t="shared" si="153"/>
        <v>0</v>
      </c>
      <c r="CE21" s="23">
        <f t="shared" si="154"/>
        <v>0</v>
      </c>
      <c r="CF21" s="23">
        <f t="shared" si="155"/>
        <v>0</v>
      </c>
      <c r="CG21" s="23">
        <f t="shared" si="156"/>
        <v>2</v>
      </c>
      <c r="CH21" s="23">
        <f t="shared" si="157"/>
        <v>2</v>
      </c>
      <c r="CI21" s="23">
        <f t="shared" si="158"/>
        <v>2</v>
      </c>
      <c r="CJ21" s="23">
        <f t="shared" si="159"/>
        <v>0</v>
      </c>
      <c r="CK21" s="23">
        <f t="shared" si="160"/>
        <v>0</v>
      </c>
      <c r="CL21" s="23">
        <f t="shared" si="161"/>
        <v>0</v>
      </c>
      <c r="CM21" s="23">
        <f t="shared" si="162"/>
        <v>0</v>
      </c>
      <c r="CN21" s="23">
        <f t="shared" si="163"/>
        <v>0</v>
      </c>
      <c r="CO21" s="23">
        <f t="shared" si="164"/>
        <v>0</v>
      </c>
      <c r="CP21" s="23">
        <f t="shared" si="165"/>
        <v>0</v>
      </c>
      <c r="CQ21" s="23">
        <f t="shared" si="166"/>
        <v>0</v>
      </c>
      <c r="CR21" s="23">
        <f t="shared" si="167"/>
        <v>0</v>
      </c>
      <c r="CS21" s="23">
        <f t="shared" si="168"/>
        <v>0</v>
      </c>
      <c r="CT21" s="23">
        <f t="shared" si="169"/>
        <v>0</v>
      </c>
      <c r="CU21" s="23">
        <f t="shared" si="170"/>
        <v>0</v>
      </c>
      <c r="CV21" s="23">
        <f t="shared" si="171"/>
        <v>0</v>
      </c>
      <c r="CW21" s="23">
        <f t="shared" si="172"/>
        <v>0</v>
      </c>
      <c r="CX21" s="23">
        <f t="shared" si="173"/>
        <v>0</v>
      </c>
      <c r="CY21" s="23">
        <f t="shared" si="174"/>
        <v>0</v>
      </c>
      <c r="CZ21" s="23">
        <f t="shared" si="175"/>
        <v>0</v>
      </c>
      <c r="DA21" s="23">
        <f t="shared" si="176"/>
        <v>0</v>
      </c>
      <c r="DB21" s="23">
        <f t="shared" si="177"/>
        <v>0</v>
      </c>
      <c r="DC21" s="23">
        <f t="shared" si="178"/>
        <v>0</v>
      </c>
      <c r="DD21" s="23">
        <f t="shared" si="179"/>
        <v>0</v>
      </c>
      <c r="DE21" s="23">
        <f t="shared" si="180"/>
        <v>0</v>
      </c>
      <c r="DF21" s="23">
        <f t="shared" si="181"/>
        <v>0</v>
      </c>
      <c r="DG21" s="23">
        <f t="shared" si="182"/>
        <v>0</v>
      </c>
      <c r="DH21" s="23">
        <f t="shared" si="183"/>
        <v>0</v>
      </c>
      <c r="DI21" s="23">
        <f t="shared" si="184"/>
        <v>0</v>
      </c>
      <c r="DJ21" s="23">
        <f t="shared" si="185"/>
        <v>0</v>
      </c>
      <c r="DK21" s="23" t="str">
        <f>Input!AK21</f>
        <v>40W/76W/76W</v>
      </c>
      <c r="DL21" s="23" t="str">
        <f>Input!BA21</f>
        <v>80W/80W/80W</v>
      </c>
      <c r="DM21" s="23" t="str">
        <f>Input!BQ21</f>
        <v/>
      </c>
      <c r="DN21" s="23" t="str">
        <f>Input!CE21</f>
        <v/>
      </c>
      <c r="DO21" s="23" t="str">
        <f>Input!CS21</f>
        <v/>
      </c>
      <c r="DP21" s="23" t="str">
        <f>Input!DG21</f>
        <v/>
      </c>
      <c r="DQ21" s="23" t="str">
        <f t="shared" si="186"/>
        <v>40W/ 76W/ 76W</v>
      </c>
      <c r="DR21" s="23" t="str">
        <f t="shared" si="187"/>
        <v>80W/ 80W/ 80W</v>
      </c>
      <c r="DS21" s="23" t="str">
        <f t="shared" si="188"/>
        <v/>
      </c>
      <c r="DT21" s="23" t="str">
        <f t="shared" si="189"/>
        <v/>
      </c>
      <c r="DU21" s="23" t="str">
        <f t="shared" si="190"/>
        <v/>
      </c>
      <c r="DV21" s="23" t="str">
        <f t="shared" si="191"/>
        <v/>
      </c>
      <c r="DW21" s="23">
        <f t="shared" si="192"/>
        <v>40</v>
      </c>
      <c r="DX21" s="23">
        <f t="shared" si="193"/>
        <v>76</v>
      </c>
      <c r="DY21" s="23">
        <f t="shared" si="194"/>
        <v>76</v>
      </c>
      <c r="DZ21" s="23">
        <f t="shared" si="195"/>
        <v>0</v>
      </c>
      <c r="EA21" s="23">
        <f t="shared" si="196"/>
        <v>0</v>
      </c>
      <c r="EB21" s="23">
        <f t="shared" si="197"/>
        <v>0</v>
      </c>
      <c r="EC21" s="23">
        <f t="shared" si="198"/>
        <v>76</v>
      </c>
      <c r="ED21" s="23">
        <f t="shared" si="199"/>
        <v>80</v>
      </c>
      <c r="EE21" s="23">
        <f t="shared" si="200"/>
        <v>80</v>
      </c>
      <c r="EF21" s="23">
        <f t="shared" si="201"/>
        <v>80</v>
      </c>
      <c r="EG21" s="23">
        <f t="shared" si="202"/>
        <v>0</v>
      </c>
      <c r="EH21" s="23">
        <f t="shared" si="203"/>
        <v>0</v>
      </c>
      <c r="EI21" s="23">
        <f t="shared" si="204"/>
        <v>0</v>
      </c>
      <c r="EJ21" s="23">
        <f t="shared" si="205"/>
        <v>80</v>
      </c>
      <c r="EK21" s="23">
        <f t="shared" si="206"/>
        <v>0</v>
      </c>
      <c r="EL21" s="23">
        <f t="shared" si="207"/>
        <v>0</v>
      </c>
      <c r="EM21" s="23">
        <f t="shared" si="208"/>
        <v>0</v>
      </c>
      <c r="EN21" s="23">
        <f t="shared" si="209"/>
        <v>0</v>
      </c>
      <c r="EO21" s="23">
        <f t="shared" si="210"/>
        <v>0</v>
      </c>
      <c r="EP21" s="23">
        <f t="shared" si="211"/>
        <v>0</v>
      </c>
      <c r="EQ21" s="23">
        <f t="shared" si="212"/>
        <v>0</v>
      </c>
      <c r="ER21" s="23">
        <f t="shared" si="213"/>
        <v>0</v>
      </c>
      <c r="ES21" s="23">
        <f t="shared" si="214"/>
        <v>0</v>
      </c>
      <c r="ET21" s="23">
        <f t="shared" si="215"/>
        <v>0</v>
      </c>
      <c r="EU21" s="23">
        <f t="shared" si="216"/>
        <v>0</v>
      </c>
      <c r="EV21" s="23">
        <f t="shared" si="217"/>
        <v>0</v>
      </c>
      <c r="EW21" s="23">
        <f t="shared" si="218"/>
        <v>0</v>
      </c>
      <c r="EX21" s="23">
        <f t="shared" si="219"/>
        <v>0</v>
      </c>
      <c r="EY21" s="23">
        <f t="shared" si="220"/>
        <v>0</v>
      </c>
      <c r="EZ21" s="23">
        <f t="shared" si="221"/>
        <v>0</v>
      </c>
      <c r="FA21" s="23">
        <f t="shared" si="222"/>
        <v>0</v>
      </c>
      <c r="FB21" s="23">
        <f t="shared" si="223"/>
        <v>0</v>
      </c>
      <c r="FC21" s="23">
        <f t="shared" si="224"/>
        <v>0</v>
      </c>
      <c r="FD21" s="23">
        <f t="shared" si="225"/>
        <v>0</v>
      </c>
      <c r="FE21" s="23">
        <f t="shared" si="226"/>
        <v>0</v>
      </c>
      <c r="FF21" s="23">
        <f t="shared" si="227"/>
        <v>0</v>
      </c>
      <c r="FG21" s="23">
        <f t="shared" si="228"/>
        <v>0</v>
      </c>
      <c r="FH21" s="23">
        <f t="shared" si="229"/>
        <v>0</v>
      </c>
      <c r="FI21" s="23">
        <f t="shared" si="230"/>
        <v>0</v>
      </c>
      <c r="FJ21" s="23">
        <f t="shared" si="231"/>
        <v>0</v>
      </c>
      <c r="FK21" s="23">
        <f t="shared" si="232"/>
        <v>0</v>
      </c>
      <c r="FL21" s="23">
        <f t="shared" si="233"/>
        <v>0</v>
      </c>
      <c r="FM21" s="23">
        <f t="shared" si="234"/>
        <v>80</v>
      </c>
      <c r="FN21" s="23" t="str">
        <f>Input!AL21</f>
        <v>G900</v>
      </c>
      <c r="FO21" s="23" t="str">
        <f>Input!BB21</f>
        <v>U2100</v>
      </c>
      <c r="FP21" s="23">
        <f>Input!BR21</f>
        <v>0</v>
      </c>
      <c r="FQ21" s="23" t="str">
        <f>Input!CF21</f>
        <v/>
      </c>
      <c r="FR21" s="23" t="str">
        <f>Input!CT21</f>
        <v/>
      </c>
      <c r="FS21" s="23" t="str">
        <f>Input!DH21</f>
        <v/>
      </c>
      <c r="FT21" s="23" t="str">
        <f>Input!AM21</f>
        <v>23m/ 23m/ 23m</v>
      </c>
      <c r="FU21" s="23" t="str">
        <f>Input!BC21</f>
        <v>21m/ 21m/ 21m</v>
      </c>
      <c r="FV21" s="23">
        <f>Input!BS21</f>
        <v>0</v>
      </c>
      <c r="FW21" s="23" t="str">
        <f>Input!CG21</f>
        <v/>
      </c>
      <c r="FX21" s="23" t="str">
        <f>Input!CU21</f>
        <v/>
      </c>
      <c r="FY21" s="23" t="str">
        <f>Input!DI21</f>
        <v/>
      </c>
      <c r="FZ21" s="23" t="str">
        <f t="shared" si="235"/>
        <v>23m/ 23m/ 23m</v>
      </c>
      <c r="GA21" s="23" t="str">
        <f t="shared" si="236"/>
        <v>21m/ 21m/ 21m</v>
      </c>
      <c r="GB21" s="23" t="str">
        <f t="shared" si="237"/>
        <v/>
      </c>
      <c r="GC21" s="23" t="str">
        <f t="shared" si="238"/>
        <v/>
      </c>
      <c r="GD21" s="23" t="str">
        <f t="shared" si="239"/>
        <v/>
      </c>
      <c r="GE21" s="23" t="str">
        <f t="shared" si="240"/>
        <v/>
      </c>
      <c r="GF21" s="23">
        <f t="shared" si="241"/>
        <v>23</v>
      </c>
      <c r="GG21" s="23">
        <f t="shared" si="242"/>
        <v>23</v>
      </c>
      <c r="GH21" s="23">
        <f t="shared" si="243"/>
        <v>23</v>
      </c>
      <c r="GI21" s="23">
        <f t="shared" si="244"/>
        <v>0</v>
      </c>
      <c r="GJ21" s="23">
        <f t="shared" si="245"/>
        <v>0</v>
      </c>
      <c r="GK21" s="23">
        <f t="shared" si="246"/>
        <v>0</v>
      </c>
      <c r="GL21" s="23">
        <f t="shared" si="247"/>
        <v>21</v>
      </c>
      <c r="GM21" s="23">
        <f t="shared" si="248"/>
        <v>21</v>
      </c>
      <c r="GN21" s="23">
        <f t="shared" si="249"/>
        <v>21</v>
      </c>
      <c r="GO21" s="23">
        <f t="shared" si="250"/>
        <v>0</v>
      </c>
      <c r="GP21" s="23">
        <f t="shared" si="251"/>
        <v>0</v>
      </c>
      <c r="GQ21" s="23">
        <f t="shared" si="252"/>
        <v>0</v>
      </c>
      <c r="GR21" s="23">
        <f t="shared" si="253"/>
        <v>0</v>
      </c>
      <c r="GS21" s="23">
        <f t="shared" si="254"/>
        <v>0</v>
      </c>
      <c r="GT21" s="23">
        <f t="shared" si="255"/>
        <v>0</v>
      </c>
      <c r="GU21" s="23">
        <f t="shared" si="256"/>
        <v>0</v>
      </c>
      <c r="GV21" s="23">
        <f t="shared" si="257"/>
        <v>0</v>
      </c>
      <c r="GW21" s="23">
        <f t="shared" si="258"/>
        <v>0</v>
      </c>
      <c r="GX21" s="23">
        <f t="shared" si="259"/>
        <v>0</v>
      </c>
      <c r="GY21" s="23">
        <f t="shared" si="260"/>
        <v>0</v>
      </c>
      <c r="GZ21" s="23">
        <f t="shared" si="261"/>
        <v>0</v>
      </c>
      <c r="HA21" s="23">
        <f t="shared" si="262"/>
        <v>0</v>
      </c>
      <c r="HB21" s="23">
        <f t="shared" si="263"/>
        <v>0</v>
      </c>
      <c r="HC21" s="23">
        <f t="shared" si="264"/>
        <v>0</v>
      </c>
      <c r="HD21" s="23">
        <f t="shared" si="265"/>
        <v>0</v>
      </c>
      <c r="HE21" s="23">
        <f t="shared" si="266"/>
        <v>0</v>
      </c>
      <c r="HF21" s="23">
        <f t="shared" si="267"/>
        <v>0</v>
      </c>
      <c r="HG21" s="23">
        <f t="shared" si="268"/>
        <v>0</v>
      </c>
      <c r="HH21" s="23">
        <f t="shared" si="269"/>
        <v>0</v>
      </c>
      <c r="HI21" s="23">
        <f t="shared" si="270"/>
        <v>0</v>
      </c>
      <c r="HJ21" s="23">
        <f t="shared" si="271"/>
        <v>0</v>
      </c>
      <c r="HK21" s="23">
        <f t="shared" si="272"/>
        <v>0</v>
      </c>
      <c r="HL21" s="23">
        <f t="shared" si="273"/>
        <v>0</v>
      </c>
      <c r="HM21" s="23">
        <f t="shared" si="274"/>
        <v>0</v>
      </c>
      <c r="HN21" s="23">
        <f t="shared" si="275"/>
        <v>0</v>
      </c>
      <c r="HO21" s="23">
        <f t="shared" si="276"/>
        <v>0</v>
      </c>
      <c r="HP21" s="23" t="str">
        <f>INDEX(LabNameList,MATCH(LabId,LabIDList,0))</f>
        <v>Trung tâm Kiểm định và Chứng nhận 2</v>
      </c>
      <c r="HQ21" s="23">
        <f t="shared" si="277"/>
        <v>23</v>
      </c>
      <c r="HR21" s="23">
        <f t="shared" si="278"/>
        <v>21</v>
      </c>
      <c r="HS21" s="23">
        <f t="shared" si="279"/>
        <v>0</v>
      </c>
      <c r="HT21" s="23">
        <f t="shared" si="280"/>
        <v>0</v>
      </c>
      <c r="HU21" s="23">
        <f t="shared" si="281"/>
        <v>0</v>
      </c>
      <c r="HV21" s="23">
        <f t="shared" si="282"/>
        <v>0</v>
      </c>
      <c r="HW21" s="22">
        <f t="shared" si="283"/>
        <v>21</v>
      </c>
      <c r="HX21" s="22">
        <f>Input!EB21</f>
        <v>-1</v>
      </c>
      <c r="HY21" s="23">
        <v>97</v>
      </c>
      <c r="HZ21" s="23"/>
      <c r="IA21" s="23"/>
      <c r="IB21" s="23"/>
      <c r="IC21" s="25" t="str">
        <f t="shared" si="284"/>
        <v>B00020050118TG24</v>
      </c>
      <c r="ID21" s="26">
        <f>Input!O21</f>
        <v>20</v>
      </c>
      <c r="IE21" s="260" t="str">
        <f t="shared" si="285"/>
        <v>050118</v>
      </c>
      <c r="IF21" s="25" t="s">
        <v>7087</v>
      </c>
      <c r="IG21" s="260" t="str">
        <f t="shared" si="286"/>
        <v>05/01/2018</v>
      </c>
      <c r="IH21" s="260" t="str">
        <f t="shared" si="287"/>
        <v>05/01/2023</v>
      </c>
      <c r="II21" s="342" t="str">
        <f xml:space="preserve"> Input!R21</f>
        <v>05/01/2018</v>
      </c>
      <c r="IJ21" s="260">
        <f t="shared" si="288"/>
        <v>44931</v>
      </c>
      <c r="IK21" s="261">
        <f t="shared" si="289"/>
        <v>3</v>
      </c>
      <c r="IL21" s="262" t="str">
        <f t="shared" si="290"/>
        <v>3-2</v>
      </c>
      <c r="IM21" s="262" t="str">
        <f t="shared" si="291"/>
        <v>CHUNG</v>
      </c>
      <c r="IN21" s="262" t="str">
        <f t="shared" si="292"/>
        <v>KHAC</v>
      </c>
      <c r="IO21" s="262" t="str">
        <f t="shared" si="293"/>
        <v/>
      </c>
      <c r="IP21" s="262" t="str">
        <f t="shared" si="294"/>
        <v/>
      </c>
      <c r="IQ21" s="262" t="str">
        <f t="shared" si="295"/>
        <v/>
      </c>
      <c r="IR21" s="262">
        <f t="shared" si="296"/>
        <v>2</v>
      </c>
      <c r="IS21" s="262">
        <f t="shared" si="297"/>
        <v>1</v>
      </c>
      <c r="IT21" s="262" t="str">
        <f t="shared" si="298"/>
        <v>Yes</v>
      </c>
      <c r="IU21" s="262" t="str">
        <f t="shared" si="299"/>
        <v>Yes</v>
      </c>
    </row>
    <row r="22" spans="1:255" ht="114.75">
      <c r="A22" s="349">
        <f>Input!A22</f>
        <v>21</v>
      </c>
      <c r="B22" s="22" t="str">
        <f>INDEX(ApplicantIDList,MATCH(AI22,ApplicantNameList,0))</f>
        <v>VNM-HCM</v>
      </c>
      <c r="C22" s="22" t="str">
        <f>INDEX(OperatorIDList,MATCH(AJ22,OperatorNameList,0))</f>
        <v>VNMOBILE</v>
      </c>
      <c r="D22" s="22" t="str">
        <f>Input!Y22</f>
        <v>359303</v>
      </c>
      <c r="E22" s="22" t="str">
        <f>Input!G22</f>
        <v>Số 797, đường Nguyễn Duy Trinh, phường Phú Hữu, quận 9, thành phố Hồ Chí Minh.</v>
      </c>
      <c r="F22" s="22" t="str">
        <f>TRIM(SUBSTITUTE(SUBSTITUTE(Input!H22,"Thành phố ",""),"Tỉnh ",""))</f>
        <v>Hồ Chí Minh</v>
      </c>
      <c r="G22" s="22" t="str">
        <f>Input!I22</f>
        <v>106,79040511</v>
      </c>
      <c r="H22" s="22" t="str">
        <f>Input!J22</f>
        <v>10,79122547</v>
      </c>
      <c r="I22" s="22">
        <f>Input!V22</f>
        <v>2</v>
      </c>
      <c r="J22" s="22" t="str">
        <f>Input!K22</f>
        <v>K00021271217D005</v>
      </c>
      <c r="K22" s="24" t="str">
        <f>TEXT(Input!L22,"dd/mm/yyyy")</f>
        <v>30/12/2017</v>
      </c>
      <c r="L22" s="24" t="str">
        <f>TEXT(Input!M22,"dd/mm/yyyy")</f>
        <v>27/12/2017</v>
      </c>
      <c r="M22" s="22" t="str">
        <f t="shared" si="135"/>
        <v>CÔNG TY CỔ PHẦN VIỄN THÔNG DI ĐỘNG VIETNAMOBILE;CÔNG TY CỔ PHẦN VIỄN THÔNG DI ĐỘNG VIETNAMOBILE</v>
      </c>
      <c r="N22" s="22" t="str">
        <f t="shared" si="136"/>
        <v>359303;359303</v>
      </c>
      <c r="O22" s="22" t="str">
        <f t="shared" si="137"/>
        <v>ERICSSON RBS 2216;ZTE ZXSDR BS8700</v>
      </c>
      <c r="P22" s="22" t="str">
        <f t="shared" si="138"/>
        <v>3;3</v>
      </c>
      <c r="Q22" s="22" t="str">
        <f t="shared" si="139"/>
        <v>2/2/2;2/2/2</v>
      </c>
      <c r="R22" s="22" t="str">
        <f t="shared" si="140"/>
        <v>40W/ 40W/ 40W;80W/ 80W/ 80W</v>
      </c>
      <c r="S22" s="22" t="str">
        <f t="shared" si="141"/>
        <v>G900;U2100</v>
      </c>
      <c r="T22" s="22" t="str">
        <f t="shared" si="142"/>
        <v>27m/ 27m/ 27m;25m/ 25m/ 25m</v>
      </c>
      <c r="U22" s="22">
        <v>21</v>
      </c>
      <c r="V22" s="22"/>
      <c r="W22" s="22" t="b">
        <f>INDEX(TrueFalseList,_xlfn.IFNA(MATCH(Input!EC22,CoKhongList,0),MATCH(Input!EC22,YesNoList,0)))</f>
        <v>0</v>
      </c>
      <c r="X22" s="22" t="b">
        <f>INDEX(TrueFalseList,_xlfn.IFNA(MATCH(Input!W22,CoKhongList,0),MATCH(Input!W22,YesNoList,0)))</f>
        <v>0</v>
      </c>
      <c r="Y22" s="22" t="str">
        <f>Input!DZ22</f>
        <v/>
      </c>
      <c r="Z22" s="22" t="b">
        <f>INDEX(TrueFalseList,_xlfn.IFNA(MATCH(Input!EA22,CoKhongList,0),MATCH(Input!EA22,YesNoList,0)))</f>
        <v>1</v>
      </c>
      <c r="AA22" s="22">
        <f t="shared" si="143"/>
        <v>16</v>
      </c>
      <c r="AB22" s="22" t="b">
        <v>0</v>
      </c>
      <c r="AC22" s="22" t="b">
        <v>1</v>
      </c>
      <c r="AD22" s="22">
        <f>Input!DR22</f>
        <v>0</v>
      </c>
      <c r="AE22" s="22"/>
      <c r="AF22" s="22">
        <f>Options!D26</f>
        <v>0</v>
      </c>
      <c r="AG22" s="22">
        <f t="shared" si="144"/>
        <v>0</v>
      </c>
      <c r="AH22" s="23"/>
      <c r="AI22" s="350" t="str">
        <f>Input!E22</f>
        <v>CHI NHÁNH CÔNG TY CỔ PHẦN VIỄN THÔNG DI ĐỘNG VIETNAMOBILE TẠI THÀNH PHỐ HỒ CHÍ MINH</v>
      </c>
      <c r="AJ22" s="350" t="str">
        <f>Input!F22</f>
        <v>CÔNG TY CỔ PHẦN VIỄN THÔNG DI ĐỘNG VIETNAMOBILE</v>
      </c>
      <c r="AK22" s="22">
        <f t="shared" si="145"/>
        <v>4</v>
      </c>
      <c r="AL22" s="258" t="str">
        <f t="shared" si="146"/>
        <v>thành phố Hồ Chí Minh.</v>
      </c>
      <c r="AM22" s="258" t="str">
        <f t="shared" si="147"/>
        <v>quận 9</v>
      </c>
      <c r="AN22" s="258" t="str">
        <f t="shared" si="148"/>
        <v>phường Phú Hữu</v>
      </c>
      <c r="AO22" s="22" t="str">
        <f>INDEX(CityIDList,MATCH(F22,CityNameList,0))</f>
        <v>HCM</v>
      </c>
      <c r="AP22" s="23" t="str">
        <f>Input!X22</f>
        <v>CÔNG TY CỔ PHẦN VIỄN THÔNG DI ĐỘNG VIETNAMOBILE</v>
      </c>
      <c r="AQ22" s="23" t="str">
        <f>Input!AN22</f>
        <v>CÔNG TY CỔ PHẦN VIỄN THÔNG DI ĐỘNG VIETNAMOBILE</v>
      </c>
      <c r="AR22" s="23">
        <f>Input!BD22</f>
        <v>0</v>
      </c>
      <c r="AS22" s="23" t="str">
        <f>Input!BT22</f>
        <v/>
      </c>
      <c r="AT22" s="23" t="str">
        <f>Input!CH22</f>
        <v/>
      </c>
      <c r="AU22" s="23" t="str">
        <f>Input!CV22</f>
        <v/>
      </c>
      <c r="AV22" s="23" t="str">
        <f>IF(I22&gt;=1,INDEX(OperatorIDList,MATCH(AP22,OperatorNameList,0)),"")</f>
        <v>VNMOBILE</v>
      </c>
      <c r="AW22" s="23" t="str">
        <f>IF(I22&gt;=2,INDEX(OperatorIDList,MATCH(AQ22,OperatorNameList,0)),"")</f>
        <v>VNMOBILE</v>
      </c>
      <c r="AX22" s="23" t="str">
        <f>IF(I22&gt;=3,INDEX(OperatorIDList,MATCH(AR22,OperatorNameList,0)),"")</f>
        <v/>
      </c>
      <c r="AY22" s="23" t="str">
        <f>IF(I22&gt;=4,INDEX(OperatorIDList,MATCH(AS22,OperatorNameList,0)),"")</f>
        <v/>
      </c>
      <c r="AZ22" s="23" t="str">
        <f>IF(I22&gt;=5,INDEX(OperatorIDList,MATCH(AT22,OperatorNameList,0)),"")</f>
        <v/>
      </c>
      <c r="BA22" s="23" t="str">
        <f>IF(I22&gt;=6,INDEX(OperatorIDList,MATCH(AU22,OperatorNameList,0)),"")</f>
        <v/>
      </c>
      <c r="BB22" s="23" t="str">
        <f t="shared" si="149"/>
        <v>VNMOBILE;VNMOBILE</v>
      </c>
      <c r="BC22" s="23" t="str">
        <f>Input!Y22</f>
        <v>359303</v>
      </c>
      <c r="BD22" s="23" t="str">
        <f>Input!AO22</f>
        <v>359303</v>
      </c>
      <c r="BE22" s="23">
        <f>Input!BE22</f>
        <v>0</v>
      </c>
      <c r="BF22" s="23" t="str">
        <f>Input!BU22</f>
        <v/>
      </c>
      <c r="BG22" s="23" t="str">
        <f>Input!CI22</f>
        <v/>
      </c>
      <c r="BH22" s="23" t="str">
        <f>Input!CW22</f>
        <v/>
      </c>
      <c r="BI22" s="23" t="str">
        <f>Input!Z22</f>
        <v>ERICSSON RBS 2216</v>
      </c>
      <c r="BJ22" s="23" t="str">
        <f>Input!AP22</f>
        <v>ZTE ZXSDR BS8700</v>
      </c>
      <c r="BK22" s="23">
        <f>Input!BF22</f>
        <v>0</v>
      </c>
      <c r="BL22" s="23" t="str">
        <f>Input!BV22</f>
        <v/>
      </c>
      <c r="BM22" s="23" t="str">
        <f>Input!CJ22</f>
        <v/>
      </c>
      <c r="BN22" s="23" t="str">
        <f>Input!CX22</f>
        <v/>
      </c>
      <c r="BO22" s="350">
        <f>IF(ISNUMBER(Input!AA22),Input!AA22,0)</f>
        <v>3</v>
      </c>
      <c r="BP22" s="350">
        <f>IF(ISNUMBER(Input!AQ22),Input!AQ22,0)</f>
        <v>3</v>
      </c>
      <c r="BQ22" s="350">
        <f>IF(ISNUMBER(Input!BG22),Input!BG22,0)</f>
        <v>0</v>
      </c>
      <c r="BR22" s="350">
        <f>IF(ISNUMBER(Input!BW22),Input!BW22,0)</f>
        <v>0</v>
      </c>
      <c r="BS22" s="350">
        <f>IF(ISNUMBER(Input!CK22),Input!CK22,0)</f>
        <v>0</v>
      </c>
      <c r="BT22" s="351">
        <f>IF(ISNUMBER(Input!CY22),Input!CY22,0)</f>
        <v>0</v>
      </c>
      <c r="BU22" s="23" t="str">
        <f>Input!AF22</f>
        <v>2/2/2</v>
      </c>
      <c r="BV22" s="23" t="str">
        <f>Input!AV22</f>
        <v>2/2/2</v>
      </c>
      <c r="BW22" s="23" t="str">
        <f>Input!BL22</f>
        <v/>
      </c>
      <c r="BX22" s="23" t="str">
        <f>Input!CA22</f>
        <v/>
      </c>
      <c r="BY22" s="23" t="str">
        <f>Input!CO22</f>
        <v/>
      </c>
      <c r="BZ22" s="23" t="str">
        <f>Input!DC22</f>
        <v/>
      </c>
      <c r="CA22" s="23">
        <f t="shared" si="150"/>
        <v>2</v>
      </c>
      <c r="CB22" s="23">
        <f t="shared" si="151"/>
        <v>2</v>
      </c>
      <c r="CC22" s="23">
        <f t="shared" si="152"/>
        <v>2</v>
      </c>
      <c r="CD22" s="23">
        <f t="shared" si="153"/>
        <v>0</v>
      </c>
      <c r="CE22" s="23">
        <f t="shared" si="154"/>
        <v>0</v>
      </c>
      <c r="CF22" s="23">
        <f t="shared" si="155"/>
        <v>0</v>
      </c>
      <c r="CG22" s="23">
        <f t="shared" si="156"/>
        <v>2</v>
      </c>
      <c r="CH22" s="23">
        <f t="shared" si="157"/>
        <v>2</v>
      </c>
      <c r="CI22" s="23">
        <f t="shared" si="158"/>
        <v>2</v>
      </c>
      <c r="CJ22" s="23">
        <f t="shared" si="159"/>
        <v>0</v>
      </c>
      <c r="CK22" s="23">
        <f t="shared" si="160"/>
        <v>0</v>
      </c>
      <c r="CL22" s="23">
        <f t="shared" si="161"/>
        <v>0</v>
      </c>
      <c r="CM22" s="23">
        <f t="shared" si="162"/>
        <v>0</v>
      </c>
      <c r="CN22" s="23">
        <f t="shared" si="163"/>
        <v>0</v>
      </c>
      <c r="CO22" s="23">
        <f t="shared" si="164"/>
        <v>0</v>
      </c>
      <c r="CP22" s="23">
        <f t="shared" si="165"/>
        <v>0</v>
      </c>
      <c r="CQ22" s="23">
        <f t="shared" si="166"/>
        <v>0</v>
      </c>
      <c r="CR22" s="23">
        <f t="shared" si="167"/>
        <v>0</v>
      </c>
      <c r="CS22" s="23">
        <f t="shared" si="168"/>
        <v>0</v>
      </c>
      <c r="CT22" s="23">
        <f t="shared" si="169"/>
        <v>0</v>
      </c>
      <c r="CU22" s="23">
        <f t="shared" si="170"/>
        <v>0</v>
      </c>
      <c r="CV22" s="23">
        <f t="shared" si="171"/>
        <v>0</v>
      </c>
      <c r="CW22" s="23">
        <f t="shared" si="172"/>
        <v>0</v>
      </c>
      <c r="CX22" s="23">
        <f t="shared" si="173"/>
        <v>0</v>
      </c>
      <c r="CY22" s="23">
        <f t="shared" si="174"/>
        <v>0</v>
      </c>
      <c r="CZ22" s="23">
        <f t="shared" si="175"/>
        <v>0</v>
      </c>
      <c r="DA22" s="23">
        <f t="shared" si="176"/>
        <v>0</v>
      </c>
      <c r="DB22" s="23">
        <f t="shared" si="177"/>
        <v>0</v>
      </c>
      <c r="DC22" s="23">
        <f t="shared" si="178"/>
        <v>0</v>
      </c>
      <c r="DD22" s="23">
        <f t="shared" si="179"/>
        <v>0</v>
      </c>
      <c r="DE22" s="23">
        <f t="shared" si="180"/>
        <v>0</v>
      </c>
      <c r="DF22" s="23">
        <f t="shared" si="181"/>
        <v>0</v>
      </c>
      <c r="DG22" s="23">
        <f t="shared" si="182"/>
        <v>0</v>
      </c>
      <c r="DH22" s="23">
        <f t="shared" si="183"/>
        <v>0</v>
      </c>
      <c r="DI22" s="23">
        <f t="shared" si="184"/>
        <v>0</v>
      </c>
      <c r="DJ22" s="23">
        <f t="shared" si="185"/>
        <v>0</v>
      </c>
      <c r="DK22" s="23" t="str">
        <f>Input!AK22</f>
        <v>40W/40W/40W</v>
      </c>
      <c r="DL22" s="23" t="str">
        <f>Input!BA22</f>
        <v>80W/80W/80W</v>
      </c>
      <c r="DM22" s="23" t="str">
        <f>Input!BQ22</f>
        <v/>
      </c>
      <c r="DN22" s="23" t="str">
        <f>Input!CE22</f>
        <v/>
      </c>
      <c r="DO22" s="23" t="str">
        <f>Input!CS22</f>
        <v/>
      </c>
      <c r="DP22" s="23" t="str">
        <f>Input!DG22</f>
        <v/>
      </c>
      <c r="DQ22" s="23" t="str">
        <f t="shared" si="186"/>
        <v>40W/ 40W/ 40W</v>
      </c>
      <c r="DR22" s="23" t="str">
        <f t="shared" si="187"/>
        <v>80W/ 80W/ 80W</v>
      </c>
      <c r="DS22" s="23" t="str">
        <f t="shared" si="188"/>
        <v/>
      </c>
      <c r="DT22" s="23" t="str">
        <f t="shared" si="189"/>
        <v/>
      </c>
      <c r="DU22" s="23" t="str">
        <f t="shared" si="190"/>
        <v/>
      </c>
      <c r="DV22" s="23" t="str">
        <f t="shared" si="191"/>
        <v/>
      </c>
      <c r="DW22" s="23">
        <f t="shared" si="192"/>
        <v>40</v>
      </c>
      <c r="DX22" s="23">
        <f t="shared" si="193"/>
        <v>40</v>
      </c>
      <c r="DY22" s="23">
        <f t="shared" si="194"/>
        <v>40</v>
      </c>
      <c r="DZ22" s="23">
        <f t="shared" si="195"/>
        <v>0</v>
      </c>
      <c r="EA22" s="23">
        <f t="shared" si="196"/>
        <v>0</v>
      </c>
      <c r="EB22" s="23">
        <f t="shared" si="197"/>
        <v>0</v>
      </c>
      <c r="EC22" s="23">
        <f t="shared" si="198"/>
        <v>40</v>
      </c>
      <c r="ED22" s="23">
        <f t="shared" si="199"/>
        <v>80</v>
      </c>
      <c r="EE22" s="23">
        <f t="shared" si="200"/>
        <v>80</v>
      </c>
      <c r="EF22" s="23">
        <f t="shared" si="201"/>
        <v>80</v>
      </c>
      <c r="EG22" s="23">
        <f t="shared" si="202"/>
        <v>0</v>
      </c>
      <c r="EH22" s="23">
        <f t="shared" si="203"/>
        <v>0</v>
      </c>
      <c r="EI22" s="23">
        <f t="shared" si="204"/>
        <v>0</v>
      </c>
      <c r="EJ22" s="23">
        <f t="shared" si="205"/>
        <v>80</v>
      </c>
      <c r="EK22" s="23">
        <f t="shared" si="206"/>
        <v>0</v>
      </c>
      <c r="EL22" s="23">
        <f t="shared" si="207"/>
        <v>0</v>
      </c>
      <c r="EM22" s="23">
        <f t="shared" si="208"/>
        <v>0</v>
      </c>
      <c r="EN22" s="23">
        <f t="shared" si="209"/>
        <v>0</v>
      </c>
      <c r="EO22" s="23">
        <f t="shared" si="210"/>
        <v>0</v>
      </c>
      <c r="EP22" s="23">
        <f t="shared" si="211"/>
        <v>0</v>
      </c>
      <c r="EQ22" s="23">
        <f t="shared" si="212"/>
        <v>0</v>
      </c>
      <c r="ER22" s="23">
        <f t="shared" si="213"/>
        <v>0</v>
      </c>
      <c r="ES22" s="23">
        <f t="shared" si="214"/>
        <v>0</v>
      </c>
      <c r="ET22" s="23">
        <f t="shared" si="215"/>
        <v>0</v>
      </c>
      <c r="EU22" s="23">
        <f t="shared" si="216"/>
        <v>0</v>
      </c>
      <c r="EV22" s="23">
        <f t="shared" si="217"/>
        <v>0</v>
      </c>
      <c r="EW22" s="23">
        <f t="shared" si="218"/>
        <v>0</v>
      </c>
      <c r="EX22" s="23">
        <f t="shared" si="219"/>
        <v>0</v>
      </c>
      <c r="EY22" s="23">
        <f t="shared" si="220"/>
        <v>0</v>
      </c>
      <c r="EZ22" s="23">
        <f t="shared" si="221"/>
        <v>0</v>
      </c>
      <c r="FA22" s="23">
        <f t="shared" si="222"/>
        <v>0</v>
      </c>
      <c r="FB22" s="23">
        <f t="shared" si="223"/>
        <v>0</v>
      </c>
      <c r="FC22" s="23">
        <f t="shared" si="224"/>
        <v>0</v>
      </c>
      <c r="FD22" s="23">
        <f t="shared" si="225"/>
        <v>0</v>
      </c>
      <c r="FE22" s="23">
        <f t="shared" si="226"/>
        <v>0</v>
      </c>
      <c r="FF22" s="23">
        <f t="shared" si="227"/>
        <v>0</v>
      </c>
      <c r="FG22" s="23">
        <f t="shared" si="228"/>
        <v>0</v>
      </c>
      <c r="FH22" s="23">
        <f t="shared" si="229"/>
        <v>0</v>
      </c>
      <c r="FI22" s="23">
        <f t="shared" si="230"/>
        <v>0</v>
      </c>
      <c r="FJ22" s="23">
        <f t="shared" si="231"/>
        <v>0</v>
      </c>
      <c r="FK22" s="23">
        <f t="shared" si="232"/>
        <v>0</v>
      </c>
      <c r="FL22" s="23">
        <f t="shared" si="233"/>
        <v>0</v>
      </c>
      <c r="FM22" s="23">
        <f t="shared" si="234"/>
        <v>80</v>
      </c>
      <c r="FN22" s="23" t="str">
        <f>Input!AL22</f>
        <v>G900</v>
      </c>
      <c r="FO22" s="23" t="str">
        <f>Input!BB22</f>
        <v>U2100</v>
      </c>
      <c r="FP22" s="23">
        <f>Input!BR22</f>
        <v>0</v>
      </c>
      <c r="FQ22" s="23" t="str">
        <f>Input!CF22</f>
        <v/>
      </c>
      <c r="FR22" s="23" t="str">
        <f>Input!CT22</f>
        <v/>
      </c>
      <c r="FS22" s="23" t="str">
        <f>Input!DH22</f>
        <v/>
      </c>
      <c r="FT22" s="23" t="str">
        <f>Input!AM22</f>
        <v>27m/ 27m/ 27m</v>
      </c>
      <c r="FU22" s="23" t="str">
        <f>Input!BC22</f>
        <v>25m/ 25m/ 25m</v>
      </c>
      <c r="FV22" s="23">
        <f>Input!BS22</f>
        <v>0</v>
      </c>
      <c r="FW22" s="23" t="str">
        <f>Input!CG22</f>
        <v/>
      </c>
      <c r="FX22" s="23" t="str">
        <f>Input!CU22</f>
        <v/>
      </c>
      <c r="FY22" s="23" t="str">
        <f>Input!DI22</f>
        <v/>
      </c>
      <c r="FZ22" s="23" t="str">
        <f t="shared" si="235"/>
        <v>27m/ 27m/ 27m</v>
      </c>
      <c r="GA22" s="23" t="str">
        <f t="shared" si="236"/>
        <v>25m/ 25m/ 25m</v>
      </c>
      <c r="GB22" s="23" t="str">
        <f t="shared" si="237"/>
        <v/>
      </c>
      <c r="GC22" s="23" t="str">
        <f t="shared" si="238"/>
        <v/>
      </c>
      <c r="GD22" s="23" t="str">
        <f t="shared" si="239"/>
        <v/>
      </c>
      <c r="GE22" s="23" t="str">
        <f t="shared" si="240"/>
        <v/>
      </c>
      <c r="GF22" s="23">
        <f t="shared" si="241"/>
        <v>27</v>
      </c>
      <c r="GG22" s="23">
        <f t="shared" si="242"/>
        <v>27</v>
      </c>
      <c r="GH22" s="23">
        <f t="shared" si="243"/>
        <v>27</v>
      </c>
      <c r="GI22" s="23">
        <f t="shared" si="244"/>
        <v>0</v>
      </c>
      <c r="GJ22" s="23">
        <f t="shared" si="245"/>
        <v>0</v>
      </c>
      <c r="GK22" s="23">
        <f t="shared" si="246"/>
        <v>0</v>
      </c>
      <c r="GL22" s="23">
        <f t="shared" si="247"/>
        <v>25</v>
      </c>
      <c r="GM22" s="23">
        <f t="shared" si="248"/>
        <v>25</v>
      </c>
      <c r="GN22" s="23">
        <f t="shared" si="249"/>
        <v>25</v>
      </c>
      <c r="GO22" s="23">
        <f t="shared" si="250"/>
        <v>0</v>
      </c>
      <c r="GP22" s="23">
        <f t="shared" si="251"/>
        <v>0</v>
      </c>
      <c r="GQ22" s="23">
        <f t="shared" si="252"/>
        <v>0</v>
      </c>
      <c r="GR22" s="23">
        <f t="shared" si="253"/>
        <v>0</v>
      </c>
      <c r="GS22" s="23">
        <f t="shared" si="254"/>
        <v>0</v>
      </c>
      <c r="GT22" s="23">
        <f t="shared" si="255"/>
        <v>0</v>
      </c>
      <c r="GU22" s="23">
        <f t="shared" si="256"/>
        <v>0</v>
      </c>
      <c r="GV22" s="23">
        <f t="shared" si="257"/>
        <v>0</v>
      </c>
      <c r="GW22" s="23">
        <f t="shared" si="258"/>
        <v>0</v>
      </c>
      <c r="GX22" s="23">
        <f t="shared" si="259"/>
        <v>0</v>
      </c>
      <c r="GY22" s="23">
        <f t="shared" si="260"/>
        <v>0</v>
      </c>
      <c r="GZ22" s="23">
        <f t="shared" si="261"/>
        <v>0</v>
      </c>
      <c r="HA22" s="23">
        <f t="shared" si="262"/>
        <v>0</v>
      </c>
      <c r="HB22" s="23">
        <f t="shared" si="263"/>
        <v>0</v>
      </c>
      <c r="HC22" s="23">
        <f t="shared" si="264"/>
        <v>0</v>
      </c>
      <c r="HD22" s="23">
        <f t="shared" si="265"/>
        <v>0</v>
      </c>
      <c r="HE22" s="23">
        <f t="shared" si="266"/>
        <v>0</v>
      </c>
      <c r="HF22" s="23">
        <f t="shared" si="267"/>
        <v>0</v>
      </c>
      <c r="HG22" s="23">
        <f t="shared" si="268"/>
        <v>0</v>
      </c>
      <c r="HH22" s="23">
        <f t="shared" si="269"/>
        <v>0</v>
      </c>
      <c r="HI22" s="23">
        <f t="shared" si="270"/>
        <v>0</v>
      </c>
      <c r="HJ22" s="23">
        <f t="shared" si="271"/>
        <v>0</v>
      </c>
      <c r="HK22" s="23">
        <f t="shared" si="272"/>
        <v>0</v>
      </c>
      <c r="HL22" s="23">
        <f t="shared" si="273"/>
        <v>0</v>
      </c>
      <c r="HM22" s="23">
        <f t="shared" si="274"/>
        <v>0</v>
      </c>
      <c r="HN22" s="23">
        <f t="shared" si="275"/>
        <v>0</v>
      </c>
      <c r="HO22" s="23">
        <f t="shared" si="276"/>
        <v>0</v>
      </c>
      <c r="HP22" s="23" t="str">
        <f>INDEX(LabNameList,MATCH(LabId,LabIDList,0))</f>
        <v>Trung tâm Kiểm định và Chứng nhận 2</v>
      </c>
      <c r="HQ22" s="23">
        <f t="shared" si="277"/>
        <v>27</v>
      </c>
      <c r="HR22" s="23">
        <f t="shared" si="278"/>
        <v>25</v>
      </c>
      <c r="HS22" s="23">
        <f t="shared" si="279"/>
        <v>0</v>
      </c>
      <c r="HT22" s="23">
        <f t="shared" si="280"/>
        <v>0</v>
      </c>
      <c r="HU22" s="23">
        <f t="shared" si="281"/>
        <v>0</v>
      </c>
      <c r="HV22" s="23">
        <f t="shared" si="282"/>
        <v>0</v>
      </c>
      <c r="HW22" s="22">
        <f t="shared" si="283"/>
        <v>25</v>
      </c>
      <c r="HX22" s="22">
        <f>Input!EB22</f>
        <v>9</v>
      </c>
      <c r="HY22" s="23">
        <v>97</v>
      </c>
      <c r="HZ22" s="23"/>
      <c r="IA22" s="23"/>
      <c r="IB22" s="23"/>
      <c r="IC22" s="25" t="str">
        <f t="shared" si="284"/>
        <v>B00021050118TG25</v>
      </c>
      <c r="ID22" s="26">
        <f>Input!O22</f>
        <v>21</v>
      </c>
      <c r="IE22" s="260" t="str">
        <f t="shared" si="285"/>
        <v>050118</v>
      </c>
      <c r="IF22" s="25" t="s">
        <v>7088</v>
      </c>
      <c r="IG22" s="260" t="str">
        <f t="shared" si="286"/>
        <v>05/01/2018</v>
      </c>
      <c r="IH22" s="260" t="str">
        <f t="shared" si="287"/>
        <v>05/01/2023</v>
      </c>
      <c r="II22" s="342" t="str">
        <f xml:space="preserve"> Input!R22</f>
        <v>05/01/2018</v>
      </c>
      <c r="IJ22" s="260">
        <f t="shared" si="288"/>
        <v>44931</v>
      </c>
      <c r="IK22" s="261">
        <f t="shared" si="289"/>
        <v>3</v>
      </c>
      <c r="IL22" s="262" t="str">
        <f t="shared" si="290"/>
        <v>3-2</v>
      </c>
      <c r="IM22" s="262" t="str">
        <f t="shared" si="291"/>
        <v>CHUNG</v>
      </c>
      <c r="IN22" s="262" t="str">
        <f t="shared" si="292"/>
        <v>KHAC</v>
      </c>
      <c r="IO22" s="262" t="str">
        <f t="shared" si="293"/>
        <v/>
      </c>
      <c r="IP22" s="262" t="str">
        <f t="shared" si="294"/>
        <v/>
      </c>
      <c r="IQ22" s="262" t="str">
        <f t="shared" si="295"/>
        <v/>
      </c>
      <c r="IR22" s="262">
        <f t="shared" si="296"/>
        <v>2</v>
      </c>
      <c r="IS22" s="262">
        <f t="shared" si="297"/>
        <v>1</v>
      </c>
      <c r="IT22" s="262" t="str">
        <f t="shared" si="298"/>
        <v>Yes</v>
      </c>
      <c r="IU22" s="262" t="str">
        <f t="shared" si="299"/>
        <v>Yes</v>
      </c>
    </row>
    <row r="23" spans="1:255" ht="114.75">
      <c r="A23" s="349">
        <f>Input!A23</f>
        <v>22</v>
      </c>
      <c r="B23" s="22" t="str">
        <f>INDEX(ApplicantIDList,MATCH(AI23,ApplicantNameList,0))</f>
        <v>VNM-HCM</v>
      </c>
      <c r="C23" s="22" t="str">
        <f>INDEX(OperatorIDList,MATCH(AJ23,OperatorNameList,0))</f>
        <v>VNMOBILE</v>
      </c>
      <c r="D23" s="22" t="str">
        <f>Input!Y23</f>
        <v>359225</v>
      </c>
      <c r="E23" s="22" t="str">
        <f>Input!G23</f>
        <v>Số 332, đường Trường Lưu, phường Long Trường, quận 9, thành phố Hồ Chí Minh.</v>
      </c>
      <c r="F23" s="22" t="str">
        <f>TRIM(SUBSTITUTE(SUBSTITUTE(Input!H23,"Thành phố ",""),"Tỉnh ",""))</f>
        <v>Hồ Chí Minh</v>
      </c>
      <c r="G23" s="22" t="str">
        <f>Input!I23</f>
        <v>106,82228867</v>
      </c>
      <c r="H23" s="22" t="str">
        <f>Input!J23</f>
        <v>10,79034953</v>
      </c>
      <c r="I23" s="22">
        <f>Input!V23</f>
        <v>2</v>
      </c>
      <c r="J23" s="22" t="str">
        <f>Input!K23</f>
        <v>K00022271217D005</v>
      </c>
      <c r="K23" s="24" t="str">
        <f>TEXT(Input!L23,"dd/mm/yyyy")</f>
        <v>30/12/2017</v>
      </c>
      <c r="L23" s="24" t="str">
        <f>TEXT(Input!M23,"dd/mm/yyyy")</f>
        <v>27/12/2017</v>
      </c>
      <c r="M23" s="22" t="str">
        <f t="shared" si="135"/>
        <v>CÔNG TY CỔ PHẦN VIỄN THÔNG DI ĐỘNG VIETNAMOBILE;CÔNG TY CỔ PHẦN VIỄN THÔNG DI ĐỘNG VIETNAMOBILE</v>
      </c>
      <c r="N23" s="22" t="str">
        <f t="shared" si="136"/>
        <v>359225;359225</v>
      </c>
      <c r="O23" s="22" t="str">
        <f t="shared" si="137"/>
        <v>ERICSSON RBS 2216;ZTE ZXSDR BS8700</v>
      </c>
      <c r="P23" s="22" t="str">
        <f t="shared" si="138"/>
        <v>3;3</v>
      </c>
      <c r="Q23" s="22" t="str">
        <f t="shared" si="139"/>
        <v>2/4/2;2/2/2</v>
      </c>
      <c r="R23" s="22" t="str">
        <f t="shared" si="140"/>
        <v>40W/ 80W/ 40W;80W/ 80W/ 80W</v>
      </c>
      <c r="S23" s="22" t="str">
        <f t="shared" si="141"/>
        <v>G900;U2100</v>
      </c>
      <c r="T23" s="22" t="str">
        <f t="shared" si="142"/>
        <v>27m/ 27m/ 27m;25m/ 25m/ 25m</v>
      </c>
      <c r="U23" s="22">
        <v>22</v>
      </c>
      <c r="V23" s="22"/>
      <c r="W23" s="22" t="b">
        <f>INDEX(TrueFalseList,_xlfn.IFNA(MATCH(Input!EC23,CoKhongList,0),MATCH(Input!EC23,YesNoList,0)))</f>
        <v>1</v>
      </c>
      <c r="X23" s="22" t="b">
        <f>INDEX(TrueFalseList,_xlfn.IFNA(MATCH(Input!W23,CoKhongList,0),MATCH(Input!W23,YesNoList,0)))</f>
        <v>0</v>
      </c>
      <c r="Y23" s="22" t="str">
        <f>Input!DZ23</f>
        <v/>
      </c>
      <c r="Z23" s="22" t="b">
        <f>INDEX(TrueFalseList,_xlfn.IFNA(MATCH(Input!EA23,CoKhongList,0),MATCH(Input!EA23,YesNoList,0)))</f>
        <v>1</v>
      </c>
      <c r="AA23" s="22">
        <f t="shared" si="143"/>
        <v>7</v>
      </c>
      <c r="AB23" s="22" t="b">
        <v>0</v>
      </c>
      <c r="AC23" s="22" t="b">
        <v>1</v>
      </c>
      <c r="AD23" s="22">
        <f>Input!DR23</f>
        <v>0</v>
      </c>
      <c r="AE23" s="22"/>
      <c r="AF23" s="22">
        <f>Options!D27</f>
        <v>0</v>
      </c>
      <c r="AG23" s="22">
        <f t="shared" si="144"/>
        <v>0</v>
      </c>
      <c r="AH23" s="23"/>
      <c r="AI23" s="350" t="str">
        <f>Input!E23</f>
        <v>CHI NHÁNH CÔNG TY CỔ PHẦN VIỄN THÔNG DI ĐỘNG VIETNAMOBILE TẠI THÀNH PHỐ HỒ CHÍ MINH</v>
      </c>
      <c r="AJ23" s="350" t="str">
        <f>Input!F23</f>
        <v>CÔNG TY CỔ PHẦN VIỄN THÔNG DI ĐỘNG VIETNAMOBILE</v>
      </c>
      <c r="AK23" s="22">
        <f t="shared" si="145"/>
        <v>4</v>
      </c>
      <c r="AL23" s="258" t="str">
        <f t="shared" si="146"/>
        <v>thành phố Hồ Chí Minh.</v>
      </c>
      <c r="AM23" s="258" t="str">
        <f t="shared" si="147"/>
        <v>quận 9</v>
      </c>
      <c r="AN23" s="258" t="str">
        <f t="shared" si="148"/>
        <v>phường Long Trường</v>
      </c>
      <c r="AO23" s="22" t="str">
        <f>INDEX(CityIDList,MATCH(F23,CityNameList,0))</f>
        <v>HCM</v>
      </c>
      <c r="AP23" s="23" t="str">
        <f>Input!X23</f>
        <v>CÔNG TY CỔ PHẦN VIỄN THÔNG DI ĐỘNG VIETNAMOBILE</v>
      </c>
      <c r="AQ23" s="23" t="str">
        <f>Input!AN23</f>
        <v>CÔNG TY CỔ PHẦN VIỄN THÔNG DI ĐỘNG VIETNAMOBILE</v>
      </c>
      <c r="AR23" s="23">
        <f>Input!BD23</f>
        <v>0</v>
      </c>
      <c r="AS23" s="23" t="str">
        <f>Input!BT23</f>
        <v/>
      </c>
      <c r="AT23" s="23" t="str">
        <f>Input!CH23</f>
        <v/>
      </c>
      <c r="AU23" s="23" t="str">
        <f>Input!CV23</f>
        <v/>
      </c>
      <c r="AV23" s="23" t="str">
        <f>IF(I23&gt;=1,INDEX(OperatorIDList,MATCH(AP23,OperatorNameList,0)),"")</f>
        <v>VNMOBILE</v>
      </c>
      <c r="AW23" s="23" t="str">
        <f>IF(I23&gt;=2,INDEX(OperatorIDList,MATCH(AQ23,OperatorNameList,0)),"")</f>
        <v>VNMOBILE</v>
      </c>
      <c r="AX23" s="23" t="str">
        <f>IF(I23&gt;=3,INDEX(OperatorIDList,MATCH(AR23,OperatorNameList,0)),"")</f>
        <v/>
      </c>
      <c r="AY23" s="23" t="str">
        <f>IF(I23&gt;=4,INDEX(OperatorIDList,MATCH(AS23,OperatorNameList,0)),"")</f>
        <v/>
      </c>
      <c r="AZ23" s="23" t="str">
        <f>IF(I23&gt;=5,INDEX(OperatorIDList,MATCH(AT23,OperatorNameList,0)),"")</f>
        <v/>
      </c>
      <c r="BA23" s="23" t="str">
        <f>IF(I23&gt;=6,INDEX(OperatorIDList,MATCH(AU23,OperatorNameList,0)),"")</f>
        <v/>
      </c>
      <c r="BB23" s="23" t="str">
        <f t="shared" si="149"/>
        <v>VNMOBILE;VNMOBILE</v>
      </c>
      <c r="BC23" s="23" t="str">
        <f>Input!Y23</f>
        <v>359225</v>
      </c>
      <c r="BD23" s="23" t="str">
        <f>Input!AO23</f>
        <v>359225</v>
      </c>
      <c r="BE23" s="23">
        <f>Input!BE23</f>
        <v>0</v>
      </c>
      <c r="BF23" s="23" t="str">
        <f>Input!BU23</f>
        <v/>
      </c>
      <c r="BG23" s="23" t="str">
        <f>Input!CI23</f>
        <v/>
      </c>
      <c r="BH23" s="23" t="str">
        <f>Input!CW23</f>
        <v/>
      </c>
      <c r="BI23" s="23" t="str">
        <f>Input!Z23</f>
        <v>ERICSSON RBS 2216</v>
      </c>
      <c r="BJ23" s="23" t="str">
        <f>Input!AP23</f>
        <v>ZTE ZXSDR BS8700</v>
      </c>
      <c r="BK23" s="23">
        <f>Input!BF23</f>
        <v>0</v>
      </c>
      <c r="BL23" s="23" t="str">
        <f>Input!BV23</f>
        <v/>
      </c>
      <c r="BM23" s="23" t="str">
        <f>Input!CJ23</f>
        <v/>
      </c>
      <c r="BN23" s="23" t="str">
        <f>Input!CX23</f>
        <v/>
      </c>
      <c r="BO23" s="350">
        <f>IF(ISNUMBER(Input!AA23),Input!AA23,0)</f>
        <v>3</v>
      </c>
      <c r="BP23" s="350">
        <f>IF(ISNUMBER(Input!AQ23),Input!AQ23,0)</f>
        <v>3</v>
      </c>
      <c r="BQ23" s="350">
        <f>IF(ISNUMBER(Input!BG23),Input!BG23,0)</f>
        <v>0</v>
      </c>
      <c r="BR23" s="350">
        <f>IF(ISNUMBER(Input!BW23),Input!BW23,0)</f>
        <v>0</v>
      </c>
      <c r="BS23" s="350">
        <f>IF(ISNUMBER(Input!CK23),Input!CK23,0)</f>
        <v>0</v>
      </c>
      <c r="BT23" s="351">
        <f>IF(ISNUMBER(Input!CY23),Input!CY23,0)</f>
        <v>0</v>
      </c>
      <c r="BU23" s="23" t="str">
        <f>Input!AF23</f>
        <v>2/4/2</v>
      </c>
      <c r="BV23" s="23" t="str">
        <f>Input!AV23</f>
        <v>2/2/2</v>
      </c>
      <c r="BW23" s="23" t="str">
        <f>Input!BL23</f>
        <v/>
      </c>
      <c r="BX23" s="23" t="str">
        <f>Input!CA23</f>
        <v/>
      </c>
      <c r="BY23" s="23" t="str">
        <f>Input!CO23</f>
        <v/>
      </c>
      <c r="BZ23" s="23" t="str">
        <f>Input!DC23</f>
        <v/>
      </c>
      <c r="CA23" s="23">
        <f t="shared" si="150"/>
        <v>2</v>
      </c>
      <c r="CB23" s="23">
        <f t="shared" si="151"/>
        <v>4</v>
      </c>
      <c r="CC23" s="23">
        <f t="shared" si="152"/>
        <v>2</v>
      </c>
      <c r="CD23" s="23">
        <f t="shared" si="153"/>
        <v>0</v>
      </c>
      <c r="CE23" s="23">
        <f t="shared" si="154"/>
        <v>0</v>
      </c>
      <c r="CF23" s="23">
        <f t="shared" si="155"/>
        <v>0</v>
      </c>
      <c r="CG23" s="23">
        <f t="shared" si="156"/>
        <v>2</v>
      </c>
      <c r="CH23" s="23">
        <f t="shared" si="157"/>
        <v>2</v>
      </c>
      <c r="CI23" s="23">
        <f t="shared" si="158"/>
        <v>2</v>
      </c>
      <c r="CJ23" s="23">
        <f t="shared" si="159"/>
        <v>0</v>
      </c>
      <c r="CK23" s="23">
        <f t="shared" si="160"/>
        <v>0</v>
      </c>
      <c r="CL23" s="23">
        <f t="shared" si="161"/>
        <v>0</v>
      </c>
      <c r="CM23" s="23">
        <f t="shared" si="162"/>
        <v>0</v>
      </c>
      <c r="CN23" s="23">
        <f t="shared" si="163"/>
        <v>0</v>
      </c>
      <c r="CO23" s="23">
        <f t="shared" si="164"/>
        <v>0</v>
      </c>
      <c r="CP23" s="23">
        <f t="shared" si="165"/>
        <v>0</v>
      </c>
      <c r="CQ23" s="23">
        <f t="shared" si="166"/>
        <v>0</v>
      </c>
      <c r="CR23" s="23">
        <f t="shared" si="167"/>
        <v>0</v>
      </c>
      <c r="CS23" s="23">
        <f t="shared" si="168"/>
        <v>0</v>
      </c>
      <c r="CT23" s="23">
        <f t="shared" si="169"/>
        <v>0</v>
      </c>
      <c r="CU23" s="23">
        <f t="shared" si="170"/>
        <v>0</v>
      </c>
      <c r="CV23" s="23">
        <f t="shared" si="171"/>
        <v>0</v>
      </c>
      <c r="CW23" s="23">
        <f t="shared" si="172"/>
        <v>0</v>
      </c>
      <c r="CX23" s="23">
        <f t="shared" si="173"/>
        <v>0</v>
      </c>
      <c r="CY23" s="23">
        <f t="shared" si="174"/>
        <v>0</v>
      </c>
      <c r="CZ23" s="23">
        <f t="shared" si="175"/>
        <v>0</v>
      </c>
      <c r="DA23" s="23">
        <f t="shared" si="176"/>
        <v>0</v>
      </c>
      <c r="DB23" s="23">
        <f t="shared" si="177"/>
        <v>0</v>
      </c>
      <c r="DC23" s="23">
        <f t="shared" si="178"/>
        <v>0</v>
      </c>
      <c r="DD23" s="23">
        <f t="shared" si="179"/>
        <v>0</v>
      </c>
      <c r="DE23" s="23">
        <f t="shared" si="180"/>
        <v>0</v>
      </c>
      <c r="DF23" s="23">
        <f t="shared" si="181"/>
        <v>0</v>
      </c>
      <c r="DG23" s="23">
        <f t="shared" si="182"/>
        <v>0</v>
      </c>
      <c r="DH23" s="23">
        <f t="shared" si="183"/>
        <v>0</v>
      </c>
      <c r="DI23" s="23">
        <f t="shared" si="184"/>
        <v>0</v>
      </c>
      <c r="DJ23" s="23">
        <f t="shared" si="185"/>
        <v>0</v>
      </c>
      <c r="DK23" s="23" t="str">
        <f>Input!AK23</f>
        <v>40W/80W/40W</v>
      </c>
      <c r="DL23" s="23" t="str">
        <f>Input!BA23</f>
        <v>80W/80W/80W</v>
      </c>
      <c r="DM23" s="23" t="str">
        <f>Input!BQ23</f>
        <v/>
      </c>
      <c r="DN23" s="23" t="str">
        <f>Input!CE23</f>
        <v/>
      </c>
      <c r="DO23" s="23" t="str">
        <f>Input!CS23</f>
        <v/>
      </c>
      <c r="DP23" s="23" t="str">
        <f>Input!DG23</f>
        <v/>
      </c>
      <c r="DQ23" s="23" t="str">
        <f t="shared" si="186"/>
        <v>40W/ 80W/ 40W</v>
      </c>
      <c r="DR23" s="23" t="str">
        <f t="shared" si="187"/>
        <v>80W/ 80W/ 80W</v>
      </c>
      <c r="DS23" s="23" t="str">
        <f t="shared" si="188"/>
        <v/>
      </c>
      <c r="DT23" s="23" t="str">
        <f t="shared" si="189"/>
        <v/>
      </c>
      <c r="DU23" s="23" t="str">
        <f t="shared" si="190"/>
        <v/>
      </c>
      <c r="DV23" s="23" t="str">
        <f t="shared" si="191"/>
        <v/>
      </c>
      <c r="DW23" s="23">
        <f t="shared" si="192"/>
        <v>40</v>
      </c>
      <c r="DX23" s="23">
        <f t="shared" si="193"/>
        <v>80</v>
      </c>
      <c r="DY23" s="23">
        <f t="shared" si="194"/>
        <v>40</v>
      </c>
      <c r="DZ23" s="23">
        <f t="shared" si="195"/>
        <v>0</v>
      </c>
      <c r="EA23" s="23">
        <f t="shared" si="196"/>
        <v>0</v>
      </c>
      <c r="EB23" s="23">
        <f t="shared" si="197"/>
        <v>0</v>
      </c>
      <c r="EC23" s="23">
        <f t="shared" si="198"/>
        <v>80</v>
      </c>
      <c r="ED23" s="23">
        <f t="shared" si="199"/>
        <v>80</v>
      </c>
      <c r="EE23" s="23">
        <f t="shared" si="200"/>
        <v>80</v>
      </c>
      <c r="EF23" s="23">
        <f t="shared" si="201"/>
        <v>80</v>
      </c>
      <c r="EG23" s="23">
        <f t="shared" si="202"/>
        <v>0</v>
      </c>
      <c r="EH23" s="23">
        <f t="shared" si="203"/>
        <v>0</v>
      </c>
      <c r="EI23" s="23">
        <f t="shared" si="204"/>
        <v>0</v>
      </c>
      <c r="EJ23" s="23">
        <f t="shared" si="205"/>
        <v>80</v>
      </c>
      <c r="EK23" s="23">
        <f t="shared" si="206"/>
        <v>0</v>
      </c>
      <c r="EL23" s="23">
        <f t="shared" si="207"/>
        <v>0</v>
      </c>
      <c r="EM23" s="23">
        <f t="shared" si="208"/>
        <v>0</v>
      </c>
      <c r="EN23" s="23">
        <f t="shared" si="209"/>
        <v>0</v>
      </c>
      <c r="EO23" s="23">
        <f t="shared" si="210"/>
        <v>0</v>
      </c>
      <c r="EP23" s="23">
        <f t="shared" si="211"/>
        <v>0</v>
      </c>
      <c r="EQ23" s="23">
        <f t="shared" si="212"/>
        <v>0</v>
      </c>
      <c r="ER23" s="23">
        <f t="shared" si="213"/>
        <v>0</v>
      </c>
      <c r="ES23" s="23">
        <f t="shared" si="214"/>
        <v>0</v>
      </c>
      <c r="ET23" s="23">
        <f t="shared" si="215"/>
        <v>0</v>
      </c>
      <c r="EU23" s="23">
        <f t="shared" si="216"/>
        <v>0</v>
      </c>
      <c r="EV23" s="23">
        <f t="shared" si="217"/>
        <v>0</v>
      </c>
      <c r="EW23" s="23">
        <f t="shared" si="218"/>
        <v>0</v>
      </c>
      <c r="EX23" s="23">
        <f t="shared" si="219"/>
        <v>0</v>
      </c>
      <c r="EY23" s="23">
        <f t="shared" si="220"/>
        <v>0</v>
      </c>
      <c r="EZ23" s="23">
        <f t="shared" si="221"/>
        <v>0</v>
      </c>
      <c r="FA23" s="23">
        <f t="shared" si="222"/>
        <v>0</v>
      </c>
      <c r="FB23" s="23">
        <f t="shared" si="223"/>
        <v>0</v>
      </c>
      <c r="FC23" s="23">
        <f t="shared" si="224"/>
        <v>0</v>
      </c>
      <c r="FD23" s="23">
        <f t="shared" si="225"/>
        <v>0</v>
      </c>
      <c r="FE23" s="23">
        <f t="shared" si="226"/>
        <v>0</v>
      </c>
      <c r="FF23" s="23">
        <f t="shared" si="227"/>
        <v>0</v>
      </c>
      <c r="FG23" s="23">
        <f t="shared" si="228"/>
        <v>0</v>
      </c>
      <c r="FH23" s="23">
        <f t="shared" si="229"/>
        <v>0</v>
      </c>
      <c r="FI23" s="23">
        <f t="shared" si="230"/>
        <v>0</v>
      </c>
      <c r="FJ23" s="23">
        <f t="shared" si="231"/>
        <v>0</v>
      </c>
      <c r="FK23" s="23">
        <f t="shared" si="232"/>
        <v>0</v>
      </c>
      <c r="FL23" s="23">
        <f t="shared" si="233"/>
        <v>0</v>
      </c>
      <c r="FM23" s="23">
        <f t="shared" si="234"/>
        <v>80</v>
      </c>
      <c r="FN23" s="23" t="str">
        <f>Input!AL23</f>
        <v>G900</v>
      </c>
      <c r="FO23" s="23" t="str">
        <f>Input!BB23</f>
        <v>U2100</v>
      </c>
      <c r="FP23" s="23">
        <f>Input!BR23</f>
        <v>0</v>
      </c>
      <c r="FQ23" s="23" t="str">
        <f>Input!CF23</f>
        <v/>
      </c>
      <c r="FR23" s="23" t="str">
        <f>Input!CT23</f>
        <v/>
      </c>
      <c r="FS23" s="23" t="str">
        <f>Input!DH23</f>
        <v/>
      </c>
      <c r="FT23" s="23" t="str">
        <f>Input!AM23</f>
        <v>27m/ 27m/ 27m</v>
      </c>
      <c r="FU23" s="23" t="str">
        <f>Input!BC23</f>
        <v>25m/ 25m/ 25m</v>
      </c>
      <c r="FV23" s="23">
        <f>Input!BS23</f>
        <v>0</v>
      </c>
      <c r="FW23" s="23" t="str">
        <f>Input!CG23</f>
        <v/>
      </c>
      <c r="FX23" s="23" t="str">
        <f>Input!CU23</f>
        <v/>
      </c>
      <c r="FY23" s="23" t="str">
        <f>Input!DI23</f>
        <v/>
      </c>
      <c r="FZ23" s="23" t="str">
        <f t="shared" si="235"/>
        <v>27m/ 27m/ 27m</v>
      </c>
      <c r="GA23" s="23" t="str">
        <f t="shared" si="236"/>
        <v>25m/ 25m/ 25m</v>
      </c>
      <c r="GB23" s="23" t="str">
        <f t="shared" si="237"/>
        <v/>
      </c>
      <c r="GC23" s="23" t="str">
        <f t="shared" si="238"/>
        <v/>
      </c>
      <c r="GD23" s="23" t="str">
        <f t="shared" si="239"/>
        <v/>
      </c>
      <c r="GE23" s="23" t="str">
        <f t="shared" si="240"/>
        <v/>
      </c>
      <c r="GF23" s="23">
        <f t="shared" si="241"/>
        <v>27</v>
      </c>
      <c r="GG23" s="23">
        <f t="shared" si="242"/>
        <v>27</v>
      </c>
      <c r="GH23" s="23">
        <f t="shared" si="243"/>
        <v>27</v>
      </c>
      <c r="GI23" s="23">
        <f t="shared" si="244"/>
        <v>0</v>
      </c>
      <c r="GJ23" s="23">
        <f t="shared" si="245"/>
        <v>0</v>
      </c>
      <c r="GK23" s="23">
        <f t="shared" si="246"/>
        <v>0</v>
      </c>
      <c r="GL23" s="23">
        <f t="shared" si="247"/>
        <v>25</v>
      </c>
      <c r="GM23" s="23">
        <f t="shared" si="248"/>
        <v>25</v>
      </c>
      <c r="GN23" s="23">
        <f t="shared" si="249"/>
        <v>25</v>
      </c>
      <c r="GO23" s="23">
        <f t="shared" si="250"/>
        <v>0</v>
      </c>
      <c r="GP23" s="23">
        <f t="shared" si="251"/>
        <v>0</v>
      </c>
      <c r="GQ23" s="23">
        <f t="shared" si="252"/>
        <v>0</v>
      </c>
      <c r="GR23" s="23">
        <f t="shared" si="253"/>
        <v>0</v>
      </c>
      <c r="GS23" s="23">
        <f t="shared" si="254"/>
        <v>0</v>
      </c>
      <c r="GT23" s="23">
        <f t="shared" si="255"/>
        <v>0</v>
      </c>
      <c r="GU23" s="23">
        <f t="shared" si="256"/>
        <v>0</v>
      </c>
      <c r="GV23" s="23">
        <f t="shared" si="257"/>
        <v>0</v>
      </c>
      <c r="GW23" s="23">
        <f t="shared" si="258"/>
        <v>0</v>
      </c>
      <c r="GX23" s="23">
        <f t="shared" si="259"/>
        <v>0</v>
      </c>
      <c r="GY23" s="23">
        <f t="shared" si="260"/>
        <v>0</v>
      </c>
      <c r="GZ23" s="23">
        <f t="shared" si="261"/>
        <v>0</v>
      </c>
      <c r="HA23" s="23">
        <f t="shared" si="262"/>
        <v>0</v>
      </c>
      <c r="HB23" s="23">
        <f t="shared" si="263"/>
        <v>0</v>
      </c>
      <c r="HC23" s="23">
        <f t="shared" si="264"/>
        <v>0</v>
      </c>
      <c r="HD23" s="23">
        <f t="shared" si="265"/>
        <v>0</v>
      </c>
      <c r="HE23" s="23">
        <f t="shared" si="266"/>
        <v>0</v>
      </c>
      <c r="HF23" s="23">
        <f t="shared" si="267"/>
        <v>0</v>
      </c>
      <c r="HG23" s="23">
        <f t="shared" si="268"/>
        <v>0</v>
      </c>
      <c r="HH23" s="23">
        <f t="shared" si="269"/>
        <v>0</v>
      </c>
      <c r="HI23" s="23">
        <f t="shared" si="270"/>
        <v>0</v>
      </c>
      <c r="HJ23" s="23">
        <f t="shared" si="271"/>
        <v>0</v>
      </c>
      <c r="HK23" s="23">
        <f t="shared" si="272"/>
        <v>0</v>
      </c>
      <c r="HL23" s="23">
        <f t="shared" si="273"/>
        <v>0</v>
      </c>
      <c r="HM23" s="23">
        <f t="shared" si="274"/>
        <v>0</v>
      </c>
      <c r="HN23" s="23">
        <f t="shared" si="275"/>
        <v>0</v>
      </c>
      <c r="HO23" s="23">
        <f t="shared" si="276"/>
        <v>0</v>
      </c>
      <c r="HP23" s="23" t="str">
        <f>INDEX(LabNameList,MATCH(LabId,LabIDList,0))</f>
        <v>Trung tâm Kiểm định và Chứng nhận 2</v>
      </c>
      <c r="HQ23" s="23">
        <f t="shared" si="277"/>
        <v>27</v>
      </c>
      <c r="HR23" s="23">
        <f t="shared" si="278"/>
        <v>25</v>
      </c>
      <c r="HS23" s="23">
        <f t="shared" si="279"/>
        <v>0</v>
      </c>
      <c r="HT23" s="23">
        <f t="shared" si="280"/>
        <v>0</v>
      </c>
      <c r="HU23" s="23">
        <f t="shared" si="281"/>
        <v>0</v>
      </c>
      <c r="HV23" s="23">
        <f t="shared" si="282"/>
        <v>0</v>
      </c>
      <c r="HW23" s="22">
        <f t="shared" si="283"/>
        <v>25</v>
      </c>
      <c r="HX23" s="22">
        <f>Input!EB23</f>
        <v>18</v>
      </c>
      <c r="HY23" s="23">
        <v>97</v>
      </c>
      <c r="HZ23" s="23"/>
      <c r="IA23" s="23"/>
      <c r="IB23" s="23"/>
      <c r="IC23" s="25" t="str">
        <f t="shared" si="284"/>
        <v>B00022050118TG26</v>
      </c>
      <c r="ID23" s="26">
        <f>Input!O23</f>
        <v>22</v>
      </c>
      <c r="IE23" s="260" t="str">
        <f t="shared" si="285"/>
        <v>050118</v>
      </c>
      <c r="IF23" s="25" t="s">
        <v>7089</v>
      </c>
      <c r="IG23" s="260" t="str">
        <f t="shared" si="286"/>
        <v>05/01/2018</v>
      </c>
      <c r="IH23" s="260" t="str">
        <f t="shared" si="287"/>
        <v>05/01/2023</v>
      </c>
      <c r="II23" s="342" t="str">
        <f xml:space="preserve"> Input!R23</f>
        <v>05/01/2018</v>
      </c>
      <c r="IJ23" s="260">
        <f t="shared" si="288"/>
        <v>44931</v>
      </c>
      <c r="IK23" s="261">
        <f t="shared" si="289"/>
        <v>3</v>
      </c>
      <c r="IL23" s="262" t="str">
        <f t="shared" si="290"/>
        <v>3-2</v>
      </c>
      <c r="IM23" s="262" t="str">
        <f t="shared" si="291"/>
        <v>CHUNG</v>
      </c>
      <c r="IN23" s="262" t="str">
        <f t="shared" si="292"/>
        <v>KHAC</v>
      </c>
      <c r="IO23" s="262" t="str">
        <f t="shared" si="293"/>
        <v/>
      </c>
      <c r="IP23" s="262" t="str">
        <f t="shared" si="294"/>
        <v/>
      </c>
      <c r="IQ23" s="262" t="str">
        <f t="shared" si="295"/>
        <v/>
      </c>
      <c r="IR23" s="262">
        <f t="shared" si="296"/>
        <v>2</v>
      </c>
      <c r="IS23" s="262">
        <f t="shared" si="297"/>
        <v>1</v>
      </c>
      <c r="IT23" s="262" t="str">
        <f t="shared" si="298"/>
        <v>Yes</v>
      </c>
      <c r="IU23" s="262" t="str">
        <f t="shared" si="299"/>
        <v>Yes</v>
      </c>
    </row>
    <row r="24" spans="1:255" ht="114.75">
      <c r="A24" s="349">
        <f>Input!A24</f>
        <v>23</v>
      </c>
      <c r="B24" s="22" t="str">
        <f>INDEX(ApplicantIDList,MATCH(AI24,ApplicantNameList,0))</f>
        <v>VNM-HCM</v>
      </c>
      <c r="C24" s="22" t="str">
        <f>INDEX(OperatorIDList,MATCH(AJ24,OperatorNameList,0))</f>
        <v>VNMOBILE</v>
      </c>
      <c r="D24" s="22" t="str">
        <f>Input!Y24</f>
        <v>359023</v>
      </c>
      <c r="E24" s="22" t="str">
        <f>Input!G24</f>
        <v>Số 1333/9, đường Nguyễn Duy Trinh, phường Long Trường, quận 9, thành phố Hồ Chí Minh.</v>
      </c>
      <c r="F24" s="22" t="str">
        <f>TRIM(SUBSTITUTE(SUBSTITUTE(Input!H24,"Thành phố ",""),"Tỉnh ",""))</f>
        <v>Hồ Chí Minh</v>
      </c>
      <c r="G24" s="22" t="str">
        <f>Input!I24</f>
        <v>106,81531695</v>
      </c>
      <c r="H24" s="22" t="str">
        <f>Input!J24</f>
        <v>10,80549122</v>
      </c>
      <c r="I24" s="22">
        <f>Input!V24</f>
        <v>2</v>
      </c>
      <c r="J24" s="22" t="str">
        <f>Input!K24</f>
        <v>K00023271217D005</v>
      </c>
      <c r="K24" s="24" t="str">
        <f>TEXT(Input!L24,"dd/mm/yyyy")</f>
        <v>30/12/2017</v>
      </c>
      <c r="L24" s="24" t="str">
        <f>TEXT(Input!M24,"dd/mm/yyyy")</f>
        <v>27/12/2017</v>
      </c>
      <c r="M24" s="22" t="str">
        <f t="shared" si="135"/>
        <v>CÔNG TY CỔ PHẦN VIỄN THÔNG DI ĐỘNG VIETNAMOBILE;CÔNG TY CỔ PHẦN VIỄN THÔNG DI ĐỘNG VIETNAMOBILE</v>
      </c>
      <c r="N24" s="22" t="str">
        <f t="shared" si="136"/>
        <v>359023;359023</v>
      </c>
      <c r="O24" s="22" t="str">
        <f t="shared" si="137"/>
        <v>ERICSSON RBS 2216;ZTE ZXSDR BS8700</v>
      </c>
      <c r="P24" s="22" t="str">
        <f t="shared" si="138"/>
        <v>3;3</v>
      </c>
      <c r="Q24" s="22" t="str">
        <f t="shared" si="139"/>
        <v>2/2/2;2/2/2</v>
      </c>
      <c r="R24" s="22" t="str">
        <f t="shared" si="140"/>
        <v>40W/ 40W/ 40W;80W/ 80W/ 80W</v>
      </c>
      <c r="S24" s="22" t="str">
        <f t="shared" si="141"/>
        <v>G900;U2100</v>
      </c>
      <c r="T24" s="22" t="str">
        <f t="shared" si="142"/>
        <v>44m/ 44m/ 44m;42m/ 42m/ 42m</v>
      </c>
      <c r="U24" s="22">
        <v>23</v>
      </c>
      <c r="V24" s="22"/>
      <c r="W24" s="22" t="b">
        <f>INDEX(TrueFalseList,_xlfn.IFNA(MATCH(Input!EC24,CoKhongList,0),MATCH(Input!EC24,YesNoList,0)))</f>
        <v>1</v>
      </c>
      <c r="X24" s="22" t="b">
        <f>INDEX(TrueFalseList,_xlfn.IFNA(MATCH(Input!W24,CoKhongList,0),MATCH(Input!W24,YesNoList,0)))</f>
        <v>1</v>
      </c>
      <c r="Y24" s="22">
        <f>Input!DZ24</f>
        <v>42</v>
      </c>
      <c r="Z24" s="22" t="b">
        <f>INDEX(TrueFalseList,_xlfn.IFNA(MATCH(Input!EA24,CoKhongList,0),MATCH(Input!EA24,YesNoList,0)))</f>
        <v>1</v>
      </c>
      <c r="AA24" s="22">
        <f t="shared" si="143"/>
        <v>10</v>
      </c>
      <c r="AB24" s="22" t="b">
        <v>0</v>
      </c>
      <c r="AC24" s="22" t="b">
        <v>1</v>
      </c>
      <c r="AD24" s="22">
        <f>Input!DR24</f>
        <v>0</v>
      </c>
      <c r="AE24" s="22"/>
      <c r="AF24" s="22">
        <f>Options!D28</f>
        <v>0</v>
      </c>
      <c r="AG24" s="22">
        <f t="shared" si="144"/>
        <v>0</v>
      </c>
      <c r="AH24" s="23"/>
      <c r="AI24" s="350" t="str">
        <f>Input!E24</f>
        <v>CHI NHÁNH CÔNG TY CỔ PHẦN VIỄN THÔNG DI ĐỘNG VIETNAMOBILE TẠI THÀNH PHỐ HỒ CHÍ MINH</v>
      </c>
      <c r="AJ24" s="350" t="str">
        <f>Input!F24</f>
        <v>CÔNG TY CỔ PHẦN VIỄN THÔNG DI ĐỘNG VIETNAMOBILE</v>
      </c>
      <c r="AK24" s="22">
        <f t="shared" si="145"/>
        <v>4</v>
      </c>
      <c r="AL24" s="258" t="str">
        <f t="shared" si="146"/>
        <v>thành phố Hồ Chí Minh.</v>
      </c>
      <c r="AM24" s="258" t="str">
        <f t="shared" si="147"/>
        <v>quận 9</v>
      </c>
      <c r="AN24" s="258" t="str">
        <f t="shared" si="148"/>
        <v>phường Long Trường</v>
      </c>
      <c r="AO24" s="22" t="str">
        <f>INDEX(CityIDList,MATCH(F24,CityNameList,0))</f>
        <v>HCM</v>
      </c>
      <c r="AP24" s="23" t="str">
        <f>Input!X24</f>
        <v>CÔNG TY CỔ PHẦN VIỄN THÔNG DI ĐỘNG VIETNAMOBILE</v>
      </c>
      <c r="AQ24" s="23" t="str">
        <f>Input!AN24</f>
        <v>CÔNG TY CỔ PHẦN VIỄN THÔNG DI ĐỘNG VIETNAMOBILE</v>
      </c>
      <c r="AR24" s="23">
        <f>Input!BD24</f>
        <v>0</v>
      </c>
      <c r="AS24" s="23" t="str">
        <f>Input!BT24</f>
        <v/>
      </c>
      <c r="AT24" s="23" t="str">
        <f>Input!CH24</f>
        <v/>
      </c>
      <c r="AU24" s="23" t="str">
        <f>Input!CV24</f>
        <v/>
      </c>
      <c r="AV24" s="23" t="str">
        <f>IF(I24&gt;=1,INDEX(OperatorIDList,MATCH(AP24,OperatorNameList,0)),"")</f>
        <v>VNMOBILE</v>
      </c>
      <c r="AW24" s="23" t="str">
        <f>IF(I24&gt;=2,INDEX(OperatorIDList,MATCH(AQ24,OperatorNameList,0)),"")</f>
        <v>VNMOBILE</v>
      </c>
      <c r="AX24" s="23" t="str">
        <f>IF(I24&gt;=3,INDEX(OperatorIDList,MATCH(AR24,OperatorNameList,0)),"")</f>
        <v/>
      </c>
      <c r="AY24" s="23" t="str">
        <f>IF(I24&gt;=4,INDEX(OperatorIDList,MATCH(AS24,OperatorNameList,0)),"")</f>
        <v/>
      </c>
      <c r="AZ24" s="23" t="str">
        <f>IF(I24&gt;=5,INDEX(OperatorIDList,MATCH(AT24,OperatorNameList,0)),"")</f>
        <v/>
      </c>
      <c r="BA24" s="23" t="str">
        <f>IF(I24&gt;=6,INDEX(OperatorIDList,MATCH(AU24,OperatorNameList,0)),"")</f>
        <v/>
      </c>
      <c r="BB24" s="23" t="str">
        <f t="shared" si="149"/>
        <v>VNMOBILE;VNMOBILE</v>
      </c>
      <c r="BC24" s="23" t="str">
        <f>Input!Y24</f>
        <v>359023</v>
      </c>
      <c r="BD24" s="23" t="str">
        <f>Input!AO24</f>
        <v>359023</v>
      </c>
      <c r="BE24" s="23">
        <f>Input!BE24</f>
        <v>0</v>
      </c>
      <c r="BF24" s="23" t="str">
        <f>Input!BU24</f>
        <v/>
      </c>
      <c r="BG24" s="23" t="str">
        <f>Input!CI24</f>
        <v/>
      </c>
      <c r="BH24" s="23" t="str">
        <f>Input!CW24</f>
        <v/>
      </c>
      <c r="BI24" s="23" t="str">
        <f>Input!Z24</f>
        <v>ERICSSON RBS 2216</v>
      </c>
      <c r="BJ24" s="23" t="str">
        <f>Input!AP24</f>
        <v>ZTE ZXSDR BS8700</v>
      </c>
      <c r="BK24" s="23">
        <f>Input!BF24</f>
        <v>0</v>
      </c>
      <c r="BL24" s="23" t="str">
        <f>Input!BV24</f>
        <v/>
      </c>
      <c r="BM24" s="23" t="str">
        <f>Input!CJ24</f>
        <v/>
      </c>
      <c r="BN24" s="23" t="str">
        <f>Input!CX24</f>
        <v/>
      </c>
      <c r="BO24" s="350">
        <f>IF(ISNUMBER(Input!AA24),Input!AA24,0)</f>
        <v>3</v>
      </c>
      <c r="BP24" s="350">
        <f>IF(ISNUMBER(Input!AQ24),Input!AQ24,0)</f>
        <v>3</v>
      </c>
      <c r="BQ24" s="350">
        <f>IF(ISNUMBER(Input!BG24),Input!BG24,0)</f>
        <v>0</v>
      </c>
      <c r="BR24" s="350">
        <f>IF(ISNUMBER(Input!BW24),Input!BW24,0)</f>
        <v>0</v>
      </c>
      <c r="BS24" s="350">
        <f>IF(ISNUMBER(Input!CK24),Input!CK24,0)</f>
        <v>0</v>
      </c>
      <c r="BT24" s="351">
        <f>IF(ISNUMBER(Input!CY24),Input!CY24,0)</f>
        <v>0</v>
      </c>
      <c r="BU24" s="23" t="str">
        <f>Input!AF24</f>
        <v>2/2/2</v>
      </c>
      <c r="BV24" s="23" t="str">
        <f>Input!AV24</f>
        <v>2/2/2</v>
      </c>
      <c r="BW24" s="23" t="str">
        <f>Input!BL24</f>
        <v/>
      </c>
      <c r="BX24" s="23" t="str">
        <f>Input!CA24</f>
        <v/>
      </c>
      <c r="BY24" s="23" t="str">
        <f>Input!CO24</f>
        <v/>
      </c>
      <c r="BZ24" s="23" t="str">
        <f>Input!DC24</f>
        <v/>
      </c>
      <c r="CA24" s="23">
        <f t="shared" si="150"/>
        <v>2</v>
      </c>
      <c r="CB24" s="23">
        <f t="shared" si="151"/>
        <v>2</v>
      </c>
      <c r="CC24" s="23">
        <f t="shared" si="152"/>
        <v>2</v>
      </c>
      <c r="CD24" s="23">
        <f t="shared" si="153"/>
        <v>0</v>
      </c>
      <c r="CE24" s="23">
        <f t="shared" si="154"/>
        <v>0</v>
      </c>
      <c r="CF24" s="23">
        <f t="shared" si="155"/>
        <v>0</v>
      </c>
      <c r="CG24" s="23">
        <f t="shared" si="156"/>
        <v>2</v>
      </c>
      <c r="CH24" s="23">
        <f t="shared" si="157"/>
        <v>2</v>
      </c>
      <c r="CI24" s="23">
        <f t="shared" si="158"/>
        <v>2</v>
      </c>
      <c r="CJ24" s="23">
        <f t="shared" si="159"/>
        <v>0</v>
      </c>
      <c r="CK24" s="23">
        <f t="shared" si="160"/>
        <v>0</v>
      </c>
      <c r="CL24" s="23">
        <f t="shared" si="161"/>
        <v>0</v>
      </c>
      <c r="CM24" s="23">
        <f t="shared" si="162"/>
        <v>0</v>
      </c>
      <c r="CN24" s="23">
        <f t="shared" si="163"/>
        <v>0</v>
      </c>
      <c r="CO24" s="23">
        <f t="shared" si="164"/>
        <v>0</v>
      </c>
      <c r="CP24" s="23">
        <f t="shared" si="165"/>
        <v>0</v>
      </c>
      <c r="CQ24" s="23">
        <f t="shared" si="166"/>
        <v>0</v>
      </c>
      <c r="CR24" s="23">
        <f t="shared" si="167"/>
        <v>0</v>
      </c>
      <c r="CS24" s="23">
        <f t="shared" si="168"/>
        <v>0</v>
      </c>
      <c r="CT24" s="23">
        <f t="shared" si="169"/>
        <v>0</v>
      </c>
      <c r="CU24" s="23">
        <f t="shared" si="170"/>
        <v>0</v>
      </c>
      <c r="CV24" s="23">
        <f t="shared" si="171"/>
        <v>0</v>
      </c>
      <c r="CW24" s="23">
        <f t="shared" si="172"/>
        <v>0</v>
      </c>
      <c r="CX24" s="23">
        <f t="shared" si="173"/>
        <v>0</v>
      </c>
      <c r="CY24" s="23">
        <f t="shared" si="174"/>
        <v>0</v>
      </c>
      <c r="CZ24" s="23">
        <f t="shared" si="175"/>
        <v>0</v>
      </c>
      <c r="DA24" s="23">
        <f t="shared" si="176"/>
        <v>0</v>
      </c>
      <c r="DB24" s="23">
        <f t="shared" si="177"/>
        <v>0</v>
      </c>
      <c r="DC24" s="23">
        <f t="shared" si="178"/>
        <v>0</v>
      </c>
      <c r="DD24" s="23">
        <f t="shared" si="179"/>
        <v>0</v>
      </c>
      <c r="DE24" s="23">
        <f t="shared" si="180"/>
        <v>0</v>
      </c>
      <c r="DF24" s="23">
        <f t="shared" si="181"/>
        <v>0</v>
      </c>
      <c r="DG24" s="23">
        <f t="shared" si="182"/>
        <v>0</v>
      </c>
      <c r="DH24" s="23">
        <f t="shared" si="183"/>
        <v>0</v>
      </c>
      <c r="DI24" s="23">
        <f t="shared" si="184"/>
        <v>0</v>
      </c>
      <c r="DJ24" s="23">
        <f t="shared" si="185"/>
        <v>0</v>
      </c>
      <c r="DK24" s="23" t="str">
        <f>Input!AK24</f>
        <v>40W/40W/40W</v>
      </c>
      <c r="DL24" s="23" t="str">
        <f>Input!BA24</f>
        <v>80W/80W/80W</v>
      </c>
      <c r="DM24" s="23" t="str">
        <f>Input!BQ24</f>
        <v/>
      </c>
      <c r="DN24" s="23" t="str">
        <f>Input!CE24</f>
        <v/>
      </c>
      <c r="DO24" s="23" t="str">
        <f>Input!CS24</f>
        <v/>
      </c>
      <c r="DP24" s="23" t="str">
        <f>Input!DG24</f>
        <v/>
      </c>
      <c r="DQ24" s="23" t="str">
        <f t="shared" si="186"/>
        <v>40W/ 40W/ 40W</v>
      </c>
      <c r="DR24" s="23" t="str">
        <f t="shared" si="187"/>
        <v>80W/ 80W/ 80W</v>
      </c>
      <c r="DS24" s="23" t="str">
        <f t="shared" si="188"/>
        <v/>
      </c>
      <c r="DT24" s="23" t="str">
        <f t="shared" si="189"/>
        <v/>
      </c>
      <c r="DU24" s="23" t="str">
        <f t="shared" si="190"/>
        <v/>
      </c>
      <c r="DV24" s="23" t="str">
        <f t="shared" si="191"/>
        <v/>
      </c>
      <c r="DW24" s="23">
        <f t="shared" si="192"/>
        <v>40</v>
      </c>
      <c r="DX24" s="23">
        <f t="shared" si="193"/>
        <v>40</v>
      </c>
      <c r="DY24" s="23">
        <f t="shared" si="194"/>
        <v>40</v>
      </c>
      <c r="DZ24" s="23">
        <f t="shared" si="195"/>
        <v>0</v>
      </c>
      <c r="EA24" s="23">
        <f t="shared" si="196"/>
        <v>0</v>
      </c>
      <c r="EB24" s="23">
        <f t="shared" si="197"/>
        <v>0</v>
      </c>
      <c r="EC24" s="23">
        <f t="shared" si="198"/>
        <v>40</v>
      </c>
      <c r="ED24" s="23">
        <f t="shared" si="199"/>
        <v>80</v>
      </c>
      <c r="EE24" s="23">
        <f t="shared" si="200"/>
        <v>80</v>
      </c>
      <c r="EF24" s="23">
        <f t="shared" si="201"/>
        <v>80</v>
      </c>
      <c r="EG24" s="23">
        <f t="shared" si="202"/>
        <v>0</v>
      </c>
      <c r="EH24" s="23">
        <f t="shared" si="203"/>
        <v>0</v>
      </c>
      <c r="EI24" s="23">
        <f t="shared" si="204"/>
        <v>0</v>
      </c>
      <c r="EJ24" s="23">
        <f t="shared" si="205"/>
        <v>80</v>
      </c>
      <c r="EK24" s="23">
        <f t="shared" si="206"/>
        <v>0</v>
      </c>
      <c r="EL24" s="23">
        <f t="shared" si="207"/>
        <v>0</v>
      </c>
      <c r="EM24" s="23">
        <f t="shared" si="208"/>
        <v>0</v>
      </c>
      <c r="EN24" s="23">
        <f t="shared" si="209"/>
        <v>0</v>
      </c>
      <c r="EO24" s="23">
        <f t="shared" si="210"/>
        <v>0</v>
      </c>
      <c r="EP24" s="23">
        <f t="shared" si="211"/>
        <v>0</v>
      </c>
      <c r="EQ24" s="23">
        <f t="shared" si="212"/>
        <v>0</v>
      </c>
      <c r="ER24" s="23">
        <f t="shared" si="213"/>
        <v>0</v>
      </c>
      <c r="ES24" s="23">
        <f t="shared" si="214"/>
        <v>0</v>
      </c>
      <c r="ET24" s="23">
        <f t="shared" si="215"/>
        <v>0</v>
      </c>
      <c r="EU24" s="23">
        <f t="shared" si="216"/>
        <v>0</v>
      </c>
      <c r="EV24" s="23">
        <f t="shared" si="217"/>
        <v>0</v>
      </c>
      <c r="EW24" s="23">
        <f t="shared" si="218"/>
        <v>0</v>
      </c>
      <c r="EX24" s="23">
        <f t="shared" si="219"/>
        <v>0</v>
      </c>
      <c r="EY24" s="23">
        <f t="shared" si="220"/>
        <v>0</v>
      </c>
      <c r="EZ24" s="23">
        <f t="shared" si="221"/>
        <v>0</v>
      </c>
      <c r="FA24" s="23">
        <f t="shared" si="222"/>
        <v>0</v>
      </c>
      <c r="FB24" s="23">
        <f t="shared" si="223"/>
        <v>0</v>
      </c>
      <c r="FC24" s="23">
        <f t="shared" si="224"/>
        <v>0</v>
      </c>
      <c r="FD24" s="23">
        <f t="shared" si="225"/>
        <v>0</v>
      </c>
      <c r="FE24" s="23">
        <f t="shared" si="226"/>
        <v>0</v>
      </c>
      <c r="FF24" s="23">
        <f t="shared" si="227"/>
        <v>0</v>
      </c>
      <c r="FG24" s="23">
        <f t="shared" si="228"/>
        <v>0</v>
      </c>
      <c r="FH24" s="23">
        <f t="shared" si="229"/>
        <v>0</v>
      </c>
      <c r="FI24" s="23">
        <f t="shared" si="230"/>
        <v>0</v>
      </c>
      <c r="FJ24" s="23">
        <f t="shared" si="231"/>
        <v>0</v>
      </c>
      <c r="FK24" s="23">
        <f t="shared" si="232"/>
        <v>0</v>
      </c>
      <c r="FL24" s="23">
        <f t="shared" si="233"/>
        <v>0</v>
      </c>
      <c r="FM24" s="23">
        <f t="shared" si="234"/>
        <v>80</v>
      </c>
      <c r="FN24" s="23" t="str">
        <f>Input!AL24</f>
        <v>G900</v>
      </c>
      <c r="FO24" s="23" t="str">
        <f>Input!BB24</f>
        <v>U2100</v>
      </c>
      <c r="FP24" s="23">
        <f>Input!BR24</f>
        <v>0</v>
      </c>
      <c r="FQ24" s="23" t="str">
        <f>Input!CF24</f>
        <v/>
      </c>
      <c r="FR24" s="23" t="str">
        <f>Input!CT24</f>
        <v/>
      </c>
      <c r="FS24" s="23" t="str">
        <f>Input!DH24</f>
        <v/>
      </c>
      <c r="FT24" s="23" t="str">
        <f>Input!AM24</f>
        <v>44m/ 44m/ 44m</v>
      </c>
      <c r="FU24" s="23" t="str">
        <f>Input!BC24</f>
        <v>42m/ 42m/ 42m</v>
      </c>
      <c r="FV24" s="23">
        <f>Input!BS24</f>
        <v>0</v>
      </c>
      <c r="FW24" s="23" t="str">
        <f>Input!CG24</f>
        <v/>
      </c>
      <c r="FX24" s="23" t="str">
        <f>Input!CU24</f>
        <v/>
      </c>
      <c r="FY24" s="23" t="str">
        <f>Input!DI24</f>
        <v/>
      </c>
      <c r="FZ24" s="23" t="str">
        <f t="shared" si="235"/>
        <v>44m/ 44m/ 44m</v>
      </c>
      <c r="GA24" s="23" t="str">
        <f t="shared" si="236"/>
        <v>42m/ 42m/ 42m</v>
      </c>
      <c r="GB24" s="23" t="str">
        <f t="shared" si="237"/>
        <v/>
      </c>
      <c r="GC24" s="23" t="str">
        <f t="shared" si="238"/>
        <v/>
      </c>
      <c r="GD24" s="23" t="str">
        <f t="shared" si="239"/>
        <v/>
      </c>
      <c r="GE24" s="23" t="str">
        <f t="shared" si="240"/>
        <v/>
      </c>
      <c r="GF24" s="23">
        <f t="shared" si="241"/>
        <v>44</v>
      </c>
      <c r="GG24" s="23">
        <f t="shared" si="242"/>
        <v>44</v>
      </c>
      <c r="GH24" s="23">
        <f t="shared" si="243"/>
        <v>44</v>
      </c>
      <c r="GI24" s="23">
        <f t="shared" si="244"/>
        <v>0</v>
      </c>
      <c r="GJ24" s="23">
        <f t="shared" si="245"/>
        <v>0</v>
      </c>
      <c r="GK24" s="23">
        <f t="shared" si="246"/>
        <v>0</v>
      </c>
      <c r="GL24" s="23">
        <f t="shared" si="247"/>
        <v>42</v>
      </c>
      <c r="GM24" s="23">
        <f t="shared" si="248"/>
        <v>42</v>
      </c>
      <c r="GN24" s="23">
        <f t="shared" si="249"/>
        <v>42</v>
      </c>
      <c r="GO24" s="23">
        <f t="shared" si="250"/>
        <v>0</v>
      </c>
      <c r="GP24" s="23">
        <f t="shared" si="251"/>
        <v>0</v>
      </c>
      <c r="GQ24" s="23">
        <f t="shared" si="252"/>
        <v>0</v>
      </c>
      <c r="GR24" s="23">
        <f t="shared" si="253"/>
        <v>0</v>
      </c>
      <c r="GS24" s="23">
        <f t="shared" si="254"/>
        <v>0</v>
      </c>
      <c r="GT24" s="23">
        <f t="shared" si="255"/>
        <v>0</v>
      </c>
      <c r="GU24" s="23">
        <f t="shared" si="256"/>
        <v>0</v>
      </c>
      <c r="GV24" s="23">
        <f t="shared" si="257"/>
        <v>0</v>
      </c>
      <c r="GW24" s="23">
        <f t="shared" si="258"/>
        <v>0</v>
      </c>
      <c r="GX24" s="23">
        <f t="shared" si="259"/>
        <v>0</v>
      </c>
      <c r="GY24" s="23">
        <f t="shared" si="260"/>
        <v>0</v>
      </c>
      <c r="GZ24" s="23">
        <f t="shared" si="261"/>
        <v>0</v>
      </c>
      <c r="HA24" s="23">
        <f t="shared" si="262"/>
        <v>0</v>
      </c>
      <c r="HB24" s="23">
        <f t="shared" si="263"/>
        <v>0</v>
      </c>
      <c r="HC24" s="23">
        <f t="shared" si="264"/>
        <v>0</v>
      </c>
      <c r="HD24" s="23">
        <f t="shared" si="265"/>
        <v>0</v>
      </c>
      <c r="HE24" s="23">
        <f t="shared" si="266"/>
        <v>0</v>
      </c>
      <c r="HF24" s="23">
        <f t="shared" si="267"/>
        <v>0</v>
      </c>
      <c r="HG24" s="23">
        <f t="shared" si="268"/>
        <v>0</v>
      </c>
      <c r="HH24" s="23">
        <f t="shared" si="269"/>
        <v>0</v>
      </c>
      <c r="HI24" s="23">
        <f t="shared" si="270"/>
        <v>0</v>
      </c>
      <c r="HJ24" s="23">
        <f t="shared" si="271"/>
        <v>0</v>
      </c>
      <c r="HK24" s="23">
        <f t="shared" si="272"/>
        <v>0</v>
      </c>
      <c r="HL24" s="23">
        <f t="shared" si="273"/>
        <v>0</v>
      </c>
      <c r="HM24" s="23">
        <f t="shared" si="274"/>
        <v>0</v>
      </c>
      <c r="HN24" s="23">
        <f t="shared" si="275"/>
        <v>0</v>
      </c>
      <c r="HO24" s="23">
        <f t="shared" si="276"/>
        <v>0</v>
      </c>
      <c r="HP24" s="23" t="str">
        <f>INDEX(LabNameList,MATCH(LabId,LabIDList,0))</f>
        <v>Trung tâm Kiểm định và Chứng nhận 2</v>
      </c>
      <c r="HQ24" s="23">
        <f t="shared" si="277"/>
        <v>44</v>
      </c>
      <c r="HR24" s="23">
        <f t="shared" si="278"/>
        <v>42</v>
      </c>
      <c r="HS24" s="23">
        <f t="shared" si="279"/>
        <v>0</v>
      </c>
      <c r="HT24" s="23">
        <f t="shared" si="280"/>
        <v>0</v>
      </c>
      <c r="HU24" s="23">
        <f t="shared" si="281"/>
        <v>0</v>
      </c>
      <c r="HV24" s="23">
        <f t="shared" si="282"/>
        <v>0</v>
      </c>
      <c r="HW24" s="22">
        <f t="shared" si="283"/>
        <v>42</v>
      </c>
      <c r="HX24" s="22">
        <f>Input!EB24</f>
        <v>32</v>
      </c>
      <c r="HY24" s="23">
        <v>97</v>
      </c>
      <c r="HZ24" s="23"/>
      <c r="IA24" s="23"/>
      <c r="IB24" s="23"/>
      <c r="IC24" s="25" t="str">
        <f t="shared" si="284"/>
        <v>B00023050118TG27</v>
      </c>
      <c r="ID24" s="26">
        <f>Input!O24</f>
        <v>23</v>
      </c>
      <c r="IE24" s="260" t="str">
        <f t="shared" si="285"/>
        <v>050118</v>
      </c>
      <c r="IF24" s="25" t="s">
        <v>7090</v>
      </c>
      <c r="IG24" s="260" t="str">
        <f t="shared" si="286"/>
        <v>05/01/2018</v>
      </c>
      <c r="IH24" s="260" t="str">
        <f t="shared" si="287"/>
        <v>05/01/2023</v>
      </c>
      <c r="II24" s="342" t="str">
        <f xml:space="preserve"> Input!R24</f>
        <v>05/01/2018</v>
      </c>
      <c r="IJ24" s="260">
        <f t="shared" si="288"/>
        <v>44931</v>
      </c>
      <c r="IK24" s="261">
        <f t="shared" si="289"/>
        <v>3</v>
      </c>
      <c r="IL24" s="262" t="str">
        <f t="shared" si="290"/>
        <v>3-2</v>
      </c>
      <c r="IM24" s="262" t="str">
        <f t="shared" si="291"/>
        <v>CHUNG</v>
      </c>
      <c r="IN24" s="262" t="str">
        <f t="shared" si="292"/>
        <v>KHAC</v>
      </c>
      <c r="IO24" s="262" t="str">
        <f t="shared" si="293"/>
        <v/>
      </c>
      <c r="IP24" s="262" t="str">
        <f t="shared" si="294"/>
        <v/>
      </c>
      <c r="IQ24" s="262" t="str">
        <f t="shared" si="295"/>
        <v/>
      </c>
      <c r="IR24" s="262">
        <f t="shared" si="296"/>
        <v>2</v>
      </c>
      <c r="IS24" s="262">
        <f t="shared" si="297"/>
        <v>1</v>
      </c>
      <c r="IT24" s="262" t="str">
        <f t="shared" si="298"/>
        <v>Yes</v>
      </c>
      <c r="IU24" s="262" t="str">
        <f t="shared" si="299"/>
        <v>Yes</v>
      </c>
    </row>
    <row r="25" spans="1:255" ht="114.75">
      <c r="A25" s="349">
        <f>Input!A25</f>
        <v>24</v>
      </c>
      <c r="B25" s="22" t="str">
        <f>INDEX(ApplicantIDList,MATCH(AI25,ApplicantNameList,0))</f>
        <v>VNM-HCM</v>
      </c>
      <c r="C25" s="22" t="str">
        <f>INDEX(OperatorIDList,MATCH(AJ25,OperatorNameList,0))</f>
        <v>VNMOBILE</v>
      </c>
      <c r="D25" s="22" t="str">
        <f>Input!Y25</f>
        <v>359285</v>
      </c>
      <c r="E25" s="22" t="str">
        <f>Input!G25</f>
        <v>Số 33/5/12, đường Long Thuận, phường Trường Thạnh, quận 9, thành phố Hồ Chí Minh.</v>
      </c>
      <c r="F25" s="22" t="str">
        <f>TRIM(SUBSTITUTE(SUBSTITUTE(Input!H25,"Thành phố ",""),"Tỉnh ",""))</f>
        <v>Hồ Chí Minh</v>
      </c>
      <c r="G25" s="22" t="str">
        <f>Input!I25</f>
        <v>106,83624683</v>
      </c>
      <c r="H25" s="22" t="str">
        <f>Input!J25</f>
        <v>10,81544737</v>
      </c>
      <c r="I25" s="22">
        <f>Input!V25</f>
        <v>2</v>
      </c>
      <c r="J25" s="22" t="str">
        <f>Input!K25</f>
        <v>K00024281217D005</v>
      </c>
      <c r="K25" s="24" t="str">
        <f>TEXT(Input!L25,"dd/mm/yyyy")</f>
        <v>30/12/2017</v>
      </c>
      <c r="L25" s="24" t="str">
        <f>TEXT(Input!M25,"dd/mm/yyyy")</f>
        <v>28/12/2017</v>
      </c>
      <c r="M25" s="22" t="str">
        <f t="shared" si="135"/>
        <v>CÔNG TY CỔ PHẦN VIỄN THÔNG DI ĐỘNG VIETNAMOBILE;CÔNG TY CỔ PHẦN VIỄN THÔNG DI ĐỘNG VIETNAMOBILE</v>
      </c>
      <c r="N25" s="22" t="str">
        <f t="shared" si="136"/>
        <v>359285;359285</v>
      </c>
      <c r="O25" s="22" t="str">
        <f t="shared" si="137"/>
        <v>ERICSSON RBS 2216;ZTE ZXSDR BS8700</v>
      </c>
      <c r="P25" s="22" t="str">
        <f t="shared" si="138"/>
        <v>3;3</v>
      </c>
      <c r="Q25" s="22" t="str">
        <f t="shared" si="139"/>
        <v>2/2/2;2/2/2</v>
      </c>
      <c r="R25" s="22" t="str">
        <f t="shared" si="140"/>
        <v>40W/ 40W/ 40W;80W/ 80W/ 80W</v>
      </c>
      <c r="S25" s="22" t="str">
        <f t="shared" si="141"/>
        <v>G900;U2100</v>
      </c>
      <c r="T25" s="22" t="str">
        <f t="shared" si="142"/>
        <v>21m/ 21m/ 21m;19m/ 19m/ 19m</v>
      </c>
      <c r="U25" s="22">
        <v>24</v>
      </c>
      <c r="V25" s="22"/>
      <c r="W25" s="22" t="b">
        <f>INDEX(TrueFalseList,_xlfn.IFNA(MATCH(Input!EC25,CoKhongList,0),MATCH(Input!EC25,YesNoList,0)))</f>
        <v>1</v>
      </c>
      <c r="X25" s="22" t="b">
        <f>INDEX(TrueFalseList,_xlfn.IFNA(MATCH(Input!W25,CoKhongList,0),MATCH(Input!W25,YesNoList,0)))</f>
        <v>0</v>
      </c>
      <c r="Y25" s="22" t="str">
        <f>Input!DZ25</f>
        <v/>
      </c>
      <c r="Z25" s="22" t="b">
        <f>INDEX(TrueFalseList,_xlfn.IFNA(MATCH(Input!EA25,CoKhongList,0),MATCH(Input!EA25,YesNoList,0)))</f>
        <v>1</v>
      </c>
      <c r="AA25" s="22">
        <f t="shared" si="143"/>
        <v>6</v>
      </c>
      <c r="AB25" s="22" t="b">
        <v>0</v>
      </c>
      <c r="AC25" s="22" t="b">
        <v>1</v>
      </c>
      <c r="AD25" s="22">
        <f>Input!DR25</f>
        <v>0</v>
      </c>
      <c r="AE25" s="22"/>
      <c r="AF25" s="22">
        <f>Options!D29</f>
        <v>0</v>
      </c>
      <c r="AG25" s="22">
        <f t="shared" si="144"/>
        <v>0</v>
      </c>
      <c r="AH25" s="23"/>
      <c r="AI25" s="350" t="str">
        <f>Input!E25</f>
        <v>CHI NHÁNH CÔNG TY CỔ PHẦN VIỄN THÔNG DI ĐỘNG VIETNAMOBILE TẠI THÀNH PHỐ HỒ CHÍ MINH</v>
      </c>
      <c r="AJ25" s="350" t="str">
        <f>Input!F25</f>
        <v>CÔNG TY CỔ PHẦN VIỄN THÔNG DI ĐỘNG VIETNAMOBILE</v>
      </c>
      <c r="AK25" s="22">
        <f t="shared" si="145"/>
        <v>4</v>
      </c>
      <c r="AL25" s="258" t="str">
        <f t="shared" si="146"/>
        <v>thành phố Hồ Chí Minh.</v>
      </c>
      <c r="AM25" s="258" t="str">
        <f t="shared" si="147"/>
        <v>quận 9</v>
      </c>
      <c r="AN25" s="258" t="str">
        <f t="shared" si="148"/>
        <v>phường Trường Thạnh</v>
      </c>
      <c r="AO25" s="22" t="str">
        <f>INDEX(CityIDList,MATCH(F25,CityNameList,0))</f>
        <v>HCM</v>
      </c>
      <c r="AP25" s="23" t="str">
        <f>Input!X25</f>
        <v>CÔNG TY CỔ PHẦN VIỄN THÔNG DI ĐỘNG VIETNAMOBILE</v>
      </c>
      <c r="AQ25" s="23" t="str">
        <f>Input!AN25</f>
        <v>CÔNG TY CỔ PHẦN VIỄN THÔNG DI ĐỘNG VIETNAMOBILE</v>
      </c>
      <c r="AR25" s="23">
        <f>Input!BD25</f>
        <v>0</v>
      </c>
      <c r="AS25" s="23" t="str">
        <f>Input!BT25</f>
        <v/>
      </c>
      <c r="AT25" s="23" t="str">
        <f>Input!CH25</f>
        <v/>
      </c>
      <c r="AU25" s="23" t="str">
        <f>Input!CV25</f>
        <v/>
      </c>
      <c r="AV25" s="23" t="str">
        <f>IF(I25&gt;=1,INDEX(OperatorIDList,MATCH(AP25,OperatorNameList,0)),"")</f>
        <v>VNMOBILE</v>
      </c>
      <c r="AW25" s="23" t="str">
        <f>IF(I25&gt;=2,INDEX(OperatorIDList,MATCH(AQ25,OperatorNameList,0)),"")</f>
        <v>VNMOBILE</v>
      </c>
      <c r="AX25" s="23" t="str">
        <f>IF(I25&gt;=3,INDEX(OperatorIDList,MATCH(AR25,OperatorNameList,0)),"")</f>
        <v/>
      </c>
      <c r="AY25" s="23" t="str">
        <f>IF(I25&gt;=4,INDEX(OperatorIDList,MATCH(AS25,OperatorNameList,0)),"")</f>
        <v/>
      </c>
      <c r="AZ25" s="23" t="str">
        <f>IF(I25&gt;=5,INDEX(OperatorIDList,MATCH(AT25,OperatorNameList,0)),"")</f>
        <v/>
      </c>
      <c r="BA25" s="23" t="str">
        <f>IF(I25&gt;=6,INDEX(OperatorIDList,MATCH(AU25,OperatorNameList,0)),"")</f>
        <v/>
      </c>
      <c r="BB25" s="23" t="str">
        <f t="shared" si="149"/>
        <v>VNMOBILE;VNMOBILE</v>
      </c>
      <c r="BC25" s="23" t="str">
        <f>Input!Y25</f>
        <v>359285</v>
      </c>
      <c r="BD25" s="23" t="str">
        <f>Input!AO25</f>
        <v>359285</v>
      </c>
      <c r="BE25" s="23">
        <f>Input!BE25</f>
        <v>0</v>
      </c>
      <c r="BF25" s="23" t="str">
        <f>Input!BU25</f>
        <v/>
      </c>
      <c r="BG25" s="23" t="str">
        <f>Input!CI25</f>
        <v/>
      </c>
      <c r="BH25" s="23" t="str">
        <f>Input!CW25</f>
        <v/>
      </c>
      <c r="BI25" s="23" t="str">
        <f>Input!Z25</f>
        <v>ERICSSON RBS 2216</v>
      </c>
      <c r="BJ25" s="23" t="str">
        <f>Input!AP25</f>
        <v>ZTE ZXSDR BS8700</v>
      </c>
      <c r="BK25" s="23">
        <f>Input!BF25</f>
        <v>0</v>
      </c>
      <c r="BL25" s="23" t="str">
        <f>Input!BV25</f>
        <v/>
      </c>
      <c r="BM25" s="23" t="str">
        <f>Input!CJ25</f>
        <v/>
      </c>
      <c r="BN25" s="23" t="str">
        <f>Input!CX25</f>
        <v/>
      </c>
      <c r="BO25" s="350">
        <f>IF(ISNUMBER(Input!AA25),Input!AA25,0)</f>
        <v>3</v>
      </c>
      <c r="BP25" s="350">
        <f>IF(ISNUMBER(Input!AQ25),Input!AQ25,0)</f>
        <v>3</v>
      </c>
      <c r="BQ25" s="350">
        <f>IF(ISNUMBER(Input!BG25),Input!BG25,0)</f>
        <v>0</v>
      </c>
      <c r="BR25" s="350">
        <f>IF(ISNUMBER(Input!BW25),Input!BW25,0)</f>
        <v>0</v>
      </c>
      <c r="BS25" s="350">
        <f>IF(ISNUMBER(Input!CK25),Input!CK25,0)</f>
        <v>0</v>
      </c>
      <c r="BT25" s="351">
        <f>IF(ISNUMBER(Input!CY25),Input!CY25,0)</f>
        <v>0</v>
      </c>
      <c r="BU25" s="23" t="str">
        <f>Input!AF25</f>
        <v>2/2/2</v>
      </c>
      <c r="BV25" s="23" t="str">
        <f>Input!AV25</f>
        <v>2/2/2</v>
      </c>
      <c r="BW25" s="23" t="str">
        <f>Input!BL25</f>
        <v/>
      </c>
      <c r="BX25" s="23" t="str">
        <f>Input!CA25</f>
        <v/>
      </c>
      <c r="BY25" s="23" t="str">
        <f>Input!CO25</f>
        <v/>
      </c>
      <c r="BZ25" s="23" t="str">
        <f>Input!DC25</f>
        <v/>
      </c>
      <c r="CA25" s="23">
        <f t="shared" si="150"/>
        <v>2</v>
      </c>
      <c r="CB25" s="23">
        <f t="shared" si="151"/>
        <v>2</v>
      </c>
      <c r="CC25" s="23">
        <f t="shared" si="152"/>
        <v>2</v>
      </c>
      <c r="CD25" s="23">
        <f t="shared" si="153"/>
        <v>0</v>
      </c>
      <c r="CE25" s="23">
        <f t="shared" si="154"/>
        <v>0</v>
      </c>
      <c r="CF25" s="23">
        <f t="shared" si="155"/>
        <v>0</v>
      </c>
      <c r="CG25" s="23">
        <f t="shared" si="156"/>
        <v>2</v>
      </c>
      <c r="CH25" s="23">
        <f t="shared" si="157"/>
        <v>2</v>
      </c>
      <c r="CI25" s="23">
        <f t="shared" si="158"/>
        <v>2</v>
      </c>
      <c r="CJ25" s="23">
        <f t="shared" si="159"/>
        <v>0</v>
      </c>
      <c r="CK25" s="23">
        <f t="shared" si="160"/>
        <v>0</v>
      </c>
      <c r="CL25" s="23">
        <f t="shared" si="161"/>
        <v>0</v>
      </c>
      <c r="CM25" s="23">
        <f t="shared" si="162"/>
        <v>0</v>
      </c>
      <c r="CN25" s="23">
        <f t="shared" si="163"/>
        <v>0</v>
      </c>
      <c r="CO25" s="23">
        <f t="shared" si="164"/>
        <v>0</v>
      </c>
      <c r="CP25" s="23">
        <f t="shared" si="165"/>
        <v>0</v>
      </c>
      <c r="CQ25" s="23">
        <f t="shared" si="166"/>
        <v>0</v>
      </c>
      <c r="CR25" s="23">
        <f t="shared" si="167"/>
        <v>0</v>
      </c>
      <c r="CS25" s="23">
        <f t="shared" si="168"/>
        <v>0</v>
      </c>
      <c r="CT25" s="23">
        <f t="shared" si="169"/>
        <v>0</v>
      </c>
      <c r="CU25" s="23">
        <f t="shared" si="170"/>
        <v>0</v>
      </c>
      <c r="CV25" s="23">
        <f t="shared" si="171"/>
        <v>0</v>
      </c>
      <c r="CW25" s="23">
        <f t="shared" si="172"/>
        <v>0</v>
      </c>
      <c r="CX25" s="23">
        <f t="shared" si="173"/>
        <v>0</v>
      </c>
      <c r="CY25" s="23">
        <f t="shared" si="174"/>
        <v>0</v>
      </c>
      <c r="CZ25" s="23">
        <f t="shared" si="175"/>
        <v>0</v>
      </c>
      <c r="DA25" s="23">
        <f t="shared" si="176"/>
        <v>0</v>
      </c>
      <c r="DB25" s="23">
        <f t="shared" si="177"/>
        <v>0</v>
      </c>
      <c r="DC25" s="23">
        <f t="shared" si="178"/>
        <v>0</v>
      </c>
      <c r="DD25" s="23">
        <f t="shared" si="179"/>
        <v>0</v>
      </c>
      <c r="DE25" s="23">
        <f t="shared" si="180"/>
        <v>0</v>
      </c>
      <c r="DF25" s="23">
        <f t="shared" si="181"/>
        <v>0</v>
      </c>
      <c r="DG25" s="23">
        <f t="shared" si="182"/>
        <v>0</v>
      </c>
      <c r="DH25" s="23">
        <f t="shared" si="183"/>
        <v>0</v>
      </c>
      <c r="DI25" s="23">
        <f t="shared" si="184"/>
        <v>0</v>
      </c>
      <c r="DJ25" s="23">
        <f t="shared" si="185"/>
        <v>0</v>
      </c>
      <c r="DK25" s="23" t="str">
        <f>Input!AK25</f>
        <v>40W/40W/40W</v>
      </c>
      <c r="DL25" s="23" t="str">
        <f>Input!BA25</f>
        <v>80W/80W/80W</v>
      </c>
      <c r="DM25" s="23" t="str">
        <f>Input!BQ25</f>
        <v/>
      </c>
      <c r="DN25" s="23" t="str">
        <f>Input!CE25</f>
        <v/>
      </c>
      <c r="DO25" s="23" t="str">
        <f>Input!CS25</f>
        <v/>
      </c>
      <c r="DP25" s="23" t="str">
        <f>Input!DG25</f>
        <v/>
      </c>
      <c r="DQ25" s="23" t="str">
        <f t="shared" si="186"/>
        <v>40W/ 40W/ 40W</v>
      </c>
      <c r="DR25" s="23" t="str">
        <f t="shared" si="187"/>
        <v>80W/ 80W/ 80W</v>
      </c>
      <c r="DS25" s="23" t="str">
        <f t="shared" si="188"/>
        <v/>
      </c>
      <c r="DT25" s="23" t="str">
        <f t="shared" si="189"/>
        <v/>
      </c>
      <c r="DU25" s="23" t="str">
        <f t="shared" si="190"/>
        <v/>
      </c>
      <c r="DV25" s="23" t="str">
        <f t="shared" si="191"/>
        <v/>
      </c>
      <c r="DW25" s="23">
        <f t="shared" si="192"/>
        <v>40</v>
      </c>
      <c r="DX25" s="23">
        <f t="shared" si="193"/>
        <v>40</v>
      </c>
      <c r="DY25" s="23">
        <f t="shared" si="194"/>
        <v>40</v>
      </c>
      <c r="DZ25" s="23">
        <f t="shared" si="195"/>
        <v>0</v>
      </c>
      <c r="EA25" s="23">
        <f t="shared" si="196"/>
        <v>0</v>
      </c>
      <c r="EB25" s="23">
        <f t="shared" si="197"/>
        <v>0</v>
      </c>
      <c r="EC25" s="23">
        <f t="shared" si="198"/>
        <v>40</v>
      </c>
      <c r="ED25" s="23">
        <f t="shared" si="199"/>
        <v>80</v>
      </c>
      <c r="EE25" s="23">
        <f t="shared" si="200"/>
        <v>80</v>
      </c>
      <c r="EF25" s="23">
        <f t="shared" si="201"/>
        <v>80</v>
      </c>
      <c r="EG25" s="23">
        <f t="shared" si="202"/>
        <v>0</v>
      </c>
      <c r="EH25" s="23">
        <f t="shared" si="203"/>
        <v>0</v>
      </c>
      <c r="EI25" s="23">
        <f t="shared" si="204"/>
        <v>0</v>
      </c>
      <c r="EJ25" s="23">
        <f t="shared" si="205"/>
        <v>80</v>
      </c>
      <c r="EK25" s="23">
        <f t="shared" si="206"/>
        <v>0</v>
      </c>
      <c r="EL25" s="23">
        <f t="shared" si="207"/>
        <v>0</v>
      </c>
      <c r="EM25" s="23">
        <f t="shared" si="208"/>
        <v>0</v>
      </c>
      <c r="EN25" s="23">
        <f t="shared" si="209"/>
        <v>0</v>
      </c>
      <c r="EO25" s="23">
        <f t="shared" si="210"/>
        <v>0</v>
      </c>
      <c r="EP25" s="23">
        <f t="shared" si="211"/>
        <v>0</v>
      </c>
      <c r="EQ25" s="23">
        <f t="shared" si="212"/>
        <v>0</v>
      </c>
      <c r="ER25" s="23">
        <f t="shared" si="213"/>
        <v>0</v>
      </c>
      <c r="ES25" s="23">
        <f t="shared" si="214"/>
        <v>0</v>
      </c>
      <c r="ET25" s="23">
        <f t="shared" si="215"/>
        <v>0</v>
      </c>
      <c r="EU25" s="23">
        <f t="shared" si="216"/>
        <v>0</v>
      </c>
      <c r="EV25" s="23">
        <f t="shared" si="217"/>
        <v>0</v>
      </c>
      <c r="EW25" s="23">
        <f t="shared" si="218"/>
        <v>0</v>
      </c>
      <c r="EX25" s="23">
        <f t="shared" si="219"/>
        <v>0</v>
      </c>
      <c r="EY25" s="23">
        <f t="shared" si="220"/>
        <v>0</v>
      </c>
      <c r="EZ25" s="23">
        <f t="shared" si="221"/>
        <v>0</v>
      </c>
      <c r="FA25" s="23">
        <f t="shared" si="222"/>
        <v>0</v>
      </c>
      <c r="FB25" s="23">
        <f t="shared" si="223"/>
        <v>0</v>
      </c>
      <c r="FC25" s="23">
        <f t="shared" si="224"/>
        <v>0</v>
      </c>
      <c r="FD25" s="23">
        <f t="shared" si="225"/>
        <v>0</v>
      </c>
      <c r="FE25" s="23">
        <f t="shared" si="226"/>
        <v>0</v>
      </c>
      <c r="FF25" s="23">
        <f t="shared" si="227"/>
        <v>0</v>
      </c>
      <c r="FG25" s="23">
        <f t="shared" si="228"/>
        <v>0</v>
      </c>
      <c r="FH25" s="23">
        <f t="shared" si="229"/>
        <v>0</v>
      </c>
      <c r="FI25" s="23">
        <f t="shared" si="230"/>
        <v>0</v>
      </c>
      <c r="FJ25" s="23">
        <f t="shared" si="231"/>
        <v>0</v>
      </c>
      <c r="FK25" s="23">
        <f t="shared" si="232"/>
        <v>0</v>
      </c>
      <c r="FL25" s="23">
        <f t="shared" si="233"/>
        <v>0</v>
      </c>
      <c r="FM25" s="23">
        <f t="shared" si="234"/>
        <v>80</v>
      </c>
      <c r="FN25" s="23" t="str">
        <f>Input!AL25</f>
        <v>G900</v>
      </c>
      <c r="FO25" s="23" t="str">
        <f>Input!BB25</f>
        <v>U2100</v>
      </c>
      <c r="FP25" s="23">
        <f>Input!BR25</f>
        <v>0</v>
      </c>
      <c r="FQ25" s="23" t="str">
        <f>Input!CF25</f>
        <v/>
      </c>
      <c r="FR25" s="23" t="str">
        <f>Input!CT25</f>
        <v/>
      </c>
      <c r="FS25" s="23" t="str">
        <f>Input!DH25</f>
        <v/>
      </c>
      <c r="FT25" s="23" t="str">
        <f>Input!AM25</f>
        <v>21m/ 21m/ 21m</v>
      </c>
      <c r="FU25" s="23" t="str">
        <f>Input!BC25</f>
        <v>19m/ 19m/ 19m</v>
      </c>
      <c r="FV25" s="23">
        <f>Input!BS25</f>
        <v>0</v>
      </c>
      <c r="FW25" s="23" t="str">
        <f>Input!CG25</f>
        <v/>
      </c>
      <c r="FX25" s="23" t="str">
        <f>Input!CU25</f>
        <v/>
      </c>
      <c r="FY25" s="23" t="str">
        <f>Input!DI25</f>
        <v/>
      </c>
      <c r="FZ25" s="23" t="str">
        <f t="shared" si="235"/>
        <v>21m/ 21m/ 21m</v>
      </c>
      <c r="GA25" s="23" t="str">
        <f t="shared" si="236"/>
        <v>19m/ 19m/ 19m</v>
      </c>
      <c r="GB25" s="23" t="str">
        <f t="shared" si="237"/>
        <v/>
      </c>
      <c r="GC25" s="23" t="str">
        <f t="shared" si="238"/>
        <v/>
      </c>
      <c r="GD25" s="23" t="str">
        <f t="shared" si="239"/>
        <v/>
      </c>
      <c r="GE25" s="23" t="str">
        <f t="shared" si="240"/>
        <v/>
      </c>
      <c r="GF25" s="23">
        <f t="shared" si="241"/>
        <v>21</v>
      </c>
      <c r="GG25" s="23">
        <f t="shared" si="242"/>
        <v>21</v>
      </c>
      <c r="GH25" s="23">
        <f t="shared" si="243"/>
        <v>21</v>
      </c>
      <c r="GI25" s="23">
        <f t="shared" si="244"/>
        <v>0</v>
      </c>
      <c r="GJ25" s="23">
        <f t="shared" si="245"/>
        <v>0</v>
      </c>
      <c r="GK25" s="23">
        <f t="shared" si="246"/>
        <v>0</v>
      </c>
      <c r="GL25" s="23">
        <f t="shared" si="247"/>
        <v>19</v>
      </c>
      <c r="GM25" s="23">
        <f t="shared" si="248"/>
        <v>19</v>
      </c>
      <c r="GN25" s="23">
        <f t="shared" si="249"/>
        <v>19</v>
      </c>
      <c r="GO25" s="23">
        <f t="shared" si="250"/>
        <v>0</v>
      </c>
      <c r="GP25" s="23">
        <f t="shared" si="251"/>
        <v>0</v>
      </c>
      <c r="GQ25" s="23">
        <f t="shared" si="252"/>
        <v>0</v>
      </c>
      <c r="GR25" s="23">
        <f t="shared" si="253"/>
        <v>0</v>
      </c>
      <c r="GS25" s="23">
        <f t="shared" si="254"/>
        <v>0</v>
      </c>
      <c r="GT25" s="23">
        <f t="shared" si="255"/>
        <v>0</v>
      </c>
      <c r="GU25" s="23">
        <f t="shared" si="256"/>
        <v>0</v>
      </c>
      <c r="GV25" s="23">
        <f t="shared" si="257"/>
        <v>0</v>
      </c>
      <c r="GW25" s="23">
        <f t="shared" si="258"/>
        <v>0</v>
      </c>
      <c r="GX25" s="23">
        <f t="shared" si="259"/>
        <v>0</v>
      </c>
      <c r="GY25" s="23">
        <f t="shared" si="260"/>
        <v>0</v>
      </c>
      <c r="GZ25" s="23">
        <f t="shared" si="261"/>
        <v>0</v>
      </c>
      <c r="HA25" s="23">
        <f t="shared" si="262"/>
        <v>0</v>
      </c>
      <c r="HB25" s="23">
        <f t="shared" si="263"/>
        <v>0</v>
      </c>
      <c r="HC25" s="23">
        <f t="shared" si="264"/>
        <v>0</v>
      </c>
      <c r="HD25" s="23">
        <f t="shared" si="265"/>
        <v>0</v>
      </c>
      <c r="HE25" s="23">
        <f t="shared" si="266"/>
        <v>0</v>
      </c>
      <c r="HF25" s="23">
        <f t="shared" si="267"/>
        <v>0</v>
      </c>
      <c r="HG25" s="23">
        <f t="shared" si="268"/>
        <v>0</v>
      </c>
      <c r="HH25" s="23">
        <f t="shared" si="269"/>
        <v>0</v>
      </c>
      <c r="HI25" s="23">
        <f t="shared" si="270"/>
        <v>0</v>
      </c>
      <c r="HJ25" s="23">
        <f t="shared" si="271"/>
        <v>0</v>
      </c>
      <c r="HK25" s="23">
        <f t="shared" si="272"/>
        <v>0</v>
      </c>
      <c r="HL25" s="23">
        <f t="shared" si="273"/>
        <v>0</v>
      </c>
      <c r="HM25" s="23">
        <f t="shared" si="274"/>
        <v>0</v>
      </c>
      <c r="HN25" s="23">
        <f t="shared" si="275"/>
        <v>0</v>
      </c>
      <c r="HO25" s="23">
        <f t="shared" si="276"/>
        <v>0</v>
      </c>
      <c r="HP25" s="23" t="str">
        <f>INDEX(LabNameList,MATCH(LabId,LabIDList,0))</f>
        <v>Trung tâm Kiểm định và Chứng nhận 2</v>
      </c>
      <c r="HQ25" s="23">
        <f t="shared" si="277"/>
        <v>21</v>
      </c>
      <c r="HR25" s="23">
        <f t="shared" si="278"/>
        <v>19</v>
      </c>
      <c r="HS25" s="23">
        <f t="shared" si="279"/>
        <v>0</v>
      </c>
      <c r="HT25" s="23">
        <f t="shared" si="280"/>
        <v>0</v>
      </c>
      <c r="HU25" s="23">
        <f t="shared" si="281"/>
        <v>0</v>
      </c>
      <c r="HV25" s="23">
        <f t="shared" si="282"/>
        <v>0</v>
      </c>
      <c r="HW25" s="22">
        <f t="shared" si="283"/>
        <v>19</v>
      </c>
      <c r="HX25" s="22">
        <f>Input!EB25</f>
        <v>13</v>
      </c>
      <c r="HY25" s="23">
        <v>97</v>
      </c>
      <c r="HZ25" s="23"/>
      <c r="IA25" s="23"/>
      <c r="IB25" s="23"/>
      <c r="IC25" s="25" t="str">
        <f t="shared" si="284"/>
        <v>B00024050118TG28</v>
      </c>
      <c r="ID25" s="26">
        <f>Input!O25</f>
        <v>24</v>
      </c>
      <c r="IE25" s="260" t="str">
        <f t="shared" si="285"/>
        <v>050118</v>
      </c>
      <c r="IF25" s="25" t="s">
        <v>7091</v>
      </c>
      <c r="IG25" s="260" t="str">
        <f t="shared" si="286"/>
        <v>05/01/2018</v>
      </c>
      <c r="IH25" s="260" t="str">
        <f t="shared" si="287"/>
        <v>05/01/2023</v>
      </c>
      <c r="II25" s="342" t="str">
        <f xml:space="preserve"> Input!R25</f>
        <v>05/01/2018</v>
      </c>
      <c r="IJ25" s="260">
        <f t="shared" si="288"/>
        <v>44931</v>
      </c>
      <c r="IK25" s="261">
        <f t="shared" si="289"/>
        <v>3</v>
      </c>
      <c r="IL25" s="262" t="str">
        <f t="shared" si="290"/>
        <v>3-2</v>
      </c>
      <c r="IM25" s="262" t="str">
        <f t="shared" si="291"/>
        <v>CHUNG</v>
      </c>
      <c r="IN25" s="262" t="str">
        <f t="shared" si="292"/>
        <v>KHAC</v>
      </c>
      <c r="IO25" s="262" t="str">
        <f t="shared" si="293"/>
        <v/>
      </c>
      <c r="IP25" s="262" t="str">
        <f t="shared" si="294"/>
        <v/>
      </c>
      <c r="IQ25" s="262" t="str">
        <f t="shared" si="295"/>
        <v/>
      </c>
      <c r="IR25" s="262">
        <f t="shared" si="296"/>
        <v>2</v>
      </c>
      <c r="IS25" s="262">
        <f t="shared" si="297"/>
        <v>1</v>
      </c>
      <c r="IT25" s="262" t="str">
        <f t="shared" si="298"/>
        <v>Yes</v>
      </c>
      <c r="IU25" s="262" t="str">
        <f t="shared" si="299"/>
        <v>Yes</v>
      </c>
    </row>
    <row r="26" spans="1:255" ht="114.75">
      <c r="A26" s="349">
        <f>Input!A26</f>
        <v>25</v>
      </c>
      <c r="B26" s="22" t="str">
        <f>INDEX(ApplicantIDList,MATCH(AI26,ApplicantNameList,0))</f>
        <v>VNM-HCM</v>
      </c>
      <c r="C26" s="22" t="str">
        <f>INDEX(OperatorIDList,MATCH(AJ26,OperatorNameList,0))</f>
        <v>VNMOBILE</v>
      </c>
      <c r="D26" s="22" t="str">
        <f>Input!Y26</f>
        <v>359328</v>
      </c>
      <c r="E26" s="22" t="str">
        <f>Input!G26</f>
        <v>Số 1/8A, khu phố Phước Hiệp, tổ 1, đường Lã Xuân Oai, phường Long Trường, quận 9, thành phố Hồ Chí Minh.</v>
      </c>
      <c r="F26" s="22" t="str">
        <f>TRIM(SUBSTITUTE(SUBSTITUTE(Input!H26,"Thành phố ",""),"Tỉnh ",""))</f>
        <v>Hồ Chí Minh</v>
      </c>
      <c r="G26" s="22" t="str">
        <f>Input!I26</f>
        <v>106,80642133</v>
      </c>
      <c r="H26" s="22" t="str">
        <f>Input!J26</f>
        <v>10,82407837</v>
      </c>
      <c r="I26" s="22">
        <f>Input!V26</f>
        <v>2</v>
      </c>
      <c r="J26" s="22" t="str">
        <f>Input!K26</f>
        <v>K00025281217D005</v>
      </c>
      <c r="K26" s="24" t="str">
        <f>TEXT(Input!L26,"dd/mm/yyyy")</f>
        <v>30/12/2017</v>
      </c>
      <c r="L26" s="24" t="str">
        <f>TEXT(Input!M26,"dd/mm/yyyy")</f>
        <v>28/12/2017</v>
      </c>
      <c r="M26" s="22" t="str">
        <f t="shared" si="135"/>
        <v>CÔNG TY CỔ PHẦN VIỄN THÔNG DI ĐỘNG VIETNAMOBILE;CÔNG TY CỔ PHẦN VIỄN THÔNG DI ĐỘNG VIETNAMOBILE</v>
      </c>
      <c r="N26" s="22" t="str">
        <f t="shared" si="136"/>
        <v>359328;359328</v>
      </c>
      <c r="O26" s="22" t="str">
        <f t="shared" si="137"/>
        <v>ERICSSON RBS 2216;ZTE ZXSDR BS8700</v>
      </c>
      <c r="P26" s="22" t="str">
        <f t="shared" si="138"/>
        <v>3;3</v>
      </c>
      <c r="Q26" s="22" t="str">
        <f t="shared" si="139"/>
        <v>3/3/4;2/2/2</v>
      </c>
      <c r="R26" s="22" t="str">
        <f t="shared" si="140"/>
        <v>76W/ 76W/ 80W;80W/ 80W/ 80W</v>
      </c>
      <c r="S26" s="22" t="str">
        <f t="shared" si="141"/>
        <v>G900;U2100</v>
      </c>
      <c r="T26" s="22" t="str">
        <f t="shared" si="142"/>
        <v>27m/ 27m/ 27m;25m/ 25m/ 25m</v>
      </c>
      <c r="U26" s="22">
        <v>25</v>
      </c>
      <c r="V26" s="22"/>
      <c r="W26" s="22" t="b">
        <f>INDEX(TrueFalseList,_xlfn.IFNA(MATCH(Input!EC26,CoKhongList,0),MATCH(Input!EC26,YesNoList,0)))</f>
        <v>1</v>
      </c>
      <c r="X26" s="22" t="b">
        <f>INDEX(TrueFalseList,_xlfn.IFNA(MATCH(Input!W26,CoKhongList,0),MATCH(Input!W26,YesNoList,0)))</f>
        <v>0</v>
      </c>
      <c r="Y26" s="22" t="str">
        <f>Input!DZ26</f>
        <v/>
      </c>
      <c r="Z26" s="22" t="b">
        <f>INDEX(TrueFalseList,_xlfn.IFNA(MATCH(Input!EA26,CoKhongList,0),MATCH(Input!EA26,YesNoList,0)))</f>
        <v>1</v>
      </c>
      <c r="AA26" s="22">
        <f t="shared" si="143"/>
        <v>10</v>
      </c>
      <c r="AB26" s="22" t="b">
        <v>0</v>
      </c>
      <c r="AC26" s="22" t="b">
        <v>1</v>
      </c>
      <c r="AD26" s="22">
        <f>Input!DR26</f>
        <v>0</v>
      </c>
      <c r="AE26" s="22"/>
      <c r="AF26" s="22">
        <f>Options!D30</f>
        <v>0</v>
      </c>
      <c r="AG26" s="22">
        <f t="shared" si="144"/>
        <v>0</v>
      </c>
      <c r="AH26" s="23"/>
      <c r="AI26" s="350" t="str">
        <f>Input!E26</f>
        <v>CHI NHÁNH CÔNG TY CỔ PHẦN VIỄN THÔNG DI ĐỘNG VIETNAMOBILE TẠI THÀNH PHỐ HỒ CHÍ MINH</v>
      </c>
      <c r="AJ26" s="350" t="str">
        <f>Input!F26</f>
        <v>CÔNG TY CỔ PHẦN VIỄN THÔNG DI ĐỘNG VIETNAMOBILE</v>
      </c>
      <c r="AK26" s="22">
        <f t="shared" si="145"/>
        <v>6</v>
      </c>
      <c r="AL26" s="258" t="str">
        <f t="shared" si="146"/>
        <v>thành phố Hồ Chí Minh.</v>
      </c>
      <c r="AM26" s="258" t="str">
        <f t="shared" si="147"/>
        <v>quận 9</v>
      </c>
      <c r="AN26" s="258" t="str">
        <f t="shared" si="148"/>
        <v>phường Long Trường</v>
      </c>
      <c r="AO26" s="22" t="str">
        <f>INDEX(CityIDList,MATCH(F26,CityNameList,0))</f>
        <v>HCM</v>
      </c>
      <c r="AP26" s="23" t="str">
        <f>Input!X26</f>
        <v>CÔNG TY CỔ PHẦN VIỄN THÔNG DI ĐỘNG VIETNAMOBILE</v>
      </c>
      <c r="AQ26" s="23" t="str">
        <f>Input!AN26</f>
        <v>CÔNG TY CỔ PHẦN VIỄN THÔNG DI ĐỘNG VIETNAMOBILE</v>
      </c>
      <c r="AR26" s="23">
        <f>Input!BD26</f>
        <v>0</v>
      </c>
      <c r="AS26" s="23" t="str">
        <f>Input!BT26</f>
        <v/>
      </c>
      <c r="AT26" s="23" t="str">
        <f>Input!CH26</f>
        <v/>
      </c>
      <c r="AU26" s="23" t="str">
        <f>Input!CV26</f>
        <v/>
      </c>
      <c r="AV26" s="23" t="str">
        <f>IF(I26&gt;=1,INDEX(OperatorIDList,MATCH(AP26,OperatorNameList,0)),"")</f>
        <v>VNMOBILE</v>
      </c>
      <c r="AW26" s="23" t="str">
        <f>IF(I26&gt;=2,INDEX(OperatorIDList,MATCH(AQ26,OperatorNameList,0)),"")</f>
        <v>VNMOBILE</v>
      </c>
      <c r="AX26" s="23" t="str">
        <f>IF(I26&gt;=3,INDEX(OperatorIDList,MATCH(AR26,OperatorNameList,0)),"")</f>
        <v/>
      </c>
      <c r="AY26" s="23" t="str">
        <f>IF(I26&gt;=4,INDEX(OperatorIDList,MATCH(AS26,OperatorNameList,0)),"")</f>
        <v/>
      </c>
      <c r="AZ26" s="23" t="str">
        <f>IF(I26&gt;=5,INDEX(OperatorIDList,MATCH(AT26,OperatorNameList,0)),"")</f>
        <v/>
      </c>
      <c r="BA26" s="23" t="str">
        <f>IF(I26&gt;=6,INDEX(OperatorIDList,MATCH(AU26,OperatorNameList,0)),"")</f>
        <v/>
      </c>
      <c r="BB26" s="23" t="str">
        <f t="shared" si="149"/>
        <v>VNMOBILE;VNMOBILE</v>
      </c>
      <c r="BC26" s="23" t="str">
        <f>Input!Y26</f>
        <v>359328</v>
      </c>
      <c r="BD26" s="23" t="str">
        <f>Input!AO26</f>
        <v>359328</v>
      </c>
      <c r="BE26" s="23">
        <f>Input!BE26</f>
        <v>0</v>
      </c>
      <c r="BF26" s="23" t="str">
        <f>Input!BU26</f>
        <v/>
      </c>
      <c r="BG26" s="23" t="str">
        <f>Input!CI26</f>
        <v/>
      </c>
      <c r="BH26" s="23" t="str">
        <f>Input!CW26</f>
        <v/>
      </c>
      <c r="BI26" s="23" t="str">
        <f>Input!Z26</f>
        <v>ERICSSON RBS 2216</v>
      </c>
      <c r="BJ26" s="23" t="str">
        <f>Input!AP26</f>
        <v>ZTE ZXSDR BS8700</v>
      </c>
      <c r="BK26" s="23">
        <f>Input!BF26</f>
        <v>0</v>
      </c>
      <c r="BL26" s="23" t="str">
        <f>Input!BV26</f>
        <v/>
      </c>
      <c r="BM26" s="23" t="str">
        <f>Input!CJ26</f>
        <v/>
      </c>
      <c r="BN26" s="23" t="str">
        <f>Input!CX26</f>
        <v/>
      </c>
      <c r="BO26" s="350">
        <f>IF(ISNUMBER(Input!AA26),Input!AA26,0)</f>
        <v>3</v>
      </c>
      <c r="BP26" s="350">
        <f>IF(ISNUMBER(Input!AQ26),Input!AQ26,0)</f>
        <v>3</v>
      </c>
      <c r="BQ26" s="350">
        <f>IF(ISNUMBER(Input!BG26),Input!BG26,0)</f>
        <v>0</v>
      </c>
      <c r="BR26" s="350">
        <f>IF(ISNUMBER(Input!BW26),Input!BW26,0)</f>
        <v>0</v>
      </c>
      <c r="BS26" s="350">
        <f>IF(ISNUMBER(Input!CK26),Input!CK26,0)</f>
        <v>0</v>
      </c>
      <c r="BT26" s="351">
        <f>IF(ISNUMBER(Input!CY26),Input!CY26,0)</f>
        <v>0</v>
      </c>
      <c r="BU26" s="23" t="str">
        <f>Input!AF26</f>
        <v>3/3/4</v>
      </c>
      <c r="BV26" s="23" t="str">
        <f>Input!AV26</f>
        <v>2/2/2</v>
      </c>
      <c r="BW26" s="23" t="str">
        <f>Input!BL26</f>
        <v/>
      </c>
      <c r="BX26" s="23" t="str">
        <f>Input!CA26</f>
        <v/>
      </c>
      <c r="BY26" s="23" t="str">
        <f>Input!CO26</f>
        <v/>
      </c>
      <c r="BZ26" s="23" t="str">
        <f>Input!DC26</f>
        <v/>
      </c>
      <c r="CA26" s="23">
        <f t="shared" si="150"/>
        <v>3</v>
      </c>
      <c r="CB26" s="23">
        <f t="shared" si="151"/>
        <v>3</v>
      </c>
      <c r="CC26" s="23">
        <f t="shared" si="152"/>
        <v>4</v>
      </c>
      <c r="CD26" s="23">
        <f t="shared" si="153"/>
        <v>0</v>
      </c>
      <c r="CE26" s="23">
        <f t="shared" si="154"/>
        <v>0</v>
      </c>
      <c r="CF26" s="23">
        <f t="shared" si="155"/>
        <v>0</v>
      </c>
      <c r="CG26" s="23">
        <f t="shared" si="156"/>
        <v>2</v>
      </c>
      <c r="CH26" s="23">
        <f t="shared" si="157"/>
        <v>2</v>
      </c>
      <c r="CI26" s="23">
        <f t="shared" si="158"/>
        <v>2</v>
      </c>
      <c r="CJ26" s="23">
        <f t="shared" si="159"/>
        <v>0</v>
      </c>
      <c r="CK26" s="23">
        <f t="shared" si="160"/>
        <v>0</v>
      </c>
      <c r="CL26" s="23">
        <f t="shared" si="161"/>
        <v>0</v>
      </c>
      <c r="CM26" s="23">
        <f t="shared" si="162"/>
        <v>0</v>
      </c>
      <c r="CN26" s="23">
        <f t="shared" si="163"/>
        <v>0</v>
      </c>
      <c r="CO26" s="23">
        <f t="shared" si="164"/>
        <v>0</v>
      </c>
      <c r="CP26" s="23">
        <f t="shared" si="165"/>
        <v>0</v>
      </c>
      <c r="CQ26" s="23">
        <f t="shared" si="166"/>
        <v>0</v>
      </c>
      <c r="CR26" s="23">
        <f t="shared" si="167"/>
        <v>0</v>
      </c>
      <c r="CS26" s="23">
        <f t="shared" si="168"/>
        <v>0</v>
      </c>
      <c r="CT26" s="23">
        <f t="shared" si="169"/>
        <v>0</v>
      </c>
      <c r="CU26" s="23">
        <f t="shared" si="170"/>
        <v>0</v>
      </c>
      <c r="CV26" s="23">
        <f t="shared" si="171"/>
        <v>0</v>
      </c>
      <c r="CW26" s="23">
        <f t="shared" si="172"/>
        <v>0</v>
      </c>
      <c r="CX26" s="23">
        <f t="shared" si="173"/>
        <v>0</v>
      </c>
      <c r="CY26" s="23">
        <f t="shared" si="174"/>
        <v>0</v>
      </c>
      <c r="CZ26" s="23">
        <f t="shared" si="175"/>
        <v>0</v>
      </c>
      <c r="DA26" s="23">
        <f t="shared" si="176"/>
        <v>0</v>
      </c>
      <c r="DB26" s="23">
        <f t="shared" si="177"/>
        <v>0</v>
      </c>
      <c r="DC26" s="23">
        <f t="shared" si="178"/>
        <v>0</v>
      </c>
      <c r="DD26" s="23">
        <f t="shared" si="179"/>
        <v>0</v>
      </c>
      <c r="DE26" s="23">
        <f t="shared" si="180"/>
        <v>0</v>
      </c>
      <c r="DF26" s="23">
        <f t="shared" si="181"/>
        <v>0</v>
      </c>
      <c r="DG26" s="23">
        <f t="shared" si="182"/>
        <v>0</v>
      </c>
      <c r="DH26" s="23">
        <f t="shared" si="183"/>
        <v>0</v>
      </c>
      <c r="DI26" s="23">
        <f t="shared" si="184"/>
        <v>0</v>
      </c>
      <c r="DJ26" s="23">
        <f t="shared" si="185"/>
        <v>0</v>
      </c>
      <c r="DK26" s="23" t="str">
        <f>Input!AK26</f>
        <v>76W/76W/80W</v>
      </c>
      <c r="DL26" s="23" t="str">
        <f>Input!BA26</f>
        <v>80W/80W/80W</v>
      </c>
      <c r="DM26" s="23" t="str">
        <f>Input!BQ26</f>
        <v/>
      </c>
      <c r="DN26" s="23" t="str">
        <f>Input!CE26</f>
        <v/>
      </c>
      <c r="DO26" s="23" t="str">
        <f>Input!CS26</f>
        <v/>
      </c>
      <c r="DP26" s="23" t="str">
        <f>Input!DG26</f>
        <v/>
      </c>
      <c r="DQ26" s="23" t="str">
        <f t="shared" si="186"/>
        <v>76W/ 76W/ 80W</v>
      </c>
      <c r="DR26" s="23" t="str">
        <f t="shared" si="187"/>
        <v>80W/ 80W/ 80W</v>
      </c>
      <c r="DS26" s="23" t="str">
        <f t="shared" si="188"/>
        <v/>
      </c>
      <c r="DT26" s="23" t="str">
        <f t="shared" si="189"/>
        <v/>
      </c>
      <c r="DU26" s="23" t="str">
        <f t="shared" si="190"/>
        <v/>
      </c>
      <c r="DV26" s="23" t="str">
        <f t="shared" si="191"/>
        <v/>
      </c>
      <c r="DW26" s="23">
        <f t="shared" si="192"/>
        <v>76</v>
      </c>
      <c r="DX26" s="23">
        <f t="shared" si="193"/>
        <v>76</v>
      </c>
      <c r="DY26" s="23">
        <f t="shared" si="194"/>
        <v>80</v>
      </c>
      <c r="DZ26" s="23">
        <f t="shared" si="195"/>
        <v>0</v>
      </c>
      <c r="EA26" s="23">
        <f t="shared" si="196"/>
        <v>0</v>
      </c>
      <c r="EB26" s="23">
        <f t="shared" si="197"/>
        <v>0</v>
      </c>
      <c r="EC26" s="23">
        <f t="shared" si="198"/>
        <v>80</v>
      </c>
      <c r="ED26" s="23">
        <f t="shared" si="199"/>
        <v>80</v>
      </c>
      <c r="EE26" s="23">
        <f t="shared" si="200"/>
        <v>80</v>
      </c>
      <c r="EF26" s="23">
        <f t="shared" si="201"/>
        <v>80</v>
      </c>
      <c r="EG26" s="23">
        <f t="shared" si="202"/>
        <v>0</v>
      </c>
      <c r="EH26" s="23">
        <f t="shared" si="203"/>
        <v>0</v>
      </c>
      <c r="EI26" s="23">
        <f t="shared" si="204"/>
        <v>0</v>
      </c>
      <c r="EJ26" s="23">
        <f t="shared" si="205"/>
        <v>80</v>
      </c>
      <c r="EK26" s="23">
        <f t="shared" si="206"/>
        <v>0</v>
      </c>
      <c r="EL26" s="23">
        <f t="shared" si="207"/>
        <v>0</v>
      </c>
      <c r="EM26" s="23">
        <f t="shared" si="208"/>
        <v>0</v>
      </c>
      <c r="EN26" s="23">
        <f t="shared" si="209"/>
        <v>0</v>
      </c>
      <c r="EO26" s="23">
        <f t="shared" si="210"/>
        <v>0</v>
      </c>
      <c r="EP26" s="23">
        <f t="shared" si="211"/>
        <v>0</v>
      </c>
      <c r="EQ26" s="23">
        <f t="shared" si="212"/>
        <v>0</v>
      </c>
      <c r="ER26" s="23">
        <f t="shared" si="213"/>
        <v>0</v>
      </c>
      <c r="ES26" s="23">
        <f t="shared" si="214"/>
        <v>0</v>
      </c>
      <c r="ET26" s="23">
        <f t="shared" si="215"/>
        <v>0</v>
      </c>
      <c r="EU26" s="23">
        <f t="shared" si="216"/>
        <v>0</v>
      </c>
      <c r="EV26" s="23">
        <f t="shared" si="217"/>
        <v>0</v>
      </c>
      <c r="EW26" s="23">
        <f t="shared" si="218"/>
        <v>0</v>
      </c>
      <c r="EX26" s="23">
        <f t="shared" si="219"/>
        <v>0</v>
      </c>
      <c r="EY26" s="23">
        <f t="shared" si="220"/>
        <v>0</v>
      </c>
      <c r="EZ26" s="23">
        <f t="shared" si="221"/>
        <v>0</v>
      </c>
      <c r="FA26" s="23">
        <f t="shared" si="222"/>
        <v>0</v>
      </c>
      <c r="FB26" s="23">
        <f t="shared" si="223"/>
        <v>0</v>
      </c>
      <c r="FC26" s="23">
        <f t="shared" si="224"/>
        <v>0</v>
      </c>
      <c r="FD26" s="23">
        <f t="shared" si="225"/>
        <v>0</v>
      </c>
      <c r="FE26" s="23">
        <f t="shared" si="226"/>
        <v>0</v>
      </c>
      <c r="FF26" s="23">
        <f t="shared" si="227"/>
        <v>0</v>
      </c>
      <c r="FG26" s="23">
        <f t="shared" si="228"/>
        <v>0</v>
      </c>
      <c r="FH26" s="23">
        <f t="shared" si="229"/>
        <v>0</v>
      </c>
      <c r="FI26" s="23">
        <f t="shared" si="230"/>
        <v>0</v>
      </c>
      <c r="FJ26" s="23">
        <f t="shared" si="231"/>
        <v>0</v>
      </c>
      <c r="FK26" s="23">
        <f t="shared" si="232"/>
        <v>0</v>
      </c>
      <c r="FL26" s="23">
        <f t="shared" si="233"/>
        <v>0</v>
      </c>
      <c r="FM26" s="23">
        <f t="shared" si="234"/>
        <v>80</v>
      </c>
      <c r="FN26" s="23" t="str">
        <f>Input!AL26</f>
        <v>G900</v>
      </c>
      <c r="FO26" s="23" t="str">
        <f>Input!BB26</f>
        <v>U2100</v>
      </c>
      <c r="FP26" s="23">
        <f>Input!BR26</f>
        <v>0</v>
      </c>
      <c r="FQ26" s="23" t="str">
        <f>Input!CF26</f>
        <v/>
      </c>
      <c r="FR26" s="23" t="str">
        <f>Input!CT26</f>
        <v/>
      </c>
      <c r="FS26" s="23" t="str">
        <f>Input!DH26</f>
        <v/>
      </c>
      <c r="FT26" s="23" t="str">
        <f>Input!AM26</f>
        <v>27m/ 27m/ 27m</v>
      </c>
      <c r="FU26" s="23" t="str">
        <f>Input!BC26</f>
        <v>25m/ 25m/ 25m</v>
      </c>
      <c r="FV26" s="23">
        <f>Input!BS26</f>
        <v>0</v>
      </c>
      <c r="FW26" s="23" t="str">
        <f>Input!CG26</f>
        <v/>
      </c>
      <c r="FX26" s="23" t="str">
        <f>Input!CU26</f>
        <v/>
      </c>
      <c r="FY26" s="23" t="str">
        <f>Input!DI26</f>
        <v/>
      </c>
      <c r="FZ26" s="23" t="str">
        <f t="shared" si="235"/>
        <v>27m/ 27m/ 27m</v>
      </c>
      <c r="GA26" s="23" t="str">
        <f t="shared" si="236"/>
        <v>25m/ 25m/ 25m</v>
      </c>
      <c r="GB26" s="23" t="str">
        <f t="shared" si="237"/>
        <v/>
      </c>
      <c r="GC26" s="23" t="str">
        <f t="shared" si="238"/>
        <v/>
      </c>
      <c r="GD26" s="23" t="str">
        <f t="shared" si="239"/>
        <v/>
      </c>
      <c r="GE26" s="23" t="str">
        <f t="shared" si="240"/>
        <v/>
      </c>
      <c r="GF26" s="23">
        <f t="shared" si="241"/>
        <v>27</v>
      </c>
      <c r="GG26" s="23">
        <f t="shared" si="242"/>
        <v>27</v>
      </c>
      <c r="GH26" s="23">
        <f t="shared" si="243"/>
        <v>27</v>
      </c>
      <c r="GI26" s="23">
        <f t="shared" si="244"/>
        <v>0</v>
      </c>
      <c r="GJ26" s="23">
        <f t="shared" si="245"/>
        <v>0</v>
      </c>
      <c r="GK26" s="23">
        <f t="shared" si="246"/>
        <v>0</v>
      </c>
      <c r="GL26" s="23">
        <f t="shared" si="247"/>
        <v>25</v>
      </c>
      <c r="GM26" s="23">
        <f t="shared" si="248"/>
        <v>25</v>
      </c>
      <c r="GN26" s="23">
        <f t="shared" si="249"/>
        <v>25</v>
      </c>
      <c r="GO26" s="23">
        <f t="shared" si="250"/>
        <v>0</v>
      </c>
      <c r="GP26" s="23">
        <f t="shared" si="251"/>
        <v>0</v>
      </c>
      <c r="GQ26" s="23">
        <f t="shared" si="252"/>
        <v>0</v>
      </c>
      <c r="GR26" s="23">
        <f t="shared" si="253"/>
        <v>0</v>
      </c>
      <c r="GS26" s="23">
        <f t="shared" si="254"/>
        <v>0</v>
      </c>
      <c r="GT26" s="23">
        <f t="shared" si="255"/>
        <v>0</v>
      </c>
      <c r="GU26" s="23">
        <f t="shared" si="256"/>
        <v>0</v>
      </c>
      <c r="GV26" s="23">
        <f t="shared" si="257"/>
        <v>0</v>
      </c>
      <c r="GW26" s="23">
        <f t="shared" si="258"/>
        <v>0</v>
      </c>
      <c r="GX26" s="23">
        <f t="shared" si="259"/>
        <v>0</v>
      </c>
      <c r="GY26" s="23">
        <f t="shared" si="260"/>
        <v>0</v>
      </c>
      <c r="GZ26" s="23">
        <f t="shared" si="261"/>
        <v>0</v>
      </c>
      <c r="HA26" s="23">
        <f t="shared" si="262"/>
        <v>0</v>
      </c>
      <c r="HB26" s="23">
        <f t="shared" si="263"/>
        <v>0</v>
      </c>
      <c r="HC26" s="23">
        <f t="shared" si="264"/>
        <v>0</v>
      </c>
      <c r="HD26" s="23">
        <f t="shared" si="265"/>
        <v>0</v>
      </c>
      <c r="HE26" s="23">
        <f t="shared" si="266"/>
        <v>0</v>
      </c>
      <c r="HF26" s="23">
        <f t="shared" si="267"/>
        <v>0</v>
      </c>
      <c r="HG26" s="23">
        <f t="shared" si="268"/>
        <v>0</v>
      </c>
      <c r="HH26" s="23">
        <f t="shared" si="269"/>
        <v>0</v>
      </c>
      <c r="HI26" s="23">
        <f t="shared" si="270"/>
        <v>0</v>
      </c>
      <c r="HJ26" s="23">
        <f t="shared" si="271"/>
        <v>0</v>
      </c>
      <c r="HK26" s="23">
        <f t="shared" si="272"/>
        <v>0</v>
      </c>
      <c r="HL26" s="23">
        <f t="shared" si="273"/>
        <v>0</v>
      </c>
      <c r="HM26" s="23">
        <f t="shared" si="274"/>
        <v>0</v>
      </c>
      <c r="HN26" s="23">
        <f t="shared" si="275"/>
        <v>0</v>
      </c>
      <c r="HO26" s="23">
        <f t="shared" si="276"/>
        <v>0</v>
      </c>
      <c r="HP26" s="23" t="str">
        <f>INDEX(LabNameList,MATCH(LabId,LabIDList,0))</f>
        <v>Trung tâm Kiểm định và Chứng nhận 2</v>
      </c>
      <c r="HQ26" s="23">
        <f t="shared" si="277"/>
        <v>27</v>
      </c>
      <c r="HR26" s="23">
        <f t="shared" si="278"/>
        <v>25</v>
      </c>
      <c r="HS26" s="23">
        <f t="shared" si="279"/>
        <v>0</v>
      </c>
      <c r="HT26" s="23">
        <f t="shared" si="280"/>
        <v>0</v>
      </c>
      <c r="HU26" s="23">
        <f t="shared" si="281"/>
        <v>0</v>
      </c>
      <c r="HV26" s="23">
        <f t="shared" si="282"/>
        <v>0</v>
      </c>
      <c r="HW26" s="22">
        <f t="shared" si="283"/>
        <v>25</v>
      </c>
      <c r="HX26" s="22">
        <f>Input!EB26</f>
        <v>15</v>
      </c>
      <c r="HY26" s="23">
        <v>97</v>
      </c>
      <c r="HZ26" s="23"/>
      <c r="IA26" s="23"/>
      <c r="IB26" s="23"/>
      <c r="IC26" s="25" t="str">
        <f t="shared" si="284"/>
        <v>B00025050118TG29</v>
      </c>
      <c r="ID26" s="26">
        <f>Input!O26</f>
        <v>25</v>
      </c>
      <c r="IE26" s="260" t="str">
        <f t="shared" si="285"/>
        <v>050118</v>
      </c>
      <c r="IF26" s="25" t="s">
        <v>7092</v>
      </c>
      <c r="IG26" s="260" t="str">
        <f t="shared" si="286"/>
        <v>05/01/2018</v>
      </c>
      <c r="IH26" s="260" t="str">
        <f t="shared" si="287"/>
        <v>05/01/2023</v>
      </c>
      <c r="II26" s="342" t="str">
        <f xml:space="preserve"> Input!R26</f>
        <v>05/01/2018</v>
      </c>
      <c r="IJ26" s="260">
        <f t="shared" si="288"/>
        <v>44931</v>
      </c>
      <c r="IK26" s="261">
        <f t="shared" si="289"/>
        <v>3</v>
      </c>
      <c r="IL26" s="262" t="str">
        <f t="shared" si="290"/>
        <v>3-2</v>
      </c>
      <c r="IM26" s="262" t="str">
        <f t="shared" si="291"/>
        <v>CHUNG</v>
      </c>
      <c r="IN26" s="262" t="str">
        <f t="shared" si="292"/>
        <v>KHAC</v>
      </c>
      <c r="IO26" s="262" t="str">
        <f t="shared" si="293"/>
        <v/>
      </c>
      <c r="IP26" s="262" t="str">
        <f t="shared" si="294"/>
        <v/>
      </c>
      <c r="IQ26" s="262" t="str">
        <f t="shared" si="295"/>
        <v/>
      </c>
      <c r="IR26" s="262">
        <f t="shared" si="296"/>
        <v>2</v>
      </c>
      <c r="IS26" s="262">
        <f t="shared" si="297"/>
        <v>1</v>
      </c>
      <c r="IT26" s="262" t="str">
        <f t="shared" si="298"/>
        <v>Yes</v>
      </c>
      <c r="IU26" s="262" t="str">
        <f t="shared" si="299"/>
        <v>Yes</v>
      </c>
    </row>
    <row r="27" spans="1:255" ht="114.75">
      <c r="A27" s="349">
        <f>Input!A27</f>
        <v>26</v>
      </c>
      <c r="B27" s="22" t="str">
        <f>INDEX(ApplicantIDList,MATCH(AI27,ApplicantNameList,0))</f>
        <v>VNM-HCM</v>
      </c>
      <c r="C27" s="22" t="str">
        <f>INDEX(OperatorIDList,MATCH(AJ27,OperatorNameList,0))</f>
        <v>VNMOBILE</v>
      </c>
      <c r="D27" s="22" t="str">
        <f>Input!Y27</f>
        <v>359493</v>
      </c>
      <c r="E27" s="22" t="str">
        <f>Input!G27</f>
        <v>Số 31, đường số 16, khu dân cư Nam Long, phường Phước Long B, quận 9, thành phố Hồ Chí Minh.</v>
      </c>
      <c r="F27" s="22" t="str">
        <f>TRIM(SUBSTITUTE(SUBSTITUTE(Input!H27,"Thành phố ",""),"Tỉnh ",""))</f>
        <v>Hồ Chí Minh</v>
      </c>
      <c r="G27" s="22" t="str">
        <f>Input!I27</f>
        <v>106,78067289</v>
      </c>
      <c r="H27" s="22" t="str">
        <f>Input!J27</f>
        <v>10,8083176</v>
      </c>
      <c r="I27" s="22">
        <f>Input!V27</f>
        <v>2</v>
      </c>
      <c r="J27" s="22" t="str">
        <f>Input!K27</f>
        <v>K00026281217D005</v>
      </c>
      <c r="K27" s="24" t="str">
        <f>TEXT(Input!L27,"dd/mm/yyyy")</f>
        <v>30/12/2017</v>
      </c>
      <c r="L27" s="24" t="str">
        <f>TEXT(Input!M27,"dd/mm/yyyy")</f>
        <v>28/12/2017</v>
      </c>
      <c r="M27" s="22" t="str">
        <f t="shared" si="135"/>
        <v>CÔNG TY CỔ PHẦN VIỄN THÔNG DI ĐỘNG VIETNAMOBILE;CÔNG TY CỔ PHẦN VIỄN THÔNG DI ĐỘNG VIETNAMOBILE</v>
      </c>
      <c r="N27" s="22" t="str">
        <f t="shared" si="136"/>
        <v>359493;359493</v>
      </c>
      <c r="O27" s="22" t="str">
        <f t="shared" si="137"/>
        <v>ERICSSON RBS 2216;ZTE ZXSDR BS8700</v>
      </c>
      <c r="P27" s="22" t="str">
        <f t="shared" si="138"/>
        <v>3;3</v>
      </c>
      <c r="Q27" s="22" t="str">
        <f t="shared" si="139"/>
        <v>2/2/2;2/2/2</v>
      </c>
      <c r="R27" s="22" t="str">
        <f t="shared" si="140"/>
        <v>40W/ 40W/ 40W;80W/ 80W/ 80W</v>
      </c>
      <c r="S27" s="22" t="str">
        <f t="shared" si="141"/>
        <v>G900;U2100</v>
      </c>
      <c r="T27" s="22" t="str">
        <f t="shared" si="142"/>
        <v>23m/ 23m/ 23m;21m/ 21m/ 21m</v>
      </c>
      <c r="U27" s="22">
        <v>26</v>
      </c>
      <c r="V27" s="22"/>
      <c r="W27" s="22" t="b">
        <f>INDEX(TrueFalseList,_xlfn.IFNA(MATCH(Input!EC27,CoKhongList,0),MATCH(Input!EC27,YesNoList,0)))</f>
        <v>0</v>
      </c>
      <c r="X27" s="22" t="b">
        <f>INDEX(TrueFalseList,_xlfn.IFNA(MATCH(Input!W27,CoKhongList,0),MATCH(Input!W27,YesNoList,0)))</f>
        <v>0</v>
      </c>
      <c r="Y27" s="22" t="str">
        <f>Input!DZ27</f>
        <v/>
      </c>
      <c r="Z27" s="22" t="b">
        <f>INDEX(TrueFalseList,_xlfn.IFNA(MATCH(Input!EA27,CoKhongList,0),MATCH(Input!EA27,YesNoList,0)))</f>
        <v>1</v>
      </c>
      <c r="AA27" s="22">
        <f t="shared" si="143"/>
        <v>14</v>
      </c>
      <c r="AB27" s="22" t="b">
        <v>0</v>
      </c>
      <c r="AC27" s="22" t="b">
        <v>1</v>
      </c>
      <c r="AD27" s="22">
        <f>Input!DR27</f>
        <v>0</v>
      </c>
      <c r="AE27" s="22"/>
      <c r="AF27" s="22">
        <f>Options!D31</f>
        <v>0</v>
      </c>
      <c r="AG27" s="22">
        <f t="shared" si="144"/>
        <v>0</v>
      </c>
      <c r="AH27" s="23"/>
      <c r="AI27" s="350" t="str">
        <f>Input!E27</f>
        <v>CHI NHÁNH CÔNG TY CỔ PHẦN VIỄN THÔNG DI ĐỘNG VIETNAMOBILE TẠI THÀNH PHỐ HỒ CHÍ MINH</v>
      </c>
      <c r="AJ27" s="350" t="str">
        <f>Input!F27</f>
        <v>CÔNG TY CỔ PHẦN VIỄN THÔNG DI ĐỘNG VIETNAMOBILE</v>
      </c>
      <c r="AK27" s="22">
        <f t="shared" si="145"/>
        <v>5</v>
      </c>
      <c r="AL27" s="258" t="str">
        <f t="shared" si="146"/>
        <v>thành phố Hồ Chí Minh.</v>
      </c>
      <c r="AM27" s="258" t="str">
        <f t="shared" si="147"/>
        <v>quận 9</v>
      </c>
      <c r="AN27" s="258" t="str">
        <f t="shared" si="148"/>
        <v>phường Phước Long B</v>
      </c>
      <c r="AO27" s="22" t="str">
        <f>INDEX(CityIDList,MATCH(F27,CityNameList,0))</f>
        <v>HCM</v>
      </c>
      <c r="AP27" s="23" t="str">
        <f>Input!X27</f>
        <v>CÔNG TY CỔ PHẦN VIỄN THÔNG DI ĐỘNG VIETNAMOBILE</v>
      </c>
      <c r="AQ27" s="23" t="str">
        <f>Input!AN27</f>
        <v>CÔNG TY CỔ PHẦN VIỄN THÔNG DI ĐỘNG VIETNAMOBILE</v>
      </c>
      <c r="AR27" s="23">
        <f>Input!BD27</f>
        <v>0</v>
      </c>
      <c r="AS27" s="23" t="str">
        <f>Input!BT27</f>
        <v/>
      </c>
      <c r="AT27" s="23" t="str">
        <f>Input!CH27</f>
        <v/>
      </c>
      <c r="AU27" s="23" t="str">
        <f>Input!CV27</f>
        <v/>
      </c>
      <c r="AV27" s="23" t="str">
        <f>IF(I27&gt;=1,INDEX(OperatorIDList,MATCH(AP27,OperatorNameList,0)),"")</f>
        <v>VNMOBILE</v>
      </c>
      <c r="AW27" s="23" t="str">
        <f>IF(I27&gt;=2,INDEX(OperatorIDList,MATCH(AQ27,OperatorNameList,0)),"")</f>
        <v>VNMOBILE</v>
      </c>
      <c r="AX27" s="23" t="str">
        <f>IF(I27&gt;=3,INDEX(OperatorIDList,MATCH(AR27,OperatorNameList,0)),"")</f>
        <v/>
      </c>
      <c r="AY27" s="23" t="str">
        <f>IF(I27&gt;=4,INDEX(OperatorIDList,MATCH(AS27,OperatorNameList,0)),"")</f>
        <v/>
      </c>
      <c r="AZ27" s="23" t="str">
        <f>IF(I27&gt;=5,INDEX(OperatorIDList,MATCH(AT27,OperatorNameList,0)),"")</f>
        <v/>
      </c>
      <c r="BA27" s="23" t="str">
        <f>IF(I27&gt;=6,INDEX(OperatorIDList,MATCH(AU27,OperatorNameList,0)),"")</f>
        <v/>
      </c>
      <c r="BB27" s="23" t="str">
        <f t="shared" si="149"/>
        <v>VNMOBILE;VNMOBILE</v>
      </c>
      <c r="BC27" s="23" t="str">
        <f>Input!Y27</f>
        <v>359493</v>
      </c>
      <c r="BD27" s="23" t="str">
        <f>Input!AO27</f>
        <v>359493</v>
      </c>
      <c r="BE27" s="23">
        <f>Input!BE27</f>
        <v>0</v>
      </c>
      <c r="BF27" s="23" t="str">
        <f>Input!BU27</f>
        <v/>
      </c>
      <c r="BG27" s="23" t="str">
        <f>Input!CI27</f>
        <v/>
      </c>
      <c r="BH27" s="23" t="str">
        <f>Input!CW27</f>
        <v/>
      </c>
      <c r="BI27" s="23" t="str">
        <f>Input!Z27</f>
        <v>ERICSSON RBS 2216</v>
      </c>
      <c r="BJ27" s="23" t="str">
        <f>Input!AP27</f>
        <v>ZTE ZXSDR BS8700</v>
      </c>
      <c r="BK27" s="23">
        <f>Input!BF27</f>
        <v>0</v>
      </c>
      <c r="BL27" s="23" t="str">
        <f>Input!BV27</f>
        <v/>
      </c>
      <c r="BM27" s="23" t="str">
        <f>Input!CJ27</f>
        <v/>
      </c>
      <c r="BN27" s="23" t="str">
        <f>Input!CX27</f>
        <v/>
      </c>
      <c r="BO27" s="350">
        <f>IF(ISNUMBER(Input!AA27),Input!AA27,0)</f>
        <v>3</v>
      </c>
      <c r="BP27" s="350">
        <f>IF(ISNUMBER(Input!AQ27),Input!AQ27,0)</f>
        <v>3</v>
      </c>
      <c r="BQ27" s="350">
        <f>IF(ISNUMBER(Input!BG27),Input!BG27,0)</f>
        <v>0</v>
      </c>
      <c r="BR27" s="350">
        <f>IF(ISNUMBER(Input!BW27),Input!BW27,0)</f>
        <v>0</v>
      </c>
      <c r="BS27" s="350">
        <f>IF(ISNUMBER(Input!CK27),Input!CK27,0)</f>
        <v>0</v>
      </c>
      <c r="BT27" s="351">
        <f>IF(ISNUMBER(Input!CY27),Input!CY27,0)</f>
        <v>0</v>
      </c>
      <c r="BU27" s="23" t="str">
        <f>Input!AF27</f>
        <v>2/2/2</v>
      </c>
      <c r="BV27" s="23" t="str">
        <f>Input!AV27</f>
        <v>2/2/2</v>
      </c>
      <c r="BW27" s="23" t="str">
        <f>Input!BL27</f>
        <v/>
      </c>
      <c r="BX27" s="23" t="str">
        <f>Input!CA27</f>
        <v/>
      </c>
      <c r="BY27" s="23" t="str">
        <f>Input!CO27</f>
        <v/>
      </c>
      <c r="BZ27" s="23" t="str">
        <f>Input!DC27</f>
        <v/>
      </c>
      <c r="CA27" s="23">
        <f t="shared" si="150"/>
        <v>2</v>
      </c>
      <c r="CB27" s="23">
        <f t="shared" si="151"/>
        <v>2</v>
      </c>
      <c r="CC27" s="23">
        <f t="shared" si="152"/>
        <v>2</v>
      </c>
      <c r="CD27" s="23">
        <f t="shared" si="153"/>
        <v>0</v>
      </c>
      <c r="CE27" s="23">
        <f t="shared" si="154"/>
        <v>0</v>
      </c>
      <c r="CF27" s="23">
        <f t="shared" si="155"/>
        <v>0</v>
      </c>
      <c r="CG27" s="23">
        <f t="shared" si="156"/>
        <v>2</v>
      </c>
      <c r="CH27" s="23">
        <f t="shared" si="157"/>
        <v>2</v>
      </c>
      <c r="CI27" s="23">
        <f t="shared" si="158"/>
        <v>2</v>
      </c>
      <c r="CJ27" s="23">
        <f t="shared" si="159"/>
        <v>0</v>
      </c>
      <c r="CK27" s="23">
        <f t="shared" si="160"/>
        <v>0</v>
      </c>
      <c r="CL27" s="23">
        <f t="shared" si="161"/>
        <v>0</v>
      </c>
      <c r="CM27" s="23">
        <f t="shared" si="162"/>
        <v>0</v>
      </c>
      <c r="CN27" s="23">
        <f t="shared" si="163"/>
        <v>0</v>
      </c>
      <c r="CO27" s="23">
        <f t="shared" si="164"/>
        <v>0</v>
      </c>
      <c r="CP27" s="23">
        <f t="shared" si="165"/>
        <v>0</v>
      </c>
      <c r="CQ27" s="23">
        <f t="shared" si="166"/>
        <v>0</v>
      </c>
      <c r="CR27" s="23">
        <f t="shared" si="167"/>
        <v>0</v>
      </c>
      <c r="CS27" s="23">
        <f t="shared" si="168"/>
        <v>0</v>
      </c>
      <c r="CT27" s="23">
        <f t="shared" si="169"/>
        <v>0</v>
      </c>
      <c r="CU27" s="23">
        <f t="shared" si="170"/>
        <v>0</v>
      </c>
      <c r="CV27" s="23">
        <f t="shared" si="171"/>
        <v>0</v>
      </c>
      <c r="CW27" s="23">
        <f t="shared" si="172"/>
        <v>0</v>
      </c>
      <c r="CX27" s="23">
        <f t="shared" si="173"/>
        <v>0</v>
      </c>
      <c r="CY27" s="23">
        <f t="shared" si="174"/>
        <v>0</v>
      </c>
      <c r="CZ27" s="23">
        <f t="shared" si="175"/>
        <v>0</v>
      </c>
      <c r="DA27" s="23">
        <f t="shared" si="176"/>
        <v>0</v>
      </c>
      <c r="DB27" s="23">
        <f t="shared" si="177"/>
        <v>0</v>
      </c>
      <c r="DC27" s="23">
        <f t="shared" si="178"/>
        <v>0</v>
      </c>
      <c r="DD27" s="23">
        <f t="shared" si="179"/>
        <v>0</v>
      </c>
      <c r="DE27" s="23">
        <f t="shared" si="180"/>
        <v>0</v>
      </c>
      <c r="DF27" s="23">
        <f t="shared" si="181"/>
        <v>0</v>
      </c>
      <c r="DG27" s="23">
        <f t="shared" si="182"/>
        <v>0</v>
      </c>
      <c r="DH27" s="23">
        <f t="shared" si="183"/>
        <v>0</v>
      </c>
      <c r="DI27" s="23">
        <f t="shared" si="184"/>
        <v>0</v>
      </c>
      <c r="DJ27" s="23">
        <f t="shared" si="185"/>
        <v>0</v>
      </c>
      <c r="DK27" s="23" t="str">
        <f>Input!AK27</f>
        <v>40W/40W/40W</v>
      </c>
      <c r="DL27" s="23" t="str">
        <f>Input!BA27</f>
        <v>80W/80W/80W</v>
      </c>
      <c r="DM27" s="23" t="str">
        <f>Input!BQ27</f>
        <v/>
      </c>
      <c r="DN27" s="23" t="str">
        <f>Input!CE27</f>
        <v/>
      </c>
      <c r="DO27" s="23" t="str">
        <f>Input!CS27</f>
        <v/>
      </c>
      <c r="DP27" s="23" t="str">
        <f>Input!DG27</f>
        <v/>
      </c>
      <c r="DQ27" s="23" t="str">
        <f t="shared" si="186"/>
        <v>40W/ 40W/ 40W</v>
      </c>
      <c r="DR27" s="23" t="str">
        <f t="shared" si="187"/>
        <v>80W/ 80W/ 80W</v>
      </c>
      <c r="DS27" s="23" t="str">
        <f t="shared" si="188"/>
        <v/>
      </c>
      <c r="DT27" s="23" t="str">
        <f t="shared" si="189"/>
        <v/>
      </c>
      <c r="DU27" s="23" t="str">
        <f t="shared" si="190"/>
        <v/>
      </c>
      <c r="DV27" s="23" t="str">
        <f t="shared" si="191"/>
        <v/>
      </c>
      <c r="DW27" s="23">
        <f t="shared" si="192"/>
        <v>40</v>
      </c>
      <c r="DX27" s="23">
        <f t="shared" si="193"/>
        <v>40</v>
      </c>
      <c r="DY27" s="23">
        <f t="shared" si="194"/>
        <v>40</v>
      </c>
      <c r="DZ27" s="23">
        <f t="shared" si="195"/>
        <v>0</v>
      </c>
      <c r="EA27" s="23">
        <f t="shared" si="196"/>
        <v>0</v>
      </c>
      <c r="EB27" s="23">
        <f t="shared" si="197"/>
        <v>0</v>
      </c>
      <c r="EC27" s="23">
        <f t="shared" si="198"/>
        <v>40</v>
      </c>
      <c r="ED27" s="23">
        <f t="shared" si="199"/>
        <v>80</v>
      </c>
      <c r="EE27" s="23">
        <f t="shared" si="200"/>
        <v>80</v>
      </c>
      <c r="EF27" s="23">
        <f t="shared" si="201"/>
        <v>80</v>
      </c>
      <c r="EG27" s="23">
        <f t="shared" si="202"/>
        <v>0</v>
      </c>
      <c r="EH27" s="23">
        <f t="shared" si="203"/>
        <v>0</v>
      </c>
      <c r="EI27" s="23">
        <f t="shared" si="204"/>
        <v>0</v>
      </c>
      <c r="EJ27" s="23">
        <f t="shared" si="205"/>
        <v>80</v>
      </c>
      <c r="EK27" s="23">
        <f t="shared" si="206"/>
        <v>0</v>
      </c>
      <c r="EL27" s="23">
        <f t="shared" si="207"/>
        <v>0</v>
      </c>
      <c r="EM27" s="23">
        <f t="shared" si="208"/>
        <v>0</v>
      </c>
      <c r="EN27" s="23">
        <f t="shared" si="209"/>
        <v>0</v>
      </c>
      <c r="EO27" s="23">
        <f t="shared" si="210"/>
        <v>0</v>
      </c>
      <c r="EP27" s="23">
        <f t="shared" si="211"/>
        <v>0</v>
      </c>
      <c r="EQ27" s="23">
        <f t="shared" si="212"/>
        <v>0</v>
      </c>
      <c r="ER27" s="23">
        <f t="shared" si="213"/>
        <v>0</v>
      </c>
      <c r="ES27" s="23">
        <f t="shared" si="214"/>
        <v>0</v>
      </c>
      <c r="ET27" s="23">
        <f t="shared" si="215"/>
        <v>0</v>
      </c>
      <c r="EU27" s="23">
        <f t="shared" si="216"/>
        <v>0</v>
      </c>
      <c r="EV27" s="23">
        <f t="shared" si="217"/>
        <v>0</v>
      </c>
      <c r="EW27" s="23">
        <f t="shared" si="218"/>
        <v>0</v>
      </c>
      <c r="EX27" s="23">
        <f t="shared" si="219"/>
        <v>0</v>
      </c>
      <c r="EY27" s="23">
        <f t="shared" si="220"/>
        <v>0</v>
      </c>
      <c r="EZ27" s="23">
        <f t="shared" si="221"/>
        <v>0</v>
      </c>
      <c r="FA27" s="23">
        <f t="shared" si="222"/>
        <v>0</v>
      </c>
      <c r="FB27" s="23">
        <f t="shared" si="223"/>
        <v>0</v>
      </c>
      <c r="FC27" s="23">
        <f t="shared" si="224"/>
        <v>0</v>
      </c>
      <c r="FD27" s="23">
        <f t="shared" si="225"/>
        <v>0</v>
      </c>
      <c r="FE27" s="23">
        <f t="shared" si="226"/>
        <v>0</v>
      </c>
      <c r="FF27" s="23">
        <f t="shared" si="227"/>
        <v>0</v>
      </c>
      <c r="FG27" s="23">
        <f t="shared" si="228"/>
        <v>0</v>
      </c>
      <c r="FH27" s="23">
        <f t="shared" si="229"/>
        <v>0</v>
      </c>
      <c r="FI27" s="23">
        <f t="shared" si="230"/>
        <v>0</v>
      </c>
      <c r="FJ27" s="23">
        <f t="shared" si="231"/>
        <v>0</v>
      </c>
      <c r="FK27" s="23">
        <f t="shared" si="232"/>
        <v>0</v>
      </c>
      <c r="FL27" s="23">
        <f t="shared" si="233"/>
        <v>0</v>
      </c>
      <c r="FM27" s="23">
        <f t="shared" si="234"/>
        <v>80</v>
      </c>
      <c r="FN27" s="23" t="str">
        <f>Input!AL27</f>
        <v>G900</v>
      </c>
      <c r="FO27" s="23" t="str">
        <f>Input!BB27</f>
        <v>U2100</v>
      </c>
      <c r="FP27" s="23">
        <f>Input!BR27</f>
        <v>0</v>
      </c>
      <c r="FQ27" s="23" t="str">
        <f>Input!CF27</f>
        <v/>
      </c>
      <c r="FR27" s="23" t="str">
        <f>Input!CT27</f>
        <v/>
      </c>
      <c r="FS27" s="23" t="str">
        <f>Input!DH27</f>
        <v/>
      </c>
      <c r="FT27" s="23" t="str">
        <f>Input!AM27</f>
        <v>23m/ 23m/ 23m</v>
      </c>
      <c r="FU27" s="23" t="str">
        <f>Input!BC27</f>
        <v>21m/ 21m/ 21m</v>
      </c>
      <c r="FV27" s="23">
        <f>Input!BS27</f>
        <v>0</v>
      </c>
      <c r="FW27" s="23" t="str">
        <f>Input!CG27</f>
        <v/>
      </c>
      <c r="FX27" s="23" t="str">
        <f>Input!CU27</f>
        <v/>
      </c>
      <c r="FY27" s="23" t="str">
        <f>Input!DI27</f>
        <v/>
      </c>
      <c r="FZ27" s="23" t="str">
        <f t="shared" si="235"/>
        <v>23m/ 23m/ 23m</v>
      </c>
      <c r="GA27" s="23" t="str">
        <f t="shared" si="236"/>
        <v>21m/ 21m/ 21m</v>
      </c>
      <c r="GB27" s="23" t="str">
        <f t="shared" si="237"/>
        <v/>
      </c>
      <c r="GC27" s="23" t="str">
        <f t="shared" si="238"/>
        <v/>
      </c>
      <c r="GD27" s="23" t="str">
        <f t="shared" si="239"/>
        <v/>
      </c>
      <c r="GE27" s="23" t="str">
        <f t="shared" si="240"/>
        <v/>
      </c>
      <c r="GF27" s="23">
        <f t="shared" si="241"/>
        <v>23</v>
      </c>
      <c r="GG27" s="23">
        <f t="shared" si="242"/>
        <v>23</v>
      </c>
      <c r="GH27" s="23">
        <f t="shared" si="243"/>
        <v>23</v>
      </c>
      <c r="GI27" s="23">
        <f t="shared" si="244"/>
        <v>0</v>
      </c>
      <c r="GJ27" s="23">
        <f t="shared" si="245"/>
        <v>0</v>
      </c>
      <c r="GK27" s="23">
        <f t="shared" si="246"/>
        <v>0</v>
      </c>
      <c r="GL27" s="23">
        <f t="shared" si="247"/>
        <v>21</v>
      </c>
      <c r="GM27" s="23">
        <f t="shared" si="248"/>
        <v>21</v>
      </c>
      <c r="GN27" s="23">
        <f t="shared" si="249"/>
        <v>21</v>
      </c>
      <c r="GO27" s="23">
        <f t="shared" si="250"/>
        <v>0</v>
      </c>
      <c r="GP27" s="23">
        <f t="shared" si="251"/>
        <v>0</v>
      </c>
      <c r="GQ27" s="23">
        <f t="shared" si="252"/>
        <v>0</v>
      </c>
      <c r="GR27" s="23">
        <f t="shared" si="253"/>
        <v>0</v>
      </c>
      <c r="GS27" s="23">
        <f t="shared" si="254"/>
        <v>0</v>
      </c>
      <c r="GT27" s="23">
        <f t="shared" si="255"/>
        <v>0</v>
      </c>
      <c r="GU27" s="23">
        <f t="shared" si="256"/>
        <v>0</v>
      </c>
      <c r="GV27" s="23">
        <f t="shared" si="257"/>
        <v>0</v>
      </c>
      <c r="GW27" s="23">
        <f t="shared" si="258"/>
        <v>0</v>
      </c>
      <c r="GX27" s="23">
        <f t="shared" si="259"/>
        <v>0</v>
      </c>
      <c r="GY27" s="23">
        <f t="shared" si="260"/>
        <v>0</v>
      </c>
      <c r="GZ27" s="23">
        <f t="shared" si="261"/>
        <v>0</v>
      </c>
      <c r="HA27" s="23">
        <f t="shared" si="262"/>
        <v>0</v>
      </c>
      <c r="HB27" s="23">
        <f t="shared" si="263"/>
        <v>0</v>
      </c>
      <c r="HC27" s="23">
        <f t="shared" si="264"/>
        <v>0</v>
      </c>
      <c r="HD27" s="23">
        <f t="shared" si="265"/>
        <v>0</v>
      </c>
      <c r="HE27" s="23">
        <f t="shared" si="266"/>
        <v>0</v>
      </c>
      <c r="HF27" s="23">
        <f t="shared" si="267"/>
        <v>0</v>
      </c>
      <c r="HG27" s="23">
        <f t="shared" si="268"/>
        <v>0</v>
      </c>
      <c r="HH27" s="23">
        <f t="shared" si="269"/>
        <v>0</v>
      </c>
      <c r="HI27" s="23">
        <f t="shared" si="270"/>
        <v>0</v>
      </c>
      <c r="HJ27" s="23">
        <f t="shared" si="271"/>
        <v>0</v>
      </c>
      <c r="HK27" s="23">
        <f t="shared" si="272"/>
        <v>0</v>
      </c>
      <c r="HL27" s="23">
        <f t="shared" si="273"/>
        <v>0</v>
      </c>
      <c r="HM27" s="23">
        <f t="shared" si="274"/>
        <v>0</v>
      </c>
      <c r="HN27" s="23">
        <f t="shared" si="275"/>
        <v>0</v>
      </c>
      <c r="HO27" s="23">
        <f t="shared" si="276"/>
        <v>0</v>
      </c>
      <c r="HP27" s="23" t="str">
        <f>INDEX(LabNameList,MATCH(LabId,LabIDList,0))</f>
        <v>Trung tâm Kiểm định và Chứng nhận 2</v>
      </c>
      <c r="HQ27" s="23">
        <f t="shared" si="277"/>
        <v>23</v>
      </c>
      <c r="HR27" s="23">
        <f t="shared" si="278"/>
        <v>21</v>
      </c>
      <c r="HS27" s="23">
        <f t="shared" si="279"/>
        <v>0</v>
      </c>
      <c r="HT27" s="23">
        <f t="shared" si="280"/>
        <v>0</v>
      </c>
      <c r="HU27" s="23">
        <f t="shared" si="281"/>
        <v>0</v>
      </c>
      <c r="HV27" s="23">
        <f t="shared" si="282"/>
        <v>0</v>
      </c>
      <c r="HW27" s="22">
        <f t="shared" si="283"/>
        <v>21</v>
      </c>
      <c r="HX27" s="22">
        <f>Input!EB27</f>
        <v>7</v>
      </c>
      <c r="HY27" s="23">
        <v>97</v>
      </c>
      <c r="HZ27" s="23"/>
      <c r="IA27" s="23"/>
      <c r="IB27" s="23"/>
      <c r="IC27" s="25" t="str">
        <f t="shared" si="284"/>
        <v>B00026050118TG30</v>
      </c>
      <c r="ID27" s="26">
        <f>Input!O27</f>
        <v>26</v>
      </c>
      <c r="IE27" s="260" t="str">
        <f t="shared" si="285"/>
        <v>050118</v>
      </c>
      <c r="IF27" s="25" t="s">
        <v>7093</v>
      </c>
      <c r="IG27" s="260" t="str">
        <f t="shared" si="286"/>
        <v>05/01/2018</v>
      </c>
      <c r="IH27" s="260" t="str">
        <f t="shared" si="287"/>
        <v>05/01/2023</v>
      </c>
      <c r="II27" s="342" t="str">
        <f xml:space="preserve"> Input!R27</f>
        <v>05/01/2018</v>
      </c>
      <c r="IJ27" s="260">
        <f t="shared" si="288"/>
        <v>44931</v>
      </c>
      <c r="IK27" s="261">
        <f t="shared" si="289"/>
        <v>3</v>
      </c>
      <c r="IL27" s="262" t="str">
        <f t="shared" si="290"/>
        <v>3-2</v>
      </c>
      <c r="IM27" s="262" t="str">
        <f t="shared" si="291"/>
        <v>CHUNG</v>
      </c>
      <c r="IN27" s="262" t="str">
        <f t="shared" si="292"/>
        <v>KHAC</v>
      </c>
      <c r="IO27" s="262" t="str">
        <f t="shared" si="293"/>
        <v/>
      </c>
      <c r="IP27" s="262" t="str">
        <f t="shared" si="294"/>
        <v/>
      </c>
      <c r="IQ27" s="262" t="str">
        <f t="shared" si="295"/>
        <v/>
      </c>
      <c r="IR27" s="262">
        <f t="shared" si="296"/>
        <v>2</v>
      </c>
      <c r="IS27" s="262">
        <f t="shared" si="297"/>
        <v>1</v>
      </c>
      <c r="IT27" s="262" t="str">
        <f t="shared" si="298"/>
        <v>Yes</v>
      </c>
      <c r="IU27" s="262" t="str">
        <f t="shared" si="299"/>
        <v>Yes</v>
      </c>
    </row>
    <row r="28" spans="1:255" ht="114.75">
      <c r="A28" s="349">
        <f>Input!A28</f>
        <v>27</v>
      </c>
      <c r="B28" s="22" t="str">
        <f>INDEX(ApplicantIDList,MATCH(AI28,ApplicantNameList,0))</f>
        <v>VNM-HCM</v>
      </c>
      <c r="C28" s="22" t="str">
        <f>INDEX(OperatorIDList,MATCH(AJ28,OperatorNameList,0))</f>
        <v>VNMOBILE</v>
      </c>
      <c r="D28" s="22" t="str">
        <f>Input!Y28</f>
        <v>359020</v>
      </c>
      <c r="E28" s="22" t="str">
        <f>Input!G28</f>
        <v>Số 539/3, đường số 539, phường Phước Long B, quận 9, thành phố Hồ Chí Minh.</v>
      </c>
      <c r="F28" s="22" t="str">
        <f>TRIM(SUBSTITUTE(SUBSTITUTE(Input!H28,"Thành phố ",""),"Tỉnh ",""))</f>
        <v>Hồ Chí Minh</v>
      </c>
      <c r="G28" s="22" t="str">
        <f>Input!I28</f>
        <v>106,7757928</v>
      </c>
      <c r="H28" s="22" t="str">
        <f>Input!J28</f>
        <v>10,8144697</v>
      </c>
      <c r="I28" s="22">
        <f>Input!V28</f>
        <v>2</v>
      </c>
      <c r="J28" s="22" t="str">
        <f>Input!K28</f>
        <v>K00027281217D005</v>
      </c>
      <c r="K28" s="24" t="str">
        <f>TEXT(Input!L28,"dd/mm/yyyy")</f>
        <v>30/12/2017</v>
      </c>
      <c r="L28" s="24" t="str">
        <f>TEXT(Input!M28,"dd/mm/yyyy")</f>
        <v>28/12/2017</v>
      </c>
      <c r="M28" s="22" t="str">
        <f t="shared" si="135"/>
        <v>CÔNG TY CỔ PHẦN VIỄN THÔNG DI ĐỘNG VIETNAMOBILE;CÔNG TY CỔ PHẦN VIỄN THÔNG DI ĐỘNG VIETNAMOBILE</v>
      </c>
      <c r="N28" s="22" t="str">
        <f t="shared" si="136"/>
        <v>359020;359020</v>
      </c>
      <c r="O28" s="22" t="str">
        <f t="shared" si="137"/>
        <v>ERICSSON RBS 2216;ZTE ZXSDR BS8700</v>
      </c>
      <c r="P28" s="22" t="str">
        <f t="shared" si="138"/>
        <v>3;3</v>
      </c>
      <c r="Q28" s="22" t="str">
        <f t="shared" si="139"/>
        <v>4/4/4;2/2/2</v>
      </c>
      <c r="R28" s="22" t="str">
        <f t="shared" si="140"/>
        <v>80W/ 80W/ 80W;80W/ 80W/ 80W</v>
      </c>
      <c r="S28" s="22" t="str">
        <f t="shared" si="141"/>
        <v>G900;U2100</v>
      </c>
      <c r="T28" s="22" t="str">
        <f t="shared" si="142"/>
        <v>45m/ 45m/ 45m;42m/ 42m/ 42m</v>
      </c>
      <c r="U28" s="22">
        <v>27</v>
      </c>
      <c r="V28" s="22"/>
      <c r="W28" s="22" t="b">
        <f>INDEX(TrueFalseList,_xlfn.IFNA(MATCH(Input!EC28,CoKhongList,0),MATCH(Input!EC28,YesNoList,0)))</f>
        <v>1</v>
      </c>
      <c r="X28" s="22" t="b">
        <f>INDEX(TrueFalseList,_xlfn.IFNA(MATCH(Input!W28,CoKhongList,0),MATCH(Input!W28,YesNoList,0)))</f>
        <v>1</v>
      </c>
      <c r="Y28" s="22">
        <f>Input!DZ28</f>
        <v>42</v>
      </c>
      <c r="Z28" s="22" t="b">
        <f>INDEX(TrueFalseList,_xlfn.IFNA(MATCH(Input!EA28,CoKhongList,0),MATCH(Input!EA28,YesNoList,0)))</f>
        <v>1</v>
      </c>
      <c r="AA28" s="22">
        <f t="shared" si="143"/>
        <v>10</v>
      </c>
      <c r="AB28" s="22" t="b">
        <v>0</v>
      </c>
      <c r="AC28" s="22" t="b">
        <v>1</v>
      </c>
      <c r="AD28" s="22">
        <f>Input!DR28</f>
        <v>0</v>
      </c>
      <c r="AE28" s="22"/>
      <c r="AF28" s="22">
        <f>Options!D32</f>
        <v>0</v>
      </c>
      <c r="AG28" s="22">
        <f t="shared" si="144"/>
        <v>0</v>
      </c>
      <c r="AH28" s="23"/>
      <c r="AI28" s="350" t="str">
        <f>Input!E28</f>
        <v>CHI NHÁNH CÔNG TY CỔ PHẦN VIỄN THÔNG DI ĐỘNG VIETNAMOBILE TẠI THÀNH PHỐ HỒ CHÍ MINH</v>
      </c>
      <c r="AJ28" s="350" t="str">
        <f>Input!F28</f>
        <v>CÔNG TY CỔ PHẦN VIỄN THÔNG DI ĐỘNG VIETNAMOBILE</v>
      </c>
      <c r="AK28" s="22">
        <f t="shared" si="145"/>
        <v>4</v>
      </c>
      <c r="AL28" s="258" t="str">
        <f t="shared" si="146"/>
        <v>thành phố Hồ Chí Minh.</v>
      </c>
      <c r="AM28" s="258" t="str">
        <f t="shared" si="147"/>
        <v>quận 9</v>
      </c>
      <c r="AN28" s="258" t="str">
        <f t="shared" si="148"/>
        <v>phường Phước Long B</v>
      </c>
      <c r="AO28" s="22" t="str">
        <f>INDEX(CityIDList,MATCH(F28,CityNameList,0))</f>
        <v>HCM</v>
      </c>
      <c r="AP28" s="23" t="str">
        <f>Input!X28</f>
        <v>CÔNG TY CỔ PHẦN VIỄN THÔNG DI ĐỘNG VIETNAMOBILE</v>
      </c>
      <c r="AQ28" s="23" t="str">
        <f>Input!AN28</f>
        <v>CÔNG TY CỔ PHẦN VIỄN THÔNG DI ĐỘNG VIETNAMOBILE</v>
      </c>
      <c r="AR28" s="23">
        <f>Input!BD28</f>
        <v>0</v>
      </c>
      <c r="AS28" s="23" t="str">
        <f>Input!BT28</f>
        <v/>
      </c>
      <c r="AT28" s="23" t="str">
        <f>Input!CH28</f>
        <v/>
      </c>
      <c r="AU28" s="23" t="str">
        <f>Input!CV28</f>
        <v/>
      </c>
      <c r="AV28" s="23" t="str">
        <f>IF(I28&gt;=1,INDEX(OperatorIDList,MATCH(AP28,OperatorNameList,0)),"")</f>
        <v>VNMOBILE</v>
      </c>
      <c r="AW28" s="23" t="str">
        <f>IF(I28&gt;=2,INDEX(OperatorIDList,MATCH(AQ28,OperatorNameList,0)),"")</f>
        <v>VNMOBILE</v>
      </c>
      <c r="AX28" s="23" t="str">
        <f>IF(I28&gt;=3,INDEX(OperatorIDList,MATCH(AR28,OperatorNameList,0)),"")</f>
        <v/>
      </c>
      <c r="AY28" s="23" t="str">
        <f>IF(I28&gt;=4,INDEX(OperatorIDList,MATCH(AS28,OperatorNameList,0)),"")</f>
        <v/>
      </c>
      <c r="AZ28" s="23" t="str">
        <f>IF(I28&gt;=5,INDEX(OperatorIDList,MATCH(AT28,OperatorNameList,0)),"")</f>
        <v/>
      </c>
      <c r="BA28" s="23" t="str">
        <f>IF(I28&gt;=6,INDEX(OperatorIDList,MATCH(AU28,OperatorNameList,0)),"")</f>
        <v/>
      </c>
      <c r="BB28" s="23" t="str">
        <f t="shared" si="149"/>
        <v>VNMOBILE;VNMOBILE</v>
      </c>
      <c r="BC28" s="23" t="str">
        <f>Input!Y28</f>
        <v>359020</v>
      </c>
      <c r="BD28" s="23" t="str">
        <f>Input!AO28</f>
        <v>359020</v>
      </c>
      <c r="BE28" s="23">
        <f>Input!BE28</f>
        <v>0</v>
      </c>
      <c r="BF28" s="23" t="str">
        <f>Input!BU28</f>
        <v/>
      </c>
      <c r="BG28" s="23" t="str">
        <f>Input!CI28</f>
        <v/>
      </c>
      <c r="BH28" s="23" t="str">
        <f>Input!CW28</f>
        <v/>
      </c>
      <c r="BI28" s="23" t="str">
        <f>Input!Z28</f>
        <v>ERICSSON RBS 2216</v>
      </c>
      <c r="BJ28" s="23" t="str">
        <f>Input!AP28</f>
        <v>ZTE ZXSDR BS8700</v>
      </c>
      <c r="BK28" s="23">
        <f>Input!BF28</f>
        <v>0</v>
      </c>
      <c r="BL28" s="23" t="str">
        <f>Input!BV28</f>
        <v/>
      </c>
      <c r="BM28" s="23" t="str">
        <f>Input!CJ28</f>
        <v/>
      </c>
      <c r="BN28" s="23" t="str">
        <f>Input!CX28</f>
        <v/>
      </c>
      <c r="BO28" s="350">
        <f>IF(ISNUMBER(Input!AA28),Input!AA28,0)</f>
        <v>3</v>
      </c>
      <c r="BP28" s="350">
        <f>IF(ISNUMBER(Input!AQ28),Input!AQ28,0)</f>
        <v>3</v>
      </c>
      <c r="BQ28" s="350">
        <f>IF(ISNUMBER(Input!BG28),Input!BG28,0)</f>
        <v>0</v>
      </c>
      <c r="BR28" s="350">
        <f>IF(ISNUMBER(Input!BW28),Input!BW28,0)</f>
        <v>0</v>
      </c>
      <c r="BS28" s="350">
        <f>IF(ISNUMBER(Input!CK28),Input!CK28,0)</f>
        <v>0</v>
      </c>
      <c r="BT28" s="351">
        <f>IF(ISNUMBER(Input!CY28),Input!CY28,0)</f>
        <v>0</v>
      </c>
      <c r="BU28" s="23" t="str">
        <f>Input!AF28</f>
        <v>4/4/4</v>
      </c>
      <c r="BV28" s="23" t="str">
        <f>Input!AV28</f>
        <v>2/2/2</v>
      </c>
      <c r="BW28" s="23" t="str">
        <f>Input!BL28</f>
        <v/>
      </c>
      <c r="BX28" s="23" t="str">
        <f>Input!CA28</f>
        <v/>
      </c>
      <c r="BY28" s="23" t="str">
        <f>Input!CO28</f>
        <v/>
      </c>
      <c r="BZ28" s="23" t="str">
        <f>Input!DC28</f>
        <v/>
      </c>
      <c r="CA28" s="23">
        <f t="shared" si="150"/>
        <v>4</v>
      </c>
      <c r="CB28" s="23">
        <f t="shared" si="151"/>
        <v>4</v>
      </c>
      <c r="CC28" s="23">
        <f t="shared" si="152"/>
        <v>4</v>
      </c>
      <c r="CD28" s="23">
        <f t="shared" si="153"/>
        <v>0</v>
      </c>
      <c r="CE28" s="23">
        <f t="shared" si="154"/>
        <v>0</v>
      </c>
      <c r="CF28" s="23">
        <f t="shared" si="155"/>
        <v>0</v>
      </c>
      <c r="CG28" s="23">
        <f t="shared" si="156"/>
        <v>2</v>
      </c>
      <c r="CH28" s="23">
        <f t="shared" si="157"/>
        <v>2</v>
      </c>
      <c r="CI28" s="23">
        <f t="shared" si="158"/>
        <v>2</v>
      </c>
      <c r="CJ28" s="23">
        <f t="shared" si="159"/>
        <v>0</v>
      </c>
      <c r="CK28" s="23">
        <f t="shared" si="160"/>
        <v>0</v>
      </c>
      <c r="CL28" s="23">
        <f t="shared" si="161"/>
        <v>0</v>
      </c>
      <c r="CM28" s="23">
        <f t="shared" si="162"/>
        <v>0</v>
      </c>
      <c r="CN28" s="23">
        <f t="shared" si="163"/>
        <v>0</v>
      </c>
      <c r="CO28" s="23">
        <f t="shared" si="164"/>
        <v>0</v>
      </c>
      <c r="CP28" s="23">
        <f t="shared" si="165"/>
        <v>0</v>
      </c>
      <c r="CQ28" s="23">
        <f t="shared" si="166"/>
        <v>0</v>
      </c>
      <c r="CR28" s="23">
        <f t="shared" si="167"/>
        <v>0</v>
      </c>
      <c r="CS28" s="23">
        <f t="shared" si="168"/>
        <v>0</v>
      </c>
      <c r="CT28" s="23">
        <f t="shared" si="169"/>
        <v>0</v>
      </c>
      <c r="CU28" s="23">
        <f t="shared" si="170"/>
        <v>0</v>
      </c>
      <c r="CV28" s="23">
        <f t="shared" si="171"/>
        <v>0</v>
      </c>
      <c r="CW28" s="23">
        <f t="shared" si="172"/>
        <v>0</v>
      </c>
      <c r="CX28" s="23">
        <f t="shared" si="173"/>
        <v>0</v>
      </c>
      <c r="CY28" s="23">
        <f t="shared" si="174"/>
        <v>0</v>
      </c>
      <c r="CZ28" s="23">
        <f t="shared" si="175"/>
        <v>0</v>
      </c>
      <c r="DA28" s="23">
        <f t="shared" si="176"/>
        <v>0</v>
      </c>
      <c r="DB28" s="23">
        <f t="shared" si="177"/>
        <v>0</v>
      </c>
      <c r="DC28" s="23">
        <f t="shared" si="178"/>
        <v>0</v>
      </c>
      <c r="DD28" s="23">
        <f t="shared" si="179"/>
        <v>0</v>
      </c>
      <c r="DE28" s="23">
        <f t="shared" si="180"/>
        <v>0</v>
      </c>
      <c r="DF28" s="23">
        <f t="shared" si="181"/>
        <v>0</v>
      </c>
      <c r="DG28" s="23">
        <f t="shared" si="182"/>
        <v>0</v>
      </c>
      <c r="DH28" s="23">
        <f t="shared" si="183"/>
        <v>0</v>
      </c>
      <c r="DI28" s="23">
        <f t="shared" si="184"/>
        <v>0</v>
      </c>
      <c r="DJ28" s="23">
        <f t="shared" si="185"/>
        <v>0</v>
      </c>
      <c r="DK28" s="23" t="str">
        <f>Input!AK28</f>
        <v>80W/80W/80W</v>
      </c>
      <c r="DL28" s="23" t="str">
        <f>Input!BA28</f>
        <v>80W/80W/80W</v>
      </c>
      <c r="DM28" s="23" t="str">
        <f>Input!BQ28</f>
        <v/>
      </c>
      <c r="DN28" s="23" t="str">
        <f>Input!CE28</f>
        <v/>
      </c>
      <c r="DO28" s="23" t="str">
        <f>Input!CS28</f>
        <v/>
      </c>
      <c r="DP28" s="23" t="str">
        <f>Input!DG28</f>
        <v/>
      </c>
      <c r="DQ28" s="23" t="str">
        <f t="shared" si="186"/>
        <v>80W/ 80W/ 80W</v>
      </c>
      <c r="DR28" s="23" t="str">
        <f t="shared" si="187"/>
        <v>80W/ 80W/ 80W</v>
      </c>
      <c r="DS28" s="23" t="str">
        <f t="shared" si="188"/>
        <v/>
      </c>
      <c r="DT28" s="23" t="str">
        <f t="shared" si="189"/>
        <v/>
      </c>
      <c r="DU28" s="23" t="str">
        <f t="shared" si="190"/>
        <v/>
      </c>
      <c r="DV28" s="23" t="str">
        <f t="shared" si="191"/>
        <v/>
      </c>
      <c r="DW28" s="23">
        <f t="shared" si="192"/>
        <v>80</v>
      </c>
      <c r="DX28" s="23">
        <f t="shared" si="193"/>
        <v>80</v>
      </c>
      <c r="DY28" s="23">
        <f t="shared" si="194"/>
        <v>80</v>
      </c>
      <c r="DZ28" s="23">
        <f t="shared" si="195"/>
        <v>0</v>
      </c>
      <c r="EA28" s="23">
        <f t="shared" si="196"/>
        <v>0</v>
      </c>
      <c r="EB28" s="23">
        <f t="shared" si="197"/>
        <v>0</v>
      </c>
      <c r="EC28" s="23">
        <f t="shared" si="198"/>
        <v>80</v>
      </c>
      <c r="ED28" s="23">
        <f t="shared" si="199"/>
        <v>80</v>
      </c>
      <c r="EE28" s="23">
        <f t="shared" si="200"/>
        <v>80</v>
      </c>
      <c r="EF28" s="23">
        <f t="shared" si="201"/>
        <v>80</v>
      </c>
      <c r="EG28" s="23">
        <f t="shared" si="202"/>
        <v>0</v>
      </c>
      <c r="EH28" s="23">
        <f t="shared" si="203"/>
        <v>0</v>
      </c>
      <c r="EI28" s="23">
        <f t="shared" si="204"/>
        <v>0</v>
      </c>
      <c r="EJ28" s="23">
        <f t="shared" si="205"/>
        <v>80</v>
      </c>
      <c r="EK28" s="23">
        <f t="shared" si="206"/>
        <v>0</v>
      </c>
      <c r="EL28" s="23">
        <f t="shared" si="207"/>
        <v>0</v>
      </c>
      <c r="EM28" s="23">
        <f t="shared" si="208"/>
        <v>0</v>
      </c>
      <c r="EN28" s="23">
        <f t="shared" si="209"/>
        <v>0</v>
      </c>
      <c r="EO28" s="23">
        <f t="shared" si="210"/>
        <v>0</v>
      </c>
      <c r="EP28" s="23">
        <f t="shared" si="211"/>
        <v>0</v>
      </c>
      <c r="EQ28" s="23">
        <f t="shared" si="212"/>
        <v>0</v>
      </c>
      <c r="ER28" s="23">
        <f t="shared" si="213"/>
        <v>0</v>
      </c>
      <c r="ES28" s="23">
        <f t="shared" si="214"/>
        <v>0</v>
      </c>
      <c r="ET28" s="23">
        <f t="shared" si="215"/>
        <v>0</v>
      </c>
      <c r="EU28" s="23">
        <f t="shared" si="216"/>
        <v>0</v>
      </c>
      <c r="EV28" s="23">
        <f t="shared" si="217"/>
        <v>0</v>
      </c>
      <c r="EW28" s="23">
        <f t="shared" si="218"/>
        <v>0</v>
      </c>
      <c r="EX28" s="23">
        <f t="shared" si="219"/>
        <v>0</v>
      </c>
      <c r="EY28" s="23">
        <f t="shared" si="220"/>
        <v>0</v>
      </c>
      <c r="EZ28" s="23">
        <f t="shared" si="221"/>
        <v>0</v>
      </c>
      <c r="FA28" s="23">
        <f t="shared" si="222"/>
        <v>0</v>
      </c>
      <c r="FB28" s="23">
        <f t="shared" si="223"/>
        <v>0</v>
      </c>
      <c r="FC28" s="23">
        <f t="shared" si="224"/>
        <v>0</v>
      </c>
      <c r="FD28" s="23">
        <f t="shared" si="225"/>
        <v>0</v>
      </c>
      <c r="FE28" s="23">
        <f t="shared" si="226"/>
        <v>0</v>
      </c>
      <c r="FF28" s="23">
        <f t="shared" si="227"/>
        <v>0</v>
      </c>
      <c r="FG28" s="23">
        <f t="shared" si="228"/>
        <v>0</v>
      </c>
      <c r="FH28" s="23">
        <f t="shared" si="229"/>
        <v>0</v>
      </c>
      <c r="FI28" s="23">
        <f t="shared" si="230"/>
        <v>0</v>
      </c>
      <c r="FJ28" s="23">
        <f t="shared" si="231"/>
        <v>0</v>
      </c>
      <c r="FK28" s="23">
        <f t="shared" si="232"/>
        <v>0</v>
      </c>
      <c r="FL28" s="23">
        <f t="shared" si="233"/>
        <v>0</v>
      </c>
      <c r="FM28" s="23">
        <f t="shared" si="234"/>
        <v>80</v>
      </c>
      <c r="FN28" s="23" t="str">
        <f>Input!AL28</f>
        <v>G900</v>
      </c>
      <c r="FO28" s="23" t="str">
        <f>Input!BB28</f>
        <v>U2100</v>
      </c>
      <c r="FP28" s="23">
        <f>Input!BR28</f>
        <v>0</v>
      </c>
      <c r="FQ28" s="23" t="str">
        <f>Input!CF28</f>
        <v/>
      </c>
      <c r="FR28" s="23" t="str">
        <f>Input!CT28</f>
        <v/>
      </c>
      <c r="FS28" s="23" t="str">
        <f>Input!DH28</f>
        <v/>
      </c>
      <c r="FT28" s="23" t="str">
        <f>Input!AM28</f>
        <v>45m/ 45m/ 45m</v>
      </c>
      <c r="FU28" s="23" t="str">
        <f>Input!BC28</f>
        <v>42m/ 42m/ 42m</v>
      </c>
      <c r="FV28" s="23">
        <f>Input!BS28</f>
        <v>0</v>
      </c>
      <c r="FW28" s="23" t="str">
        <f>Input!CG28</f>
        <v/>
      </c>
      <c r="FX28" s="23" t="str">
        <f>Input!CU28</f>
        <v/>
      </c>
      <c r="FY28" s="23" t="str">
        <f>Input!DI28</f>
        <v/>
      </c>
      <c r="FZ28" s="23" t="str">
        <f t="shared" si="235"/>
        <v>45m/ 45m/ 45m</v>
      </c>
      <c r="GA28" s="23" t="str">
        <f t="shared" si="236"/>
        <v>42m/ 42m/ 42m</v>
      </c>
      <c r="GB28" s="23" t="str">
        <f t="shared" si="237"/>
        <v/>
      </c>
      <c r="GC28" s="23" t="str">
        <f t="shared" si="238"/>
        <v/>
      </c>
      <c r="GD28" s="23" t="str">
        <f t="shared" si="239"/>
        <v/>
      </c>
      <c r="GE28" s="23" t="str">
        <f t="shared" si="240"/>
        <v/>
      </c>
      <c r="GF28" s="23">
        <f t="shared" si="241"/>
        <v>45</v>
      </c>
      <c r="GG28" s="23">
        <f t="shared" si="242"/>
        <v>45</v>
      </c>
      <c r="GH28" s="23">
        <f t="shared" si="243"/>
        <v>45</v>
      </c>
      <c r="GI28" s="23">
        <f t="shared" si="244"/>
        <v>0</v>
      </c>
      <c r="GJ28" s="23">
        <f t="shared" si="245"/>
        <v>0</v>
      </c>
      <c r="GK28" s="23">
        <f t="shared" si="246"/>
        <v>0</v>
      </c>
      <c r="GL28" s="23">
        <f t="shared" si="247"/>
        <v>42</v>
      </c>
      <c r="GM28" s="23">
        <f t="shared" si="248"/>
        <v>42</v>
      </c>
      <c r="GN28" s="23">
        <f t="shared" si="249"/>
        <v>42</v>
      </c>
      <c r="GO28" s="23">
        <f t="shared" si="250"/>
        <v>0</v>
      </c>
      <c r="GP28" s="23">
        <f t="shared" si="251"/>
        <v>0</v>
      </c>
      <c r="GQ28" s="23">
        <f t="shared" si="252"/>
        <v>0</v>
      </c>
      <c r="GR28" s="23">
        <f t="shared" si="253"/>
        <v>0</v>
      </c>
      <c r="GS28" s="23">
        <f t="shared" si="254"/>
        <v>0</v>
      </c>
      <c r="GT28" s="23">
        <f t="shared" si="255"/>
        <v>0</v>
      </c>
      <c r="GU28" s="23">
        <f t="shared" si="256"/>
        <v>0</v>
      </c>
      <c r="GV28" s="23">
        <f t="shared" si="257"/>
        <v>0</v>
      </c>
      <c r="GW28" s="23">
        <f t="shared" si="258"/>
        <v>0</v>
      </c>
      <c r="GX28" s="23">
        <f t="shared" si="259"/>
        <v>0</v>
      </c>
      <c r="GY28" s="23">
        <f t="shared" si="260"/>
        <v>0</v>
      </c>
      <c r="GZ28" s="23">
        <f t="shared" si="261"/>
        <v>0</v>
      </c>
      <c r="HA28" s="23">
        <f t="shared" si="262"/>
        <v>0</v>
      </c>
      <c r="HB28" s="23">
        <f t="shared" si="263"/>
        <v>0</v>
      </c>
      <c r="HC28" s="23">
        <f t="shared" si="264"/>
        <v>0</v>
      </c>
      <c r="HD28" s="23">
        <f t="shared" si="265"/>
        <v>0</v>
      </c>
      <c r="HE28" s="23">
        <f t="shared" si="266"/>
        <v>0</v>
      </c>
      <c r="HF28" s="23">
        <f t="shared" si="267"/>
        <v>0</v>
      </c>
      <c r="HG28" s="23">
        <f t="shared" si="268"/>
        <v>0</v>
      </c>
      <c r="HH28" s="23">
        <f t="shared" si="269"/>
        <v>0</v>
      </c>
      <c r="HI28" s="23">
        <f t="shared" si="270"/>
        <v>0</v>
      </c>
      <c r="HJ28" s="23">
        <f t="shared" si="271"/>
        <v>0</v>
      </c>
      <c r="HK28" s="23">
        <f t="shared" si="272"/>
        <v>0</v>
      </c>
      <c r="HL28" s="23">
        <f t="shared" si="273"/>
        <v>0</v>
      </c>
      <c r="HM28" s="23">
        <f t="shared" si="274"/>
        <v>0</v>
      </c>
      <c r="HN28" s="23">
        <f t="shared" si="275"/>
        <v>0</v>
      </c>
      <c r="HO28" s="23">
        <f t="shared" si="276"/>
        <v>0</v>
      </c>
      <c r="HP28" s="23" t="str">
        <f>INDEX(LabNameList,MATCH(LabId,LabIDList,0))</f>
        <v>Trung tâm Kiểm định và Chứng nhận 2</v>
      </c>
      <c r="HQ28" s="23">
        <f t="shared" si="277"/>
        <v>45</v>
      </c>
      <c r="HR28" s="23">
        <f t="shared" si="278"/>
        <v>42</v>
      </c>
      <c r="HS28" s="23">
        <f t="shared" si="279"/>
        <v>0</v>
      </c>
      <c r="HT28" s="23">
        <f t="shared" si="280"/>
        <v>0</v>
      </c>
      <c r="HU28" s="23">
        <f t="shared" si="281"/>
        <v>0</v>
      </c>
      <c r="HV28" s="23">
        <f t="shared" si="282"/>
        <v>0</v>
      </c>
      <c r="HW28" s="22">
        <f t="shared" si="283"/>
        <v>42</v>
      </c>
      <c r="HX28" s="22">
        <f>Input!EB28</f>
        <v>32</v>
      </c>
      <c r="HY28" s="23">
        <v>97</v>
      </c>
      <c r="HZ28" s="23"/>
      <c r="IA28" s="23"/>
      <c r="IB28" s="23"/>
      <c r="IC28" s="25" t="str">
        <f t="shared" si="284"/>
        <v>B00027050118TG31</v>
      </c>
      <c r="ID28" s="26">
        <f>Input!O28</f>
        <v>27</v>
      </c>
      <c r="IE28" s="260" t="str">
        <f t="shared" si="285"/>
        <v>050118</v>
      </c>
      <c r="IF28" s="25" t="s">
        <v>7094</v>
      </c>
      <c r="IG28" s="260" t="str">
        <f t="shared" si="286"/>
        <v>05/01/2018</v>
      </c>
      <c r="IH28" s="260" t="str">
        <f t="shared" si="287"/>
        <v>05/01/2023</v>
      </c>
      <c r="II28" s="342" t="str">
        <f xml:space="preserve"> Input!R28</f>
        <v>05/01/2018</v>
      </c>
      <c r="IJ28" s="260">
        <f t="shared" si="288"/>
        <v>44931</v>
      </c>
      <c r="IK28" s="261">
        <f t="shared" si="289"/>
        <v>3</v>
      </c>
      <c r="IL28" s="262" t="str">
        <f t="shared" si="290"/>
        <v>3-2</v>
      </c>
      <c r="IM28" s="262" t="str">
        <f t="shared" si="291"/>
        <v>CHUNG</v>
      </c>
      <c r="IN28" s="262" t="str">
        <f t="shared" si="292"/>
        <v>KHAC</v>
      </c>
      <c r="IO28" s="262" t="str">
        <f t="shared" si="293"/>
        <v/>
      </c>
      <c r="IP28" s="262" t="str">
        <f t="shared" si="294"/>
        <v/>
      </c>
      <c r="IQ28" s="262" t="str">
        <f t="shared" si="295"/>
        <v/>
      </c>
      <c r="IR28" s="262">
        <f t="shared" si="296"/>
        <v>2</v>
      </c>
      <c r="IS28" s="262">
        <f t="shared" si="297"/>
        <v>1</v>
      </c>
      <c r="IT28" s="262" t="str">
        <f t="shared" si="298"/>
        <v>Yes</v>
      </c>
      <c r="IU28" s="262" t="str">
        <f t="shared" si="299"/>
        <v>Yes</v>
      </c>
    </row>
    <row r="29" spans="1:255" ht="114.75">
      <c r="A29" s="349">
        <f>Input!A29</f>
        <v>28</v>
      </c>
      <c r="B29" s="22" t="str">
        <f>INDEX(ApplicantIDList,MATCH(AI29,ApplicantNameList,0))</f>
        <v>VNM-HCM</v>
      </c>
      <c r="C29" s="22" t="str">
        <f>INDEX(OperatorIDList,MATCH(AJ29,OperatorNameList,0))</f>
        <v>VNMOBILE</v>
      </c>
      <c r="D29" s="22" t="str">
        <f>Input!Y29</f>
        <v>359248</v>
      </c>
      <c r="E29" s="22" t="str">
        <f>Input!G29</f>
        <v>Số 10/17, khu phố 3, phường Phước Long A, quận 9, thành phố Hồ Chí Minh.</v>
      </c>
      <c r="F29" s="22" t="str">
        <f>TRIM(SUBSTITUTE(SUBSTITUTE(Input!H29,"Thành phố ",""),"Tỉnh ",""))</f>
        <v>Hồ Chí Minh</v>
      </c>
      <c r="G29" s="22" t="str">
        <f>Input!I29</f>
        <v>106,76149569</v>
      </c>
      <c r="H29" s="22" t="str">
        <f>Input!J29</f>
        <v>10,82133821</v>
      </c>
      <c r="I29" s="22">
        <f>Input!V29</f>
        <v>2</v>
      </c>
      <c r="J29" s="22" t="str">
        <f>Input!K29</f>
        <v>K00028291217D005</v>
      </c>
      <c r="K29" s="24" t="str">
        <f>TEXT(Input!L29,"dd/mm/yyyy")</f>
        <v>30/12/2017</v>
      </c>
      <c r="L29" s="24" t="str">
        <f>TEXT(Input!M29,"dd/mm/yyyy")</f>
        <v>29/12/2017</v>
      </c>
      <c r="M29" s="22" t="str">
        <f t="shared" si="135"/>
        <v>CÔNG TY CỔ PHẦN VIỄN THÔNG DI ĐỘNG VIETNAMOBILE;CÔNG TY CỔ PHẦN VIỄN THÔNG DI ĐỘNG VIETNAMOBILE</v>
      </c>
      <c r="N29" s="22" t="str">
        <f t="shared" si="136"/>
        <v>359248;359248</v>
      </c>
      <c r="O29" s="22" t="str">
        <f t="shared" si="137"/>
        <v>ERICSSON RBS 2216;ZTE ZXSDR BS8700</v>
      </c>
      <c r="P29" s="22" t="str">
        <f t="shared" si="138"/>
        <v>3;3</v>
      </c>
      <c r="Q29" s="22" t="str">
        <f t="shared" si="139"/>
        <v>4/4/4;2/2/2</v>
      </c>
      <c r="R29" s="22" t="str">
        <f t="shared" si="140"/>
        <v>80W/ 80W/ 80W;80W/ 80W/ 80W</v>
      </c>
      <c r="S29" s="22" t="str">
        <f t="shared" si="141"/>
        <v>G900;U2100</v>
      </c>
      <c r="T29" s="22" t="str">
        <f t="shared" si="142"/>
        <v>24m/ 24m/ 24m;27m/ 27m/ 27m</v>
      </c>
      <c r="U29" s="22">
        <v>28</v>
      </c>
      <c r="V29" s="22"/>
      <c r="W29" s="22" t="b">
        <f>INDEX(TrueFalseList,_xlfn.IFNA(MATCH(Input!EC29,CoKhongList,0),MATCH(Input!EC29,YesNoList,0)))</f>
        <v>0</v>
      </c>
      <c r="X29" s="22" t="b">
        <f>INDEX(TrueFalseList,_xlfn.IFNA(MATCH(Input!W29,CoKhongList,0),MATCH(Input!W29,YesNoList,0)))</f>
        <v>0</v>
      </c>
      <c r="Y29" s="22" t="str">
        <f>Input!DZ29</f>
        <v/>
      </c>
      <c r="Z29" s="22" t="b">
        <f>INDEX(TrueFalseList,_xlfn.IFNA(MATCH(Input!EA29,CoKhongList,0),MATCH(Input!EA29,YesNoList,0)))</f>
        <v>1</v>
      </c>
      <c r="AA29" s="22">
        <f t="shared" si="143"/>
        <v>16</v>
      </c>
      <c r="AB29" s="22" t="b">
        <v>0</v>
      </c>
      <c r="AC29" s="22" t="b">
        <v>1</v>
      </c>
      <c r="AD29" s="22">
        <f>Input!DR29</f>
        <v>0</v>
      </c>
      <c r="AE29" s="22"/>
      <c r="AF29" s="22">
        <f>Options!D33</f>
        <v>0</v>
      </c>
      <c r="AG29" s="22">
        <f t="shared" si="144"/>
        <v>0</v>
      </c>
      <c r="AH29" s="23"/>
      <c r="AI29" s="350" t="str">
        <f>Input!E29</f>
        <v>CHI NHÁNH CÔNG TY CỔ PHẦN VIỄN THÔNG DI ĐỘNG VIETNAMOBILE TẠI THÀNH PHỐ HỒ CHÍ MINH</v>
      </c>
      <c r="AJ29" s="350" t="str">
        <f>Input!F29</f>
        <v>CÔNG TY CỔ PHẦN VIỄN THÔNG DI ĐỘNG VIETNAMOBILE</v>
      </c>
      <c r="AK29" s="22">
        <f t="shared" si="145"/>
        <v>4</v>
      </c>
      <c r="AL29" s="258" t="str">
        <f t="shared" si="146"/>
        <v>thành phố Hồ Chí Minh.</v>
      </c>
      <c r="AM29" s="258" t="str">
        <f t="shared" si="147"/>
        <v>quận 9</v>
      </c>
      <c r="AN29" s="258" t="str">
        <f t="shared" si="148"/>
        <v>phường Phước Long A</v>
      </c>
      <c r="AO29" s="22" t="str">
        <f>INDEX(CityIDList,MATCH(F29,CityNameList,0))</f>
        <v>HCM</v>
      </c>
      <c r="AP29" s="23" t="str">
        <f>Input!X29</f>
        <v>CÔNG TY CỔ PHẦN VIỄN THÔNG DI ĐỘNG VIETNAMOBILE</v>
      </c>
      <c r="AQ29" s="23" t="str">
        <f>Input!AN29</f>
        <v>CÔNG TY CỔ PHẦN VIỄN THÔNG DI ĐỘNG VIETNAMOBILE</v>
      </c>
      <c r="AR29" s="23">
        <f>Input!BD29</f>
        <v>0</v>
      </c>
      <c r="AS29" s="23" t="str">
        <f>Input!BT29</f>
        <v/>
      </c>
      <c r="AT29" s="23" t="str">
        <f>Input!CH29</f>
        <v/>
      </c>
      <c r="AU29" s="23" t="str">
        <f>Input!CV29</f>
        <v/>
      </c>
      <c r="AV29" s="23" t="str">
        <f>IF(I29&gt;=1,INDEX(OperatorIDList,MATCH(AP29,OperatorNameList,0)),"")</f>
        <v>VNMOBILE</v>
      </c>
      <c r="AW29" s="23" t="str">
        <f>IF(I29&gt;=2,INDEX(OperatorIDList,MATCH(AQ29,OperatorNameList,0)),"")</f>
        <v>VNMOBILE</v>
      </c>
      <c r="AX29" s="23" t="str">
        <f>IF(I29&gt;=3,INDEX(OperatorIDList,MATCH(AR29,OperatorNameList,0)),"")</f>
        <v/>
      </c>
      <c r="AY29" s="23" t="str">
        <f>IF(I29&gt;=4,INDEX(OperatorIDList,MATCH(AS29,OperatorNameList,0)),"")</f>
        <v/>
      </c>
      <c r="AZ29" s="23" t="str">
        <f>IF(I29&gt;=5,INDEX(OperatorIDList,MATCH(AT29,OperatorNameList,0)),"")</f>
        <v/>
      </c>
      <c r="BA29" s="23" t="str">
        <f>IF(I29&gt;=6,INDEX(OperatorIDList,MATCH(AU29,OperatorNameList,0)),"")</f>
        <v/>
      </c>
      <c r="BB29" s="23" t="str">
        <f t="shared" si="149"/>
        <v>VNMOBILE;VNMOBILE</v>
      </c>
      <c r="BC29" s="23" t="str">
        <f>Input!Y29</f>
        <v>359248</v>
      </c>
      <c r="BD29" s="23" t="str">
        <f>Input!AO29</f>
        <v>359248</v>
      </c>
      <c r="BE29" s="23">
        <f>Input!BE29</f>
        <v>0</v>
      </c>
      <c r="BF29" s="23" t="str">
        <f>Input!BU29</f>
        <v/>
      </c>
      <c r="BG29" s="23" t="str">
        <f>Input!CI29</f>
        <v/>
      </c>
      <c r="BH29" s="23" t="str">
        <f>Input!CW29</f>
        <v/>
      </c>
      <c r="BI29" s="23" t="str">
        <f>Input!Z29</f>
        <v>ERICSSON RBS 2216</v>
      </c>
      <c r="BJ29" s="23" t="str">
        <f>Input!AP29</f>
        <v>ZTE ZXSDR BS8700</v>
      </c>
      <c r="BK29" s="23">
        <f>Input!BF29</f>
        <v>0</v>
      </c>
      <c r="BL29" s="23" t="str">
        <f>Input!BV29</f>
        <v/>
      </c>
      <c r="BM29" s="23" t="str">
        <f>Input!CJ29</f>
        <v/>
      </c>
      <c r="BN29" s="23" t="str">
        <f>Input!CX29</f>
        <v/>
      </c>
      <c r="BO29" s="350">
        <f>IF(ISNUMBER(Input!AA29),Input!AA29,0)</f>
        <v>3</v>
      </c>
      <c r="BP29" s="350">
        <f>IF(ISNUMBER(Input!AQ29),Input!AQ29,0)</f>
        <v>3</v>
      </c>
      <c r="BQ29" s="350">
        <f>IF(ISNUMBER(Input!BG29),Input!BG29,0)</f>
        <v>0</v>
      </c>
      <c r="BR29" s="350">
        <f>IF(ISNUMBER(Input!BW29),Input!BW29,0)</f>
        <v>0</v>
      </c>
      <c r="BS29" s="350">
        <f>IF(ISNUMBER(Input!CK29),Input!CK29,0)</f>
        <v>0</v>
      </c>
      <c r="BT29" s="351">
        <f>IF(ISNUMBER(Input!CY29),Input!CY29,0)</f>
        <v>0</v>
      </c>
      <c r="BU29" s="23" t="str">
        <f>Input!AF29</f>
        <v>4/4/4</v>
      </c>
      <c r="BV29" s="23" t="str">
        <f>Input!AV29</f>
        <v>2/2/2</v>
      </c>
      <c r="BW29" s="23" t="str">
        <f>Input!BL29</f>
        <v/>
      </c>
      <c r="BX29" s="23" t="str">
        <f>Input!CA29</f>
        <v/>
      </c>
      <c r="BY29" s="23" t="str">
        <f>Input!CO29</f>
        <v/>
      </c>
      <c r="BZ29" s="23" t="str">
        <f>Input!DC29</f>
        <v/>
      </c>
      <c r="CA29" s="23">
        <f t="shared" si="150"/>
        <v>4</v>
      </c>
      <c r="CB29" s="23">
        <f t="shared" si="151"/>
        <v>4</v>
      </c>
      <c r="CC29" s="23">
        <f t="shared" si="152"/>
        <v>4</v>
      </c>
      <c r="CD29" s="23">
        <f t="shared" si="153"/>
        <v>0</v>
      </c>
      <c r="CE29" s="23">
        <f t="shared" si="154"/>
        <v>0</v>
      </c>
      <c r="CF29" s="23">
        <f t="shared" si="155"/>
        <v>0</v>
      </c>
      <c r="CG29" s="23">
        <f t="shared" si="156"/>
        <v>2</v>
      </c>
      <c r="CH29" s="23">
        <f t="shared" si="157"/>
        <v>2</v>
      </c>
      <c r="CI29" s="23">
        <f t="shared" si="158"/>
        <v>2</v>
      </c>
      <c r="CJ29" s="23">
        <f t="shared" si="159"/>
        <v>0</v>
      </c>
      <c r="CK29" s="23">
        <f t="shared" si="160"/>
        <v>0</v>
      </c>
      <c r="CL29" s="23">
        <f t="shared" si="161"/>
        <v>0</v>
      </c>
      <c r="CM29" s="23">
        <f t="shared" si="162"/>
        <v>0</v>
      </c>
      <c r="CN29" s="23">
        <f t="shared" si="163"/>
        <v>0</v>
      </c>
      <c r="CO29" s="23">
        <f t="shared" si="164"/>
        <v>0</v>
      </c>
      <c r="CP29" s="23">
        <f t="shared" si="165"/>
        <v>0</v>
      </c>
      <c r="CQ29" s="23">
        <f t="shared" si="166"/>
        <v>0</v>
      </c>
      <c r="CR29" s="23">
        <f t="shared" si="167"/>
        <v>0</v>
      </c>
      <c r="CS29" s="23">
        <f t="shared" si="168"/>
        <v>0</v>
      </c>
      <c r="CT29" s="23">
        <f t="shared" si="169"/>
        <v>0</v>
      </c>
      <c r="CU29" s="23">
        <f t="shared" si="170"/>
        <v>0</v>
      </c>
      <c r="CV29" s="23">
        <f t="shared" si="171"/>
        <v>0</v>
      </c>
      <c r="CW29" s="23">
        <f t="shared" si="172"/>
        <v>0</v>
      </c>
      <c r="CX29" s="23">
        <f t="shared" si="173"/>
        <v>0</v>
      </c>
      <c r="CY29" s="23">
        <f t="shared" si="174"/>
        <v>0</v>
      </c>
      <c r="CZ29" s="23">
        <f t="shared" si="175"/>
        <v>0</v>
      </c>
      <c r="DA29" s="23">
        <f t="shared" si="176"/>
        <v>0</v>
      </c>
      <c r="DB29" s="23">
        <f t="shared" si="177"/>
        <v>0</v>
      </c>
      <c r="DC29" s="23">
        <f t="shared" si="178"/>
        <v>0</v>
      </c>
      <c r="DD29" s="23">
        <f t="shared" si="179"/>
        <v>0</v>
      </c>
      <c r="DE29" s="23">
        <f t="shared" si="180"/>
        <v>0</v>
      </c>
      <c r="DF29" s="23">
        <f t="shared" si="181"/>
        <v>0</v>
      </c>
      <c r="DG29" s="23">
        <f t="shared" si="182"/>
        <v>0</v>
      </c>
      <c r="DH29" s="23">
        <f t="shared" si="183"/>
        <v>0</v>
      </c>
      <c r="DI29" s="23">
        <f t="shared" si="184"/>
        <v>0</v>
      </c>
      <c r="DJ29" s="23">
        <f t="shared" si="185"/>
        <v>0</v>
      </c>
      <c r="DK29" s="23" t="str">
        <f>Input!AK29</f>
        <v>80W/80W/80W</v>
      </c>
      <c r="DL29" s="23" t="str">
        <f>Input!BA29</f>
        <v>80W/80W/80W</v>
      </c>
      <c r="DM29" s="23" t="str">
        <f>Input!BQ29</f>
        <v/>
      </c>
      <c r="DN29" s="23" t="str">
        <f>Input!CE29</f>
        <v/>
      </c>
      <c r="DO29" s="23" t="str">
        <f>Input!CS29</f>
        <v/>
      </c>
      <c r="DP29" s="23" t="str">
        <f>Input!DG29</f>
        <v/>
      </c>
      <c r="DQ29" s="23" t="str">
        <f t="shared" si="186"/>
        <v>80W/ 80W/ 80W</v>
      </c>
      <c r="DR29" s="23" t="str">
        <f t="shared" si="187"/>
        <v>80W/ 80W/ 80W</v>
      </c>
      <c r="DS29" s="23" t="str">
        <f t="shared" si="188"/>
        <v/>
      </c>
      <c r="DT29" s="23" t="str">
        <f t="shared" si="189"/>
        <v/>
      </c>
      <c r="DU29" s="23" t="str">
        <f t="shared" si="190"/>
        <v/>
      </c>
      <c r="DV29" s="23" t="str">
        <f t="shared" si="191"/>
        <v/>
      </c>
      <c r="DW29" s="23">
        <f t="shared" si="192"/>
        <v>80</v>
      </c>
      <c r="DX29" s="23">
        <f t="shared" si="193"/>
        <v>80</v>
      </c>
      <c r="DY29" s="23">
        <f t="shared" si="194"/>
        <v>80</v>
      </c>
      <c r="DZ29" s="23">
        <f t="shared" si="195"/>
        <v>0</v>
      </c>
      <c r="EA29" s="23">
        <f t="shared" si="196"/>
        <v>0</v>
      </c>
      <c r="EB29" s="23">
        <f t="shared" si="197"/>
        <v>0</v>
      </c>
      <c r="EC29" s="23">
        <f t="shared" si="198"/>
        <v>80</v>
      </c>
      <c r="ED29" s="23">
        <f t="shared" si="199"/>
        <v>80</v>
      </c>
      <c r="EE29" s="23">
        <f t="shared" si="200"/>
        <v>80</v>
      </c>
      <c r="EF29" s="23">
        <f t="shared" si="201"/>
        <v>80</v>
      </c>
      <c r="EG29" s="23">
        <f t="shared" si="202"/>
        <v>0</v>
      </c>
      <c r="EH29" s="23">
        <f t="shared" si="203"/>
        <v>0</v>
      </c>
      <c r="EI29" s="23">
        <f t="shared" si="204"/>
        <v>0</v>
      </c>
      <c r="EJ29" s="23">
        <f t="shared" si="205"/>
        <v>80</v>
      </c>
      <c r="EK29" s="23">
        <f t="shared" si="206"/>
        <v>0</v>
      </c>
      <c r="EL29" s="23">
        <f t="shared" si="207"/>
        <v>0</v>
      </c>
      <c r="EM29" s="23">
        <f t="shared" si="208"/>
        <v>0</v>
      </c>
      <c r="EN29" s="23">
        <f t="shared" si="209"/>
        <v>0</v>
      </c>
      <c r="EO29" s="23">
        <f t="shared" si="210"/>
        <v>0</v>
      </c>
      <c r="EP29" s="23">
        <f t="shared" si="211"/>
        <v>0</v>
      </c>
      <c r="EQ29" s="23">
        <f t="shared" si="212"/>
        <v>0</v>
      </c>
      <c r="ER29" s="23">
        <f t="shared" si="213"/>
        <v>0</v>
      </c>
      <c r="ES29" s="23">
        <f t="shared" si="214"/>
        <v>0</v>
      </c>
      <c r="ET29" s="23">
        <f t="shared" si="215"/>
        <v>0</v>
      </c>
      <c r="EU29" s="23">
        <f t="shared" si="216"/>
        <v>0</v>
      </c>
      <c r="EV29" s="23">
        <f t="shared" si="217"/>
        <v>0</v>
      </c>
      <c r="EW29" s="23">
        <f t="shared" si="218"/>
        <v>0</v>
      </c>
      <c r="EX29" s="23">
        <f t="shared" si="219"/>
        <v>0</v>
      </c>
      <c r="EY29" s="23">
        <f t="shared" si="220"/>
        <v>0</v>
      </c>
      <c r="EZ29" s="23">
        <f t="shared" si="221"/>
        <v>0</v>
      </c>
      <c r="FA29" s="23">
        <f t="shared" si="222"/>
        <v>0</v>
      </c>
      <c r="FB29" s="23">
        <f t="shared" si="223"/>
        <v>0</v>
      </c>
      <c r="FC29" s="23">
        <f t="shared" si="224"/>
        <v>0</v>
      </c>
      <c r="FD29" s="23">
        <f t="shared" si="225"/>
        <v>0</v>
      </c>
      <c r="FE29" s="23">
        <f t="shared" si="226"/>
        <v>0</v>
      </c>
      <c r="FF29" s="23">
        <f t="shared" si="227"/>
        <v>0</v>
      </c>
      <c r="FG29" s="23">
        <f t="shared" si="228"/>
        <v>0</v>
      </c>
      <c r="FH29" s="23">
        <f t="shared" si="229"/>
        <v>0</v>
      </c>
      <c r="FI29" s="23">
        <f t="shared" si="230"/>
        <v>0</v>
      </c>
      <c r="FJ29" s="23">
        <f t="shared" si="231"/>
        <v>0</v>
      </c>
      <c r="FK29" s="23">
        <f t="shared" si="232"/>
        <v>0</v>
      </c>
      <c r="FL29" s="23">
        <f t="shared" si="233"/>
        <v>0</v>
      </c>
      <c r="FM29" s="23">
        <f t="shared" si="234"/>
        <v>80</v>
      </c>
      <c r="FN29" s="23" t="str">
        <f>Input!AL29</f>
        <v>G900</v>
      </c>
      <c r="FO29" s="23" t="str">
        <f>Input!BB29</f>
        <v>U2100</v>
      </c>
      <c r="FP29" s="23">
        <f>Input!BR29</f>
        <v>0</v>
      </c>
      <c r="FQ29" s="23" t="str">
        <f>Input!CF29</f>
        <v/>
      </c>
      <c r="FR29" s="23" t="str">
        <f>Input!CT29</f>
        <v/>
      </c>
      <c r="FS29" s="23" t="str">
        <f>Input!DH29</f>
        <v/>
      </c>
      <c r="FT29" s="23" t="str">
        <f>Input!AM29</f>
        <v>24m/ 24m/ 24m</v>
      </c>
      <c r="FU29" s="23" t="str">
        <f>Input!BC29</f>
        <v>27m/ 27m/ 27m</v>
      </c>
      <c r="FV29" s="23">
        <f>Input!BS29</f>
        <v>0</v>
      </c>
      <c r="FW29" s="23" t="str">
        <f>Input!CG29</f>
        <v/>
      </c>
      <c r="FX29" s="23" t="str">
        <f>Input!CU29</f>
        <v/>
      </c>
      <c r="FY29" s="23" t="str">
        <f>Input!DI29</f>
        <v/>
      </c>
      <c r="FZ29" s="23" t="str">
        <f t="shared" si="235"/>
        <v>24m/ 24m/ 24m</v>
      </c>
      <c r="GA29" s="23" t="str">
        <f t="shared" si="236"/>
        <v>27m/ 27m/ 27m</v>
      </c>
      <c r="GB29" s="23" t="str">
        <f t="shared" si="237"/>
        <v/>
      </c>
      <c r="GC29" s="23" t="str">
        <f t="shared" si="238"/>
        <v/>
      </c>
      <c r="GD29" s="23" t="str">
        <f t="shared" si="239"/>
        <v/>
      </c>
      <c r="GE29" s="23" t="str">
        <f t="shared" si="240"/>
        <v/>
      </c>
      <c r="GF29" s="23">
        <f t="shared" si="241"/>
        <v>24</v>
      </c>
      <c r="GG29" s="23">
        <f t="shared" si="242"/>
        <v>24</v>
      </c>
      <c r="GH29" s="23">
        <f t="shared" si="243"/>
        <v>24</v>
      </c>
      <c r="GI29" s="23">
        <f t="shared" si="244"/>
        <v>0</v>
      </c>
      <c r="GJ29" s="23">
        <f t="shared" si="245"/>
        <v>0</v>
      </c>
      <c r="GK29" s="23">
        <f t="shared" si="246"/>
        <v>0</v>
      </c>
      <c r="GL29" s="23">
        <f t="shared" si="247"/>
        <v>27</v>
      </c>
      <c r="GM29" s="23">
        <f t="shared" si="248"/>
        <v>27</v>
      </c>
      <c r="GN29" s="23">
        <f t="shared" si="249"/>
        <v>27</v>
      </c>
      <c r="GO29" s="23">
        <f t="shared" si="250"/>
        <v>0</v>
      </c>
      <c r="GP29" s="23">
        <f t="shared" si="251"/>
        <v>0</v>
      </c>
      <c r="GQ29" s="23">
        <f t="shared" si="252"/>
        <v>0</v>
      </c>
      <c r="GR29" s="23">
        <f t="shared" si="253"/>
        <v>0</v>
      </c>
      <c r="GS29" s="23">
        <f t="shared" si="254"/>
        <v>0</v>
      </c>
      <c r="GT29" s="23">
        <f t="shared" si="255"/>
        <v>0</v>
      </c>
      <c r="GU29" s="23">
        <f t="shared" si="256"/>
        <v>0</v>
      </c>
      <c r="GV29" s="23">
        <f t="shared" si="257"/>
        <v>0</v>
      </c>
      <c r="GW29" s="23">
        <f t="shared" si="258"/>
        <v>0</v>
      </c>
      <c r="GX29" s="23">
        <f t="shared" si="259"/>
        <v>0</v>
      </c>
      <c r="GY29" s="23">
        <f t="shared" si="260"/>
        <v>0</v>
      </c>
      <c r="GZ29" s="23">
        <f t="shared" si="261"/>
        <v>0</v>
      </c>
      <c r="HA29" s="23">
        <f t="shared" si="262"/>
        <v>0</v>
      </c>
      <c r="HB29" s="23">
        <f t="shared" si="263"/>
        <v>0</v>
      </c>
      <c r="HC29" s="23">
        <f t="shared" si="264"/>
        <v>0</v>
      </c>
      <c r="HD29" s="23">
        <f t="shared" si="265"/>
        <v>0</v>
      </c>
      <c r="HE29" s="23">
        <f t="shared" si="266"/>
        <v>0</v>
      </c>
      <c r="HF29" s="23">
        <f t="shared" si="267"/>
        <v>0</v>
      </c>
      <c r="HG29" s="23">
        <f t="shared" si="268"/>
        <v>0</v>
      </c>
      <c r="HH29" s="23">
        <f t="shared" si="269"/>
        <v>0</v>
      </c>
      <c r="HI29" s="23">
        <f t="shared" si="270"/>
        <v>0</v>
      </c>
      <c r="HJ29" s="23">
        <f t="shared" si="271"/>
        <v>0</v>
      </c>
      <c r="HK29" s="23">
        <f t="shared" si="272"/>
        <v>0</v>
      </c>
      <c r="HL29" s="23">
        <f t="shared" si="273"/>
        <v>0</v>
      </c>
      <c r="HM29" s="23">
        <f t="shared" si="274"/>
        <v>0</v>
      </c>
      <c r="HN29" s="23">
        <f t="shared" si="275"/>
        <v>0</v>
      </c>
      <c r="HO29" s="23">
        <f t="shared" si="276"/>
        <v>0</v>
      </c>
      <c r="HP29" s="23" t="str">
        <f>INDEX(LabNameList,MATCH(LabId,LabIDList,0))</f>
        <v>Trung tâm Kiểm định và Chứng nhận 2</v>
      </c>
      <c r="HQ29" s="23">
        <f t="shared" si="277"/>
        <v>24</v>
      </c>
      <c r="HR29" s="23">
        <f t="shared" si="278"/>
        <v>27</v>
      </c>
      <c r="HS29" s="23">
        <f t="shared" si="279"/>
        <v>0</v>
      </c>
      <c r="HT29" s="23">
        <f t="shared" si="280"/>
        <v>0</v>
      </c>
      <c r="HU29" s="23">
        <f t="shared" si="281"/>
        <v>0</v>
      </c>
      <c r="HV29" s="23">
        <f t="shared" si="282"/>
        <v>0</v>
      </c>
      <c r="HW29" s="22">
        <f t="shared" si="283"/>
        <v>24</v>
      </c>
      <c r="HX29" s="22">
        <f>Input!EB29</f>
        <v>8</v>
      </c>
      <c r="HY29" s="23">
        <v>97</v>
      </c>
      <c r="HZ29" s="23"/>
      <c r="IA29" s="23"/>
      <c r="IB29" s="23"/>
      <c r="IC29" s="25" t="str">
        <f t="shared" si="284"/>
        <v>B00028050118TG32</v>
      </c>
      <c r="ID29" s="26">
        <f>Input!O29</f>
        <v>28</v>
      </c>
      <c r="IE29" s="260" t="str">
        <f t="shared" si="285"/>
        <v>050118</v>
      </c>
      <c r="IF29" s="25" t="s">
        <v>7095</v>
      </c>
      <c r="IG29" s="260" t="str">
        <f t="shared" si="286"/>
        <v>05/01/2018</v>
      </c>
      <c r="IH29" s="260" t="str">
        <f t="shared" si="287"/>
        <v>05/01/2023</v>
      </c>
      <c r="II29" s="342" t="str">
        <f xml:space="preserve"> Input!R29</f>
        <v>05/01/2018</v>
      </c>
      <c r="IJ29" s="260">
        <f t="shared" si="288"/>
        <v>44931</v>
      </c>
      <c r="IK29" s="261">
        <f t="shared" si="289"/>
        <v>3</v>
      </c>
      <c r="IL29" s="262" t="str">
        <f t="shared" si="290"/>
        <v>3-2</v>
      </c>
      <c r="IM29" s="262" t="str">
        <f t="shared" si="291"/>
        <v>CHUNG</v>
      </c>
      <c r="IN29" s="262" t="str">
        <f t="shared" si="292"/>
        <v>KHAC</v>
      </c>
      <c r="IO29" s="262" t="str">
        <f t="shared" si="293"/>
        <v/>
      </c>
      <c r="IP29" s="262" t="str">
        <f t="shared" si="294"/>
        <v/>
      </c>
      <c r="IQ29" s="262" t="str">
        <f t="shared" si="295"/>
        <v/>
      </c>
      <c r="IR29" s="262">
        <f t="shared" si="296"/>
        <v>2</v>
      </c>
      <c r="IS29" s="262">
        <f t="shared" si="297"/>
        <v>1</v>
      </c>
      <c r="IT29" s="262" t="str">
        <f t="shared" si="298"/>
        <v>Yes</v>
      </c>
      <c r="IU29" s="262" t="str">
        <f t="shared" si="299"/>
        <v>Yes</v>
      </c>
    </row>
    <row r="30" spans="1:255" ht="114.75">
      <c r="A30" s="349">
        <f>Input!A30</f>
        <v>29</v>
      </c>
      <c r="B30" s="22" t="str">
        <f>INDEX(ApplicantIDList,MATCH(AI30,ApplicantNameList,0))</f>
        <v>VNM-HCM</v>
      </c>
      <c r="C30" s="22" t="str">
        <f>INDEX(OperatorIDList,MATCH(AJ30,OperatorNameList,0))</f>
        <v>VNMOBILE</v>
      </c>
      <c r="D30" s="22" t="str">
        <f>Input!Y30</f>
        <v>359386</v>
      </c>
      <c r="E30" s="22" t="str">
        <f>Input!G30</f>
        <v>Số 95/9, đường Hàng Tre, khu phố 5, phường Long Thạnh Mỹ, quận 9, thành phố Hồ Chí Minh.</v>
      </c>
      <c r="F30" s="22" t="str">
        <f>TRIM(SUBSTITUTE(SUBSTITUTE(Input!H30,"Thành phố ",""),"Tỉnh ",""))</f>
        <v>Hồ Chí Minh</v>
      </c>
      <c r="G30" s="22" t="str">
        <f>Input!I30</f>
        <v>106,81435784</v>
      </c>
      <c r="H30" s="22" t="str">
        <f>Input!J30</f>
        <v>10,84593846</v>
      </c>
      <c r="I30" s="22">
        <f>Input!V30</f>
        <v>2</v>
      </c>
      <c r="J30" s="22" t="str">
        <f>Input!K30</f>
        <v>K00029291217D005</v>
      </c>
      <c r="K30" s="24" t="str">
        <f>TEXT(Input!L30,"dd/mm/yyyy")</f>
        <v>30/12/2017</v>
      </c>
      <c r="L30" s="24" t="str">
        <f>TEXT(Input!M30,"dd/mm/yyyy")</f>
        <v>29/12/2017</v>
      </c>
      <c r="M30" s="22" t="str">
        <f t="shared" si="135"/>
        <v>CÔNG TY CỔ PHẦN VIỄN THÔNG DI ĐỘNG VIETNAMOBILE;CÔNG TY CỔ PHẦN VIỄN THÔNG DI ĐỘNG VIETNAMOBILE</v>
      </c>
      <c r="N30" s="22" t="str">
        <f t="shared" si="136"/>
        <v>359386;359386</v>
      </c>
      <c r="O30" s="22" t="str">
        <f t="shared" si="137"/>
        <v>ERICSSON RBS 2216;ZTE ZXSDR BS8700</v>
      </c>
      <c r="P30" s="22" t="str">
        <f t="shared" si="138"/>
        <v>3;3</v>
      </c>
      <c r="Q30" s="22" t="str">
        <f t="shared" si="139"/>
        <v>4/4/4;2/2/2</v>
      </c>
      <c r="R30" s="22" t="str">
        <f t="shared" si="140"/>
        <v>80W/ 80W/ 80W;80W/ 80W/ 80W</v>
      </c>
      <c r="S30" s="22" t="str">
        <f t="shared" si="141"/>
        <v>G900;U2100</v>
      </c>
      <c r="T30" s="22" t="str">
        <f t="shared" si="142"/>
        <v>28m/ 28m/ 28m;35m/ 35m/ 35m</v>
      </c>
      <c r="U30" s="22">
        <v>29</v>
      </c>
      <c r="V30" s="22"/>
      <c r="W30" s="22" t="b">
        <f>INDEX(TrueFalseList,_xlfn.IFNA(MATCH(Input!EC30,CoKhongList,0),MATCH(Input!EC30,YesNoList,0)))</f>
        <v>1</v>
      </c>
      <c r="X30" s="22" t="b">
        <f>INDEX(TrueFalseList,_xlfn.IFNA(MATCH(Input!W30,CoKhongList,0),MATCH(Input!W30,YesNoList,0)))</f>
        <v>0</v>
      </c>
      <c r="Y30" s="22" t="str">
        <f>Input!DZ30</f>
        <v/>
      </c>
      <c r="Z30" s="22" t="b">
        <f>INDEX(TrueFalseList,_xlfn.IFNA(MATCH(Input!EA30,CoKhongList,0),MATCH(Input!EA30,YesNoList,0)))</f>
        <v>1</v>
      </c>
      <c r="AA30" s="22">
        <f t="shared" si="143"/>
        <v>11</v>
      </c>
      <c r="AB30" s="22" t="b">
        <v>0</v>
      </c>
      <c r="AC30" s="22" t="b">
        <v>1</v>
      </c>
      <c r="AD30" s="22">
        <f>Input!DR30</f>
        <v>0</v>
      </c>
      <c r="AE30" s="22"/>
      <c r="AF30" s="22">
        <f>Options!D34</f>
        <v>0</v>
      </c>
      <c r="AG30" s="22">
        <f t="shared" si="144"/>
        <v>0</v>
      </c>
      <c r="AH30" s="23"/>
      <c r="AI30" s="350" t="str">
        <f>Input!E30</f>
        <v>CHI NHÁNH CÔNG TY CỔ PHẦN VIỄN THÔNG DI ĐỘNG VIETNAMOBILE TẠI THÀNH PHỐ HỒ CHÍ MINH</v>
      </c>
      <c r="AJ30" s="350" t="str">
        <f>Input!F30</f>
        <v>CÔNG TY CỔ PHẦN VIỄN THÔNG DI ĐỘNG VIETNAMOBILE</v>
      </c>
      <c r="AK30" s="22">
        <f t="shared" si="145"/>
        <v>5</v>
      </c>
      <c r="AL30" s="258" t="str">
        <f t="shared" si="146"/>
        <v>thành phố Hồ Chí Minh.</v>
      </c>
      <c r="AM30" s="258" t="str">
        <f t="shared" si="147"/>
        <v>quận 9</v>
      </c>
      <c r="AN30" s="258" t="str">
        <f t="shared" si="148"/>
        <v>phường Long Thạnh Mỹ</v>
      </c>
      <c r="AO30" s="22" t="str">
        <f>INDEX(CityIDList,MATCH(F30,CityNameList,0))</f>
        <v>HCM</v>
      </c>
      <c r="AP30" s="23" t="str">
        <f>Input!X30</f>
        <v>CÔNG TY CỔ PHẦN VIỄN THÔNG DI ĐỘNG VIETNAMOBILE</v>
      </c>
      <c r="AQ30" s="23" t="str">
        <f>Input!AN30</f>
        <v>CÔNG TY CỔ PHẦN VIỄN THÔNG DI ĐỘNG VIETNAMOBILE</v>
      </c>
      <c r="AR30" s="23">
        <f>Input!BD30</f>
        <v>0</v>
      </c>
      <c r="AS30" s="23" t="str">
        <f>Input!BT30</f>
        <v/>
      </c>
      <c r="AT30" s="23" t="str">
        <f>Input!CH30</f>
        <v/>
      </c>
      <c r="AU30" s="23" t="str">
        <f>Input!CV30</f>
        <v/>
      </c>
      <c r="AV30" s="23" t="str">
        <f>IF(I30&gt;=1,INDEX(OperatorIDList,MATCH(AP30,OperatorNameList,0)),"")</f>
        <v>VNMOBILE</v>
      </c>
      <c r="AW30" s="23" t="str">
        <f>IF(I30&gt;=2,INDEX(OperatorIDList,MATCH(AQ30,OperatorNameList,0)),"")</f>
        <v>VNMOBILE</v>
      </c>
      <c r="AX30" s="23" t="str">
        <f>IF(I30&gt;=3,INDEX(OperatorIDList,MATCH(AR30,OperatorNameList,0)),"")</f>
        <v/>
      </c>
      <c r="AY30" s="23" t="str">
        <f>IF(I30&gt;=4,INDEX(OperatorIDList,MATCH(AS30,OperatorNameList,0)),"")</f>
        <v/>
      </c>
      <c r="AZ30" s="23" t="str">
        <f>IF(I30&gt;=5,INDEX(OperatorIDList,MATCH(AT30,OperatorNameList,0)),"")</f>
        <v/>
      </c>
      <c r="BA30" s="23" t="str">
        <f>IF(I30&gt;=6,INDEX(OperatorIDList,MATCH(AU30,OperatorNameList,0)),"")</f>
        <v/>
      </c>
      <c r="BB30" s="23" t="str">
        <f t="shared" si="149"/>
        <v>VNMOBILE;VNMOBILE</v>
      </c>
      <c r="BC30" s="23" t="str">
        <f>Input!Y30</f>
        <v>359386</v>
      </c>
      <c r="BD30" s="23" t="str">
        <f>Input!AO30</f>
        <v>359386</v>
      </c>
      <c r="BE30" s="23">
        <f>Input!BE30</f>
        <v>0</v>
      </c>
      <c r="BF30" s="23" t="str">
        <f>Input!BU30</f>
        <v/>
      </c>
      <c r="BG30" s="23" t="str">
        <f>Input!CI30</f>
        <v/>
      </c>
      <c r="BH30" s="23" t="str">
        <f>Input!CW30</f>
        <v/>
      </c>
      <c r="BI30" s="23" t="str">
        <f>Input!Z30</f>
        <v>ERICSSON RBS 2216</v>
      </c>
      <c r="BJ30" s="23" t="str">
        <f>Input!AP30</f>
        <v>ZTE ZXSDR BS8700</v>
      </c>
      <c r="BK30" s="23">
        <f>Input!BF30</f>
        <v>0</v>
      </c>
      <c r="BL30" s="23" t="str">
        <f>Input!BV30</f>
        <v/>
      </c>
      <c r="BM30" s="23" t="str">
        <f>Input!CJ30</f>
        <v/>
      </c>
      <c r="BN30" s="23" t="str">
        <f>Input!CX30</f>
        <v/>
      </c>
      <c r="BO30" s="350">
        <f>IF(ISNUMBER(Input!AA30),Input!AA30,0)</f>
        <v>3</v>
      </c>
      <c r="BP30" s="350">
        <f>IF(ISNUMBER(Input!AQ30),Input!AQ30,0)</f>
        <v>3</v>
      </c>
      <c r="BQ30" s="350">
        <f>IF(ISNUMBER(Input!BG30),Input!BG30,0)</f>
        <v>0</v>
      </c>
      <c r="BR30" s="350">
        <f>IF(ISNUMBER(Input!BW30),Input!BW30,0)</f>
        <v>0</v>
      </c>
      <c r="BS30" s="350">
        <f>IF(ISNUMBER(Input!CK30),Input!CK30,0)</f>
        <v>0</v>
      </c>
      <c r="BT30" s="351">
        <f>IF(ISNUMBER(Input!CY30),Input!CY30,0)</f>
        <v>0</v>
      </c>
      <c r="BU30" s="23" t="str">
        <f>Input!AF30</f>
        <v>4/4/4</v>
      </c>
      <c r="BV30" s="23" t="str">
        <f>Input!AV30</f>
        <v>2/2/2</v>
      </c>
      <c r="BW30" s="23" t="str">
        <f>Input!BL30</f>
        <v/>
      </c>
      <c r="BX30" s="23" t="str">
        <f>Input!CA30</f>
        <v/>
      </c>
      <c r="BY30" s="23" t="str">
        <f>Input!CO30</f>
        <v/>
      </c>
      <c r="BZ30" s="23" t="str">
        <f>Input!DC30</f>
        <v/>
      </c>
      <c r="CA30" s="23">
        <f t="shared" si="150"/>
        <v>4</v>
      </c>
      <c r="CB30" s="23">
        <f t="shared" si="151"/>
        <v>4</v>
      </c>
      <c r="CC30" s="23">
        <f t="shared" si="152"/>
        <v>4</v>
      </c>
      <c r="CD30" s="23">
        <f t="shared" si="153"/>
        <v>0</v>
      </c>
      <c r="CE30" s="23">
        <f t="shared" si="154"/>
        <v>0</v>
      </c>
      <c r="CF30" s="23">
        <f t="shared" si="155"/>
        <v>0</v>
      </c>
      <c r="CG30" s="23">
        <f t="shared" si="156"/>
        <v>2</v>
      </c>
      <c r="CH30" s="23">
        <f t="shared" si="157"/>
        <v>2</v>
      </c>
      <c r="CI30" s="23">
        <f t="shared" si="158"/>
        <v>2</v>
      </c>
      <c r="CJ30" s="23">
        <f t="shared" si="159"/>
        <v>0</v>
      </c>
      <c r="CK30" s="23">
        <f t="shared" si="160"/>
        <v>0</v>
      </c>
      <c r="CL30" s="23">
        <f t="shared" si="161"/>
        <v>0</v>
      </c>
      <c r="CM30" s="23">
        <f t="shared" si="162"/>
        <v>0</v>
      </c>
      <c r="CN30" s="23">
        <f t="shared" si="163"/>
        <v>0</v>
      </c>
      <c r="CO30" s="23">
        <f t="shared" si="164"/>
        <v>0</v>
      </c>
      <c r="CP30" s="23">
        <f t="shared" si="165"/>
        <v>0</v>
      </c>
      <c r="CQ30" s="23">
        <f t="shared" si="166"/>
        <v>0</v>
      </c>
      <c r="CR30" s="23">
        <f t="shared" si="167"/>
        <v>0</v>
      </c>
      <c r="CS30" s="23">
        <f t="shared" si="168"/>
        <v>0</v>
      </c>
      <c r="CT30" s="23">
        <f t="shared" si="169"/>
        <v>0</v>
      </c>
      <c r="CU30" s="23">
        <f t="shared" si="170"/>
        <v>0</v>
      </c>
      <c r="CV30" s="23">
        <f t="shared" si="171"/>
        <v>0</v>
      </c>
      <c r="CW30" s="23">
        <f t="shared" si="172"/>
        <v>0</v>
      </c>
      <c r="CX30" s="23">
        <f t="shared" si="173"/>
        <v>0</v>
      </c>
      <c r="CY30" s="23">
        <f t="shared" si="174"/>
        <v>0</v>
      </c>
      <c r="CZ30" s="23">
        <f t="shared" si="175"/>
        <v>0</v>
      </c>
      <c r="DA30" s="23">
        <f t="shared" si="176"/>
        <v>0</v>
      </c>
      <c r="DB30" s="23">
        <f t="shared" si="177"/>
        <v>0</v>
      </c>
      <c r="DC30" s="23">
        <f t="shared" si="178"/>
        <v>0</v>
      </c>
      <c r="DD30" s="23">
        <f t="shared" si="179"/>
        <v>0</v>
      </c>
      <c r="DE30" s="23">
        <f t="shared" si="180"/>
        <v>0</v>
      </c>
      <c r="DF30" s="23">
        <f t="shared" si="181"/>
        <v>0</v>
      </c>
      <c r="DG30" s="23">
        <f t="shared" si="182"/>
        <v>0</v>
      </c>
      <c r="DH30" s="23">
        <f t="shared" si="183"/>
        <v>0</v>
      </c>
      <c r="DI30" s="23">
        <f t="shared" si="184"/>
        <v>0</v>
      </c>
      <c r="DJ30" s="23">
        <f t="shared" si="185"/>
        <v>0</v>
      </c>
      <c r="DK30" s="23" t="str">
        <f>Input!AK30</f>
        <v>80W/80W/80W</v>
      </c>
      <c r="DL30" s="23" t="str">
        <f>Input!BA30</f>
        <v>80W/80W/80W</v>
      </c>
      <c r="DM30" s="23" t="str">
        <f>Input!BQ30</f>
        <v/>
      </c>
      <c r="DN30" s="23" t="str">
        <f>Input!CE30</f>
        <v/>
      </c>
      <c r="DO30" s="23" t="str">
        <f>Input!CS30</f>
        <v/>
      </c>
      <c r="DP30" s="23" t="str">
        <f>Input!DG30</f>
        <v/>
      </c>
      <c r="DQ30" s="23" t="str">
        <f t="shared" si="186"/>
        <v>80W/ 80W/ 80W</v>
      </c>
      <c r="DR30" s="23" t="str">
        <f t="shared" si="187"/>
        <v>80W/ 80W/ 80W</v>
      </c>
      <c r="DS30" s="23" t="str">
        <f t="shared" si="188"/>
        <v/>
      </c>
      <c r="DT30" s="23" t="str">
        <f t="shared" si="189"/>
        <v/>
      </c>
      <c r="DU30" s="23" t="str">
        <f t="shared" si="190"/>
        <v/>
      </c>
      <c r="DV30" s="23" t="str">
        <f t="shared" si="191"/>
        <v/>
      </c>
      <c r="DW30" s="23">
        <f t="shared" si="192"/>
        <v>80</v>
      </c>
      <c r="DX30" s="23">
        <f t="shared" si="193"/>
        <v>80</v>
      </c>
      <c r="DY30" s="23">
        <f t="shared" si="194"/>
        <v>80</v>
      </c>
      <c r="DZ30" s="23">
        <f t="shared" si="195"/>
        <v>0</v>
      </c>
      <c r="EA30" s="23">
        <f t="shared" si="196"/>
        <v>0</v>
      </c>
      <c r="EB30" s="23">
        <f t="shared" si="197"/>
        <v>0</v>
      </c>
      <c r="EC30" s="23">
        <f t="shared" si="198"/>
        <v>80</v>
      </c>
      <c r="ED30" s="23">
        <f t="shared" si="199"/>
        <v>80</v>
      </c>
      <c r="EE30" s="23">
        <f t="shared" si="200"/>
        <v>80</v>
      </c>
      <c r="EF30" s="23">
        <f t="shared" si="201"/>
        <v>80</v>
      </c>
      <c r="EG30" s="23">
        <f t="shared" si="202"/>
        <v>0</v>
      </c>
      <c r="EH30" s="23">
        <f t="shared" si="203"/>
        <v>0</v>
      </c>
      <c r="EI30" s="23">
        <f t="shared" si="204"/>
        <v>0</v>
      </c>
      <c r="EJ30" s="23">
        <f t="shared" si="205"/>
        <v>80</v>
      </c>
      <c r="EK30" s="23">
        <f t="shared" si="206"/>
        <v>0</v>
      </c>
      <c r="EL30" s="23">
        <f t="shared" si="207"/>
        <v>0</v>
      </c>
      <c r="EM30" s="23">
        <f t="shared" si="208"/>
        <v>0</v>
      </c>
      <c r="EN30" s="23">
        <f t="shared" si="209"/>
        <v>0</v>
      </c>
      <c r="EO30" s="23">
        <f t="shared" si="210"/>
        <v>0</v>
      </c>
      <c r="EP30" s="23">
        <f t="shared" si="211"/>
        <v>0</v>
      </c>
      <c r="EQ30" s="23">
        <f t="shared" si="212"/>
        <v>0</v>
      </c>
      <c r="ER30" s="23">
        <f t="shared" si="213"/>
        <v>0</v>
      </c>
      <c r="ES30" s="23">
        <f t="shared" si="214"/>
        <v>0</v>
      </c>
      <c r="ET30" s="23">
        <f t="shared" si="215"/>
        <v>0</v>
      </c>
      <c r="EU30" s="23">
        <f t="shared" si="216"/>
        <v>0</v>
      </c>
      <c r="EV30" s="23">
        <f t="shared" si="217"/>
        <v>0</v>
      </c>
      <c r="EW30" s="23">
        <f t="shared" si="218"/>
        <v>0</v>
      </c>
      <c r="EX30" s="23">
        <f t="shared" si="219"/>
        <v>0</v>
      </c>
      <c r="EY30" s="23">
        <f t="shared" si="220"/>
        <v>0</v>
      </c>
      <c r="EZ30" s="23">
        <f t="shared" si="221"/>
        <v>0</v>
      </c>
      <c r="FA30" s="23">
        <f t="shared" si="222"/>
        <v>0</v>
      </c>
      <c r="FB30" s="23">
        <f t="shared" si="223"/>
        <v>0</v>
      </c>
      <c r="FC30" s="23">
        <f t="shared" si="224"/>
        <v>0</v>
      </c>
      <c r="FD30" s="23">
        <f t="shared" si="225"/>
        <v>0</v>
      </c>
      <c r="FE30" s="23">
        <f t="shared" si="226"/>
        <v>0</v>
      </c>
      <c r="FF30" s="23">
        <f t="shared" si="227"/>
        <v>0</v>
      </c>
      <c r="FG30" s="23">
        <f t="shared" si="228"/>
        <v>0</v>
      </c>
      <c r="FH30" s="23">
        <f t="shared" si="229"/>
        <v>0</v>
      </c>
      <c r="FI30" s="23">
        <f t="shared" si="230"/>
        <v>0</v>
      </c>
      <c r="FJ30" s="23">
        <f t="shared" si="231"/>
        <v>0</v>
      </c>
      <c r="FK30" s="23">
        <f t="shared" si="232"/>
        <v>0</v>
      </c>
      <c r="FL30" s="23">
        <f t="shared" si="233"/>
        <v>0</v>
      </c>
      <c r="FM30" s="23">
        <f t="shared" si="234"/>
        <v>80</v>
      </c>
      <c r="FN30" s="23" t="str">
        <f>Input!AL30</f>
        <v>G900</v>
      </c>
      <c r="FO30" s="23" t="str">
        <f>Input!BB30</f>
        <v>U2100</v>
      </c>
      <c r="FP30" s="23">
        <f>Input!BR30</f>
        <v>0</v>
      </c>
      <c r="FQ30" s="23" t="str">
        <f>Input!CF30</f>
        <v/>
      </c>
      <c r="FR30" s="23" t="str">
        <f>Input!CT30</f>
        <v/>
      </c>
      <c r="FS30" s="23" t="str">
        <f>Input!DH30</f>
        <v/>
      </c>
      <c r="FT30" s="23" t="str">
        <f>Input!AM30</f>
        <v>28m/ 28m/ 28m</v>
      </c>
      <c r="FU30" s="23" t="str">
        <f>Input!BC30</f>
        <v>35m/ 35m/ 35m</v>
      </c>
      <c r="FV30" s="23">
        <f>Input!BS30</f>
        <v>0</v>
      </c>
      <c r="FW30" s="23" t="str">
        <f>Input!CG30</f>
        <v/>
      </c>
      <c r="FX30" s="23" t="str">
        <f>Input!CU30</f>
        <v/>
      </c>
      <c r="FY30" s="23" t="str">
        <f>Input!DI30</f>
        <v/>
      </c>
      <c r="FZ30" s="23" t="str">
        <f t="shared" si="235"/>
        <v>28m/ 28m/ 28m</v>
      </c>
      <c r="GA30" s="23" t="str">
        <f t="shared" si="236"/>
        <v>35m/ 35m/ 35m</v>
      </c>
      <c r="GB30" s="23" t="str">
        <f t="shared" si="237"/>
        <v/>
      </c>
      <c r="GC30" s="23" t="str">
        <f t="shared" si="238"/>
        <v/>
      </c>
      <c r="GD30" s="23" t="str">
        <f t="shared" si="239"/>
        <v/>
      </c>
      <c r="GE30" s="23" t="str">
        <f t="shared" si="240"/>
        <v/>
      </c>
      <c r="GF30" s="23">
        <f t="shared" si="241"/>
        <v>28</v>
      </c>
      <c r="GG30" s="23">
        <f t="shared" si="242"/>
        <v>28</v>
      </c>
      <c r="GH30" s="23">
        <f t="shared" si="243"/>
        <v>28</v>
      </c>
      <c r="GI30" s="23">
        <f t="shared" si="244"/>
        <v>0</v>
      </c>
      <c r="GJ30" s="23">
        <f t="shared" si="245"/>
        <v>0</v>
      </c>
      <c r="GK30" s="23">
        <f t="shared" si="246"/>
        <v>0</v>
      </c>
      <c r="GL30" s="23">
        <f t="shared" si="247"/>
        <v>35</v>
      </c>
      <c r="GM30" s="23">
        <f t="shared" si="248"/>
        <v>35</v>
      </c>
      <c r="GN30" s="23">
        <f t="shared" si="249"/>
        <v>35</v>
      </c>
      <c r="GO30" s="23">
        <f t="shared" si="250"/>
        <v>0</v>
      </c>
      <c r="GP30" s="23">
        <f t="shared" si="251"/>
        <v>0</v>
      </c>
      <c r="GQ30" s="23">
        <f t="shared" si="252"/>
        <v>0</v>
      </c>
      <c r="GR30" s="23">
        <f t="shared" si="253"/>
        <v>0</v>
      </c>
      <c r="GS30" s="23">
        <f t="shared" si="254"/>
        <v>0</v>
      </c>
      <c r="GT30" s="23">
        <f t="shared" si="255"/>
        <v>0</v>
      </c>
      <c r="GU30" s="23">
        <f t="shared" si="256"/>
        <v>0</v>
      </c>
      <c r="GV30" s="23">
        <f t="shared" si="257"/>
        <v>0</v>
      </c>
      <c r="GW30" s="23">
        <f t="shared" si="258"/>
        <v>0</v>
      </c>
      <c r="GX30" s="23">
        <f t="shared" si="259"/>
        <v>0</v>
      </c>
      <c r="GY30" s="23">
        <f t="shared" si="260"/>
        <v>0</v>
      </c>
      <c r="GZ30" s="23">
        <f t="shared" si="261"/>
        <v>0</v>
      </c>
      <c r="HA30" s="23">
        <f t="shared" si="262"/>
        <v>0</v>
      </c>
      <c r="HB30" s="23">
        <f t="shared" si="263"/>
        <v>0</v>
      </c>
      <c r="HC30" s="23">
        <f t="shared" si="264"/>
        <v>0</v>
      </c>
      <c r="HD30" s="23">
        <f t="shared" si="265"/>
        <v>0</v>
      </c>
      <c r="HE30" s="23">
        <f t="shared" si="266"/>
        <v>0</v>
      </c>
      <c r="HF30" s="23">
        <f t="shared" si="267"/>
        <v>0</v>
      </c>
      <c r="HG30" s="23">
        <f t="shared" si="268"/>
        <v>0</v>
      </c>
      <c r="HH30" s="23">
        <f t="shared" si="269"/>
        <v>0</v>
      </c>
      <c r="HI30" s="23">
        <f t="shared" si="270"/>
        <v>0</v>
      </c>
      <c r="HJ30" s="23">
        <f t="shared" si="271"/>
        <v>0</v>
      </c>
      <c r="HK30" s="23">
        <f t="shared" si="272"/>
        <v>0</v>
      </c>
      <c r="HL30" s="23">
        <f t="shared" si="273"/>
        <v>0</v>
      </c>
      <c r="HM30" s="23">
        <f t="shared" si="274"/>
        <v>0</v>
      </c>
      <c r="HN30" s="23">
        <f t="shared" si="275"/>
        <v>0</v>
      </c>
      <c r="HO30" s="23">
        <f t="shared" si="276"/>
        <v>0</v>
      </c>
      <c r="HP30" s="23" t="str">
        <f>INDEX(LabNameList,MATCH(LabId,LabIDList,0))</f>
        <v>Trung tâm Kiểm định và Chứng nhận 2</v>
      </c>
      <c r="HQ30" s="23">
        <f t="shared" si="277"/>
        <v>28</v>
      </c>
      <c r="HR30" s="23">
        <f t="shared" si="278"/>
        <v>35</v>
      </c>
      <c r="HS30" s="23">
        <f t="shared" si="279"/>
        <v>0</v>
      </c>
      <c r="HT30" s="23">
        <f t="shared" si="280"/>
        <v>0</v>
      </c>
      <c r="HU30" s="23">
        <f t="shared" si="281"/>
        <v>0</v>
      </c>
      <c r="HV30" s="23">
        <f t="shared" si="282"/>
        <v>0</v>
      </c>
      <c r="HW30" s="22">
        <f t="shared" si="283"/>
        <v>28</v>
      </c>
      <c r="HX30" s="22">
        <f>Input!EB30</f>
        <v>17</v>
      </c>
      <c r="HY30" s="23">
        <v>97</v>
      </c>
      <c r="HZ30" s="23"/>
      <c r="IA30" s="23"/>
      <c r="IB30" s="23"/>
      <c r="IC30" s="25" t="str">
        <f t="shared" si="284"/>
        <v>B00029050118TG33</v>
      </c>
      <c r="ID30" s="26">
        <f>Input!O30</f>
        <v>29</v>
      </c>
      <c r="IE30" s="260" t="str">
        <f t="shared" si="285"/>
        <v>050118</v>
      </c>
      <c r="IF30" s="25" t="s">
        <v>7096</v>
      </c>
      <c r="IG30" s="260" t="str">
        <f t="shared" si="286"/>
        <v>05/01/2018</v>
      </c>
      <c r="IH30" s="260" t="str">
        <f t="shared" si="287"/>
        <v>05/01/2023</v>
      </c>
      <c r="II30" s="342" t="str">
        <f xml:space="preserve"> Input!R30</f>
        <v>05/01/2018</v>
      </c>
      <c r="IJ30" s="260">
        <f t="shared" si="288"/>
        <v>44931</v>
      </c>
      <c r="IK30" s="261">
        <f t="shared" si="289"/>
        <v>3</v>
      </c>
      <c r="IL30" s="262" t="str">
        <f t="shared" si="290"/>
        <v>3-2</v>
      </c>
      <c r="IM30" s="262" t="str">
        <f t="shared" si="291"/>
        <v>CHUNG</v>
      </c>
      <c r="IN30" s="262" t="str">
        <f t="shared" si="292"/>
        <v>KHAC</v>
      </c>
      <c r="IO30" s="262" t="str">
        <f t="shared" si="293"/>
        <v/>
      </c>
      <c r="IP30" s="262" t="str">
        <f t="shared" si="294"/>
        <v/>
      </c>
      <c r="IQ30" s="262" t="str">
        <f t="shared" si="295"/>
        <v/>
      </c>
      <c r="IR30" s="262">
        <f t="shared" si="296"/>
        <v>2</v>
      </c>
      <c r="IS30" s="262">
        <f t="shared" si="297"/>
        <v>1</v>
      </c>
      <c r="IT30" s="262" t="str">
        <f t="shared" si="298"/>
        <v>Yes</v>
      </c>
      <c r="IU30" s="262" t="str">
        <f t="shared" si="299"/>
        <v>Yes</v>
      </c>
    </row>
    <row r="31" spans="1:255" ht="114.75">
      <c r="A31" s="349">
        <f>Input!A31</f>
        <v>30</v>
      </c>
      <c r="B31" s="22" t="str">
        <f>INDEX(ApplicantIDList,MATCH(AI31,ApplicantNameList,0))</f>
        <v>VNM-HCM</v>
      </c>
      <c r="C31" s="22" t="str">
        <f>INDEX(OperatorIDList,MATCH(AJ31,OperatorNameList,0))</f>
        <v>VNMOBILE</v>
      </c>
      <c r="D31" s="22" t="str">
        <f>Input!Y31</f>
        <v>359458</v>
      </c>
      <c r="E31" s="22" t="str">
        <f>Input!G31</f>
        <v>Số 293, đường Man Thiện, khu phố 6, phường Hiệp Phú, quận 9, thành phố Hồ Chí Minh.</v>
      </c>
      <c r="F31" s="22" t="str">
        <f>TRIM(SUBSTITUTE(SUBSTITUTE(Input!H31,"Thành phố ",""),"Tỉnh ",""))</f>
        <v>Hồ Chí Minh</v>
      </c>
      <c r="G31" s="22" t="str">
        <f>Input!I31</f>
        <v>106,79323397</v>
      </c>
      <c r="H31" s="22" t="str">
        <f>Input!J31</f>
        <v>10,85320796</v>
      </c>
      <c r="I31" s="22">
        <f>Input!V31</f>
        <v>2</v>
      </c>
      <c r="J31" s="22" t="str">
        <f>Input!K31</f>
        <v>K00030291217D005</v>
      </c>
      <c r="K31" s="24" t="str">
        <f>TEXT(Input!L31,"dd/mm/yyyy")</f>
        <v>30/12/2017</v>
      </c>
      <c r="L31" s="24" t="str">
        <f>TEXT(Input!M31,"dd/mm/yyyy")</f>
        <v>29/12/2017</v>
      </c>
      <c r="M31" s="22" t="str">
        <f t="shared" si="135"/>
        <v>CÔNG TY CỔ PHẦN VIỄN THÔNG DI ĐỘNG VIETNAMOBILE;CÔNG TY CỔ PHẦN VIỄN THÔNG DI ĐỘNG VIETNAMOBILE</v>
      </c>
      <c r="N31" s="22" t="str">
        <f t="shared" si="136"/>
        <v>359458;359458</v>
      </c>
      <c r="O31" s="22" t="str">
        <f t="shared" si="137"/>
        <v>ERICSSON RBS 2216;ZTE ZXSDR BS8700</v>
      </c>
      <c r="P31" s="22" t="str">
        <f t="shared" si="138"/>
        <v>3;3</v>
      </c>
      <c r="Q31" s="22" t="str">
        <f t="shared" si="139"/>
        <v>4/4/4;2/2/2</v>
      </c>
      <c r="R31" s="22" t="str">
        <f t="shared" si="140"/>
        <v>80W/ 80W/ 80W;80W/ 80W/ 80W</v>
      </c>
      <c r="S31" s="22" t="str">
        <f t="shared" si="141"/>
        <v>G900;U2100</v>
      </c>
      <c r="T31" s="22" t="str">
        <f t="shared" si="142"/>
        <v>26m/ 26m/ 26m;24m/ 24m/ 24m</v>
      </c>
      <c r="U31" s="22">
        <v>30</v>
      </c>
      <c r="V31" s="22"/>
      <c r="W31" s="22" t="b">
        <f>INDEX(TrueFalseList,_xlfn.IFNA(MATCH(Input!EC31,CoKhongList,0),MATCH(Input!EC31,YesNoList,0)))</f>
        <v>0</v>
      </c>
      <c r="X31" s="22" t="b">
        <f>INDEX(TrueFalseList,_xlfn.IFNA(MATCH(Input!W31,CoKhongList,0),MATCH(Input!W31,YesNoList,0)))</f>
        <v>0</v>
      </c>
      <c r="Y31" s="22" t="str">
        <f>Input!DZ31</f>
        <v/>
      </c>
      <c r="Z31" s="22" t="b">
        <f>INDEX(TrueFalseList,_xlfn.IFNA(MATCH(Input!EA31,CoKhongList,0),MATCH(Input!EA31,YesNoList,0)))</f>
        <v>1</v>
      </c>
      <c r="AA31" s="22">
        <f t="shared" si="143"/>
        <v>14</v>
      </c>
      <c r="AB31" s="22" t="b">
        <v>0</v>
      </c>
      <c r="AC31" s="22" t="b">
        <v>1</v>
      </c>
      <c r="AD31" s="22">
        <f>Input!DR31</f>
        <v>0</v>
      </c>
      <c r="AE31" s="22"/>
      <c r="AF31" s="22">
        <f>Options!D35</f>
        <v>0</v>
      </c>
      <c r="AG31" s="22">
        <f t="shared" si="144"/>
        <v>0</v>
      </c>
      <c r="AH31" s="23"/>
      <c r="AI31" s="350" t="str">
        <f>Input!E31</f>
        <v>CHI NHÁNH CÔNG TY CỔ PHẦN VIỄN THÔNG DI ĐỘNG VIETNAMOBILE TẠI THÀNH PHỐ HỒ CHÍ MINH</v>
      </c>
      <c r="AJ31" s="350" t="str">
        <f>Input!F31</f>
        <v>CÔNG TY CỔ PHẦN VIỄN THÔNG DI ĐỘNG VIETNAMOBILE</v>
      </c>
      <c r="AK31" s="22">
        <f t="shared" si="145"/>
        <v>5</v>
      </c>
      <c r="AL31" s="258" t="str">
        <f t="shared" si="146"/>
        <v>thành phố Hồ Chí Minh.</v>
      </c>
      <c r="AM31" s="258" t="str">
        <f t="shared" si="147"/>
        <v>quận 9</v>
      </c>
      <c r="AN31" s="258" t="str">
        <f t="shared" si="148"/>
        <v>phường Hiệp Phú</v>
      </c>
      <c r="AO31" s="22" t="str">
        <f>INDEX(CityIDList,MATCH(F31,CityNameList,0))</f>
        <v>HCM</v>
      </c>
      <c r="AP31" s="23" t="str">
        <f>Input!X31</f>
        <v>CÔNG TY CỔ PHẦN VIỄN THÔNG DI ĐỘNG VIETNAMOBILE</v>
      </c>
      <c r="AQ31" s="23" t="str">
        <f>Input!AN31</f>
        <v>CÔNG TY CỔ PHẦN VIỄN THÔNG DI ĐỘNG VIETNAMOBILE</v>
      </c>
      <c r="AR31" s="23">
        <f>Input!BD31</f>
        <v>0</v>
      </c>
      <c r="AS31" s="23" t="str">
        <f>Input!BT31</f>
        <v/>
      </c>
      <c r="AT31" s="23" t="str">
        <f>Input!CH31</f>
        <v/>
      </c>
      <c r="AU31" s="23" t="str">
        <f>Input!CV31</f>
        <v/>
      </c>
      <c r="AV31" s="23" t="str">
        <f>IF(I31&gt;=1,INDEX(OperatorIDList,MATCH(AP31,OperatorNameList,0)),"")</f>
        <v>VNMOBILE</v>
      </c>
      <c r="AW31" s="23" t="str">
        <f>IF(I31&gt;=2,INDEX(OperatorIDList,MATCH(AQ31,OperatorNameList,0)),"")</f>
        <v>VNMOBILE</v>
      </c>
      <c r="AX31" s="23" t="str">
        <f>IF(I31&gt;=3,INDEX(OperatorIDList,MATCH(AR31,OperatorNameList,0)),"")</f>
        <v/>
      </c>
      <c r="AY31" s="23" t="str">
        <f>IF(I31&gt;=4,INDEX(OperatorIDList,MATCH(AS31,OperatorNameList,0)),"")</f>
        <v/>
      </c>
      <c r="AZ31" s="23" t="str">
        <f>IF(I31&gt;=5,INDEX(OperatorIDList,MATCH(AT31,OperatorNameList,0)),"")</f>
        <v/>
      </c>
      <c r="BA31" s="23" t="str">
        <f>IF(I31&gt;=6,INDEX(OperatorIDList,MATCH(AU31,OperatorNameList,0)),"")</f>
        <v/>
      </c>
      <c r="BB31" s="23" t="str">
        <f t="shared" si="149"/>
        <v>VNMOBILE;VNMOBILE</v>
      </c>
      <c r="BC31" s="23" t="str">
        <f>Input!Y31</f>
        <v>359458</v>
      </c>
      <c r="BD31" s="23" t="str">
        <f>Input!AO31</f>
        <v>359458</v>
      </c>
      <c r="BE31" s="23">
        <f>Input!BE31</f>
        <v>0</v>
      </c>
      <c r="BF31" s="23" t="str">
        <f>Input!BU31</f>
        <v/>
      </c>
      <c r="BG31" s="23" t="str">
        <f>Input!CI31</f>
        <v/>
      </c>
      <c r="BH31" s="23" t="str">
        <f>Input!CW31</f>
        <v/>
      </c>
      <c r="BI31" s="23" t="str">
        <f>Input!Z31</f>
        <v>ERICSSON RBS 2216</v>
      </c>
      <c r="BJ31" s="23" t="str">
        <f>Input!AP31</f>
        <v>ZTE ZXSDR BS8700</v>
      </c>
      <c r="BK31" s="23">
        <f>Input!BF31</f>
        <v>0</v>
      </c>
      <c r="BL31" s="23" t="str">
        <f>Input!BV31</f>
        <v/>
      </c>
      <c r="BM31" s="23" t="str">
        <f>Input!CJ31</f>
        <v/>
      </c>
      <c r="BN31" s="23" t="str">
        <f>Input!CX31</f>
        <v/>
      </c>
      <c r="BO31" s="350">
        <f>IF(ISNUMBER(Input!AA31),Input!AA31,0)</f>
        <v>3</v>
      </c>
      <c r="BP31" s="350">
        <f>IF(ISNUMBER(Input!AQ31),Input!AQ31,0)</f>
        <v>3</v>
      </c>
      <c r="BQ31" s="350">
        <f>IF(ISNUMBER(Input!BG31),Input!BG31,0)</f>
        <v>0</v>
      </c>
      <c r="BR31" s="350">
        <f>IF(ISNUMBER(Input!BW31),Input!BW31,0)</f>
        <v>0</v>
      </c>
      <c r="BS31" s="350">
        <f>IF(ISNUMBER(Input!CK31),Input!CK31,0)</f>
        <v>0</v>
      </c>
      <c r="BT31" s="351">
        <f>IF(ISNUMBER(Input!CY31),Input!CY31,0)</f>
        <v>0</v>
      </c>
      <c r="BU31" s="23" t="str">
        <f>Input!AF31</f>
        <v>4/4/4</v>
      </c>
      <c r="BV31" s="23" t="str">
        <f>Input!AV31</f>
        <v>2/2/2</v>
      </c>
      <c r="BW31" s="23" t="str">
        <f>Input!BL31</f>
        <v/>
      </c>
      <c r="BX31" s="23" t="str">
        <f>Input!CA31</f>
        <v/>
      </c>
      <c r="BY31" s="23" t="str">
        <f>Input!CO31</f>
        <v/>
      </c>
      <c r="BZ31" s="23" t="str">
        <f>Input!DC31</f>
        <v/>
      </c>
      <c r="CA31" s="23">
        <f t="shared" si="150"/>
        <v>4</v>
      </c>
      <c r="CB31" s="23">
        <f t="shared" si="151"/>
        <v>4</v>
      </c>
      <c r="CC31" s="23">
        <f t="shared" si="152"/>
        <v>4</v>
      </c>
      <c r="CD31" s="23">
        <f t="shared" si="153"/>
        <v>0</v>
      </c>
      <c r="CE31" s="23">
        <f t="shared" si="154"/>
        <v>0</v>
      </c>
      <c r="CF31" s="23">
        <f t="shared" si="155"/>
        <v>0</v>
      </c>
      <c r="CG31" s="23">
        <f t="shared" si="156"/>
        <v>2</v>
      </c>
      <c r="CH31" s="23">
        <f t="shared" si="157"/>
        <v>2</v>
      </c>
      <c r="CI31" s="23">
        <f t="shared" si="158"/>
        <v>2</v>
      </c>
      <c r="CJ31" s="23">
        <f t="shared" si="159"/>
        <v>0</v>
      </c>
      <c r="CK31" s="23">
        <f t="shared" si="160"/>
        <v>0</v>
      </c>
      <c r="CL31" s="23">
        <f t="shared" si="161"/>
        <v>0</v>
      </c>
      <c r="CM31" s="23">
        <f t="shared" si="162"/>
        <v>0</v>
      </c>
      <c r="CN31" s="23">
        <f t="shared" si="163"/>
        <v>0</v>
      </c>
      <c r="CO31" s="23">
        <f t="shared" si="164"/>
        <v>0</v>
      </c>
      <c r="CP31" s="23">
        <f t="shared" si="165"/>
        <v>0</v>
      </c>
      <c r="CQ31" s="23">
        <f t="shared" si="166"/>
        <v>0</v>
      </c>
      <c r="CR31" s="23">
        <f t="shared" si="167"/>
        <v>0</v>
      </c>
      <c r="CS31" s="23">
        <f t="shared" si="168"/>
        <v>0</v>
      </c>
      <c r="CT31" s="23">
        <f t="shared" si="169"/>
        <v>0</v>
      </c>
      <c r="CU31" s="23">
        <f t="shared" si="170"/>
        <v>0</v>
      </c>
      <c r="CV31" s="23">
        <f t="shared" si="171"/>
        <v>0</v>
      </c>
      <c r="CW31" s="23">
        <f t="shared" si="172"/>
        <v>0</v>
      </c>
      <c r="CX31" s="23">
        <f t="shared" si="173"/>
        <v>0</v>
      </c>
      <c r="CY31" s="23">
        <f t="shared" si="174"/>
        <v>0</v>
      </c>
      <c r="CZ31" s="23">
        <f t="shared" si="175"/>
        <v>0</v>
      </c>
      <c r="DA31" s="23">
        <f t="shared" si="176"/>
        <v>0</v>
      </c>
      <c r="DB31" s="23">
        <f t="shared" si="177"/>
        <v>0</v>
      </c>
      <c r="DC31" s="23">
        <f t="shared" si="178"/>
        <v>0</v>
      </c>
      <c r="DD31" s="23">
        <f t="shared" si="179"/>
        <v>0</v>
      </c>
      <c r="DE31" s="23">
        <f t="shared" si="180"/>
        <v>0</v>
      </c>
      <c r="DF31" s="23">
        <f t="shared" si="181"/>
        <v>0</v>
      </c>
      <c r="DG31" s="23">
        <f t="shared" si="182"/>
        <v>0</v>
      </c>
      <c r="DH31" s="23">
        <f t="shared" si="183"/>
        <v>0</v>
      </c>
      <c r="DI31" s="23">
        <f t="shared" si="184"/>
        <v>0</v>
      </c>
      <c r="DJ31" s="23">
        <f t="shared" si="185"/>
        <v>0</v>
      </c>
      <c r="DK31" s="23" t="str">
        <f>Input!AK31</f>
        <v>80W/80W/80W</v>
      </c>
      <c r="DL31" s="23" t="str">
        <f>Input!BA31</f>
        <v>80W/80W/80W</v>
      </c>
      <c r="DM31" s="23" t="str">
        <f>Input!BQ31</f>
        <v/>
      </c>
      <c r="DN31" s="23" t="str">
        <f>Input!CE31</f>
        <v/>
      </c>
      <c r="DO31" s="23" t="str">
        <f>Input!CS31</f>
        <v/>
      </c>
      <c r="DP31" s="23" t="str">
        <f>Input!DG31</f>
        <v/>
      </c>
      <c r="DQ31" s="23" t="str">
        <f t="shared" si="186"/>
        <v>80W/ 80W/ 80W</v>
      </c>
      <c r="DR31" s="23" t="str">
        <f t="shared" si="187"/>
        <v>80W/ 80W/ 80W</v>
      </c>
      <c r="DS31" s="23" t="str">
        <f t="shared" si="188"/>
        <v/>
      </c>
      <c r="DT31" s="23" t="str">
        <f t="shared" si="189"/>
        <v/>
      </c>
      <c r="DU31" s="23" t="str">
        <f t="shared" si="190"/>
        <v/>
      </c>
      <c r="DV31" s="23" t="str">
        <f t="shared" si="191"/>
        <v/>
      </c>
      <c r="DW31" s="23">
        <f t="shared" si="192"/>
        <v>80</v>
      </c>
      <c r="DX31" s="23">
        <f t="shared" si="193"/>
        <v>80</v>
      </c>
      <c r="DY31" s="23">
        <f t="shared" si="194"/>
        <v>80</v>
      </c>
      <c r="DZ31" s="23">
        <f t="shared" si="195"/>
        <v>0</v>
      </c>
      <c r="EA31" s="23">
        <f t="shared" si="196"/>
        <v>0</v>
      </c>
      <c r="EB31" s="23">
        <f t="shared" si="197"/>
        <v>0</v>
      </c>
      <c r="EC31" s="23">
        <f t="shared" si="198"/>
        <v>80</v>
      </c>
      <c r="ED31" s="23">
        <f t="shared" si="199"/>
        <v>80</v>
      </c>
      <c r="EE31" s="23">
        <f t="shared" si="200"/>
        <v>80</v>
      </c>
      <c r="EF31" s="23">
        <f t="shared" si="201"/>
        <v>80</v>
      </c>
      <c r="EG31" s="23">
        <f t="shared" si="202"/>
        <v>0</v>
      </c>
      <c r="EH31" s="23">
        <f t="shared" si="203"/>
        <v>0</v>
      </c>
      <c r="EI31" s="23">
        <f t="shared" si="204"/>
        <v>0</v>
      </c>
      <c r="EJ31" s="23">
        <f t="shared" si="205"/>
        <v>80</v>
      </c>
      <c r="EK31" s="23">
        <f t="shared" si="206"/>
        <v>0</v>
      </c>
      <c r="EL31" s="23">
        <f t="shared" si="207"/>
        <v>0</v>
      </c>
      <c r="EM31" s="23">
        <f t="shared" si="208"/>
        <v>0</v>
      </c>
      <c r="EN31" s="23">
        <f t="shared" si="209"/>
        <v>0</v>
      </c>
      <c r="EO31" s="23">
        <f t="shared" si="210"/>
        <v>0</v>
      </c>
      <c r="EP31" s="23">
        <f t="shared" si="211"/>
        <v>0</v>
      </c>
      <c r="EQ31" s="23">
        <f t="shared" si="212"/>
        <v>0</v>
      </c>
      <c r="ER31" s="23">
        <f t="shared" si="213"/>
        <v>0</v>
      </c>
      <c r="ES31" s="23">
        <f t="shared" si="214"/>
        <v>0</v>
      </c>
      <c r="ET31" s="23">
        <f t="shared" si="215"/>
        <v>0</v>
      </c>
      <c r="EU31" s="23">
        <f t="shared" si="216"/>
        <v>0</v>
      </c>
      <c r="EV31" s="23">
        <f t="shared" si="217"/>
        <v>0</v>
      </c>
      <c r="EW31" s="23">
        <f t="shared" si="218"/>
        <v>0</v>
      </c>
      <c r="EX31" s="23">
        <f t="shared" si="219"/>
        <v>0</v>
      </c>
      <c r="EY31" s="23">
        <f t="shared" si="220"/>
        <v>0</v>
      </c>
      <c r="EZ31" s="23">
        <f t="shared" si="221"/>
        <v>0</v>
      </c>
      <c r="FA31" s="23">
        <f t="shared" si="222"/>
        <v>0</v>
      </c>
      <c r="FB31" s="23">
        <f t="shared" si="223"/>
        <v>0</v>
      </c>
      <c r="FC31" s="23">
        <f t="shared" si="224"/>
        <v>0</v>
      </c>
      <c r="FD31" s="23">
        <f t="shared" si="225"/>
        <v>0</v>
      </c>
      <c r="FE31" s="23">
        <f t="shared" si="226"/>
        <v>0</v>
      </c>
      <c r="FF31" s="23">
        <f t="shared" si="227"/>
        <v>0</v>
      </c>
      <c r="FG31" s="23">
        <f t="shared" si="228"/>
        <v>0</v>
      </c>
      <c r="FH31" s="23">
        <f t="shared" si="229"/>
        <v>0</v>
      </c>
      <c r="FI31" s="23">
        <f t="shared" si="230"/>
        <v>0</v>
      </c>
      <c r="FJ31" s="23">
        <f t="shared" si="231"/>
        <v>0</v>
      </c>
      <c r="FK31" s="23">
        <f t="shared" si="232"/>
        <v>0</v>
      </c>
      <c r="FL31" s="23">
        <f t="shared" si="233"/>
        <v>0</v>
      </c>
      <c r="FM31" s="23">
        <f t="shared" si="234"/>
        <v>80</v>
      </c>
      <c r="FN31" s="23" t="str">
        <f>Input!AL31</f>
        <v>G900</v>
      </c>
      <c r="FO31" s="23" t="str">
        <f>Input!BB31</f>
        <v>U2100</v>
      </c>
      <c r="FP31" s="23">
        <f>Input!BR31</f>
        <v>0</v>
      </c>
      <c r="FQ31" s="23" t="str">
        <f>Input!CF31</f>
        <v/>
      </c>
      <c r="FR31" s="23" t="str">
        <f>Input!CT31</f>
        <v/>
      </c>
      <c r="FS31" s="23" t="str">
        <f>Input!DH31</f>
        <v/>
      </c>
      <c r="FT31" s="23" t="str">
        <f>Input!AM31</f>
        <v>26m/ 26m/ 26m</v>
      </c>
      <c r="FU31" s="23" t="str">
        <f>Input!BC31</f>
        <v>24m/ 24m/ 24m</v>
      </c>
      <c r="FV31" s="23">
        <f>Input!BS31</f>
        <v>0</v>
      </c>
      <c r="FW31" s="23" t="str">
        <f>Input!CG31</f>
        <v/>
      </c>
      <c r="FX31" s="23" t="str">
        <f>Input!CU31</f>
        <v/>
      </c>
      <c r="FY31" s="23" t="str">
        <f>Input!DI31</f>
        <v/>
      </c>
      <c r="FZ31" s="23" t="str">
        <f t="shared" si="235"/>
        <v>26m/ 26m/ 26m</v>
      </c>
      <c r="GA31" s="23" t="str">
        <f t="shared" si="236"/>
        <v>24m/ 24m/ 24m</v>
      </c>
      <c r="GB31" s="23" t="str">
        <f t="shared" si="237"/>
        <v/>
      </c>
      <c r="GC31" s="23" t="str">
        <f t="shared" si="238"/>
        <v/>
      </c>
      <c r="GD31" s="23" t="str">
        <f t="shared" si="239"/>
        <v/>
      </c>
      <c r="GE31" s="23" t="str">
        <f t="shared" si="240"/>
        <v/>
      </c>
      <c r="GF31" s="23">
        <f t="shared" si="241"/>
        <v>26</v>
      </c>
      <c r="GG31" s="23">
        <f t="shared" si="242"/>
        <v>26</v>
      </c>
      <c r="GH31" s="23">
        <f t="shared" si="243"/>
        <v>26</v>
      </c>
      <c r="GI31" s="23">
        <f t="shared" si="244"/>
        <v>0</v>
      </c>
      <c r="GJ31" s="23">
        <f t="shared" si="245"/>
        <v>0</v>
      </c>
      <c r="GK31" s="23">
        <f t="shared" si="246"/>
        <v>0</v>
      </c>
      <c r="GL31" s="23">
        <f t="shared" si="247"/>
        <v>24</v>
      </c>
      <c r="GM31" s="23">
        <f t="shared" si="248"/>
        <v>24</v>
      </c>
      <c r="GN31" s="23">
        <f t="shared" si="249"/>
        <v>24</v>
      </c>
      <c r="GO31" s="23">
        <f t="shared" si="250"/>
        <v>0</v>
      </c>
      <c r="GP31" s="23">
        <f t="shared" si="251"/>
        <v>0</v>
      </c>
      <c r="GQ31" s="23">
        <f t="shared" si="252"/>
        <v>0</v>
      </c>
      <c r="GR31" s="23">
        <f t="shared" si="253"/>
        <v>0</v>
      </c>
      <c r="GS31" s="23">
        <f t="shared" si="254"/>
        <v>0</v>
      </c>
      <c r="GT31" s="23">
        <f t="shared" si="255"/>
        <v>0</v>
      </c>
      <c r="GU31" s="23">
        <f t="shared" si="256"/>
        <v>0</v>
      </c>
      <c r="GV31" s="23">
        <f t="shared" si="257"/>
        <v>0</v>
      </c>
      <c r="GW31" s="23">
        <f t="shared" si="258"/>
        <v>0</v>
      </c>
      <c r="GX31" s="23">
        <f t="shared" si="259"/>
        <v>0</v>
      </c>
      <c r="GY31" s="23">
        <f t="shared" si="260"/>
        <v>0</v>
      </c>
      <c r="GZ31" s="23">
        <f t="shared" si="261"/>
        <v>0</v>
      </c>
      <c r="HA31" s="23">
        <f t="shared" si="262"/>
        <v>0</v>
      </c>
      <c r="HB31" s="23">
        <f t="shared" si="263"/>
        <v>0</v>
      </c>
      <c r="HC31" s="23">
        <f t="shared" si="264"/>
        <v>0</v>
      </c>
      <c r="HD31" s="23">
        <f t="shared" si="265"/>
        <v>0</v>
      </c>
      <c r="HE31" s="23">
        <f t="shared" si="266"/>
        <v>0</v>
      </c>
      <c r="HF31" s="23">
        <f t="shared" si="267"/>
        <v>0</v>
      </c>
      <c r="HG31" s="23">
        <f t="shared" si="268"/>
        <v>0</v>
      </c>
      <c r="HH31" s="23">
        <f t="shared" si="269"/>
        <v>0</v>
      </c>
      <c r="HI31" s="23">
        <f t="shared" si="270"/>
        <v>0</v>
      </c>
      <c r="HJ31" s="23">
        <f t="shared" si="271"/>
        <v>0</v>
      </c>
      <c r="HK31" s="23">
        <f t="shared" si="272"/>
        <v>0</v>
      </c>
      <c r="HL31" s="23">
        <f t="shared" si="273"/>
        <v>0</v>
      </c>
      <c r="HM31" s="23">
        <f t="shared" si="274"/>
        <v>0</v>
      </c>
      <c r="HN31" s="23">
        <f t="shared" si="275"/>
        <v>0</v>
      </c>
      <c r="HO31" s="23">
        <f t="shared" si="276"/>
        <v>0</v>
      </c>
      <c r="HP31" s="23" t="str">
        <f>INDEX(LabNameList,MATCH(LabId,LabIDList,0))</f>
        <v>Trung tâm Kiểm định và Chứng nhận 2</v>
      </c>
      <c r="HQ31" s="23">
        <f t="shared" si="277"/>
        <v>26</v>
      </c>
      <c r="HR31" s="23">
        <f t="shared" si="278"/>
        <v>24</v>
      </c>
      <c r="HS31" s="23">
        <f t="shared" si="279"/>
        <v>0</v>
      </c>
      <c r="HT31" s="23">
        <f t="shared" si="280"/>
        <v>0</v>
      </c>
      <c r="HU31" s="23">
        <f t="shared" si="281"/>
        <v>0</v>
      </c>
      <c r="HV31" s="23">
        <f t="shared" si="282"/>
        <v>0</v>
      </c>
      <c r="HW31" s="22">
        <f t="shared" si="283"/>
        <v>24</v>
      </c>
      <c r="HX31" s="22">
        <f>Input!EB31</f>
        <v>10</v>
      </c>
      <c r="HY31" s="23">
        <v>97</v>
      </c>
      <c r="HZ31" s="23"/>
      <c r="IA31" s="23"/>
      <c r="IB31" s="23"/>
      <c r="IC31" s="25" t="str">
        <f t="shared" si="284"/>
        <v>B00030050118TG34</v>
      </c>
      <c r="ID31" s="26">
        <f>Input!O31</f>
        <v>30</v>
      </c>
      <c r="IE31" s="260" t="str">
        <f t="shared" si="285"/>
        <v>050118</v>
      </c>
      <c r="IF31" s="25" t="s">
        <v>7097</v>
      </c>
      <c r="IG31" s="260" t="str">
        <f t="shared" si="286"/>
        <v>05/01/2018</v>
      </c>
      <c r="IH31" s="260" t="str">
        <f t="shared" si="287"/>
        <v>05/01/2023</v>
      </c>
      <c r="II31" s="342" t="str">
        <f xml:space="preserve"> Input!R31</f>
        <v>05/01/2018</v>
      </c>
      <c r="IJ31" s="260">
        <f t="shared" si="288"/>
        <v>44931</v>
      </c>
      <c r="IK31" s="261">
        <f t="shared" si="289"/>
        <v>3</v>
      </c>
      <c r="IL31" s="262" t="str">
        <f t="shared" si="290"/>
        <v>3-2</v>
      </c>
      <c r="IM31" s="262" t="str">
        <f t="shared" si="291"/>
        <v>CHUNG</v>
      </c>
      <c r="IN31" s="262" t="str">
        <f t="shared" si="292"/>
        <v>KHAC</v>
      </c>
      <c r="IO31" s="262" t="str">
        <f t="shared" si="293"/>
        <v/>
      </c>
      <c r="IP31" s="262" t="str">
        <f t="shared" si="294"/>
        <v/>
      </c>
      <c r="IQ31" s="262" t="str">
        <f t="shared" si="295"/>
        <v/>
      </c>
      <c r="IR31" s="262">
        <f t="shared" si="296"/>
        <v>2</v>
      </c>
      <c r="IS31" s="262">
        <f t="shared" si="297"/>
        <v>1</v>
      </c>
      <c r="IT31" s="262" t="str">
        <f t="shared" si="298"/>
        <v>Yes</v>
      </c>
      <c r="IU31" s="262" t="str">
        <f t="shared" si="299"/>
        <v>Yes</v>
      </c>
    </row>
    <row r="32" spans="1:255" ht="114.75">
      <c r="A32" s="349">
        <f>Input!A32</f>
        <v>31</v>
      </c>
      <c r="B32" s="22" t="str">
        <f>INDEX(ApplicantIDList,MATCH(AI32,ApplicantNameList,0))</f>
        <v>VNM-HCM</v>
      </c>
      <c r="C32" s="22" t="str">
        <f>INDEX(OperatorIDList,MATCH(AJ32,OperatorNameList,0))</f>
        <v>VNMOBILE</v>
      </c>
      <c r="D32" s="22" t="str">
        <f>Input!Y32</f>
        <v>359022</v>
      </c>
      <c r="E32" s="22" t="str">
        <f>Input!G32</f>
        <v>Số 58/35, đường Tân Lập 1, khu phố 3, phường Hiệp Phú, quận 9, thành phố Hồ Chí Minh.</v>
      </c>
      <c r="F32" s="22" t="str">
        <f>TRIM(SUBSTITUTE(SUBSTITUTE(Input!H32,"Thành phố ",""),"Tỉnh ",""))</f>
        <v>Hồ Chí Minh</v>
      </c>
      <c r="G32" s="22" t="str">
        <f>Input!I32</f>
        <v>106,77884958</v>
      </c>
      <c r="H32" s="22" t="str">
        <f>Input!J32</f>
        <v>10,84957335</v>
      </c>
      <c r="I32" s="22">
        <f>Input!V32</f>
        <v>2</v>
      </c>
      <c r="J32" s="22" t="str">
        <f>Input!K32</f>
        <v>K00031291217D005</v>
      </c>
      <c r="K32" s="24" t="str">
        <f>TEXT(Input!L32,"dd/mm/yyyy")</f>
        <v>30/12/2017</v>
      </c>
      <c r="L32" s="24" t="str">
        <f>TEXT(Input!M32,"dd/mm/yyyy")</f>
        <v>29/12/2017</v>
      </c>
      <c r="M32" s="22" t="str">
        <f t="shared" si="135"/>
        <v>CÔNG TY CỔ PHẦN VIỄN THÔNG DI ĐỘNG VIETNAMOBILE;CÔNG TY CỔ PHẦN VIỄN THÔNG DI ĐỘNG VIETNAMOBILE</v>
      </c>
      <c r="N32" s="22" t="str">
        <f t="shared" si="136"/>
        <v>359022;359022</v>
      </c>
      <c r="O32" s="22" t="str">
        <f t="shared" si="137"/>
        <v>ERICSSON RBS 2216;ZTE ZXSDR BS8700</v>
      </c>
      <c r="P32" s="22" t="str">
        <f t="shared" si="138"/>
        <v>3;3</v>
      </c>
      <c r="Q32" s="22" t="str">
        <f t="shared" si="139"/>
        <v>4/4/4;2/2/2</v>
      </c>
      <c r="R32" s="22" t="str">
        <f t="shared" si="140"/>
        <v>80W/ 80W/ 80W;80W/ 80W/ 80W</v>
      </c>
      <c r="S32" s="22" t="str">
        <f t="shared" si="141"/>
        <v>G900;U2100</v>
      </c>
      <c r="T32" s="22" t="str">
        <f t="shared" si="142"/>
        <v>44m/ 44m/ 44m;40m/ 40m/ 40m</v>
      </c>
      <c r="U32" s="22">
        <v>31</v>
      </c>
      <c r="V32" s="22"/>
      <c r="W32" s="22" t="b">
        <f>INDEX(TrueFalseList,_xlfn.IFNA(MATCH(Input!EC32,CoKhongList,0),MATCH(Input!EC32,YesNoList,0)))</f>
        <v>1</v>
      </c>
      <c r="X32" s="22" t="b">
        <f>INDEX(TrueFalseList,_xlfn.IFNA(MATCH(Input!W32,CoKhongList,0),MATCH(Input!W32,YesNoList,0)))</f>
        <v>1</v>
      </c>
      <c r="Y32" s="22">
        <f>Input!DZ32</f>
        <v>40</v>
      </c>
      <c r="Z32" s="22" t="b">
        <f>INDEX(TrueFalseList,_xlfn.IFNA(MATCH(Input!EA32,CoKhongList,0),MATCH(Input!EA32,YesNoList,0)))</f>
        <v>1</v>
      </c>
      <c r="AA32" s="22">
        <f t="shared" si="143"/>
        <v>14</v>
      </c>
      <c r="AB32" s="22" t="b">
        <v>0</v>
      </c>
      <c r="AC32" s="22" t="b">
        <v>1</v>
      </c>
      <c r="AD32" s="22">
        <f>Input!DR32</f>
        <v>0</v>
      </c>
      <c r="AE32" s="22"/>
      <c r="AF32" s="22">
        <f>Options!D36</f>
        <v>0</v>
      </c>
      <c r="AG32" s="22">
        <f t="shared" si="144"/>
        <v>0</v>
      </c>
      <c r="AH32" s="23"/>
      <c r="AI32" s="350" t="str">
        <f>Input!E32</f>
        <v>CHI NHÁNH CÔNG TY CỔ PHẦN VIỄN THÔNG DI ĐỘNG VIETNAMOBILE TẠI THÀNH PHỐ HỒ CHÍ MINH</v>
      </c>
      <c r="AJ32" s="350" t="str">
        <f>Input!F32</f>
        <v>CÔNG TY CỔ PHẦN VIỄN THÔNG DI ĐỘNG VIETNAMOBILE</v>
      </c>
      <c r="AK32" s="22">
        <f t="shared" si="145"/>
        <v>5</v>
      </c>
      <c r="AL32" s="258" t="str">
        <f t="shared" si="146"/>
        <v>thành phố Hồ Chí Minh.</v>
      </c>
      <c r="AM32" s="258" t="str">
        <f t="shared" si="147"/>
        <v>quận 9</v>
      </c>
      <c r="AN32" s="258" t="str">
        <f t="shared" si="148"/>
        <v>phường Hiệp Phú</v>
      </c>
      <c r="AO32" s="22" t="str">
        <f>INDEX(CityIDList,MATCH(F32,CityNameList,0))</f>
        <v>HCM</v>
      </c>
      <c r="AP32" s="23" t="str">
        <f>Input!X32</f>
        <v>CÔNG TY CỔ PHẦN VIỄN THÔNG DI ĐỘNG VIETNAMOBILE</v>
      </c>
      <c r="AQ32" s="23" t="str">
        <f>Input!AN32</f>
        <v>CÔNG TY CỔ PHẦN VIỄN THÔNG DI ĐỘNG VIETNAMOBILE</v>
      </c>
      <c r="AR32" s="23">
        <f>Input!BD32</f>
        <v>0</v>
      </c>
      <c r="AS32" s="23" t="str">
        <f>Input!BT32</f>
        <v/>
      </c>
      <c r="AT32" s="23" t="str">
        <f>Input!CH32</f>
        <v/>
      </c>
      <c r="AU32" s="23" t="str">
        <f>Input!CV32</f>
        <v/>
      </c>
      <c r="AV32" s="23" t="str">
        <f>IF(I32&gt;=1,INDEX(OperatorIDList,MATCH(AP32,OperatorNameList,0)),"")</f>
        <v>VNMOBILE</v>
      </c>
      <c r="AW32" s="23" t="str">
        <f>IF(I32&gt;=2,INDEX(OperatorIDList,MATCH(AQ32,OperatorNameList,0)),"")</f>
        <v>VNMOBILE</v>
      </c>
      <c r="AX32" s="23" t="str">
        <f>IF(I32&gt;=3,INDEX(OperatorIDList,MATCH(AR32,OperatorNameList,0)),"")</f>
        <v/>
      </c>
      <c r="AY32" s="23" t="str">
        <f>IF(I32&gt;=4,INDEX(OperatorIDList,MATCH(AS32,OperatorNameList,0)),"")</f>
        <v/>
      </c>
      <c r="AZ32" s="23" t="str">
        <f>IF(I32&gt;=5,INDEX(OperatorIDList,MATCH(AT32,OperatorNameList,0)),"")</f>
        <v/>
      </c>
      <c r="BA32" s="23" t="str">
        <f>IF(I32&gt;=6,INDEX(OperatorIDList,MATCH(AU32,OperatorNameList,0)),"")</f>
        <v/>
      </c>
      <c r="BB32" s="23" t="str">
        <f t="shared" si="149"/>
        <v>VNMOBILE;VNMOBILE</v>
      </c>
      <c r="BC32" s="23" t="str">
        <f>Input!Y32</f>
        <v>359022</v>
      </c>
      <c r="BD32" s="23" t="str">
        <f>Input!AO32</f>
        <v>359022</v>
      </c>
      <c r="BE32" s="23">
        <f>Input!BE32</f>
        <v>0</v>
      </c>
      <c r="BF32" s="23" t="str">
        <f>Input!BU32</f>
        <v/>
      </c>
      <c r="BG32" s="23" t="str">
        <f>Input!CI32</f>
        <v/>
      </c>
      <c r="BH32" s="23" t="str">
        <f>Input!CW32</f>
        <v/>
      </c>
      <c r="BI32" s="23" t="str">
        <f>Input!Z32</f>
        <v>ERICSSON RBS 2216</v>
      </c>
      <c r="BJ32" s="23" t="str">
        <f>Input!AP32</f>
        <v>ZTE ZXSDR BS8700</v>
      </c>
      <c r="BK32" s="23">
        <f>Input!BF32</f>
        <v>0</v>
      </c>
      <c r="BL32" s="23" t="str">
        <f>Input!BV32</f>
        <v/>
      </c>
      <c r="BM32" s="23" t="str">
        <f>Input!CJ32</f>
        <v/>
      </c>
      <c r="BN32" s="23" t="str">
        <f>Input!CX32</f>
        <v/>
      </c>
      <c r="BO32" s="350">
        <f>IF(ISNUMBER(Input!AA32),Input!AA32,0)</f>
        <v>3</v>
      </c>
      <c r="BP32" s="350">
        <f>IF(ISNUMBER(Input!AQ32),Input!AQ32,0)</f>
        <v>3</v>
      </c>
      <c r="BQ32" s="350">
        <f>IF(ISNUMBER(Input!BG32),Input!BG32,0)</f>
        <v>0</v>
      </c>
      <c r="BR32" s="350">
        <f>IF(ISNUMBER(Input!BW32),Input!BW32,0)</f>
        <v>0</v>
      </c>
      <c r="BS32" s="350">
        <f>IF(ISNUMBER(Input!CK32),Input!CK32,0)</f>
        <v>0</v>
      </c>
      <c r="BT32" s="351">
        <f>IF(ISNUMBER(Input!CY32),Input!CY32,0)</f>
        <v>0</v>
      </c>
      <c r="BU32" s="23" t="str">
        <f>Input!AF32</f>
        <v>4/4/4</v>
      </c>
      <c r="BV32" s="23" t="str">
        <f>Input!AV32</f>
        <v>2/2/2</v>
      </c>
      <c r="BW32" s="23" t="str">
        <f>Input!BL32</f>
        <v/>
      </c>
      <c r="BX32" s="23" t="str">
        <f>Input!CA32</f>
        <v/>
      </c>
      <c r="BY32" s="23" t="str">
        <f>Input!CO32</f>
        <v/>
      </c>
      <c r="BZ32" s="23" t="str">
        <f>Input!DC32</f>
        <v/>
      </c>
      <c r="CA32" s="23">
        <f t="shared" si="150"/>
        <v>4</v>
      </c>
      <c r="CB32" s="23">
        <f t="shared" si="151"/>
        <v>4</v>
      </c>
      <c r="CC32" s="23">
        <f t="shared" si="152"/>
        <v>4</v>
      </c>
      <c r="CD32" s="23">
        <f t="shared" si="153"/>
        <v>0</v>
      </c>
      <c r="CE32" s="23">
        <f t="shared" si="154"/>
        <v>0</v>
      </c>
      <c r="CF32" s="23">
        <f t="shared" si="155"/>
        <v>0</v>
      </c>
      <c r="CG32" s="23">
        <f t="shared" si="156"/>
        <v>2</v>
      </c>
      <c r="CH32" s="23">
        <f t="shared" si="157"/>
        <v>2</v>
      </c>
      <c r="CI32" s="23">
        <f t="shared" si="158"/>
        <v>2</v>
      </c>
      <c r="CJ32" s="23">
        <f t="shared" si="159"/>
        <v>0</v>
      </c>
      <c r="CK32" s="23">
        <f t="shared" si="160"/>
        <v>0</v>
      </c>
      <c r="CL32" s="23">
        <f t="shared" si="161"/>
        <v>0</v>
      </c>
      <c r="CM32" s="23">
        <f t="shared" si="162"/>
        <v>0</v>
      </c>
      <c r="CN32" s="23">
        <f t="shared" si="163"/>
        <v>0</v>
      </c>
      <c r="CO32" s="23">
        <f t="shared" si="164"/>
        <v>0</v>
      </c>
      <c r="CP32" s="23">
        <f t="shared" si="165"/>
        <v>0</v>
      </c>
      <c r="CQ32" s="23">
        <f t="shared" si="166"/>
        <v>0</v>
      </c>
      <c r="CR32" s="23">
        <f t="shared" si="167"/>
        <v>0</v>
      </c>
      <c r="CS32" s="23">
        <f t="shared" si="168"/>
        <v>0</v>
      </c>
      <c r="CT32" s="23">
        <f t="shared" si="169"/>
        <v>0</v>
      </c>
      <c r="CU32" s="23">
        <f t="shared" si="170"/>
        <v>0</v>
      </c>
      <c r="CV32" s="23">
        <f t="shared" si="171"/>
        <v>0</v>
      </c>
      <c r="CW32" s="23">
        <f t="shared" si="172"/>
        <v>0</v>
      </c>
      <c r="CX32" s="23">
        <f t="shared" si="173"/>
        <v>0</v>
      </c>
      <c r="CY32" s="23">
        <f t="shared" si="174"/>
        <v>0</v>
      </c>
      <c r="CZ32" s="23">
        <f t="shared" si="175"/>
        <v>0</v>
      </c>
      <c r="DA32" s="23">
        <f t="shared" si="176"/>
        <v>0</v>
      </c>
      <c r="DB32" s="23">
        <f t="shared" si="177"/>
        <v>0</v>
      </c>
      <c r="DC32" s="23">
        <f t="shared" si="178"/>
        <v>0</v>
      </c>
      <c r="DD32" s="23">
        <f t="shared" si="179"/>
        <v>0</v>
      </c>
      <c r="DE32" s="23">
        <f t="shared" si="180"/>
        <v>0</v>
      </c>
      <c r="DF32" s="23">
        <f t="shared" si="181"/>
        <v>0</v>
      </c>
      <c r="DG32" s="23">
        <f t="shared" si="182"/>
        <v>0</v>
      </c>
      <c r="DH32" s="23">
        <f t="shared" si="183"/>
        <v>0</v>
      </c>
      <c r="DI32" s="23">
        <f t="shared" si="184"/>
        <v>0</v>
      </c>
      <c r="DJ32" s="23">
        <f t="shared" si="185"/>
        <v>0</v>
      </c>
      <c r="DK32" s="23" t="str">
        <f>Input!AK32</f>
        <v>80W/80W/80W</v>
      </c>
      <c r="DL32" s="23" t="str">
        <f>Input!BA32</f>
        <v>80W/80W/80W</v>
      </c>
      <c r="DM32" s="23" t="str">
        <f>Input!BQ32</f>
        <v/>
      </c>
      <c r="DN32" s="23" t="str">
        <f>Input!CE32</f>
        <v/>
      </c>
      <c r="DO32" s="23" t="str">
        <f>Input!CS32</f>
        <v/>
      </c>
      <c r="DP32" s="23" t="str">
        <f>Input!DG32</f>
        <v/>
      </c>
      <c r="DQ32" s="23" t="str">
        <f t="shared" si="186"/>
        <v>80W/ 80W/ 80W</v>
      </c>
      <c r="DR32" s="23" t="str">
        <f t="shared" si="187"/>
        <v>80W/ 80W/ 80W</v>
      </c>
      <c r="DS32" s="23" t="str">
        <f t="shared" si="188"/>
        <v/>
      </c>
      <c r="DT32" s="23" t="str">
        <f t="shared" si="189"/>
        <v/>
      </c>
      <c r="DU32" s="23" t="str">
        <f t="shared" si="190"/>
        <v/>
      </c>
      <c r="DV32" s="23" t="str">
        <f t="shared" si="191"/>
        <v/>
      </c>
      <c r="DW32" s="23">
        <f t="shared" si="192"/>
        <v>80</v>
      </c>
      <c r="DX32" s="23">
        <f t="shared" si="193"/>
        <v>80</v>
      </c>
      <c r="DY32" s="23">
        <f t="shared" si="194"/>
        <v>80</v>
      </c>
      <c r="DZ32" s="23">
        <f t="shared" si="195"/>
        <v>0</v>
      </c>
      <c r="EA32" s="23">
        <f t="shared" si="196"/>
        <v>0</v>
      </c>
      <c r="EB32" s="23">
        <f t="shared" si="197"/>
        <v>0</v>
      </c>
      <c r="EC32" s="23">
        <f t="shared" si="198"/>
        <v>80</v>
      </c>
      <c r="ED32" s="23">
        <f t="shared" si="199"/>
        <v>80</v>
      </c>
      <c r="EE32" s="23">
        <f t="shared" si="200"/>
        <v>80</v>
      </c>
      <c r="EF32" s="23">
        <f t="shared" si="201"/>
        <v>80</v>
      </c>
      <c r="EG32" s="23">
        <f t="shared" si="202"/>
        <v>0</v>
      </c>
      <c r="EH32" s="23">
        <f t="shared" si="203"/>
        <v>0</v>
      </c>
      <c r="EI32" s="23">
        <f t="shared" si="204"/>
        <v>0</v>
      </c>
      <c r="EJ32" s="23">
        <f t="shared" si="205"/>
        <v>80</v>
      </c>
      <c r="EK32" s="23">
        <f t="shared" si="206"/>
        <v>0</v>
      </c>
      <c r="EL32" s="23">
        <f t="shared" si="207"/>
        <v>0</v>
      </c>
      <c r="EM32" s="23">
        <f t="shared" si="208"/>
        <v>0</v>
      </c>
      <c r="EN32" s="23">
        <f t="shared" si="209"/>
        <v>0</v>
      </c>
      <c r="EO32" s="23">
        <f t="shared" si="210"/>
        <v>0</v>
      </c>
      <c r="EP32" s="23">
        <f t="shared" si="211"/>
        <v>0</v>
      </c>
      <c r="EQ32" s="23">
        <f t="shared" si="212"/>
        <v>0</v>
      </c>
      <c r="ER32" s="23">
        <f t="shared" si="213"/>
        <v>0</v>
      </c>
      <c r="ES32" s="23">
        <f t="shared" si="214"/>
        <v>0</v>
      </c>
      <c r="ET32" s="23">
        <f t="shared" si="215"/>
        <v>0</v>
      </c>
      <c r="EU32" s="23">
        <f t="shared" si="216"/>
        <v>0</v>
      </c>
      <c r="EV32" s="23">
        <f t="shared" si="217"/>
        <v>0</v>
      </c>
      <c r="EW32" s="23">
        <f t="shared" si="218"/>
        <v>0</v>
      </c>
      <c r="EX32" s="23">
        <f t="shared" si="219"/>
        <v>0</v>
      </c>
      <c r="EY32" s="23">
        <f t="shared" si="220"/>
        <v>0</v>
      </c>
      <c r="EZ32" s="23">
        <f t="shared" si="221"/>
        <v>0</v>
      </c>
      <c r="FA32" s="23">
        <f t="shared" si="222"/>
        <v>0</v>
      </c>
      <c r="FB32" s="23">
        <f t="shared" si="223"/>
        <v>0</v>
      </c>
      <c r="FC32" s="23">
        <f t="shared" si="224"/>
        <v>0</v>
      </c>
      <c r="FD32" s="23">
        <f t="shared" si="225"/>
        <v>0</v>
      </c>
      <c r="FE32" s="23">
        <f t="shared" si="226"/>
        <v>0</v>
      </c>
      <c r="FF32" s="23">
        <f t="shared" si="227"/>
        <v>0</v>
      </c>
      <c r="FG32" s="23">
        <f t="shared" si="228"/>
        <v>0</v>
      </c>
      <c r="FH32" s="23">
        <f t="shared" si="229"/>
        <v>0</v>
      </c>
      <c r="FI32" s="23">
        <f t="shared" si="230"/>
        <v>0</v>
      </c>
      <c r="FJ32" s="23">
        <f t="shared" si="231"/>
        <v>0</v>
      </c>
      <c r="FK32" s="23">
        <f t="shared" si="232"/>
        <v>0</v>
      </c>
      <c r="FL32" s="23">
        <f t="shared" si="233"/>
        <v>0</v>
      </c>
      <c r="FM32" s="23">
        <f t="shared" si="234"/>
        <v>80</v>
      </c>
      <c r="FN32" s="23" t="str">
        <f>Input!AL32</f>
        <v>G900</v>
      </c>
      <c r="FO32" s="23" t="str">
        <f>Input!BB32</f>
        <v>U2100</v>
      </c>
      <c r="FP32" s="23">
        <f>Input!BR32</f>
        <v>0</v>
      </c>
      <c r="FQ32" s="23" t="str">
        <f>Input!CF32</f>
        <v/>
      </c>
      <c r="FR32" s="23" t="str">
        <f>Input!CT32</f>
        <v/>
      </c>
      <c r="FS32" s="23" t="str">
        <f>Input!DH32</f>
        <v/>
      </c>
      <c r="FT32" s="23" t="str">
        <f>Input!AM32</f>
        <v>44m/ 44m/ 44m</v>
      </c>
      <c r="FU32" s="23" t="str">
        <f>Input!BC32</f>
        <v>40m/ 40m/ 40m</v>
      </c>
      <c r="FV32" s="23">
        <f>Input!BS32</f>
        <v>0</v>
      </c>
      <c r="FW32" s="23" t="str">
        <f>Input!CG32</f>
        <v/>
      </c>
      <c r="FX32" s="23" t="str">
        <f>Input!CU32</f>
        <v/>
      </c>
      <c r="FY32" s="23" t="str">
        <f>Input!DI32</f>
        <v/>
      </c>
      <c r="FZ32" s="23" t="str">
        <f t="shared" si="235"/>
        <v>44m/ 44m/ 44m</v>
      </c>
      <c r="GA32" s="23" t="str">
        <f t="shared" si="236"/>
        <v>40m/ 40m/ 40m</v>
      </c>
      <c r="GB32" s="23" t="str">
        <f t="shared" si="237"/>
        <v/>
      </c>
      <c r="GC32" s="23" t="str">
        <f t="shared" si="238"/>
        <v/>
      </c>
      <c r="GD32" s="23" t="str">
        <f t="shared" si="239"/>
        <v/>
      </c>
      <c r="GE32" s="23" t="str">
        <f t="shared" si="240"/>
        <v/>
      </c>
      <c r="GF32" s="23">
        <f t="shared" si="241"/>
        <v>44</v>
      </c>
      <c r="GG32" s="23">
        <f t="shared" si="242"/>
        <v>44</v>
      </c>
      <c r="GH32" s="23">
        <f t="shared" si="243"/>
        <v>44</v>
      </c>
      <c r="GI32" s="23">
        <f t="shared" si="244"/>
        <v>0</v>
      </c>
      <c r="GJ32" s="23">
        <f t="shared" si="245"/>
        <v>0</v>
      </c>
      <c r="GK32" s="23">
        <f t="shared" si="246"/>
        <v>0</v>
      </c>
      <c r="GL32" s="23">
        <f t="shared" si="247"/>
        <v>40</v>
      </c>
      <c r="GM32" s="23">
        <f t="shared" si="248"/>
        <v>40</v>
      </c>
      <c r="GN32" s="23">
        <f t="shared" si="249"/>
        <v>40</v>
      </c>
      <c r="GO32" s="23">
        <f t="shared" si="250"/>
        <v>0</v>
      </c>
      <c r="GP32" s="23">
        <f t="shared" si="251"/>
        <v>0</v>
      </c>
      <c r="GQ32" s="23">
        <f t="shared" si="252"/>
        <v>0</v>
      </c>
      <c r="GR32" s="23">
        <f t="shared" si="253"/>
        <v>0</v>
      </c>
      <c r="GS32" s="23">
        <f t="shared" si="254"/>
        <v>0</v>
      </c>
      <c r="GT32" s="23">
        <f t="shared" si="255"/>
        <v>0</v>
      </c>
      <c r="GU32" s="23">
        <f t="shared" si="256"/>
        <v>0</v>
      </c>
      <c r="GV32" s="23">
        <f t="shared" si="257"/>
        <v>0</v>
      </c>
      <c r="GW32" s="23">
        <f t="shared" si="258"/>
        <v>0</v>
      </c>
      <c r="GX32" s="23">
        <f t="shared" si="259"/>
        <v>0</v>
      </c>
      <c r="GY32" s="23">
        <f t="shared" si="260"/>
        <v>0</v>
      </c>
      <c r="GZ32" s="23">
        <f t="shared" si="261"/>
        <v>0</v>
      </c>
      <c r="HA32" s="23">
        <f t="shared" si="262"/>
        <v>0</v>
      </c>
      <c r="HB32" s="23">
        <f t="shared" si="263"/>
        <v>0</v>
      </c>
      <c r="HC32" s="23">
        <f t="shared" si="264"/>
        <v>0</v>
      </c>
      <c r="HD32" s="23">
        <f t="shared" si="265"/>
        <v>0</v>
      </c>
      <c r="HE32" s="23">
        <f t="shared" si="266"/>
        <v>0</v>
      </c>
      <c r="HF32" s="23">
        <f t="shared" si="267"/>
        <v>0</v>
      </c>
      <c r="HG32" s="23">
        <f t="shared" si="268"/>
        <v>0</v>
      </c>
      <c r="HH32" s="23">
        <f t="shared" si="269"/>
        <v>0</v>
      </c>
      <c r="HI32" s="23">
        <f t="shared" si="270"/>
        <v>0</v>
      </c>
      <c r="HJ32" s="23">
        <f t="shared" si="271"/>
        <v>0</v>
      </c>
      <c r="HK32" s="23">
        <f t="shared" si="272"/>
        <v>0</v>
      </c>
      <c r="HL32" s="23">
        <f t="shared" si="273"/>
        <v>0</v>
      </c>
      <c r="HM32" s="23">
        <f t="shared" si="274"/>
        <v>0</v>
      </c>
      <c r="HN32" s="23">
        <f t="shared" si="275"/>
        <v>0</v>
      </c>
      <c r="HO32" s="23">
        <f t="shared" si="276"/>
        <v>0</v>
      </c>
      <c r="HP32" s="23" t="str">
        <f>INDEX(LabNameList,MATCH(LabId,LabIDList,0))</f>
        <v>Trung tâm Kiểm định và Chứng nhận 2</v>
      </c>
      <c r="HQ32" s="23">
        <f t="shared" si="277"/>
        <v>44</v>
      </c>
      <c r="HR32" s="23">
        <f t="shared" si="278"/>
        <v>40</v>
      </c>
      <c r="HS32" s="23">
        <f t="shared" si="279"/>
        <v>0</v>
      </c>
      <c r="HT32" s="23">
        <f t="shared" si="280"/>
        <v>0</v>
      </c>
      <c r="HU32" s="23">
        <f t="shared" si="281"/>
        <v>0</v>
      </c>
      <c r="HV32" s="23">
        <f t="shared" si="282"/>
        <v>0</v>
      </c>
      <c r="HW32" s="22">
        <f t="shared" si="283"/>
        <v>40</v>
      </c>
      <c r="HX32" s="22">
        <f>Input!EB32</f>
        <v>26</v>
      </c>
      <c r="HY32" s="23">
        <v>97</v>
      </c>
      <c r="HZ32" s="23"/>
      <c r="IA32" s="23"/>
      <c r="IB32" s="23"/>
      <c r="IC32" s="25" t="str">
        <f t="shared" si="284"/>
        <v>B00031050118TG35</v>
      </c>
      <c r="ID32" s="26">
        <f>Input!O32</f>
        <v>31</v>
      </c>
      <c r="IE32" s="260" t="str">
        <f t="shared" si="285"/>
        <v>050118</v>
      </c>
      <c r="IF32" s="25" t="s">
        <v>7098</v>
      </c>
      <c r="IG32" s="260" t="str">
        <f t="shared" si="286"/>
        <v>05/01/2018</v>
      </c>
      <c r="IH32" s="260" t="str">
        <f t="shared" si="287"/>
        <v>05/01/2023</v>
      </c>
      <c r="II32" s="342" t="str">
        <f xml:space="preserve"> Input!R32</f>
        <v>05/01/2018</v>
      </c>
      <c r="IJ32" s="260">
        <f t="shared" si="288"/>
        <v>44931</v>
      </c>
      <c r="IK32" s="261">
        <f t="shared" si="289"/>
        <v>3</v>
      </c>
      <c r="IL32" s="262" t="str">
        <f t="shared" si="290"/>
        <v>3-2</v>
      </c>
      <c r="IM32" s="262" t="str">
        <f t="shared" si="291"/>
        <v>CHUNG</v>
      </c>
      <c r="IN32" s="262" t="str">
        <f t="shared" si="292"/>
        <v>KHAC</v>
      </c>
      <c r="IO32" s="262" t="str">
        <f t="shared" si="293"/>
        <v/>
      </c>
      <c r="IP32" s="262" t="str">
        <f t="shared" si="294"/>
        <v/>
      </c>
      <c r="IQ32" s="262" t="str">
        <f t="shared" si="295"/>
        <v/>
      </c>
      <c r="IR32" s="262">
        <f t="shared" si="296"/>
        <v>2</v>
      </c>
      <c r="IS32" s="262">
        <f t="shared" si="297"/>
        <v>1</v>
      </c>
      <c r="IT32" s="262" t="str">
        <f t="shared" si="298"/>
        <v>Yes</v>
      </c>
      <c r="IU32" s="262" t="str">
        <f t="shared" si="299"/>
        <v>Yes</v>
      </c>
    </row>
    <row r="33" spans="1:255" ht="114.75">
      <c r="A33" s="349">
        <f>Input!A33</f>
        <v>32</v>
      </c>
      <c r="B33" s="22" t="str">
        <f>INDEX(ApplicantIDList,MATCH(AI33,ApplicantNameList,0))</f>
        <v>VNM-HCM</v>
      </c>
      <c r="C33" s="22" t="str">
        <f>INDEX(OperatorIDList,MATCH(AJ33,OperatorNameList,0))</f>
        <v>VNMOBILE</v>
      </c>
      <c r="D33" s="22" t="str">
        <f>Input!Y33</f>
        <v>359545</v>
      </c>
      <c r="E33" s="22" t="str">
        <f>Input!G33</f>
        <v>Số 8, đường số 265, khu phố 5, phường Hiệp Phú, quận 9, thành phố Hồ Chí Minh.</v>
      </c>
      <c r="F33" s="22" t="str">
        <f>TRIM(SUBSTITUTE(SUBSTITUTE(Input!H33,"Thành phố ",""),"Tỉnh ",""))</f>
        <v>Hồ Chí Minh</v>
      </c>
      <c r="G33" s="22" t="str">
        <f>Input!I33</f>
        <v>106,78451153</v>
      </c>
      <c r="H33" s="22" t="str">
        <f>Input!J33</f>
        <v>10,84606982</v>
      </c>
      <c r="I33" s="22">
        <f>Input!V33</f>
        <v>2</v>
      </c>
      <c r="J33" s="22" t="str">
        <f>Input!K33</f>
        <v>K00032301217D005</v>
      </c>
      <c r="K33" s="24" t="str">
        <f>TEXT(Input!L33,"dd/mm/yyyy")</f>
        <v>30/12/2017</v>
      </c>
      <c r="L33" s="24" t="str">
        <f>TEXT(Input!M33,"dd/mm/yyyy")</f>
        <v>30/12/2017</v>
      </c>
      <c r="M33" s="22" t="str">
        <f t="shared" si="135"/>
        <v>CÔNG TY CỔ PHẦN VIỄN THÔNG DI ĐỘNG VIETNAMOBILE;CÔNG TY CỔ PHẦN VIỄN THÔNG DI ĐỘNG VIETNAMOBILE</v>
      </c>
      <c r="N33" s="22" t="str">
        <f t="shared" si="136"/>
        <v>359545;359545</v>
      </c>
      <c r="O33" s="22" t="str">
        <f t="shared" si="137"/>
        <v>ERICSSON RBS 2216;ZTE ZXSDR BS8700</v>
      </c>
      <c r="P33" s="22" t="str">
        <f t="shared" si="138"/>
        <v>3;3</v>
      </c>
      <c r="Q33" s="22" t="str">
        <f t="shared" si="139"/>
        <v>4/4/4;2/2/2</v>
      </c>
      <c r="R33" s="22" t="str">
        <f t="shared" si="140"/>
        <v>80W/ 80W/ 80W;80W/ 80W/ 80W</v>
      </c>
      <c r="S33" s="22" t="str">
        <f t="shared" si="141"/>
        <v>G900;U2100</v>
      </c>
      <c r="T33" s="22" t="str">
        <f t="shared" si="142"/>
        <v>22m/ 22m/ 22m;28m/ 28m/ 28m</v>
      </c>
      <c r="U33" s="22">
        <v>32</v>
      </c>
      <c r="V33" s="22"/>
      <c r="W33" s="22" t="b">
        <f>INDEX(TrueFalseList,_xlfn.IFNA(MATCH(Input!EC33,CoKhongList,0),MATCH(Input!EC33,YesNoList,0)))</f>
        <v>0</v>
      </c>
      <c r="X33" s="22" t="b">
        <f>INDEX(TrueFalseList,_xlfn.IFNA(MATCH(Input!W33,CoKhongList,0),MATCH(Input!W33,YesNoList,0)))</f>
        <v>0</v>
      </c>
      <c r="Y33" s="22" t="str">
        <f>Input!DZ33</f>
        <v/>
      </c>
      <c r="Z33" s="22" t="b">
        <f>INDEX(TrueFalseList,_xlfn.IFNA(MATCH(Input!EA33,CoKhongList,0),MATCH(Input!EA33,YesNoList,0)))</f>
        <v>1</v>
      </c>
      <c r="AA33" s="22">
        <f t="shared" si="143"/>
        <v>15</v>
      </c>
      <c r="AB33" s="22" t="b">
        <v>0</v>
      </c>
      <c r="AC33" s="22" t="b">
        <v>1</v>
      </c>
      <c r="AD33" s="22">
        <f>Input!DR33</f>
        <v>0</v>
      </c>
      <c r="AE33" s="22"/>
      <c r="AF33" s="22">
        <f>Options!D37</f>
        <v>0</v>
      </c>
      <c r="AG33" s="22">
        <f t="shared" si="144"/>
        <v>0</v>
      </c>
      <c r="AH33" s="23"/>
      <c r="AI33" s="350" t="str">
        <f>Input!E33</f>
        <v>CHI NHÁNH CÔNG TY CỔ PHẦN VIỄN THÔNG DI ĐỘNG VIETNAMOBILE TẠI THÀNH PHỐ HỒ CHÍ MINH</v>
      </c>
      <c r="AJ33" s="350" t="str">
        <f>Input!F33</f>
        <v>CÔNG TY CỔ PHẦN VIỄN THÔNG DI ĐỘNG VIETNAMOBILE</v>
      </c>
      <c r="AK33" s="22">
        <f t="shared" si="145"/>
        <v>5</v>
      </c>
      <c r="AL33" s="258" t="str">
        <f t="shared" si="146"/>
        <v>thành phố Hồ Chí Minh.</v>
      </c>
      <c r="AM33" s="258" t="str">
        <f t="shared" si="147"/>
        <v>quận 9</v>
      </c>
      <c r="AN33" s="258" t="str">
        <f t="shared" si="148"/>
        <v>phường Hiệp Phú</v>
      </c>
      <c r="AO33" s="22" t="str">
        <f>INDEX(CityIDList,MATCH(F33,CityNameList,0))</f>
        <v>HCM</v>
      </c>
      <c r="AP33" s="23" t="str">
        <f>Input!X33</f>
        <v>CÔNG TY CỔ PHẦN VIỄN THÔNG DI ĐỘNG VIETNAMOBILE</v>
      </c>
      <c r="AQ33" s="23" t="str">
        <f>Input!AN33</f>
        <v>CÔNG TY CỔ PHẦN VIỄN THÔNG DI ĐỘNG VIETNAMOBILE</v>
      </c>
      <c r="AR33" s="23">
        <f>Input!BD33</f>
        <v>0</v>
      </c>
      <c r="AS33" s="23" t="str">
        <f>Input!BT33</f>
        <v/>
      </c>
      <c r="AT33" s="23" t="str">
        <f>Input!CH33</f>
        <v/>
      </c>
      <c r="AU33" s="23" t="str">
        <f>Input!CV33</f>
        <v/>
      </c>
      <c r="AV33" s="23" t="str">
        <f>IF(I33&gt;=1,INDEX(OperatorIDList,MATCH(AP33,OperatorNameList,0)),"")</f>
        <v>VNMOBILE</v>
      </c>
      <c r="AW33" s="23" t="str">
        <f>IF(I33&gt;=2,INDEX(OperatorIDList,MATCH(AQ33,OperatorNameList,0)),"")</f>
        <v>VNMOBILE</v>
      </c>
      <c r="AX33" s="23" t="str">
        <f>IF(I33&gt;=3,INDEX(OperatorIDList,MATCH(AR33,OperatorNameList,0)),"")</f>
        <v/>
      </c>
      <c r="AY33" s="23" t="str">
        <f>IF(I33&gt;=4,INDEX(OperatorIDList,MATCH(AS33,OperatorNameList,0)),"")</f>
        <v/>
      </c>
      <c r="AZ33" s="23" t="str">
        <f>IF(I33&gt;=5,INDEX(OperatorIDList,MATCH(AT33,OperatorNameList,0)),"")</f>
        <v/>
      </c>
      <c r="BA33" s="23" t="str">
        <f>IF(I33&gt;=6,INDEX(OperatorIDList,MATCH(AU33,OperatorNameList,0)),"")</f>
        <v/>
      </c>
      <c r="BB33" s="23" t="str">
        <f t="shared" si="149"/>
        <v>VNMOBILE;VNMOBILE</v>
      </c>
      <c r="BC33" s="23" t="str">
        <f>Input!Y33</f>
        <v>359545</v>
      </c>
      <c r="BD33" s="23" t="str">
        <f>Input!AO33</f>
        <v>359545</v>
      </c>
      <c r="BE33" s="23">
        <f>Input!BE33</f>
        <v>0</v>
      </c>
      <c r="BF33" s="23" t="str">
        <f>Input!BU33</f>
        <v/>
      </c>
      <c r="BG33" s="23" t="str">
        <f>Input!CI33</f>
        <v/>
      </c>
      <c r="BH33" s="23" t="str">
        <f>Input!CW33</f>
        <v/>
      </c>
      <c r="BI33" s="23" t="str">
        <f>Input!Z33</f>
        <v>ERICSSON RBS 2216</v>
      </c>
      <c r="BJ33" s="23" t="str">
        <f>Input!AP33</f>
        <v>ZTE ZXSDR BS8700</v>
      </c>
      <c r="BK33" s="23">
        <f>Input!BF33</f>
        <v>0</v>
      </c>
      <c r="BL33" s="23" t="str">
        <f>Input!BV33</f>
        <v/>
      </c>
      <c r="BM33" s="23" t="str">
        <f>Input!CJ33</f>
        <v/>
      </c>
      <c r="BN33" s="23" t="str">
        <f>Input!CX33</f>
        <v/>
      </c>
      <c r="BO33" s="350">
        <f>IF(ISNUMBER(Input!AA33),Input!AA33,0)</f>
        <v>3</v>
      </c>
      <c r="BP33" s="350">
        <f>IF(ISNUMBER(Input!AQ33),Input!AQ33,0)</f>
        <v>3</v>
      </c>
      <c r="BQ33" s="350">
        <f>IF(ISNUMBER(Input!BG33),Input!BG33,0)</f>
        <v>0</v>
      </c>
      <c r="BR33" s="350">
        <f>IF(ISNUMBER(Input!BW33),Input!BW33,0)</f>
        <v>0</v>
      </c>
      <c r="BS33" s="350">
        <f>IF(ISNUMBER(Input!CK33),Input!CK33,0)</f>
        <v>0</v>
      </c>
      <c r="BT33" s="351">
        <f>IF(ISNUMBER(Input!CY33),Input!CY33,0)</f>
        <v>0</v>
      </c>
      <c r="BU33" s="23" t="str">
        <f>Input!AF33</f>
        <v>4/4/4</v>
      </c>
      <c r="BV33" s="23" t="str">
        <f>Input!AV33</f>
        <v>2/2/2</v>
      </c>
      <c r="BW33" s="23" t="str">
        <f>Input!BL33</f>
        <v/>
      </c>
      <c r="BX33" s="23" t="str">
        <f>Input!CA33</f>
        <v/>
      </c>
      <c r="BY33" s="23" t="str">
        <f>Input!CO33</f>
        <v/>
      </c>
      <c r="BZ33" s="23" t="str">
        <f>Input!DC33</f>
        <v/>
      </c>
      <c r="CA33" s="23">
        <f t="shared" si="150"/>
        <v>4</v>
      </c>
      <c r="CB33" s="23">
        <f t="shared" si="151"/>
        <v>4</v>
      </c>
      <c r="CC33" s="23">
        <f t="shared" si="152"/>
        <v>4</v>
      </c>
      <c r="CD33" s="23">
        <f t="shared" si="153"/>
        <v>0</v>
      </c>
      <c r="CE33" s="23">
        <f t="shared" si="154"/>
        <v>0</v>
      </c>
      <c r="CF33" s="23">
        <f t="shared" si="155"/>
        <v>0</v>
      </c>
      <c r="CG33" s="23">
        <f t="shared" si="156"/>
        <v>2</v>
      </c>
      <c r="CH33" s="23">
        <f t="shared" si="157"/>
        <v>2</v>
      </c>
      <c r="CI33" s="23">
        <f t="shared" si="158"/>
        <v>2</v>
      </c>
      <c r="CJ33" s="23">
        <f t="shared" si="159"/>
        <v>0</v>
      </c>
      <c r="CK33" s="23">
        <f t="shared" si="160"/>
        <v>0</v>
      </c>
      <c r="CL33" s="23">
        <f t="shared" si="161"/>
        <v>0</v>
      </c>
      <c r="CM33" s="23">
        <f t="shared" si="162"/>
        <v>0</v>
      </c>
      <c r="CN33" s="23">
        <f t="shared" si="163"/>
        <v>0</v>
      </c>
      <c r="CO33" s="23">
        <f t="shared" si="164"/>
        <v>0</v>
      </c>
      <c r="CP33" s="23">
        <f t="shared" si="165"/>
        <v>0</v>
      </c>
      <c r="CQ33" s="23">
        <f t="shared" si="166"/>
        <v>0</v>
      </c>
      <c r="CR33" s="23">
        <f t="shared" si="167"/>
        <v>0</v>
      </c>
      <c r="CS33" s="23">
        <f t="shared" si="168"/>
        <v>0</v>
      </c>
      <c r="CT33" s="23">
        <f t="shared" si="169"/>
        <v>0</v>
      </c>
      <c r="CU33" s="23">
        <f t="shared" si="170"/>
        <v>0</v>
      </c>
      <c r="CV33" s="23">
        <f t="shared" si="171"/>
        <v>0</v>
      </c>
      <c r="CW33" s="23">
        <f t="shared" si="172"/>
        <v>0</v>
      </c>
      <c r="CX33" s="23">
        <f t="shared" si="173"/>
        <v>0</v>
      </c>
      <c r="CY33" s="23">
        <f t="shared" si="174"/>
        <v>0</v>
      </c>
      <c r="CZ33" s="23">
        <f t="shared" si="175"/>
        <v>0</v>
      </c>
      <c r="DA33" s="23">
        <f t="shared" si="176"/>
        <v>0</v>
      </c>
      <c r="DB33" s="23">
        <f t="shared" si="177"/>
        <v>0</v>
      </c>
      <c r="DC33" s="23">
        <f t="shared" si="178"/>
        <v>0</v>
      </c>
      <c r="DD33" s="23">
        <f t="shared" si="179"/>
        <v>0</v>
      </c>
      <c r="DE33" s="23">
        <f t="shared" si="180"/>
        <v>0</v>
      </c>
      <c r="DF33" s="23">
        <f t="shared" si="181"/>
        <v>0</v>
      </c>
      <c r="DG33" s="23">
        <f t="shared" si="182"/>
        <v>0</v>
      </c>
      <c r="DH33" s="23">
        <f t="shared" si="183"/>
        <v>0</v>
      </c>
      <c r="DI33" s="23">
        <f t="shared" si="184"/>
        <v>0</v>
      </c>
      <c r="DJ33" s="23">
        <f t="shared" si="185"/>
        <v>0</v>
      </c>
      <c r="DK33" s="23" t="str">
        <f>Input!AK33</f>
        <v>80W/80W/80W</v>
      </c>
      <c r="DL33" s="23" t="str">
        <f>Input!BA33</f>
        <v>80W/80W/80W</v>
      </c>
      <c r="DM33" s="23" t="str">
        <f>Input!BQ33</f>
        <v/>
      </c>
      <c r="DN33" s="23" t="str">
        <f>Input!CE33</f>
        <v/>
      </c>
      <c r="DO33" s="23" t="str">
        <f>Input!CS33</f>
        <v/>
      </c>
      <c r="DP33" s="23" t="str">
        <f>Input!DG33</f>
        <v/>
      </c>
      <c r="DQ33" s="23" t="str">
        <f t="shared" si="186"/>
        <v>80W/ 80W/ 80W</v>
      </c>
      <c r="DR33" s="23" t="str">
        <f t="shared" si="187"/>
        <v>80W/ 80W/ 80W</v>
      </c>
      <c r="DS33" s="23" t="str">
        <f t="shared" si="188"/>
        <v/>
      </c>
      <c r="DT33" s="23" t="str">
        <f t="shared" si="189"/>
        <v/>
      </c>
      <c r="DU33" s="23" t="str">
        <f t="shared" si="190"/>
        <v/>
      </c>
      <c r="DV33" s="23" t="str">
        <f t="shared" si="191"/>
        <v/>
      </c>
      <c r="DW33" s="23">
        <f t="shared" si="192"/>
        <v>80</v>
      </c>
      <c r="DX33" s="23">
        <f t="shared" si="193"/>
        <v>80</v>
      </c>
      <c r="DY33" s="23">
        <f t="shared" si="194"/>
        <v>80</v>
      </c>
      <c r="DZ33" s="23">
        <f t="shared" si="195"/>
        <v>0</v>
      </c>
      <c r="EA33" s="23">
        <f t="shared" si="196"/>
        <v>0</v>
      </c>
      <c r="EB33" s="23">
        <f t="shared" si="197"/>
        <v>0</v>
      </c>
      <c r="EC33" s="23">
        <f t="shared" si="198"/>
        <v>80</v>
      </c>
      <c r="ED33" s="23">
        <f t="shared" si="199"/>
        <v>80</v>
      </c>
      <c r="EE33" s="23">
        <f t="shared" si="200"/>
        <v>80</v>
      </c>
      <c r="EF33" s="23">
        <f t="shared" si="201"/>
        <v>80</v>
      </c>
      <c r="EG33" s="23">
        <f t="shared" si="202"/>
        <v>0</v>
      </c>
      <c r="EH33" s="23">
        <f t="shared" si="203"/>
        <v>0</v>
      </c>
      <c r="EI33" s="23">
        <f t="shared" si="204"/>
        <v>0</v>
      </c>
      <c r="EJ33" s="23">
        <f t="shared" si="205"/>
        <v>80</v>
      </c>
      <c r="EK33" s="23">
        <f t="shared" si="206"/>
        <v>0</v>
      </c>
      <c r="EL33" s="23">
        <f t="shared" si="207"/>
        <v>0</v>
      </c>
      <c r="EM33" s="23">
        <f t="shared" si="208"/>
        <v>0</v>
      </c>
      <c r="EN33" s="23">
        <f t="shared" si="209"/>
        <v>0</v>
      </c>
      <c r="EO33" s="23">
        <f t="shared" si="210"/>
        <v>0</v>
      </c>
      <c r="EP33" s="23">
        <f t="shared" si="211"/>
        <v>0</v>
      </c>
      <c r="EQ33" s="23">
        <f t="shared" si="212"/>
        <v>0</v>
      </c>
      <c r="ER33" s="23">
        <f t="shared" si="213"/>
        <v>0</v>
      </c>
      <c r="ES33" s="23">
        <f t="shared" si="214"/>
        <v>0</v>
      </c>
      <c r="ET33" s="23">
        <f t="shared" si="215"/>
        <v>0</v>
      </c>
      <c r="EU33" s="23">
        <f t="shared" si="216"/>
        <v>0</v>
      </c>
      <c r="EV33" s="23">
        <f t="shared" si="217"/>
        <v>0</v>
      </c>
      <c r="EW33" s="23">
        <f t="shared" si="218"/>
        <v>0</v>
      </c>
      <c r="EX33" s="23">
        <f t="shared" si="219"/>
        <v>0</v>
      </c>
      <c r="EY33" s="23">
        <f t="shared" si="220"/>
        <v>0</v>
      </c>
      <c r="EZ33" s="23">
        <f t="shared" si="221"/>
        <v>0</v>
      </c>
      <c r="FA33" s="23">
        <f t="shared" si="222"/>
        <v>0</v>
      </c>
      <c r="FB33" s="23">
        <f t="shared" si="223"/>
        <v>0</v>
      </c>
      <c r="FC33" s="23">
        <f t="shared" si="224"/>
        <v>0</v>
      </c>
      <c r="FD33" s="23">
        <f t="shared" si="225"/>
        <v>0</v>
      </c>
      <c r="FE33" s="23">
        <f t="shared" si="226"/>
        <v>0</v>
      </c>
      <c r="FF33" s="23">
        <f t="shared" si="227"/>
        <v>0</v>
      </c>
      <c r="FG33" s="23">
        <f t="shared" si="228"/>
        <v>0</v>
      </c>
      <c r="FH33" s="23">
        <f t="shared" si="229"/>
        <v>0</v>
      </c>
      <c r="FI33" s="23">
        <f t="shared" si="230"/>
        <v>0</v>
      </c>
      <c r="FJ33" s="23">
        <f t="shared" si="231"/>
        <v>0</v>
      </c>
      <c r="FK33" s="23">
        <f t="shared" si="232"/>
        <v>0</v>
      </c>
      <c r="FL33" s="23">
        <f t="shared" si="233"/>
        <v>0</v>
      </c>
      <c r="FM33" s="23">
        <f t="shared" si="234"/>
        <v>80</v>
      </c>
      <c r="FN33" s="23" t="str">
        <f>Input!AL33</f>
        <v>G900</v>
      </c>
      <c r="FO33" s="23" t="str">
        <f>Input!BB33</f>
        <v>U2100</v>
      </c>
      <c r="FP33" s="23">
        <f>Input!BR33</f>
        <v>0</v>
      </c>
      <c r="FQ33" s="23" t="str">
        <f>Input!CF33</f>
        <v/>
      </c>
      <c r="FR33" s="23" t="str">
        <f>Input!CT33</f>
        <v/>
      </c>
      <c r="FS33" s="23" t="str">
        <f>Input!DH33</f>
        <v/>
      </c>
      <c r="FT33" s="23" t="str">
        <f>Input!AM33</f>
        <v>22m/ 22m/ 22m</v>
      </c>
      <c r="FU33" s="23" t="str">
        <f>Input!BC33</f>
        <v>28m/ 28m/ 28m</v>
      </c>
      <c r="FV33" s="23">
        <f>Input!BS33</f>
        <v>0</v>
      </c>
      <c r="FW33" s="23" t="str">
        <f>Input!CG33</f>
        <v/>
      </c>
      <c r="FX33" s="23" t="str">
        <f>Input!CU33</f>
        <v/>
      </c>
      <c r="FY33" s="23" t="str">
        <f>Input!DI33</f>
        <v/>
      </c>
      <c r="FZ33" s="23" t="str">
        <f t="shared" si="235"/>
        <v>22m/ 22m/ 22m</v>
      </c>
      <c r="GA33" s="23" t="str">
        <f t="shared" si="236"/>
        <v>28m/ 28m/ 28m</v>
      </c>
      <c r="GB33" s="23" t="str">
        <f t="shared" si="237"/>
        <v/>
      </c>
      <c r="GC33" s="23" t="str">
        <f t="shared" si="238"/>
        <v/>
      </c>
      <c r="GD33" s="23" t="str">
        <f t="shared" si="239"/>
        <v/>
      </c>
      <c r="GE33" s="23" t="str">
        <f t="shared" si="240"/>
        <v/>
      </c>
      <c r="GF33" s="23">
        <f t="shared" si="241"/>
        <v>22</v>
      </c>
      <c r="GG33" s="23">
        <f t="shared" si="242"/>
        <v>22</v>
      </c>
      <c r="GH33" s="23">
        <f t="shared" si="243"/>
        <v>22</v>
      </c>
      <c r="GI33" s="23">
        <f t="shared" si="244"/>
        <v>0</v>
      </c>
      <c r="GJ33" s="23">
        <f t="shared" si="245"/>
        <v>0</v>
      </c>
      <c r="GK33" s="23">
        <f t="shared" si="246"/>
        <v>0</v>
      </c>
      <c r="GL33" s="23">
        <f t="shared" si="247"/>
        <v>28</v>
      </c>
      <c r="GM33" s="23">
        <f t="shared" si="248"/>
        <v>28</v>
      </c>
      <c r="GN33" s="23">
        <f t="shared" si="249"/>
        <v>28</v>
      </c>
      <c r="GO33" s="23">
        <f t="shared" si="250"/>
        <v>0</v>
      </c>
      <c r="GP33" s="23">
        <f t="shared" si="251"/>
        <v>0</v>
      </c>
      <c r="GQ33" s="23">
        <f t="shared" si="252"/>
        <v>0</v>
      </c>
      <c r="GR33" s="23">
        <f t="shared" si="253"/>
        <v>0</v>
      </c>
      <c r="GS33" s="23">
        <f t="shared" si="254"/>
        <v>0</v>
      </c>
      <c r="GT33" s="23">
        <f t="shared" si="255"/>
        <v>0</v>
      </c>
      <c r="GU33" s="23">
        <f t="shared" si="256"/>
        <v>0</v>
      </c>
      <c r="GV33" s="23">
        <f t="shared" si="257"/>
        <v>0</v>
      </c>
      <c r="GW33" s="23">
        <f t="shared" si="258"/>
        <v>0</v>
      </c>
      <c r="GX33" s="23">
        <f t="shared" si="259"/>
        <v>0</v>
      </c>
      <c r="GY33" s="23">
        <f t="shared" si="260"/>
        <v>0</v>
      </c>
      <c r="GZ33" s="23">
        <f t="shared" si="261"/>
        <v>0</v>
      </c>
      <c r="HA33" s="23">
        <f t="shared" si="262"/>
        <v>0</v>
      </c>
      <c r="HB33" s="23">
        <f t="shared" si="263"/>
        <v>0</v>
      </c>
      <c r="HC33" s="23">
        <f t="shared" si="264"/>
        <v>0</v>
      </c>
      <c r="HD33" s="23">
        <f t="shared" si="265"/>
        <v>0</v>
      </c>
      <c r="HE33" s="23">
        <f t="shared" si="266"/>
        <v>0</v>
      </c>
      <c r="HF33" s="23">
        <f t="shared" si="267"/>
        <v>0</v>
      </c>
      <c r="HG33" s="23">
        <f t="shared" si="268"/>
        <v>0</v>
      </c>
      <c r="HH33" s="23">
        <f t="shared" si="269"/>
        <v>0</v>
      </c>
      <c r="HI33" s="23">
        <f t="shared" si="270"/>
        <v>0</v>
      </c>
      <c r="HJ33" s="23">
        <f t="shared" si="271"/>
        <v>0</v>
      </c>
      <c r="HK33" s="23">
        <f t="shared" si="272"/>
        <v>0</v>
      </c>
      <c r="HL33" s="23">
        <f t="shared" si="273"/>
        <v>0</v>
      </c>
      <c r="HM33" s="23">
        <f t="shared" si="274"/>
        <v>0</v>
      </c>
      <c r="HN33" s="23">
        <f t="shared" si="275"/>
        <v>0</v>
      </c>
      <c r="HO33" s="23">
        <f t="shared" si="276"/>
        <v>0</v>
      </c>
      <c r="HP33" s="23" t="str">
        <f>INDEX(LabNameList,MATCH(LabId,LabIDList,0))</f>
        <v>Trung tâm Kiểm định và Chứng nhận 2</v>
      </c>
      <c r="HQ33" s="23">
        <f t="shared" si="277"/>
        <v>22</v>
      </c>
      <c r="HR33" s="23">
        <f t="shared" si="278"/>
        <v>28</v>
      </c>
      <c r="HS33" s="23">
        <f t="shared" si="279"/>
        <v>0</v>
      </c>
      <c r="HT33" s="23">
        <f t="shared" si="280"/>
        <v>0</v>
      </c>
      <c r="HU33" s="23">
        <f t="shared" si="281"/>
        <v>0</v>
      </c>
      <c r="HV33" s="23">
        <f t="shared" si="282"/>
        <v>0</v>
      </c>
      <c r="HW33" s="22">
        <f t="shared" si="283"/>
        <v>22</v>
      </c>
      <c r="HX33" s="22">
        <f>Input!EB33</f>
        <v>7</v>
      </c>
      <c r="HY33" s="23">
        <v>97</v>
      </c>
      <c r="HZ33" s="23"/>
      <c r="IA33" s="23"/>
      <c r="IB33" s="23"/>
      <c r="IC33" s="25" t="str">
        <f t="shared" si="284"/>
        <v>B00032050118TG36</v>
      </c>
      <c r="ID33" s="26">
        <f>Input!O33</f>
        <v>32</v>
      </c>
      <c r="IE33" s="260" t="str">
        <f t="shared" si="285"/>
        <v>050118</v>
      </c>
      <c r="IF33" s="25" t="s">
        <v>7099</v>
      </c>
      <c r="IG33" s="260" t="str">
        <f t="shared" si="286"/>
        <v>05/01/2018</v>
      </c>
      <c r="IH33" s="260" t="str">
        <f t="shared" si="287"/>
        <v>05/01/2023</v>
      </c>
      <c r="II33" s="342" t="str">
        <f xml:space="preserve"> Input!R33</f>
        <v>05/01/2018</v>
      </c>
      <c r="IJ33" s="260">
        <f t="shared" si="288"/>
        <v>44931</v>
      </c>
      <c r="IK33" s="261">
        <f t="shared" si="289"/>
        <v>3</v>
      </c>
      <c r="IL33" s="262" t="str">
        <f t="shared" si="290"/>
        <v>3-2</v>
      </c>
      <c r="IM33" s="262" t="str">
        <f t="shared" si="291"/>
        <v>CHUNG</v>
      </c>
      <c r="IN33" s="262" t="str">
        <f t="shared" si="292"/>
        <v>KHAC</v>
      </c>
      <c r="IO33" s="262" t="str">
        <f t="shared" si="293"/>
        <v/>
      </c>
      <c r="IP33" s="262" t="str">
        <f t="shared" si="294"/>
        <v/>
      </c>
      <c r="IQ33" s="262" t="str">
        <f t="shared" si="295"/>
        <v/>
      </c>
      <c r="IR33" s="262">
        <f t="shared" si="296"/>
        <v>2</v>
      </c>
      <c r="IS33" s="262">
        <f t="shared" si="297"/>
        <v>1</v>
      </c>
      <c r="IT33" s="262" t="str">
        <f t="shared" si="298"/>
        <v>Yes</v>
      </c>
      <c r="IU33" s="262" t="str">
        <f t="shared" si="299"/>
        <v>Yes</v>
      </c>
    </row>
    <row r="34" spans="1:255" ht="114.75">
      <c r="A34" s="349">
        <f>Input!A34</f>
        <v>33</v>
      </c>
      <c r="B34" s="22" t="str">
        <f>INDEX(ApplicantIDList,MATCH(AI34,ApplicantNameList,0))</f>
        <v>VNM-HCM</v>
      </c>
      <c r="C34" s="22" t="str">
        <f>INDEX(OperatorIDList,MATCH(AJ34,OperatorNameList,0))</f>
        <v>VNMOBILE</v>
      </c>
      <c r="D34" s="22" t="str">
        <f>Input!Y34</f>
        <v>359254</v>
      </c>
      <c r="E34" s="22" t="str">
        <f>Input!G34</f>
        <v>Số 190/12, đường Đình Phong Phú, phường Tăng Nhơn Phú B, quận 9, thành phố Hồ Chí Minh.</v>
      </c>
      <c r="F34" s="22" t="str">
        <f>TRIM(SUBSTITUTE(SUBSTITUTE(Input!H34,"Thành phố ",""),"Tỉnh ",""))</f>
        <v>Hồ Chí Minh</v>
      </c>
      <c r="G34" s="22" t="str">
        <f>Input!I34</f>
        <v>106,78172108</v>
      </c>
      <c r="H34" s="22" t="str">
        <f>Input!J34</f>
        <v>10,83463807</v>
      </c>
      <c r="I34" s="22">
        <f>Input!V34</f>
        <v>2</v>
      </c>
      <c r="J34" s="22" t="str">
        <f>Input!K34</f>
        <v>K00033221217D005</v>
      </c>
      <c r="K34" s="24" t="str">
        <f>TEXT(Input!L34,"dd/mm/yyyy")</f>
        <v>30/12/2017</v>
      </c>
      <c r="L34" s="24" t="str">
        <f>TEXT(Input!M34,"dd/mm/yyyy")</f>
        <v>22/12/2017</v>
      </c>
      <c r="M34" s="22" t="str">
        <f t="shared" si="135"/>
        <v>CÔNG TY CỔ PHẦN VIỄN THÔNG DI ĐỘNG VIETNAMOBILE;CÔNG TY CỔ PHẦN VIỄN THÔNG DI ĐỘNG VIETNAMOBILE</v>
      </c>
      <c r="N34" s="22" t="str">
        <f t="shared" si="136"/>
        <v>359254;359254</v>
      </c>
      <c r="O34" s="22" t="str">
        <f t="shared" si="137"/>
        <v>ERICSSON RBS 2216;ZTE ZXSDR BS8700</v>
      </c>
      <c r="P34" s="22" t="str">
        <f t="shared" si="138"/>
        <v>3;3</v>
      </c>
      <c r="Q34" s="22" t="str">
        <f t="shared" si="139"/>
        <v>4/4/4;2/2/2</v>
      </c>
      <c r="R34" s="22" t="str">
        <f t="shared" si="140"/>
        <v>80W/ 80W/ 80W;80W/ 80W/ 80W</v>
      </c>
      <c r="S34" s="22" t="str">
        <f t="shared" si="141"/>
        <v>G900;U2100</v>
      </c>
      <c r="T34" s="22" t="str">
        <f t="shared" si="142"/>
        <v>20m/ 20m/ 20m;30m/ 30m/ 30m</v>
      </c>
      <c r="U34" s="22">
        <v>33</v>
      </c>
      <c r="V34" s="22"/>
      <c r="W34" s="22" t="b">
        <f>INDEX(TrueFalseList,_xlfn.IFNA(MATCH(Input!EC34,CoKhongList,0),MATCH(Input!EC34,YesNoList,0)))</f>
        <v>0</v>
      </c>
      <c r="X34" s="22" t="b">
        <f>INDEX(TrueFalseList,_xlfn.IFNA(MATCH(Input!W34,CoKhongList,0),MATCH(Input!W34,YesNoList,0)))</f>
        <v>0</v>
      </c>
      <c r="Y34" s="22" t="str">
        <f>Input!DZ34</f>
        <v/>
      </c>
      <c r="Z34" s="22" t="b">
        <f>INDEX(TrueFalseList,_xlfn.IFNA(MATCH(Input!EA34,CoKhongList,0),MATCH(Input!EA34,YesNoList,0)))</f>
        <v>1</v>
      </c>
      <c r="AA34" s="22">
        <f t="shared" si="143"/>
        <v>14</v>
      </c>
      <c r="AB34" s="22" t="b">
        <v>0</v>
      </c>
      <c r="AC34" s="22" t="b">
        <v>1</v>
      </c>
      <c r="AD34" s="22">
        <f>Input!DR34</f>
        <v>0</v>
      </c>
      <c r="AE34" s="22"/>
      <c r="AF34" s="22">
        <f>Options!D38</f>
        <v>0</v>
      </c>
      <c r="AG34" s="22">
        <f t="shared" si="144"/>
        <v>0</v>
      </c>
      <c r="AH34" s="23"/>
      <c r="AI34" s="350" t="str">
        <f>Input!E34</f>
        <v>CHI NHÁNH CÔNG TY CỔ PHẦN VIỄN THÔNG DI ĐỘNG VIETNAMOBILE TẠI THÀNH PHỐ HỒ CHÍ MINH</v>
      </c>
      <c r="AJ34" s="350" t="str">
        <f>Input!F34</f>
        <v>CÔNG TY CỔ PHẦN VIỄN THÔNG DI ĐỘNG VIETNAMOBILE</v>
      </c>
      <c r="AK34" s="22">
        <f t="shared" si="145"/>
        <v>4</v>
      </c>
      <c r="AL34" s="258" t="str">
        <f t="shared" si="146"/>
        <v>thành phố Hồ Chí Minh.</v>
      </c>
      <c r="AM34" s="258" t="str">
        <f t="shared" si="147"/>
        <v>quận 9</v>
      </c>
      <c r="AN34" s="258" t="str">
        <f t="shared" si="148"/>
        <v>phường Tăng Nhơn Phú B</v>
      </c>
      <c r="AO34" s="22" t="str">
        <f>INDEX(CityIDList,MATCH(F34,CityNameList,0))</f>
        <v>HCM</v>
      </c>
      <c r="AP34" s="23" t="str">
        <f>Input!X34</f>
        <v>CÔNG TY CỔ PHẦN VIỄN THÔNG DI ĐỘNG VIETNAMOBILE</v>
      </c>
      <c r="AQ34" s="23" t="str">
        <f>Input!AN34</f>
        <v>CÔNG TY CỔ PHẦN VIỄN THÔNG DI ĐỘNG VIETNAMOBILE</v>
      </c>
      <c r="AR34" s="23">
        <f>Input!BD34</f>
        <v>0</v>
      </c>
      <c r="AS34" s="23" t="str">
        <f>Input!BT34</f>
        <v/>
      </c>
      <c r="AT34" s="23" t="str">
        <f>Input!CH34</f>
        <v/>
      </c>
      <c r="AU34" s="23" t="str">
        <f>Input!CV34</f>
        <v/>
      </c>
      <c r="AV34" s="23" t="str">
        <f>IF(I34&gt;=1,INDEX(OperatorIDList,MATCH(AP34,OperatorNameList,0)),"")</f>
        <v>VNMOBILE</v>
      </c>
      <c r="AW34" s="23" t="str">
        <f>IF(I34&gt;=2,INDEX(OperatorIDList,MATCH(AQ34,OperatorNameList,0)),"")</f>
        <v>VNMOBILE</v>
      </c>
      <c r="AX34" s="23" t="str">
        <f>IF(I34&gt;=3,INDEX(OperatorIDList,MATCH(AR34,OperatorNameList,0)),"")</f>
        <v/>
      </c>
      <c r="AY34" s="23" t="str">
        <f>IF(I34&gt;=4,INDEX(OperatorIDList,MATCH(AS34,OperatorNameList,0)),"")</f>
        <v/>
      </c>
      <c r="AZ34" s="23" t="str">
        <f>IF(I34&gt;=5,INDEX(OperatorIDList,MATCH(AT34,OperatorNameList,0)),"")</f>
        <v/>
      </c>
      <c r="BA34" s="23" t="str">
        <f>IF(I34&gt;=6,INDEX(OperatorIDList,MATCH(AU34,OperatorNameList,0)),"")</f>
        <v/>
      </c>
      <c r="BB34" s="23" t="str">
        <f t="shared" si="149"/>
        <v>VNMOBILE;VNMOBILE</v>
      </c>
      <c r="BC34" s="23" t="str">
        <f>Input!Y34</f>
        <v>359254</v>
      </c>
      <c r="BD34" s="23" t="str">
        <f>Input!AO34</f>
        <v>359254</v>
      </c>
      <c r="BE34" s="23">
        <f>Input!BE34</f>
        <v>0</v>
      </c>
      <c r="BF34" s="23" t="str">
        <f>Input!BU34</f>
        <v/>
      </c>
      <c r="BG34" s="23" t="str">
        <f>Input!CI34</f>
        <v/>
      </c>
      <c r="BH34" s="23" t="str">
        <f>Input!CW34</f>
        <v/>
      </c>
      <c r="BI34" s="23" t="str">
        <f>Input!Z34</f>
        <v>ERICSSON RBS 2216</v>
      </c>
      <c r="BJ34" s="23" t="str">
        <f>Input!AP34</f>
        <v>ZTE ZXSDR BS8700</v>
      </c>
      <c r="BK34" s="23">
        <f>Input!BF34</f>
        <v>0</v>
      </c>
      <c r="BL34" s="23" t="str">
        <f>Input!BV34</f>
        <v/>
      </c>
      <c r="BM34" s="23" t="str">
        <f>Input!CJ34</f>
        <v/>
      </c>
      <c r="BN34" s="23" t="str">
        <f>Input!CX34</f>
        <v/>
      </c>
      <c r="BO34" s="350">
        <f>IF(ISNUMBER(Input!AA34),Input!AA34,0)</f>
        <v>3</v>
      </c>
      <c r="BP34" s="350">
        <f>IF(ISNUMBER(Input!AQ34),Input!AQ34,0)</f>
        <v>3</v>
      </c>
      <c r="BQ34" s="350">
        <f>IF(ISNUMBER(Input!BG34),Input!BG34,0)</f>
        <v>0</v>
      </c>
      <c r="BR34" s="350">
        <f>IF(ISNUMBER(Input!BW34),Input!BW34,0)</f>
        <v>0</v>
      </c>
      <c r="BS34" s="350">
        <f>IF(ISNUMBER(Input!CK34),Input!CK34,0)</f>
        <v>0</v>
      </c>
      <c r="BT34" s="351">
        <f>IF(ISNUMBER(Input!CY34),Input!CY34,0)</f>
        <v>0</v>
      </c>
      <c r="BU34" s="23" t="str">
        <f>Input!AF34</f>
        <v>4/4/4</v>
      </c>
      <c r="BV34" s="23" t="str">
        <f>Input!AV34</f>
        <v>2/2/2</v>
      </c>
      <c r="BW34" s="23" t="str">
        <f>Input!BL34</f>
        <v/>
      </c>
      <c r="BX34" s="23" t="str">
        <f>Input!CA34</f>
        <v/>
      </c>
      <c r="BY34" s="23" t="str">
        <f>Input!CO34</f>
        <v/>
      </c>
      <c r="BZ34" s="23" t="str">
        <f>Input!DC34</f>
        <v/>
      </c>
      <c r="CA34" s="23">
        <f t="shared" si="150"/>
        <v>4</v>
      </c>
      <c r="CB34" s="23">
        <f t="shared" si="151"/>
        <v>4</v>
      </c>
      <c r="CC34" s="23">
        <f t="shared" si="152"/>
        <v>4</v>
      </c>
      <c r="CD34" s="23">
        <f t="shared" si="153"/>
        <v>0</v>
      </c>
      <c r="CE34" s="23">
        <f t="shared" si="154"/>
        <v>0</v>
      </c>
      <c r="CF34" s="23">
        <f t="shared" si="155"/>
        <v>0</v>
      </c>
      <c r="CG34" s="23">
        <f t="shared" si="156"/>
        <v>2</v>
      </c>
      <c r="CH34" s="23">
        <f t="shared" si="157"/>
        <v>2</v>
      </c>
      <c r="CI34" s="23">
        <f t="shared" si="158"/>
        <v>2</v>
      </c>
      <c r="CJ34" s="23">
        <f t="shared" si="159"/>
        <v>0</v>
      </c>
      <c r="CK34" s="23">
        <f t="shared" si="160"/>
        <v>0</v>
      </c>
      <c r="CL34" s="23">
        <f t="shared" si="161"/>
        <v>0</v>
      </c>
      <c r="CM34" s="23">
        <f t="shared" si="162"/>
        <v>0</v>
      </c>
      <c r="CN34" s="23">
        <f t="shared" si="163"/>
        <v>0</v>
      </c>
      <c r="CO34" s="23">
        <f t="shared" si="164"/>
        <v>0</v>
      </c>
      <c r="CP34" s="23">
        <f t="shared" si="165"/>
        <v>0</v>
      </c>
      <c r="CQ34" s="23">
        <f t="shared" si="166"/>
        <v>0</v>
      </c>
      <c r="CR34" s="23">
        <f t="shared" si="167"/>
        <v>0</v>
      </c>
      <c r="CS34" s="23">
        <f t="shared" si="168"/>
        <v>0</v>
      </c>
      <c r="CT34" s="23">
        <f t="shared" si="169"/>
        <v>0</v>
      </c>
      <c r="CU34" s="23">
        <f t="shared" si="170"/>
        <v>0</v>
      </c>
      <c r="CV34" s="23">
        <f t="shared" si="171"/>
        <v>0</v>
      </c>
      <c r="CW34" s="23">
        <f t="shared" si="172"/>
        <v>0</v>
      </c>
      <c r="CX34" s="23">
        <f t="shared" si="173"/>
        <v>0</v>
      </c>
      <c r="CY34" s="23">
        <f t="shared" si="174"/>
        <v>0</v>
      </c>
      <c r="CZ34" s="23">
        <f t="shared" si="175"/>
        <v>0</v>
      </c>
      <c r="DA34" s="23">
        <f t="shared" si="176"/>
        <v>0</v>
      </c>
      <c r="DB34" s="23">
        <f t="shared" si="177"/>
        <v>0</v>
      </c>
      <c r="DC34" s="23">
        <f t="shared" si="178"/>
        <v>0</v>
      </c>
      <c r="DD34" s="23">
        <f t="shared" si="179"/>
        <v>0</v>
      </c>
      <c r="DE34" s="23">
        <f t="shared" si="180"/>
        <v>0</v>
      </c>
      <c r="DF34" s="23">
        <f t="shared" si="181"/>
        <v>0</v>
      </c>
      <c r="DG34" s="23">
        <f t="shared" si="182"/>
        <v>0</v>
      </c>
      <c r="DH34" s="23">
        <f t="shared" si="183"/>
        <v>0</v>
      </c>
      <c r="DI34" s="23">
        <f t="shared" si="184"/>
        <v>0</v>
      </c>
      <c r="DJ34" s="23">
        <f t="shared" si="185"/>
        <v>0</v>
      </c>
      <c r="DK34" s="23" t="str">
        <f>Input!AK34</f>
        <v>80W/80W/80W</v>
      </c>
      <c r="DL34" s="23" t="str">
        <f>Input!BA34</f>
        <v>80W/80W/80W</v>
      </c>
      <c r="DM34" s="23" t="str">
        <f>Input!BQ34</f>
        <v/>
      </c>
      <c r="DN34" s="23" t="str">
        <f>Input!CE34</f>
        <v/>
      </c>
      <c r="DO34" s="23" t="str">
        <f>Input!CS34</f>
        <v/>
      </c>
      <c r="DP34" s="23" t="str">
        <f>Input!DG34</f>
        <v/>
      </c>
      <c r="DQ34" s="23" t="str">
        <f t="shared" si="186"/>
        <v>80W/ 80W/ 80W</v>
      </c>
      <c r="DR34" s="23" t="str">
        <f t="shared" si="187"/>
        <v>80W/ 80W/ 80W</v>
      </c>
      <c r="DS34" s="23" t="str">
        <f t="shared" si="188"/>
        <v/>
      </c>
      <c r="DT34" s="23" t="str">
        <f t="shared" si="189"/>
        <v/>
      </c>
      <c r="DU34" s="23" t="str">
        <f t="shared" si="190"/>
        <v/>
      </c>
      <c r="DV34" s="23" t="str">
        <f t="shared" si="191"/>
        <v/>
      </c>
      <c r="DW34" s="23">
        <f t="shared" si="192"/>
        <v>80</v>
      </c>
      <c r="DX34" s="23">
        <f t="shared" si="193"/>
        <v>80</v>
      </c>
      <c r="DY34" s="23">
        <f t="shared" si="194"/>
        <v>80</v>
      </c>
      <c r="DZ34" s="23">
        <f t="shared" si="195"/>
        <v>0</v>
      </c>
      <c r="EA34" s="23">
        <f t="shared" si="196"/>
        <v>0</v>
      </c>
      <c r="EB34" s="23">
        <f t="shared" si="197"/>
        <v>0</v>
      </c>
      <c r="EC34" s="23">
        <f t="shared" si="198"/>
        <v>80</v>
      </c>
      <c r="ED34" s="23">
        <f t="shared" si="199"/>
        <v>80</v>
      </c>
      <c r="EE34" s="23">
        <f t="shared" si="200"/>
        <v>80</v>
      </c>
      <c r="EF34" s="23">
        <f t="shared" si="201"/>
        <v>80</v>
      </c>
      <c r="EG34" s="23">
        <f t="shared" si="202"/>
        <v>0</v>
      </c>
      <c r="EH34" s="23">
        <f t="shared" si="203"/>
        <v>0</v>
      </c>
      <c r="EI34" s="23">
        <f t="shared" si="204"/>
        <v>0</v>
      </c>
      <c r="EJ34" s="23">
        <f t="shared" si="205"/>
        <v>80</v>
      </c>
      <c r="EK34" s="23">
        <f t="shared" si="206"/>
        <v>0</v>
      </c>
      <c r="EL34" s="23">
        <f t="shared" si="207"/>
        <v>0</v>
      </c>
      <c r="EM34" s="23">
        <f t="shared" si="208"/>
        <v>0</v>
      </c>
      <c r="EN34" s="23">
        <f t="shared" si="209"/>
        <v>0</v>
      </c>
      <c r="EO34" s="23">
        <f t="shared" si="210"/>
        <v>0</v>
      </c>
      <c r="EP34" s="23">
        <f t="shared" si="211"/>
        <v>0</v>
      </c>
      <c r="EQ34" s="23">
        <f t="shared" si="212"/>
        <v>0</v>
      </c>
      <c r="ER34" s="23">
        <f t="shared" si="213"/>
        <v>0</v>
      </c>
      <c r="ES34" s="23">
        <f t="shared" si="214"/>
        <v>0</v>
      </c>
      <c r="ET34" s="23">
        <f t="shared" si="215"/>
        <v>0</v>
      </c>
      <c r="EU34" s="23">
        <f t="shared" si="216"/>
        <v>0</v>
      </c>
      <c r="EV34" s="23">
        <f t="shared" si="217"/>
        <v>0</v>
      </c>
      <c r="EW34" s="23">
        <f t="shared" si="218"/>
        <v>0</v>
      </c>
      <c r="EX34" s="23">
        <f t="shared" si="219"/>
        <v>0</v>
      </c>
      <c r="EY34" s="23">
        <f t="shared" si="220"/>
        <v>0</v>
      </c>
      <c r="EZ34" s="23">
        <f t="shared" si="221"/>
        <v>0</v>
      </c>
      <c r="FA34" s="23">
        <f t="shared" si="222"/>
        <v>0</v>
      </c>
      <c r="FB34" s="23">
        <f t="shared" si="223"/>
        <v>0</v>
      </c>
      <c r="FC34" s="23">
        <f t="shared" si="224"/>
        <v>0</v>
      </c>
      <c r="FD34" s="23">
        <f t="shared" si="225"/>
        <v>0</v>
      </c>
      <c r="FE34" s="23">
        <f t="shared" si="226"/>
        <v>0</v>
      </c>
      <c r="FF34" s="23">
        <f t="shared" si="227"/>
        <v>0</v>
      </c>
      <c r="FG34" s="23">
        <f t="shared" si="228"/>
        <v>0</v>
      </c>
      <c r="FH34" s="23">
        <f t="shared" si="229"/>
        <v>0</v>
      </c>
      <c r="FI34" s="23">
        <f t="shared" si="230"/>
        <v>0</v>
      </c>
      <c r="FJ34" s="23">
        <f t="shared" si="231"/>
        <v>0</v>
      </c>
      <c r="FK34" s="23">
        <f t="shared" si="232"/>
        <v>0</v>
      </c>
      <c r="FL34" s="23">
        <f t="shared" si="233"/>
        <v>0</v>
      </c>
      <c r="FM34" s="23">
        <f t="shared" si="234"/>
        <v>80</v>
      </c>
      <c r="FN34" s="23" t="str">
        <f>Input!AL34</f>
        <v>G900</v>
      </c>
      <c r="FO34" s="23" t="str">
        <f>Input!BB34</f>
        <v>U2100</v>
      </c>
      <c r="FP34" s="23">
        <f>Input!BR34</f>
        <v>0</v>
      </c>
      <c r="FQ34" s="23" t="str">
        <f>Input!CF34</f>
        <v/>
      </c>
      <c r="FR34" s="23" t="str">
        <f>Input!CT34</f>
        <v/>
      </c>
      <c r="FS34" s="23" t="str">
        <f>Input!DH34</f>
        <v/>
      </c>
      <c r="FT34" s="23" t="str">
        <f>Input!AM34</f>
        <v>20m/ 20m/ 20m</v>
      </c>
      <c r="FU34" s="23" t="str">
        <f>Input!BC34</f>
        <v>30m/ 30m/ 30m</v>
      </c>
      <c r="FV34" s="23">
        <f>Input!BS34</f>
        <v>0</v>
      </c>
      <c r="FW34" s="23" t="str">
        <f>Input!CG34</f>
        <v/>
      </c>
      <c r="FX34" s="23" t="str">
        <f>Input!CU34</f>
        <v/>
      </c>
      <c r="FY34" s="23" t="str">
        <f>Input!DI34</f>
        <v/>
      </c>
      <c r="FZ34" s="23" t="str">
        <f t="shared" si="235"/>
        <v>20m/ 20m/ 20m</v>
      </c>
      <c r="GA34" s="23" t="str">
        <f t="shared" si="236"/>
        <v>30m/ 30m/ 30m</v>
      </c>
      <c r="GB34" s="23" t="str">
        <f t="shared" si="237"/>
        <v/>
      </c>
      <c r="GC34" s="23" t="str">
        <f t="shared" si="238"/>
        <v/>
      </c>
      <c r="GD34" s="23" t="str">
        <f t="shared" si="239"/>
        <v/>
      </c>
      <c r="GE34" s="23" t="str">
        <f t="shared" si="240"/>
        <v/>
      </c>
      <c r="GF34" s="23">
        <f t="shared" si="241"/>
        <v>20</v>
      </c>
      <c r="GG34" s="23">
        <f t="shared" si="242"/>
        <v>20</v>
      </c>
      <c r="GH34" s="23">
        <f t="shared" si="243"/>
        <v>20</v>
      </c>
      <c r="GI34" s="23">
        <f t="shared" si="244"/>
        <v>0</v>
      </c>
      <c r="GJ34" s="23">
        <f t="shared" si="245"/>
        <v>0</v>
      </c>
      <c r="GK34" s="23">
        <f t="shared" si="246"/>
        <v>0</v>
      </c>
      <c r="GL34" s="23">
        <f t="shared" si="247"/>
        <v>30</v>
      </c>
      <c r="GM34" s="23">
        <f t="shared" si="248"/>
        <v>30</v>
      </c>
      <c r="GN34" s="23">
        <f t="shared" si="249"/>
        <v>30</v>
      </c>
      <c r="GO34" s="23">
        <f t="shared" si="250"/>
        <v>0</v>
      </c>
      <c r="GP34" s="23">
        <f t="shared" si="251"/>
        <v>0</v>
      </c>
      <c r="GQ34" s="23">
        <f t="shared" si="252"/>
        <v>0</v>
      </c>
      <c r="GR34" s="23">
        <f t="shared" si="253"/>
        <v>0</v>
      </c>
      <c r="GS34" s="23">
        <f t="shared" si="254"/>
        <v>0</v>
      </c>
      <c r="GT34" s="23">
        <f t="shared" si="255"/>
        <v>0</v>
      </c>
      <c r="GU34" s="23">
        <f t="shared" si="256"/>
        <v>0</v>
      </c>
      <c r="GV34" s="23">
        <f t="shared" si="257"/>
        <v>0</v>
      </c>
      <c r="GW34" s="23">
        <f t="shared" si="258"/>
        <v>0</v>
      </c>
      <c r="GX34" s="23">
        <f t="shared" si="259"/>
        <v>0</v>
      </c>
      <c r="GY34" s="23">
        <f t="shared" si="260"/>
        <v>0</v>
      </c>
      <c r="GZ34" s="23">
        <f t="shared" si="261"/>
        <v>0</v>
      </c>
      <c r="HA34" s="23">
        <f t="shared" si="262"/>
        <v>0</v>
      </c>
      <c r="HB34" s="23">
        <f t="shared" si="263"/>
        <v>0</v>
      </c>
      <c r="HC34" s="23">
        <f t="shared" si="264"/>
        <v>0</v>
      </c>
      <c r="HD34" s="23">
        <f t="shared" si="265"/>
        <v>0</v>
      </c>
      <c r="HE34" s="23">
        <f t="shared" si="266"/>
        <v>0</v>
      </c>
      <c r="HF34" s="23">
        <f t="shared" si="267"/>
        <v>0</v>
      </c>
      <c r="HG34" s="23">
        <f t="shared" si="268"/>
        <v>0</v>
      </c>
      <c r="HH34" s="23">
        <f t="shared" si="269"/>
        <v>0</v>
      </c>
      <c r="HI34" s="23">
        <f t="shared" si="270"/>
        <v>0</v>
      </c>
      <c r="HJ34" s="23">
        <f t="shared" si="271"/>
        <v>0</v>
      </c>
      <c r="HK34" s="23">
        <f t="shared" si="272"/>
        <v>0</v>
      </c>
      <c r="HL34" s="23">
        <f t="shared" si="273"/>
        <v>0</v>
      </c>
      <c r="HM34" s="23">
        <f t="shared" si="274"/>
        <v>0</v>
      </c>
      <c r="HN34" s="23">
        <f t="shared" si="275"/>
        <v>0</v>
      </c>
      <c r="HO34" s="23">
        <f t="shared" si="276"/>
        <v>0</v>
      </c>
      <c r="HP34" s="23" t="str">
        <f>INDEX(LabNameList,MATCH(LabId,LabIDList,0))</f>
        <v>Trung tâm Kiểm định và Chứng nhận 2</v>
      </c>
      <c r="HQ34" s="23">
        <f t="shared" si="277"/>
        <v>20</v>
      </c>
      <c r="HR34" s="23">
        <f t="shared" si="278"/>
        <v>30</v>
      </c>
      <c r="HS34" s="23">
        <f t="shared" si="279"/>
        <v>0</v>
      </c>
      <c r="HT34" s="23">
        <f t="shared" si="280"/>
        <v>0</v>
      </c>
      <c r="HU34" s="23">
        <f t="shared" si="281"/>
        <v>0</v>
      </c>
      <c r="HV34" s="23">
        <f t="shared" si="282"/>
        <v>0</v>
      </c>
      <c r="HW34" s="22">
        <f t="shared" si="283"/>
        <v>20</v>
      </c>
      <c r="HX34" s="22">
        <f>Input!EB34</f>
        <v>6</v>
      </c>
      <c r="HY34" s="23">
        <v>97</v>
      </c>
      <c r="HZ34" s="23"/>
      <c r="IA34" s="23"/>
      <c r="IB34" s="23"/>
      <c r="IC34" s="25" t="str">
        <f t="shared" si="284"/>
        <v>B00033050118TG37</v>
      </c>
      <c r="ID34" s="26">
        <f>Input!O34</f>
        <v>33</v>
      </c>
      <c r="IE34" s="260" t="str">
        <f t="shared" si="285"/>
        <v>050118</v>
      </c>
      <c r="IF34" s="25" t="s">
        <v>7100</v>
      </c>
      <c r="IG34" s="260" t="str">
        <f t="shared" si="286"/>
        <v>05/01/2018</v>
      </c>
      <c r="IH34" s="260" t="str">
        <f t="shared" si="287"/>
        <v>05/01/2023</v>
      </c>
      <c r="II34" s="342" t="str">
        <f xml:space="preserve"> Input!R34</f>
        <v>05/01/2018</v>
      </c>
      <c r="IJ34" s="260">
        <f t="shared" si="288"/>
        <v>44931</v>
      </c>
      <c r="IK34" s="261">
        <f t="shared" si="289"/>
        <v>3</v>
      </c>
      <c r="IL34" s="262" t="str">
        <f t="shared" si="290"/>
        <v>3-2</v>
      </c>
      <c r="IM34" s="262" t="str">
        <f t="shared" si="291"/>
        <v>CHUNG</v>
      </c>
      <c r="IN34" s="262" t="str">
        <f t="shared" si="292"/>
        <v>KHAC</v>
      </c>
      <c r="IO34" s="262" t="str">
        <f t="shared" si="293"/>
        <v/>
      </c>
      <c r="IP34" s="262" t="str">
        <f t="shared" si="294"/>
        <v/>
      </c>
      <c r="IQ34" s="262" t="str">
        <f t="shared" si="295"/>
        <v/>
      </c>
      <c r="IR34" s="262">
        <f t="shared" si="296"/>
        <v>2</v>
      </c>
      <c r="IS34" s="262">
        <f t="shared" si="297"/>
        <v>1</v>
      </c>
      <c r="IT34" s="262" t="str">
        <f t="shared" si="298"/>
        <v>Yes</v>
      </c>
      <c r="IU34" s="262" t="str">
        <f t="shared" si="299"/>
        <v>Yes</v>
      </c>
    </row>
    <row r="35" spans="1:255" ht="114.75">
      <c r="A35" s="349">
        <f>Input!A35</f>
        <v>34</v>
      </c>
      <c r="B35" s="22" t="str">
        <f>INDEX(ApplicantIDList,MATCH(AI35,ApplicantNameList,0))</f>
        <v>VNM-HCM</v>
      </c>
      <c r="C35" s="22" t="str">
        <f>INDEX(OperatorIDList,MATCH(AJ35,OperatorNameList,0))</f>
        <v>VNMOBILE</v>
      </c>
      <c r="D35" s="22" t="str">
        <f>Input!Y35</f>
        <v>359492</v>
      </c>
      <c r="E35" s="22" t="str">
        <f>Input!G35</f>
        <v>Số 94, đường số 494, phường Tăng Nhơn Phú A, quận 9, thành phố Hồ Chí Minh.</v>
      </c>
      <c r="F35" s="22" t="str">
        <f>TRIM(SUBSTITUTE(SUBSTITUTE(Input!H35,"Thành phố ",""),"Tỉnh ",""))</f>
        <v>Hồ Chí Minh</v>
      </c>
      <c r="G35" s="22" t="str">
        <f>Input!I35</f>
        <v>106,79861717</v>
      </c>
      <c r="H35" s="22" t="str">
        <f>Input!J35</f>
        <v>10,84250921</v>
      </c>
      <c r="I35" s="22">
        <f>Input!V35</f>
        <v>2</v>
      </c>
      <c r="J35" s="22" t="str">
        <f>Input!K35</f>
        <v>K00034221217D005</v>
      </c>
      <c r="K35" s="24" t="str">
        <f>TEXT(Input!L35,"dd/mm/yyyy")</f>
        <v>30/12/2017</v>
      </c>
      <c r="L35" s="24" t="str">
        <f>TEXT(Input!M35,"dd/mm/yyyy")</f>
        <v>22/12/2017</v>
      </c>
      <c r="M35" s="22" t="str">
        <f t="shared" si="135"/>
        <v>CÔNG TY CỔ PHẦN VIỄN THÔNG DI ĐỘNG VIETNAMOBILE;CÔNG TY CỔ PHẦN VIỄN THÔNG DI ĐỘNG VIETNAMOBILE</v>
      </c>
      <c r="N35" s="22" t="str">
        <f t="shared" si="136"/>
        <v>359492;359492</v>
      </c>
      <c r="O35" s="22" t="str">
        <f t="shared" si="137"/>
        <v>ERICSSON RBS 2216;ZTE ZXSDR BS8700</v>
      </c>
      <c r="P35" s="22" t="str">
        <f t="shared" si="138"/>
        <v>3;3</v>
      </c>
      <c r="Q35" s="22" t="str">
        <f t="shared" si="139"/>
        <v>4/4/4;2/2/2</v>
      </c>
      <c r="R35" s="22" t="str">
        <f t="shared" si="140"/>
        <v>80W/ 80W/ 80W;80W/ 80W/ 80W</v>
      </c>
      <c r="S35" s="22" t="str">
        <f t="shared" si="141"/>
        <v>G900;U2100</v>
      </c>
      <c r="T35" s="22" t="str">
        <f t="shared" si="142"/>
        <v>26m/ 26m/ 26m;24m/ 24m/ 24m</v>
      </c>
      <c r="U35" s="22">
        <v>34</v>
      </c>
      <c r="V35" s="22"/>
      <c r="W35" s="22" t="b">
        <f>INDEX(TrueFalseList,_xlfn.IFNA(MATCH(Input!EC35,CoKhongList,0),MATCH(Input!EC35,YesNoList,0)))</f>
        <v>0</v>
      </c>
      <c r="X35" s="22" t="b">
        <f>INDEX(TrueFalseList,_xlfn.IFNA(MATCH(Input!W35,CoKhongList,0),MATCH(Input!W35,YesNoList,0)))</f>
        <v>0</v>
      </c>
      <c r="Y35" s="22" t="str">
        <f>Input!DZ35</f>
        <v/>
      </c>
      <c r="Z35" s="22" t="b">
        <f>INDEX(TrueFalseList,_xlfn.IFNA(MATCH(Input!EA35,CoKhongList,0),MATCH(Input!EA35,YesNoList,0)))</f>
        <v>1</v>
      </c>
      <c r="AA35" s="22">
        <f t="shared" si="143"/>
        <v>14</v>
      </c>
      <c r="AB35" s="22" t="b">
        <v>0</v>
      </c>
      <c r="AC35" s="22" t="b">
        <v>1</v>
      </c>
      <c r="AD35" s="22">
        <f>Input!DR35</f>
        <v>0</v>
      </c>
      <c r="AE35" s="22"/>
      <c r="AF35" s="22">
        <f>Options!D39</f>
        <v>0</v>
      </c>
      <c r="AG35" s="22">
        <f t="shared" si="144"/>
        <v>0</v>
      </c>
      <c r="AH35" s="23"/>
      <c r="AI35" s="350" t="str">
        <f>Input!E35</f>
        <v>CHI NHÁNH CÔNG TY CỔ PHẦN VIỄN THÔNG DI ĐỘNG VIETNAMOBILE TẠI THÀNH PHỐ HỒ CHÍ MINH</v>
      </c>
      <c r="AJ35" s="350" t="str">
        <f>Input!F35</f>
        <v>CÔNG TY CỔ PHẦN VIỄN THÔNG DI ĐỘNG VIETNAMOBILE</v>
      </c>
      <c r="AK35" s="22">
        <f t="shared" si="145"/>
        <v>4</v>
      </c>
      <c r="AL35" s="258" t="str">
        <f t="shared" si="146"/>
        <v>thành phố Hồ Chí Minh.</v>
      </c>
      <c r="AM35" s="258" t="str">
        <f t="shared" si="147"/>
        <v>quận 9</v>
      </c>
      <c r="AN35" s="258" t="str">
        <f t="shared" si="148"/>
        <v>phường Tăng Nhơn Phú A</v>
      </c>
      <c r="AO35" s="22" t="str">
        <f>INDEX(CityIDList,MATCH(F35,CityNameList,0))</f>
        <v>HCM</v>
      </c>
      <c r="AP35" s="23" t="str">
        <f>Input!X35</f>
        <v>CÔNG TY CỔ PHẦN VIỄN THÔNG DI ĐỘNG VIETNAMOBILE</v>
      </c>
      <c r="AQ35" s="23" t="str">
        <f>Input!AN35</f>
        <v>CÔNG TY CỔ PHẦN VIỄN THÔNG DI ĐỘNG VIETNAMOBILE</v>
      </c>
      <c r="AR35" s="23">
        <f>Input!BD35</f>
        <v>0</v>
      </c>
      <c r="AS35" s="23" t="str">
        <f>Input!BT35</f>
        <v/>
      </c>
      <c r="AT35" s="23" t="str">
        <f>Input!CH35</f>
        <v/>
      </c>
      <c r="AU35" s="23" t="str">
        <f>Input!CV35</f>
        <v/>
      </c>
      <c r="AV35" s="23" t="str">
        <f>IF(I35&gt;=1,INDEX(OperatorIDList,MATCH(AP35,OperatorNameList,0)),"")</f>
        <v>VNMOBILE</v>
      </c>
      <c r="AW35" s="23" t="str">
        <f>IF(I35&gt;=2,INDEX(OperatorIDList,MATCH(AQ35,OperatorNameList,0)),"")</f>
        <v>VNMOBILE</v>
      </c>
      <c r="AX35" s="23" t="str">
        <f>IF(I35&gt;=3,INDEX(OperatorIDList,MATCH(AR35,OperatorNameList,0)),"")</f>
        <v/>
      </c>
      <c r="AY35" s="23" t="str">
        <f>IF(I35&gt;=4,INDEX(OperatorIDList,MATCH(AS35,OperatorNameList,0)),"")</f>
        <v/>
      </c>
      <c r="AZ35" s="23" t="str">
        <f>IF(I35&gt;=5,INDEX(OperatorIDList,MATCH(AT35,OperatorNameList,0)),"")</f>
        <v/>
      </c>
      <c r="BA35" s="23" t="str">
        <f>IF(I35&gt;=6,INDEX(OperatorIDList,MATCH(AU35,OperatorNameList,0)),"")</f>
        <v/>
      </c>
      <c r="BB35" s="23" t="str">
        <f t="shared" si="149"/>
        <v>VNMOBILE;VNMOBILE</v>
      </c>
      <c r="BC35" s="23" t="str">
        <f>Input!Y35</f>
        <v>359492</v>
      </c>
      <c r="BD35" s="23" t="str">
        <f>Input!AO35</f>
        <v>359492</v>
      </c>
      <c r="BE35" s="23">
        <f>Input!BE35</f>
        <v>0</v>
      </c>
      <c r="BF35" s="23" t="str">
        <f>Input!BU35</f>
        <v/>
      </c>
      <c r="BG35" s="23" t="str">
        <f>Input!CI35</f>
        <v/>
      </c>
      <c r="BH35" s="23" t="str">
        <f>Input!CW35</f>
        <v/>
      </c>
      <c r="BI35" s="23" t="str">
        <f>Input!Z35</f>
        <v>ERICSSON RBS 2216</v>
      </c>
      <c r="BJ35" s="23" t="str">
        <f>Input!AP35</f>
        <v>ZTE ZXSDR BS8700</v>
      </c>
      <c r="BK35" s="23">
        <f>Input!BF35</f>
        <v>0</v>
      </c>
      <c r="BL35" s="23" t="str">
        <f>Input!BV35</f>
        <v/>
      </c>
      <c r="BM35" s="23" t="str">
        <f>Input!CJ35</f>
        <v/>
      </c>
      <c r="BN35" s="23" t="str">
        <f>Input!CX35</f>
        <v/>
      </c>
      <c r="BO35" s="350">
        <f>IF(ISNUMBER(Input!AA35),Input!AA35,0)</f>
        <v>3</v>
      </c>
      <c r="BP35" s="350">
        <f>IF(ISNUMBER(Input!AQ35),Input!AQ35,0)</f>
        <v>3</v>
      </c>
      <c r="BQ35" s="350">
        <f>IF(ISNUMBER(Input!BG35),Input!BG35,0)</f>
        <v>0</v>
      </c>
      <c r="BR35" s="350">
        <f>IF(ISNUMBER(Input!BW35),Input!BW35,0)</f>
        <v>0</v>
      </c>
      <c r="BS35" s="350">
        <f>IF(ISNUMBER(Input!CK35),Input!CK35,0)</f>
        <v>0</v>
      </c>
      <c r="BT35" s="351">
        <f>IF(ISNUMBER(Input!CY35),Input!CY35,0)</f>
        <v>0</v>
      </c>
      <c r="BU35" s="23" t="str">
        <f>Input!AF35</f>
        <v>4/4/4</v>
      </c>
      <c r="BV35" s="23" t="str">
        <f>Input!AV35</f>
        <v>2/2/2</v>
      </c>
      <c r="BW35" s="23" t="str">
        <f>Input!BL35</f>
        <v/>
      </c>
      <c r="BX35" s="23" t="str">
        <f>Input!CA35</f>
        <v/>
      </c>
      <c r="BY35" s="23" t="str">
        <f>Input!CO35</f>
        <v/>
      </c>
      <c r="BZ35" s="23" t="str">
        <f>Input!DC35</f>
        <v/>
      </c>
      <c r="CA35" s="23">
        <f t="shared" si="150"/>
        <v>4</v>
      </c>
      <c r="CB35" s="23">
        <f t="shared" si="151"/>
        <v>4</v>
      </c>
      <c r="CC35" s="23">
        <f t="shared" si="152"/>
        <v>4</v>
      </c>
      <c r="CD35" s="23">
        <f t="shared" si="153"/>
        <v>0</v>
      </c>
      <c r="CE35" s="23">
        <f t="shared" si="154"/>
        <v>0</v>
      </c>
      <c r="CF35" s="23">
        <f t="shared" si="155"/>
        <v>0</v>
      </c>
      <c r="CG35" s="23">
        <f t="shared" si="156"/>
        <v>2</v>
      </c>
      <c r="CH35" s="23">
        <f t="shared" si="157"/>
        <v>2</v>
      </c>
      <c r="CI35" s="23">
        <f t="shared" si="158"/>
        <v>2</v>
      </c>
      <c r="CJ35" s="23">
        <f t="shared" si="159"/>
        <v>0</v>
      </c>
      <c r="CK35" s="23">
        <f t="shared" si="160"/>
        <v>0</v>
      </c>
      <c r="CL35" s="23">
        <f t="shared" si="161"/>
        <v>0</v>
      </c>
      <c r="CM35" s="23">
        <f t="shared" si="162"/>
        <v>0</v>
      </c>
      <c r="CN35" s="23">
        <f t="shared" si="163"/>
        <v>0</v>
      </c>
      <c r="CO35" s="23">
        <f t="shared" si="164"/>
        <v>0</v>
      </c>
      <c r="CP35" s="23">
        <f t="shared" si="165"/>
        <v>0</v>
      </c>
      <c r="CQ35" s="23">
        <f t="shared" si="166"/>
        <v>0</v>
      </c>
      <c r="CR35" s="23">
        <f t="shared" si="167"/>
        <v>0</v>
      </c>
      <c r="CS35" s="23">
        <f t="shared" si="168"/>
        <v>0</v>
      </c>
      <c r="CT35" s="23">
        <f t="shared" si="169"/>
        <v>0</v>
      </c>
      <c r="CU35" s="23">
        <f t="shared" si="170"/>
        <v>0</v>
      </c>
      <c r="CV35" s="23">
        <f t="shared" si="171"/>
        <v>0</v>
      </c>
      <c r="CW35" s="23">
        <f t="shared" si="172"/>
        <v>0</v>
      </c>
      <c r="CX35" s="23">
        <f t="shared" si="173"/>
        <v>0</v>
      </c>
      <c r="CY35" s="23">
        <f t="shared" si="174"/>
        <v>0</v>
      </c>
      <c r="CZ35" s="23">
        <f t="shared" si="175"/>
        <v>0</v>
      </c>
      <c r="DA35" s="23">
        <f t="shared" si="176"/>
        <v>0</v>
      </c>
      <c r="DB35" s="23">
        <f t="shared" si="177"/>
        <v>0</v>
      </c>
      <c r="DC35" s="23">
        <f t="shared" si="178"/>
        <v>0</v>
      </c>
      <c r="DD35" s="23">
        <f t="shared" si="179"/>
        <v>0</v>
      </c>
      <c r="DE35" s="23">
        <f t="shared" si="180"/>
        <v>0</v>
      </c>
      <c r="DF35" s="23">
        <f t="shared" si="181"/>
        <v>0</v>
      </c>
      <c r="DG35" s="23">
        <f t="shared" si="182"/>
        <v>0</v>
      </c>
      <c r="DH35" s="23">
        <f t="shared" si="183"/>
        <v>0</v>
      </c>
      <c r="DI35" s="23">
        <f t="shared" si="184"/>
        <v>0</v>
      </c>
      <c r="DJ35" s="23">
        <f t="shared" si="185"/>
        <v>0</v>
      </c>
      <c r="DK35" s="23" t="str">
        <f>Input!AK35</f>
        <v>80W/80W/80W</v>
      </c>
      <c r="DL35" s="23" t="str">
        <f>Input!BA35</f>
        <v>80W/80W/80W</v>
      </c>
      <c r="DM35" s="23" t="str">
        <f>Input!BQ35</f>
        <v/>
      </c>
      <c r="DN35" s="23" t="str">
        <f>Input!CE35</f>
        <v/>
      </c>
      <c r="DO35" s="23" t="str">
        <f>Input!CS35</f>
        <v/>
      </c>
      <c r="DP35" s="23" t="str">
        <f>Input!DG35</f>
        <v/>
      </c>
      <c r="DQ35" s="23" t="str">
        <f t="shared" si="186"/>
        <v>80W/ 80W/ 80W</v>
      </c>
      <c r="DR35" s="23" t="str">
        <f t="shared" si="187"/>
        <v>80W/ 80W/ 80W</v>
      </c>
      <c r="DS35" s="23" t="str">
        <f t="shared" si="188"/>
        <v/>
      </c>
      <c r="DT35" s="23" t="str">
        <f t="shared" si="189"/>
        <v/>
      </c>
      <c r="DU35" s="23" t="str">
        <f t="shared" si="190"/>
        <v/>
      </c>
      <c r="DV35" s="23" t="str">
        <f t="shared" si="191"/>
        <v/>
      </c>
      <c r="DW35" s="23">
        <f t="shared" si="192"/>
        <v>80</v>
      </c>
      <c r="DX35" s="23">
        <f t="shared" si="193"/>
        <v>80</v>
      </c>
      <c r="DY35" s="23">
        <f t="shared" si="194"/>
        <v>80</v>
      </c>
      <c r="DZ35" s="23">
        <f t="shared" si="195"/>
        <v>0</v>
      </c>
      <c r="EA35" s="23">
        <f t="shared" si="196"/>
        <v>0</v>
      </c>
      <c r="EB35" s="23">
        <f t="shared" si="197"/>
        <v>0</v>
      </c>
      <c r="EC35" s="23">
        <f t="shared" si="198"/>
        <v>80</v>
      </c>
      <c r="ED35" s="23">
        <f t="shared" si="199"/>
        <v>80</v>
      </c>
      <c r="EE35" s="23">
        <f t="shared" si="200"/>
        <v>80</v>
      </c>
      <c r="EF35" s="23">
        <f t="shared" si="201"/>
        <v>80</v>
      </c>
      <c r="EG35" s="23">
        <f t="shared" si="202"/>
        <v>0</v>
      </c>
      <c r="EH35" s="23">
        <f t="shared" si="203"/>
        <v>0</v>
      </c>
      <c r="EI35" s="23">
        <f t="shared" si="204"/>
        <v>0</v>
      </c>
      <c r="EJ35" s="23">
        <f t="shared" si="205"/>
        <v>80</v>
      </c>
      <c r="EK35" s="23">
        <f t="shared" si="206"/>
        <v>0</v>
      </c>
      <c r="EL35" s="23">
        <f t="shared" si="207"/>
        <v>0</v>
      </c>
      <c r="EM35" s="23">
        <f t="shared" si="208"/>
        <v>0</v>
      </c>
      <c r="EN35" s="23">
        <f t="shared" si="209"/>
        <v>0</v>
      </c>
      <c r="EO35" s="23">
        <f t="shared" si="210"/>
        <v>0</v>
      </c>
      <c r="EP35" s="23">
        <f t="shared" si="211"/>
        <v>0</v>
      </c>
      <c r="EQ35" s="23">
        <f t="shared" si="212"/>
        <v>0</v>
      </c>
      <c r="ER35" s="23">
        <f t="shared" si="213"/>
        <v>0</v>
      </c>
      <c r="ES35" s="23">
        <f t="shared" si="214"/>
        <v>0</v>
      </c>
      <c r="ET35" s="23">
        <f t="shared" si="215"/>
        <v>0</v>
      </c>
      <c r="EU35" s="23">
        <f t="shared" si="216"/>
        <v>0</v>
      </c>
      <c r="EV35" s="23">
        <f t="shared" si="217"/>
        <v>0</v>
      </c>
      <c r="EW35" s="23">
        <f t="shared" si="218"/>
        <v>0</v>
      </c>
      <c r="EX35" s="23">
        <f t="shared" si="219"/>
        <v>0</v>
      </c>
      <c r="EY35" s="23">
        <f t="shared" si="220"/>
        <v>0</v>
      </c>
      <c r="EZ35" s="23">
        <f t="shared" si="221"/>
        <v>0</v>
      </c>
      <c r="FA35" s="23">
        <f t="shared" si="222"/>
        <v>0</v>
      </c>
      <c r="FB35" s="23">
        <f t="shared" si="223"/>
        <v>0</v>
      </c>
      <c r="FC35" s="23">
        <f t="shared" si="224"/>
        <v>0</v>
      </c>
      <c r="FD35" s="23">
        <f t="shared" si="225"/>
        <v>0</v>
      </c>
      <c r="FE35" s="23">
        <f t="shared" si="226"/>
        <v>0</v>
      </c>
      <c r="FF35" s="23">
        <f t="shared" si="227"/>
        <v>0</v>
      </c>
      <c r="FG35" s="23">
        <f t="shared" si="228"/>
        <v>0</v>
      </c>
      <c r="FH35" s="23">
        <f t="shared" si="229"/>
        <v>0</v>
      </c>
      <c r="FI35" s="23">
        <f t="shared" si="230"/>
        <v>0</v>
      </c>
      <c r="FJ35" s="23">
        <f t="shared" si="231"/>
        <v>0</v>
      </c>
      <c r="FK35" s="23">
        <f t="shared" si="232"/>
        <v>0</v>
      </c>
      <c r="FL35" s="23">
        <f t="shared" si="233"/>
        <v>0</v>
      </c>
      <c r="FM35" s="23">
        <f t="shared" si="234"/>
        <v>80</v>
      </c>
      <c r="FN35" s="23" t="str">
        <f>Input!AL35</f>
        <v>G900</v>
      </c>
      <c r="FO35" s="23" t="str">
        <f>Input!BB35</f>
        <v>U2100</v>
      </c>
      <c r="FP35" s="23">
        <f>Input!BR35</f>
        <v>0</v>
      </c>
      <c r="FQ35" s="23" t="str">
        <f>Input!CF35</f>
        <v/>
      </c>
      <c r="FR35" s="23" t="str">
        <f>Input!CT35</f>
        <v/>
      </c>
      <c r="FS35" s="23" t="str">
        <f>Input!DH35</f>
        <v/>
      </c>
      <c r="FT35" s="23" t="str">
        <f>Input!AM35</f>
        <v>26m/ 26m/ 26m</v>
      </c>
      <c r="FU35" s="23" t="str">
        <f>Input!BC35</f>
        <v>24m/ 24m/ 24m</v>
      </c>
      <c r="FV35" s="23">
        <f>Input!BS35</f>
        <v>0</v>
      </c>
      <c r="FW35" s="23" t="str">
        <f>Input!CG35</f>
        <v/>
      </c>
      <c r="FX35" s="23" t="str">
        <f>Input!CU35</f>
        <v/>
      </c>
      <c r="FY35" s="23" t="str">
        <f>Input!DI35</f>
        <v/>
      </c>
      <c r="FZ35" s="23" t="str">
        <f t="shared" si="235"/>
        <v>26m/ 26m/ 26m</v>
      </c>
      <c r="GA35" s="23" t="str">
        <f t="shared" si="236"/>
        <v>24m/ 24m/ 24m</v>
      </c>
      <c r="GB35" s="23" t="str">
        <f t="shared" si="237"/>
        <v/>
      </c>
      <c r="GC35" s="23" t="str">
        <f t="shared" si="238"/>
        <v/>
      </c>
      <c r="GD35" s="23" t="str">
        <f t="shared" si="239"/>
        <v/>
      </c>
      <c r="GE35" s="23" t="str">
        <f t="shared" si="240"/>
        <v/>
      </c>
      <c r="GF35" s="23">
        <f t="shared" si="241"/>
        <v>26</v>
      </c>
      <c r="GG35" s="23">
        <f t="shared" si="242"/>
        <v>26</v>
      </c>
      <c r="GH35" s="23">
        <f t="shared" si="243"/>
        <v>26</v>
      </c>
      <c r="GI35" s="23">
        <f t="shared" si="244"/>
        <v>0</v>
      </c>
      <c r="GJ35" s="23">
        <f t="shared" si="245"/>
        <v>0</v>
      </c>
      <c r="GK35" s="23">
        <f t="shared" si="246"/>
        <v>0</v>
      </c>
      <c r="GL35" s="23">
        <f t="shared" si="247"/>
        <v>24</v>
      </c>
      <c r="GM35" s="23">
        <f t="shared" si="248"/>
        <v>24</v>
      </c>
      <c r="GN35" s="23">
        <f t="shared" si="249"/>
        <v>24</v>
      </c>
      <c r="GO35" s="23">
        <f t="shared" si="250"/>
        <v>0</v>
      </c>
      <c r="GP35" s="23">
        <f t="shared" si="251"/>
        <v>0</v>
      </c>
      <c r="GQ35" s="23">
        <f t="shared" si="252"/>
        <v>0</v>
      </c>
      <c r="GR35" s="23">
        <f t="shared" si="253"/>
        <v>0</v>
      </c>
      <c r="GS35" s="23">
        <f t="shared" si="254"/>
        <v>0</v>
      </c>
      <c r="GT35" s="23">
        <f t="shared" si="255"/>
        <v>0</v>
      </c>
      <c r="GU35" s="23">
        <f t="shared" si="256"/>
        <v>0</v>
      </c>
      <c r="GV35" s="23">
        <f t="shared" si="257"/>
        <v>0</v>
      </c>
      <c r="GW35" s="23">
        <f t="shared" si="258"/>
        <v>0</v>
      </c>
      <c r="GX35" s="23">
        <f t="shared" si="259"/>
        <v>0</v>
      </c>
      <c r="GY35" s="23">
        <f t="shared" si="260"/>
        <v>0</v>
      </c>
      <c r="GZ35" s="23">
        <f t="shared" si="261"/>
        <v>0</v>
      </c>
      <c r="HA35" s="23">
        <f t="shared" si="262"/>
        <v>0</v>
      </c>
      <c r="HB35" s="23">
        <f t="shared" si="263"/>
        <v>0</v>
      </c>
      <c r="HC35" s="23">
        <f t="shared" si="264"/>
        <v>0</v>
      </c>
      <c r="HD35" s="23">
        <f t="shared" si="265"/>
        <v>0</v>
      </c>
      <c r="HE35" s="23">
        <f t="shared" si="266"/>
        <v>0</v>
      </c>
      <c r="HF35" s="23">
        <f t="shared" si="267"/>
        <v>0</v>
      </c>
      <c r="HG35" s="23">
        <f t="shared" si="268"/>
        <v>0</v>
      </c>
      <c r="HH35" s="23">
        <f t="shared" si="269"/>
        <v>0</v>
      </c>
      <c r="HI35" s="23">
        <f t="shared" si="270"/>
        <v>0</v>
      </c>
      <c r="HJ35" s="23">
        <f t="shared" si="271"/>
        <v>0</v>
      </c>
      <c r="HK35" s="23">
        <f t="shared" si="272"/>
        <v>0</v>
      </c>
      <c r="HL35" s="23">
        <f t="shared" si="273"/>
        <v>0</v>
      </c>
      <c r="HM35" s="23">
        <f t="shared" si="274"/>
        <v>0</v>
      </c>
      <c r="HN35" s="23">
        <f t="shared" si="275"/>
        <v>0</v>
      </c>
      <c r="HO35" s="23">
        <f t="shared" si="276"/>
        <v>0</v>
      </c>
      <c r="HP35" s="23" t="str">
        <f>INDEX(LabNameList,MATCH(LabId,LabIDList,0))</f>
        <v>Trung tâm Kiểm định và Chứng nhận 2</v>
      </c>
      <c r="HQ35" s="23">
        <f t="shared" si="277"/>
        <v>26</v>
      </c>
      <c r="HR35" s="23">
        <f t="shared" si="278"/>
        <v>24</v>
      </c>
      <c r="HS35" s="23">
        <f t="shared" si="279"/>
        <v>0</v>
      </c>
      <c r="HT35" s="23">
        <f t="shared" si="280"/>
        <v>0</v>
      </c>
      <c r="HU35" s="23">
        <f t="shared" si="281"/>
        <v>0</v>
      </c>
      <c r="HV35" s="23">
        <f t="shared" si="282"/>
        <v>0</v>
      </c>
      <c r="HW35" s="22">
        <f t="shared" si="283"/>
        <v>24</v>
      </c>
      <c r="HX35" s="22">
        <f>Input!EB35</f>
        <v>10</v>
      </c>
      <c r="HY35" s="23">
        <v>97</v>
      </c>
      <c r="HZ35" s="23"/>
      <c r="IA35" s="23"/>
      <c r="IB35" s="23"/>
      <c r="IC35" s="25" t="str">
        <f t="shared" si="284"/>
        <v>B00034050118TG38</v>
      </c>
      <c r="ID35" s="26">
        <f>Input!O35</f>
        <v>34</v>
      </c>
      <c r="IE35" s="260" t="str">
        <f t="shared" si="285"/>
        <v>050118</v>
      </c>
      <c r="IF35" s="25" t="s">
        <v>7101</v>
      </c>
      <c r="IG35" s="260" t="str">
        <f t="shared" si="286"/>
        <v>05/01/2018</v>
      </c>
      <c r="IH35" s="260" t="str">
        <f t="shared" si="287"/>
        <v>05/01/2023</v>
      </c>
      <c r="II35" s="342" t="str">
        <f xml:space="preserve"> Input!R35</f>
        <v>05/01/2018</v>
      </c>
      <c r="IJ35" s="260">
        <f t="shared" si="288"/>
        <v>44931</v>
      </c>
      <c r="IK35" s="261">
        <f t="shared" si="289"/>
        <v>3</v>
      </c>
      <c r="IL35" s="262" t="str">
        <f t="shared" si="290"/>
        <v>3-2</v>
      </c>
      <c r="IM35" s="262" t="str">
        <f t="shared" si="291"/>
        <v>CHUNG</v>
      </c>
      <c r="IN35" s="262" t="str">
        <f t="shared" si="292"/>
        <v>KHAC</v>
      </c>
      <c r="IO35" s="262" t="str">
        <f t="shared" si="293"/>
        <v/>
      </c>
      <c r="IP35" s="262" t="str">
        <f t="shared" si="294"/>
        <v/>
      </c>
      <c r="IQ35" s="262" t="str">
        <f t="shared" si="295"/>
        <v/>
      </c>
      <c r="IR35" s="262">
        <f t="shared" si="296"/>
        <v>2</v>
      </c>
      <c r="IS35" s="262">
        <f t="shared" si="297"/>
        <v>1</v>
      </c>
      <c r="IT35" s="262" t="str">
        <f t="shared" si="298"/>
        <v>Yes</v>
      </c>
      <c r="IU35" s="262" t="str">
        <f t="shared" si="299"/>
        <v>Yes</v>
      </c>
    </row>
    <row r="36" spans="1:255" ht="114.75">
      <c r="A36" s="349">
        <f>Input!A36</f>
        <v>35</v>
      </c>
      <c r="B36" s="22" t="str">
        <f>INDEX(ApplicantIDList,MATCH(AI36,ApplicantNameList,0))</f>
        <v>VNM-HCM</v>
      </c>
      <c r="C36" s="22" t="str">
        <f>INDEX(OperatorIDList,MATCH(AJ36,OperatorNameList,0))</f>
        <v>VNMOBILE</v>
      </c>
      <c r="D36" s="22" t="str">
        <f>Input!Y36</f>
        <v>359382</v>
      </c>
      <c r="E36" s="22" t="str">
        <f>Input!G36</f>
        <v>Số 362/10, đường Đỗ Xuân Hợp, phường Phước Long A, quận 9, thành phố Hồ Chí Minh.</v>
      </c>
      <c r="F36" s="22" t="str">
        <f>TRIM(SUBSTITUTE(SUBSTITUTE(Input!H36,"Thành phố ",""),"Tỉnh ",""))</f>
        <v>Hồ Chí Minh</v>
      </c>
      <c r="G36" s="22" t="str">
        <f>Input!I36</f>
        <v>106,77107417</v>
      </c>
      <c r="H36" s="22" t="str">
        <f>Input!J36</f>
        <v>10,82193235</v>
      </c>
      <c r="I36" s="22">
        <f>Input!V36</f>
        <v>2</v>
      </c>
      <c r="J36" s="22" t="str">
        <f>Input!K36</f>
        <v>K00035221217D005</v>
      </c>
      <c r="K36" s="24" t="str">
        <f>TEXT(Input!L36,"dd/mm/yyyy")</f>
        <v>30/12/2017</v>
      </c>
      <c r="L36" s="24" t="str">
        <f>TEXT(Input!M36,"dd/mm/yyyy")</f>
        <v>22/12/2017</v>
      </c>
      <c r="M36" s="22" t="str">
        <f t="shared" si="135"/>
        <v>CÔNG TY CỔ PHẦN VIỄN THÔNG DI ĐỘNG VIETNAMOBILE;CÔNG TY CỔ PHẦN VIỄN THÔNG DI ĐỘNG VIETNAMOBILE</v>
      </c>
      <c r="N36" s="22" t="str">
        <f t="shared" si="136"/>
        <v>359382;359382</v>
      </c>
      <c r="O36" s="22" t="str">
        <f t="shared" si="137"/>
        <v>ERICSSON RBS 2216;ZTE ZXSDR BS8700</v>
      </c>
      <c r="P36" s="22" t="str">
        <f t="shared" si="138"/>
        <v>3;3</v>
      </c>
      <c r="Q36" s="22" t="str">
        <f t="shared" si="139"/>
        <v>4/4/4;2/2/2</v>
      </c>
      <c r="R36" s="22" t="str">
        <f t="shared" si="140"/>
        <v>80W/ 80W/ 80W;80W/ 80W/ 80W</v>
      </c>
      <c r="S36" s="22" t="str">
        <f t="shared" si="141"/>
        <v>G900;U2100</v>
      </c>
      <c r="T36" s="22" t="str">
        <f t="shared" si="142"/>
        <v>26m/ 26m/ 26m;22m/ 22m/ 22m</v>
      </c>
      <c r="U36" s="22">
        <v>35</v>
      </c>
      <c r="V36" s="22"/>
      <c r="W36" s="22" t="b">
        <f>INDEX(TrueFalseList,_xlfn.IFNA(MATCH(Input!EC36,CoKhongList,0),MATCH(Input!EC36,YesNoList,0)))</f>
        <v>0</v>
      </c>
      <c r="X36" s="22" t="b">
        <f>INDEX(TrueFalseList,_xlfn.IFNA(MATCH(Input!W36,CoKhongList,0),MATCH(Input!W36,YesNoList,0)))</f>
        <v>0</v>
      </c>
      <c r="Y36" s="22" t="str">
        <f>Input!DZ36</f>
        <v/>
      </c>
      <c r="Z36" s="22" t="b">
        <f>INDEX(TrueFalseList,_xlfn.IFNA(MATCH(Input!EA36,CoKhongList,0),MATCH(Input!EA36,YesNoList,0)))</f>
        <v>1</v>
      </c>
      <c r="AA36" s="22">
        <f t="shared" si="143"/>
        <v>50</v>
      </c>
      <c r="AB36" s="22" t="b">
        <v>0</v>
      </c>
      <c r="AC36" s="22" t="b">
        <v>1</v>
      </c>
      <c r="AD36" s="22">
        <f>Input!DR36</f>
        <v>0</v>
      </c>
      <c r="AE36" s="22"/>
      <c r="AF36" s="22">
        <f>Options!D40</f>
        <v>0</v>
      </c>
      <c r="AG36" s="22">
        <f t="shared" si="144"/>
        <v>0</v>
      </c>
      <c r="AH36" s="23"/>
      <c r="AI36" s="350" t="str">
        <f>Input!E36</f>
        <v>CHI NHÁNH CÔNG TY CỔ PHẦN VIỄN THÔNG DI ĐỘNG VIETNAMOBILE TẠI THÀNH PHỐ HỒ CHÍ MINH</v>
      </c>
      <c r="AJ36" s="350" t="str">
        <f>Input!F36</f>
        <v>CÔNG TY CỔ PHẦN VIỄN THÔNG DI ĐỘNG VIETNAMOBILE</v>
      </c>
      <c r="AK36" s="22">
        <f t="shared" si="145"/>
        <v>4</v>
      </c>
      <c r="AL36" s="258" t="str">
        <f t="shared" si="146"/>
        <v>thành phố Hồ Chí Minh.</v>
      </c>
      <c r="AM36" s="258" t="str">
        <f t="shared" si="147"/>
        <v>quận 9</v>
      </c>
      <c r="AN36" s="258" t="str">
        <f t="shared" si="148"/>
        <v>phường Phước Long A</v>
      </c>
      <c r="AO36" s="22" t="str">
        <f>INDEX(CityIDList,MATCH(F36,CityNameList,0))</f>
        <v>HCM</v>
      </c>
      <c r="AP36" s="23" t="str">
        <f>Input!X36</f>
        <v>CÔNG TY CỔ PHẦN VIỄN THÔNG DI ĐỘNG VIETNAMOBILE</v>
      </c>
      <c r="AQ36" s="23" t="str">
        <f>Input!AN36</f>
        <v>CÔNG TY CỔ PHẦN VIỄN THÔNG DI ĐỘNG VIETNAMOBILE</v>
      </c>
      <c r="AR36" s="23">
        <f>Input!BD36</f>
        <v>0</v>
      </c>
      <c r="AS36" s="23" t="str">
        <f>Input!BT36</f>
        <v/>
      </c>
      <c r="AT36" s="23" t="str">
        <f>Input!CH36</f>
        <v/>
      </c>
      <c r="AU36" s="23" t="str">
        <f>Input!CV36</f>
        <v/>
      </c>
      <c r="AV36" s="23" t="str">
        <f>IF(I36&gt;=1,INDEX(OperatorIDList,MATCH(AP36,OperatorNameList,0)),"")</f>
        <v>VNMOBILE</v>
      </c>
      <c r="AW36" s="23" t="str">
        <f>IF(I36&gt;=2,INDEX(OperatorIDList,MATCH(AQ36,OperatorNameList,0)),"")</f>
        <v>VNMOBILE</v>
      </c>
      <c r="AX36" s="23" t="str">
        <f>IF(I36&gt;=3,INDEX(OperatorIDList,MATCH(AR36,OperatorNameList,0)),"")</f>
        <v/>
      </c>
      <c r="AY36" s="23" t="str">
        <f>IF(I36&gt;=4,INDEX(OperatorIDList,MATCH(AS36,OperatorNameList,0)),"")</f>
        <v/>
      </c>
      <c r="AZ36" s="23" t="str">
        <f>IF(I36&gt;=5,INDEX(OperatorIDList,MATCH(AT36,OperatorNameList,0)),"")</f>
        <v/>
      </c>
      <c r="BA36" s="23" t="str">
        <f>IF(I36&gt;=6,INDEX(OperatorIDList,MATCH(AU36,OperatorNameList,0)),"")</f>
        <v/>
      </c>
      <c r="BB36" s="23" t="str">
        <f t="shared" si="149"/>
        <v>VNMOBILE;VNMOBILE</v>
      </c>
      <c r="BC36" s="23" t="str">
        <f>Input!Y36</f>
        <v>359382</v>
      </c>
      <c r="BD36" s="23" t="str">
        <f>Input!AO36</f>
        <v>359382</v>
      </c>
      <c r="BE36" s="23">
        <f>Input!BE36</f>
        <v>0</v>
      </c>
      <c r="BF36" s="23" t="str">
        <f>Input!BU36</f>
        <v/>
      </c>
      <c r="BG36" s="23" t="str">
        <f>Input!CI36</f>
        <v/>
      </c>
      <c r="BH36" s="23" t="str">
        <f>Input!CW36</f>
        <v/>
      </c>
      <c r="BI36" s="23" t="str">
        <f>Input!Z36</f>
        <v>ERICSSON RBS 2216</v>
      </c>
      <c r="BJ36" s="23" t="str">
        <f>Input!AP36</f>
        <v>ZTE ZXSDR BS8700</v>
      </c>
      <c r="BK36" s="23">
        <f>Input!BF36</f>
        <v>0</v>
      </c>
      <c r="BL36" s="23" t="str">
        <f>Input!BV36</f>
        <v/>
      </c>
      <c r="BM36" s="23" t="str">
        <f>Input!CJ36</f>
        <v/>
      </c>
      <c r="BN36" s="23" t="str">
        <f>Input!CX36</f>
        <v/>
      </c>
      <c r="BO36" s="350">
        <f>IF(ISNUMBER(Input!AA36),Input!AA36,0)</f>
        <v>3</v>
      </c>
      <c r="BP36" s="350">
        <f>IF(ISNUMBER(Input!AQ36),Input!AQ36,0)</f>
        <v>3</v>
      </c>
      <c r="BQ36" s="350">
        <f>IF(ISNUMBER(Input!BG36),Input!BG36,0)</f>
        <v>0</v>
      </c>
      <c r="BR36" s="350">
        <f>IF(ISNUMBER(Input!BW36),Input!BW36,0)</f>
        <v>0</v>
      </c>
      <c r="BS36" s="350">
        <f>IF(ISNUMBER(Input!CK36),Input!CK36,0)</f>
        <v>0</v>
      </c>
      <c r="BT36" s="351">
        <f>IF(ISNUMBER(Input!CY36),Input!CY36,0)</f>
        <v>0</v>
      </c>
      <c r="BU36" s="23" t="str">
        <f>Input!AF36</f>
        <v>4/4/4</v>
      </c>
      <c r="BV36" s="23" t="str">
        <f>Input!AV36</f>
        <v>2/2/2</v>
      </c>
      <c r="BW36" s="23" t="str">
        <f>Input!BL36</f>
        <v/>
      </c>
      <c r="BX36" s="23" t="str">
        <f>Input!CA36</f>
        <v/>
      </c>
      <c r="BY36" s="23" t="str">
        <f>Input!CO36</f>
        <v/>
      </c>
      <c r="BZ36" s="23" t="str">
        <f>Input!DC36</f>
        <v/>
      </c>
      <c r="CA36" s="23">
        <f t="shared" si="150"/>
        <v>4</v>
      </c>
      <c r="CB36" s="23">
        <f t="shared" si="151"/>
        <v>4</v>
      </c>
      <c r="CC36" s="23">
        <f t="shared" si="152"/>
        <v>4</v>
      </c>
      <c r="CD36" s="23">
        <f t="shared" si="153"/>
        <v>0</v>
      </c>
      <c r="CE36" s="23">
        <f t="shared" si="154"/>
        <v>0</v>
      </c>
      <c r="CF36" s="23">
        <f t="shared" si="155"/>
        <v>0</v>
      </c>
      <c r="CG36" s="23">
        <f t="shared" si="156"/>
        <v>2</v>
      </c>
      <c r="CH36" s="23">
        <f t="shared" si="157"/>
        <v>2</v>
      </c>
      <c r="CI36" s="23">
        <f t="shared" si="158"/>
        <v>2</v>
      </c>
      <c r="CJ36" s="23">
        <f t="shared" si="159"/>
        <v>0</v>
      </c>
      <c r="CK36" s="23">
        <f t="shared" si="160"/>
        <v>0</v>
      </c>
      <c r="CL36" s="23">
        <f t="shared" si="161"/>
        <v>0</v>
      </c>
      <c r="CM36" s="23">
        <f t="shared" si="162"/>
        <v>0</v>
      </c>
      <c r="CN36" s="23">
        <f t="shared" si="163"/>
        <v>0</v>
      </c>
      <c r="CO36" s="23">
        <f t="shared" si="164"/>
        <v>0</v>
      </c>
      <c r="CP36" s="23">
        <f t="shared" si="165"/>
        <v>0</v>
      </c>
      <c r="CQ36" s="23">
        <f t="shared" si="166"/>
        <v>0</v>
      </c>
      <c r="CR36" s="23">
        <f t="shared" si="167"/>
        <v>0</v>
      </c>
      <c r="CS36" s="23">
        <f t="shared" si="168"/>
        <v>0</v>
      </c>
      <c r="CT36" s="23">
        <f t="shared" si="169"/>
        <v>0</v>
      </c>
      <c r="CU36" s="23">
        <f t="shared" si="170"/>
        <v>0</v>
      </c>
      <c r="CV36" s="23">
        <f t="shared" si="171"/>
        <v>0</v>
      </c>
      <c r="CW36" s="23">
        <f t="shared" si="172"/>
        <v>0</v>
      </c>
      <c r="CX36" s="23">
        <f t="shared" si="173"/>
        <v>0</v>
      </c>
      <c r="CY36" s="23">
        <f t="shared" si="174"/>
        <v>0</v>
      </c>
      <c r="CZ36" s="23">
        <f t="shared" si="175"/>
        <v>0</v>
      </c>
      <c r="DA36" s="23">
        <f t="shared" si="176"/>
        <v>0</v>
      </c>
      <c r="DB36" s="23">
        <f t="shared" si="177"/>
        <v>0</v>
      </c>
      <c r="DC36" s="23">
        <f t="shared" si="178"/>
        <v>0</v>
      </c>
      <c r="DD36" s="23">
        <f t="shared" si="179"/>
        <v>0</v>
      </c>
      <c r="DE36" s="23">
        <f t="shared" si="180"/>
        <v>0</v>
      </c>
      <c r="DF36" s="23">
        <f t="shared" si="181"/>
        <v>0</v>
      </c>
      <c r="DG36" s="23">
        <f t="shared" si="182"/>
        <v>0</v>
      </c>
      <c r="DH36" s="23">
        <f t="shared" si="183"/>
        <v>0</v>
      </c>
      <c r="DI36" s="23">
        <f t="shared" si="184"/>
        <v>0</v>
      </c>
      <c r="DJ36" s="23">
        <f t="shared" si="185"/>
        <v>0</v>
      </c>
      <c r="DK36" s="23" t="str">
        <f>Input!AK36</f>
        <v>80W/80W/80W</v>
      </c>
      <c r="DL36" s="23" t="str">
        <f>Input!BA36</f>
        <v>80W/80W/80W</v>
      </c>
      <c r="DM36" s="23" t="str">
        <f>Input!BQ36</f>
        <v/>
      </c>
      <c r="DN36" s="23" t="str">
        <f>Input!CE36</f>
        <v/>
      </c>
      <c r="DO36" s="23" t="str">
        <f>Input!CS36</f>
        <v/>
      </c>
      <c r="DP36" s="23" t="str">
        <f>Input!DG36</f>
        <v/>
      </c>
      <c r="DQ36" s="23" t="str">
        <f t="shared" si="186"/>
        <v>80W/ 80W/ 80W</v>
      </c>
      <c r="DR36" s="23" t="str">
        <f t="shared" si="187"/>
        <v>80W/ 80W/ 80W</v>
      </c>
      <c r="DS36" s="23" t="str">
        <f t="shared" si="188"/>
        <v/>
      </c>
      <c r="DT36" s="23" t="str">
        <f t="shared" si="189"/>
        <v/>
      </c>
      <c r="DU36" s="23" t="str">
        <f t="shared" si="190"/>
        <v/>
      </c>
      <c r="DV36" s="23" t="str">
        <f t="shared" si="191"/>
        <v/>
      </c>
      <c r="DW36" s="23">
        <f t="shared" si="192"/>
        <v>80</v>
      </c>
      <c r="DX36" s="23">
        <f t="shared" si="193"/>
        <v>80</v>
      </c>
      <c r="DY36" s="23">
        <f t="shared" si="194"/>
        <v>80</v>
      </c>
      <c r="DZ36" s="23">
        <f t="shared" si="195"/>
        <v>0</v>
      </c>
      <c r="EA36" s="23">
        <f t="shared" si="196"/>
        <v>0</v>
      </c>
      <c r="EB36" s="23">
        <f t="shared" si="197"/>
        <v>0</v>
      </c>
      <c r="EC36" s="23">
        <f t="shared" si="198"/>
        <v>80</v>
      </c>
      <c r="ED36" s="23">
        <f t="shared" si="199"/>
        <v>80</v>
      </c>
      <c r="EE36" s="23">
        <f t="shared" si="200"/>
        <v>80</v>
      </c>
      <c r="EF36" s="23">
        <f t="shared" si="201"/>
        <v>80</v>
      </c>
      <c r="EG36" s="23">
        <f t="shared" si="202"/>
        <v>0</v>
      </c>
      <c r="EH36" s="23">
        <f t="shared" si="203"/>
        <v>0</v>
      </c>
      <c r="EI36" s="23">
        <f t="shared" si="204"/>
        <v>0</v>
      </c>
      <c r="EJ36" s="23">
        <f t="shared" si="205"/>
        <v>80</v>
      </c>
      <c r="EK36" s="23">
        <f t="shared" si="206"/>
        <v>0</v>
      </c>
      <c r="EL36" s="23">
        <f t="shared" si="207"/>
        <v>0</v>
      </c>
      <c r="EM36" s="23">
        <f t="shared" si="208"/>
        <v>0</v>
      </c>
      <c r="EN36" s="23">
        <f t="shared" si="209"/>
        <v>0</v>
      </c>
      <c r="EO36" s="23">
        <f t="shared" si="210"/>
        <v>0</v>
      </c>
      <c r="EP36" s="23">
        <f t="shared" si="211"/>
        <v>0</v>
      </c>
      <c r="EQ36" s="23">
        <f t="shared" si="212"/>
        <v>0</v>
      </c>
      <c r="ER36" s="23">
        <f t="shared" si="213"/>
        <v>0</v>
      </c>
      <c r="ES36" s="23">
        <f t="shared" si="214"/>
        <v>0</v>
      </c>
      <c r="ET36" s="23">
        <f t="shared" si="215"/>
        <v>0</v>
      </c>
      <c r="EU36" s="23">
        <f t="shared" si="216"/>
        <v>0</v>
      </c>
      <c r="EV36" s="23">
        <f t="shared" si="217"/>
        <v>0</v>
      </c>
      <c r="EW36" s="23">
        <f t="shared" si="218"/>
        <v>0</v>
      </c>
      <c r="EX36" s="23">
        <f t="shared" si="219"/>
        <v>0</v>
      </c>
      <c r="EY36" s="23">
        <f t="shared" si="220"/>
        <v>0</v>
      </c>
      <c r="EZ36" s="23">
        <f t="shared" si="221"/>
        <v>0</v>
      </c>
      <c r="FA36" s="23">
        <f t="shared" si="222"/>
        <v>0</v>
      </c>
      <c r="FB36" s="23">
        <f t="shared" si="223"/>
        <v>0</v>
      </c>
      <c r="FC36" s="23">
        <f t="shared" si="224"/>
        <v>0</v>
      </c>
      <c r="FD36" s="23">
        <f t="shared" si="225"/>
        <v>0</v>
      </c>
      <c r="FE36" s="23">
        <f t="shared" si="226"/>
        <v>0</v>
      </c>
      <c r="FF36" s="23">
        <f t="shared" si="227"/>
        <v>0</v>
      </c>
      <c r="FG36" s="23">
        <f t="shared" si="228"/>
        <v>0</v>
      </c>
      <c r="FH36" s="23">
        <f t="shared" si="229"/>
        <v>0</v>
      </c>
      <c r="FI36" s="23">
        <f t="shared" si="230"/>
        <v>0</v>
      </c>
      <c r="FJ36" s="23">
        <f t="shared" si="231"/>
        <v>0</v>
      </c>
      <c r="FK36" s="23">
        <f t="shared" si="232"/>
        <v>0</v>
      </c>
      <c r="FL36" s="23">
        <f t="shared" si="233"/>
        <v>0</v>
      </c>
      <c r="FM36" s="23">
        <f t="shared" si="234"/>
        <v>80</v>
      </c>
      <c r="FN36" s="23" t="str">
        <f>Input!AL36</f>
        <v>G900</v>
      </c>
      <c r="FO36" s="23" t="str">
        <f>Input!BB36</f>
        <v>U2100</v>
      </c>
      <c r="FP36" s="23">
        <f>Input!BR36</f>
        <v>0</v>
      </c>
      <c r="FQ36" s="23" t="str">
        <f>Input!CF36</f>
        <v/>
      </c>
      <c r="FR36" s="23" t="str">
        <f>Input!CT36</f>
        <v/>
      </c>
      <c r="FS36" s="23" t="str">
        <f>Input!DH36</f>
        <v/>
      </c>
      <c r="FT36" s="23" t="str">
        <f>Input!AM36</f>
        <v>26m/ 26m/ 26m</v>
      </c>
      <c r="FU36" s="23" t="str">
        <f>Input!BC36</f>
        <v>22m/ 22m/ 22m</v>
      </c>
      <c r="FV36" s="23">
        <f>Input!BS36</f>
        <v>0</v>
      </c>
      <c r="FW36" s="23" t="str">
        <f>Input!CG36</f>
        <v/>
      </c>
      <c r="FX36" s="23" t="str">
        <f>Input!CU36</f>
        <v/>
      </c>
      <c r="FY36" s="23" t="str">
        <f>Input!DI36</f>
        <v/>
      </c>
      <c r="FZ36" s="23" t="str">
        <f t="shared" si="235"/>
        <v>26m/ 26m/ 26m</v>
      </c>
      <c r="GA36" s="23" t="str">
        <f t="shared" si="236"/>
        <v>22m/ 22m/ 22m</v>
      </c>
      <c r="GB36" s="23" t="str">
        <f t="shared" si="237"/>
        <v/>
      </c>
      <c r="GC36" s="23" t="str">
        <f t="shared" si="238"/>
        <v/>
      </c>
      <c r="GD36" s="23" t="str">
        <f t="shared" si="239"/>
        <v/>
      </c>
      <c r="GE36" s="23" t="str">
        <f t="shared" si="240"/>
        <v/>
      </c>
      <c r="GF36" s="23">
        <f t="shared" si="241"/>
        <v>26</v>
      </c>
      <c r="GG36" s="23">
        <f t="shared" si="242"/>
        <v>26</v>
      </c>
      <c r="GH36" s="23">
        <f t="shared" si="243"/>
        <v>26</v>
      </c>
      <c r="GI36" s="23">
        <f t="shared" si="244"/>
        <v>0</v>
      </c>
      <c r="GJ36" s="23">
        <f t="shared" si="245"/>
        <v>0</v>
      </c>
      <c r="GK36" s="23">
        <f t="shared" si="246"/>
        <v>0</v>
      </c>
      <c r="GL36" s="23">
        <f t="shared" si="247"/>
        <v>22</v>
      </c>
      <c r="GM36" s="23">
        <f t="shared" si="248"/>
        <v>22</v>
      </c>
      <c r="GN36" s="23">
        <f t="shared" si="249"/>
        <v>22</v>
      </c>
      <c r="GO36" s="23">
        <f t="shared" si="250"/>
        <v>0</v>
      </c>
      <c r="GP36" s="23">
        <f t="shared" si="251"/>
        <v>0</v>
      </c>
      <c r="GQ36" s="23">
        <f t="shared" si="252"/>
        <v>0</v>
      </c>
      <c r="GR36" s="23">
        <f t="shared" si="253"/>
        <v>0</v>
      </c>
      <c r="GS36" s="23">
        <f t="shared" si="254"/>
        <v>0</v>
      </c>
      <c r="GT36" s="23">
        <f t="shared" si="255"/>
        <v>0</v>
      </c>
      <c r="GU36" s="23">
        <f t="shared" si="256"/>
        <v>0</v>
      </c>
      <c r="GV36" s="23">
        <f t="shared" si="257"/>
        <v>0</v>
      </c>
      <c r="GW36" s="23">
        <f t="shared" si="258"/>
        <v>0</v>
      </c>
      <c r="GX36" s="23">
        <f t="shared" si="259"/>
        <v>0</v>
      </c>
      <c r="GY36" s="23">
        <f t="shared" si="260"/>
        <v>0</v>
      </c>
      <c r="GZ36" s="23">
        <f t="shared" si="261"/>
        <v>0</v>
      </c>
      <c r="HA36" s="23">
        <f t="shared" si="262"/>
        <v>0</v>
      </c>
      <c r="HB36" s="23">
        <f t="shared" si="263"/>
        <v>0</v>
      </c>
      <c r="HC36" s="23">
        <f t="shared" si="264"/>
        <v>0</v>
      </c>
      <c r="HD36" s="23">
        <f t="shared" si="265"/>
        <v>0</v>
      </c>
      <c r="HE36" s="23">
        <f t="shared" si="266"/>
        <v>0</v>
      </c>
      <c r="HF36" s="23">
        <f t="shared" si="267"/>
        <v>0</v>
      </c>
      <c r="HG36" s="23">
        <f t="shared" si="268"/>
        <v>0</v>
      </c>
      <c r="HH36" s="23">
        <f t="shared" si="269"/>
        <v>0</v>
      </c>
      <c r="HI36" s="23">
        <f t="shared" si="270"/>
        <v>0</v>
      </c>
      <c r="HJ36" s="23">
        <f t="shared" si="271"/>
        <v>0</v>
      </c>
      <c r="HK36" s="23">
        <f t="shared" si="272"/>
        <v>0</v>
      </c>
      <c r="HL36" s="23">
        <f t="shared" si="273"/>
        <v>0</v>
      </c>
      <c r="HM36" s="23">
        <f t="shared" si="274"/>
        <v>0</v>
      </c>
      <c r="HN36" s="23">
        <f t="shared" si="275"/>
        <v>0</v>
      </c>
      <c r="HO36" s="23">
        <f t="shared" si="276"/>
        <v>0</v>
      </c>
      <c r="HP36" s="23" t="str">
        <f>INDEX(LabNameList,MATCH(LabId,LabIDList,0))</f>
        <v>Trung tâm Kiểm định và Chứng nhận 2</v>
      </c>
      <c r="HQ36" s="23">
        <f t="shared" si="277"/>
        <v>26</v>
      </c>
      <c r="HR36" s="23">
        <f t="shared" si="278"/>
        <v>22</v>
      </c>
      <c r="HS36" s="23">
        <f t="shared" si="279"/>
        <v>0</v>
      </c>
      <c r="HT36" s="23">
        <f t="shared" si="280"/>
        <v>0</v>
      </c>
      <c r="HU36" s="23">
        <f t="shared" si="281"/>
        <v>0</v>
      </c>
      <c r="HV36" s="23">
        <f t="shared" si="282"/>
        <v>0</v>
      </c>
      <c r="HW36" s="22">
        <f t="shared" si="283"/>
        <v>22</v>
      </c>
      <c r="HX36" s="22">
        <f>Input!EB36</f>
        <v>-28</v>
      </c>
      <c r="HY36" s="23">
        <v>97</v>
      </c>
      <c r="HZ36" s="23"/>
      <c r="IA36" s="23"/>
      <c r="IB36" s="23"/>
      <c r="IC36" s="25" t="str">
        <f t="shared" si="284"/>
        <v>B00035050118TG39</v>
      </c>
      <c r="ID36" s="26">
        <f>Input!O36</f>
        <v>35</v>
      </c>
      <c r="IE36" s="260" t="str">
        <f t="shared" si="285"/>
        <v>050118</v>
      </c>
      <c r="IF36" s="25" t="s">
        <v>7102</v>
      </c>
      <c r="IG36" s="260" t="str">
        <f t="shared" si="286"/>
        <v>05/01/2018</v>
      </c>
      <c r="IH36" s="260" t="str">
        <f t="shared" si="287"/>
        <v>05/01/2023</v>
      </c>
      <c r="II36" s="342" t="str">
        <f xml:space="preserve"> Input!R36</f>
        <v>05/01/2018</v>
      </c>
      <c r="IJ36" s="260">
        <f t="shared" si="288"/>
        <v>44931</v>
      </c>
      <c r="IK36" s="261">
        <f t="shared" si="289"/>
        <v>3</v>
      </c>
      <c r="IL36" s="262" t="str">
        <f t="shared" si="290"/>
        <v>3-2</v>
      </c>
      <c r="IM36" s="262" t="str">
        <f t="shared" si="291"/>
        <v>CHUNG</v>
      </c>
      <c r="IN36" s="262" t="str">
        <f t="shared" si="292"/>
        <v>KHAC</v>
      </c>
      <c r="IO36" s="262" t="str">
        <f t="shared" si="293"/>
        <v/>
      </c>
      <c r="IP36" s="262" t="str">
        <f t="shared" si="294"/>
        <v/>
      </c>
      <c r="IQ36" s="262" t="str">
        <f t="shared" si="295"/>
        <v/>
      </c>
      <c r="IR36" s="262">
        <f t="shared" si="296"/>
        <v>2</v>
      </c>
      <c r="IS36" s="262">
        <f t="shared" si="297"/>
        <v>1</v>
      </c>
      <c r="IT36" s="262" t="str">
        <f t="shared" si="298"/>
        <v>Yes</v>
      </c>
      <c r="IU36" s="262" t="str">
        <f t="shared" si="299"/>
        <v>Yes</v>
      </c>
    </row>
    <row r="37" spans="1:255" ht="114.75">
      <c r="A37" s="349">
        <f>Input!A37</f>
        <v>36</v>
      </c>
      <c r="B37" s="22" t="str">
        <f>INDEX(ApplicantIDList,MATCH(AI37,ApplicantNameList,0))</f>
        <v>VNM-HCM</v>
      </c>
      <c r="C37" s="22" t="str">
        <f>INDEX(OperatorIDList,MATCH(AJ37,OperatorNameList,0))</f>
        <v>VNMOBILE</v>
      </c>
      <c r="D37" s="22" t="str">
        <f>Input!Y37</f>
        <v>359216</v>
      </c>
      <c r="E37" s="22" t="str">
        <f>Input!G37</f>
        <v>Số 104, đường Cầu Xây, phường Tân Phú, quận 9, thành phố Hồ Chí Minh.</v>
      </c>
      <c r="F37" s="22" t="str">
        <f>TRIM(SUBSTITUTE(SUBSTITUTE(Input!H37,"Thành phố ",""),"Tỉnh ",""))</f>
        <v>Hồ Chí Minh</v>
      </c>
      <c r="G37" s="22" t="str">
        <f>Input!I37</f>
        <v>106,8104193</v>
      </c>
      <c r="H37" s="22" t="str">
        <f>Input!J37</f>
        <v>10,85465064</v>
      </c>
      <c r="I37" s="22">
        <f>Input!V37</f>
        <v>2</v>
      </c>
      <c r="J37" s="22" t="str">
        <f>Input!K37</f>
        <v>K00036231217D005</v>
      </c>
      <c r="K37" s="24" t="str">
        <f>TEXT(Input!L37,"dd/mm/yyyy")</f>
        <v>30/12/2017</v>
      </c>
      <c r="L37" s="24" t="str">
        <f>TEXT(Input!M37,"dd/mm/yyyy")</f>
        <v>23/12/2017</v>
      </c>
      <c r="M37" s="22" t="str">
        <f t="shared" si="135"/>
        <v>CÔNG TY CỔ PHẦN VIỄN THÔNG DI ĐỘNG VIETNAMOBILE;CÔNG TY CỔ PHẦN VIỄN THÔNG DI ĐỘNG VIETNAMOBILE</v>
      </c>
      <c r="N37" s="22" t="str">
        <f t="shared" si="136"/>
        <v>359216;359216</v>
      </c>
      <c r="O37" s="22" t="str">
        <f t="shared" si="137"/>
        <v>ERICSSON RBS 2216;ZTE ZXSDR BS8700</v>
      </c>
      <c r="P37" s="22" t="str">
        <f t="shared" si="138"/>
        <v>3;3</v>
      </c>
      <c r="Q37" s="22" t="str">
        <f t="shared" si="139"/>
        <v>4/4/4;2/2/2</v>
      </c>
      <c r="R37" s="22" t="str">
        <f t="shared" si="140"/>
        <v>80W/ 80W/ 80W;80W/ 80W/ 80W</v>
      </c>
      <c r="S37" s="22" t="str">
        <f t="shared" si="141"/>
        <v>G900;U2100</v>
      </c>
      <c r="T37" s="22" t="str">
        <f t="shared" si="142"/>
        <v>22m/ 22m/ 22m;20m/ 20m/ 20m</v>
      </c>
      <c r="U37" s="22">
        <v>36</v>
      </c>
      <c r="V37" s="22"/>
      <c r="W37" s="22" t="b">
        <f>INDEX(TrueFalseList,_xlfn.IFNA(MATCH(Input!EC37,CoKhongList,0),MATCH(Input!EC37,YesNoList,0)))</f>
        <v>0</v>
      </c>
      <c r="X37" s="22" t="b">
        <f>INDEX(TrueFalseList,_xlfn.IFNA(MATCH(Input!W37,CoKhongList,0),MATCH(Input!W37,YesNoList,0)))</f>
        <v>0</v>
      </c>
      <c r="Y37" s="22" t="str">
        <f>Input!DZ37</f>
        <v/>
      </c>
      <c r="Z37" s="22" t="b">
        <f>INDEX(TrueFalseList,_xlfn.IFNA(MATCH(Input!EA37,CoKhongList,0),MATCH(Input!EA37,YesNoList,0)))</f>
        <v>1</v>
      </c>
      <c r="AA37" s="22">
        <f t="shared" si="143"/>
        <v>12</v>
      </c>
      <c r="AB37" s="22" t="b">
        <v>0</v>
      </c>
      <c r="AC37" s="22" t="b">
        <v>1</v>
      </c>
      <c r="AD37" s="22">
        <f>Input!DR37</f>
        <v>0</v>
      </c>
      <c r="AE37" s="22"/>
      <c r="AF37" s="22">
        <f>Options!D41</f>
        <v>0</v>
      </c>
      <c r="AG37" s="22">
        <f t="shared" si="144"/>
        <v>0</v>
      </c>
      <c r="AH37" s="23"/>
      <c r="AI37" s="350" t="str">
        <f>Input!E37</f>
        <v>CHI NHÁNH CÔNG TY CỔ PHẦN VIỄN THÔNG DI ĐỘNG VIETNAMOBILE TẠI THÀNH PHỐ HỒ CHÍ MINH</v>
      </c>
      <c r="AJ37" s="350" t="str">
        <f>Input!F37</f>
        <v>CÔNG TY CỔ PHẦN VIỄN THÔNG DI ĐỘNG VIETNAMOBILE</v>
      </c>
      <c r="AK37" s="22">
        <f t="shared" si="145"/>
        <v>4</v>
      </c>
      <c r="AL37" s="258" t="str">
        <f t="shared" si="146"/>
        <v>thành phố Hồ Chí Minh.</v>
      </c>
      <c r="AM37" s="258" t="str">
        <f t="shared" si="147"/>
        <v>quận 9</v>
      </c>
      <c r="AN37" s="258" t="str">
        <f t="shared" si="148"/>
        <v>phường Tân Phú</v>
      </c>
      <c r="AO37" s="22" t="str">
        <f>INDEX(CityIDList,MATCH(F37,CityNameList,0))</f>
        <v>HCM</v>
      </c>
      <c r="AP37" s="23" t="str">
        <f>Input!X37</f>
        <v>CÔNG TY CỔ PHẦN VIỄN THÔNG DI ĐỘNG VIETNAMOBILE</v>
      </c>
      <c r="AQ37" s="23" t="str">
        <f>Input!AN37</f>
        <v>CÔNG TY CỔ PHẦN VIỄN THÔNG DI ĐỘNG VIETNAMOBILE</v>
      </c>
      <c r="AR37" s="23">
        <f>Input!BD37</f>
        <v>0</v>
      </c>
      <c r="AS37" s="23" t="str">
        <f>Input!BT37</f>
        <v/>
      </c>
      <c r="AT37" s="23" t="str">
        <f>Input!CH37</f>
        <v/>
      </c>
      <c r="AU37" s="23" t="str">
        <f>Input!CV37</f>
        <v/>
      </c>
      <c r="AV37" s="23" t="str">
        <f>IF(I37&gt;=1,INDEX(OperatorIDList,MATCH(AP37,OperatorNameList,0)),"")</f>
        <v>VNMOBILE</v>
      </c>
      <c r="AW37" s="23" t="str">
        <f>IF(I37&gt;=2,INDEX(OperatorIDList,MATCH(AQ37,OperatorNameList,0)),"")</f>
        <v>VNMOBILE</v>
      </c>
      <c r="AX37" s="23" t="str">
        <f>IF(I37&gt;=3,INDEX(OperatorIDList,MATCH(AR37,OperatorNameList,0)),"")</f>
        <v/>
      </c>
      <c r="AY37" s="23" t="str">
        <f>IF(I37&gt;=4,INDEX(OperatorIDList,MATCH(AS37,OperatorNameList,0)),"")</f>
        <v/>
      </c>
      <c r="AZ37" s="23" t="str">
        <f>IF(I37&gt;=5,INDEX(OperatorIDList,MATCH(AT37,OperatorNameList,0)),"")</f>
        <v/>
      </c>
      <c r="BA37" s="23" t="str">
        <f>IF(I37&gt;=6,INDEX(OperatorIDList,MATCH(AU37,OperatorNameList,0)),"")</f>
        <v/>
      </c>
      <c r="BB37" s="23" t="str">
        <f t="shared" si="149"/>
        <v>VNMOBILE;VNMOBILE</v>
      </c>
      <c r="BC37" s="23" t="str">
        <f>Input!Y37</f>
        <v>359216</v>
      </c>
      <c r="BD37" s="23" t="str">
        <f>Input!AO37</f>
        <v>359216</v>
      </c>
      <c r="BE37" s="23">
        <f>Input!BE37</f>
        <v>0</v>
      </c>
      <c r="BF37" s="23" t="str">
        <f>Input!BU37</f>
        <v/>
      </c>
      <c r="BG37" s="23" t="str">
        <f>Input!CI37</f>
        <v/>
      </c>
      <c r="BH37" s="23" t="str">
        <f>Input!CW37</f>
        <v/>
      </c>
      <c r="BI37" s="23" t="str">
        <f>Input!Z37</f>
        <v>ERICSSON RBS 2216</v>
      </c>
      <c r="BJ37" s="23" t="str">
        <f>Input!AP37</f>
        <v>ZTE ZXSDR BS8700</v>
      </c>
      <c r="BK37" s="23">
        <f>Input!BF37</f>
        <v>0</v>
      </c>
      <c r="BL37" s="23" t="str">
        <f>Input!BV37</f>
        <v/>
      </c>
      <c r="BM37" s="23" t="str">
        <f>Input!CJ37</f>
        <v/>
      </c>
      <c r="BN37" s="23" t="str">
        <f>Input!CX37</f>
        <v/>
      </c>
      <c r="BO37" s="350">
        <f>IF(ISNUMBER(Input!AA37),Input!AA37,0)</f>
        <v>3</v>
      </c>
      <c r="BP37" s="350">
        <f>IF(ISNUMBER(Input!AQ37),Input!AQ37,0)</f>
        <v>3</v>
      </c>
      <c r="BQ37" s="350">
        <f>IF(ISNUMBER(Input!BG37),Input!BG37,0)</f>
        <v>0</v>
      </c>
      <c r="BR37" s="350">
        <f>IF(ISNUMBER(Input!BW37),Input!BW37,0)</f>
        <v>0</v>
      </c>
      <c r="BS37" s="350">
        <f>IF(ISNUMBER(Input!CK37),Input!CK37,0)</f>
        <v>0</v>
      </c>
      <c r="BT37" s="351">
        <f>IF(ISNUMBER(Input!CY37),Input!CY37,0)</f>
        <v>0</v>
      </c>
      <c r="BU37" s="23" t="str">
        <f>Input!AF37</f>
        <v>4/4/4</v>
      </c>
      <c r="BV37" s="23" t="str">
        <f>Input!AV37</f>
        <v>2/2/2</v>
      </c>
      <c r="BW37" s="23" t="str">
        <f>Input!BL37</f>
        <v/>
      </c>
      <c r="BX37" s="23" t="str">
        <f>Input!CA37</f>
        <v/>
      </c>
      <c r="BY37" s="23" t="str">
        <f>Input!CO37</f>
        <v/>
      </c>
      <c r="BZ37" s="23" t="str">
        <f>Input!DC37</f>
        <v/>
      </c>
      <c r="CA37" s="23">
        <f t="shared" si="150"/>
        <v>4</v>
      </c>
      <c r="CB37" s="23">
        <f t="shared" si="151"/>
        <v>4</v>
      </c>
      <c r="CC37" s="23">
        <f t="shared" si="152"/>
        <v>4</v>
      </c>
      <c r="CD37" s="23">
        <f t="shared" si="153"/>
        <v>0</v>
      </c>
      <c r="CE37" s="23">
        <f t="shared" si="154"/>
        <v>0</v>
      </c>
      <c r="CF37" s="23">
        <f t="shared" si="155"/>
        <v>0</v>
      </c>
      <c r="CG37" s="23">
        <f t="shared" si="156"/>
        <v>2</v>
      </c>
      <c r="CH37" s="23">
        <f t="shared" si="157"/>
        <v>2</v>
      </c>
      <c r="CI37" s="23">
        <f t="shared" si="158"/>
        <v>2</v>
      </c>
      <c r="CJ37" s="23">
        <f t="shared" si="159"/>
        <v>0</v>
      </c>
      <c r="CK37" s="23">
        <f t="shared" si="160"/>
        <v>0</v>
      </c>
      <c r="CL37" s="23">
        <f t="shared" si="161"/>
        <v>0</v>
      </c>
      <c r="CM37" s="23">
        <f t="shared" si="162"/>
        <v>0</v>
      </c>
      <c r="CN37" s="23">
        <f t="shared" si="163"/>
        <v>0</v>
      </c>
      <c r="CO37" s="23">
        <f t="shared" si="164"/>
        <v>0</v>
      </c>
      <c r="CP37" s="23">
        <f t="shared" si="165"/>
        <v>0</v>
      </c>
      <c r="CQ37" s="23">
        <f t="shared" si="166"/>
        <v>0</v>
      </c>
      <c r="CR37" s="23">
        <f t="shared" si="167"/>
        <v>0</v>
      </c>
      <c r="CS37" s="23">
        <f t="shared" si="168"/>
        <v>0</v>
      </c>
      <c r="CT37" s="23">
        <f t="shared" si="169"/>
        <v>0</v>
      </c>
      <c r="CU37" s="23">
        <f t="shared" si="170"/>
        <v>0</v>
      </c>
      <c r="CV37" s="23">
        <f t="shared" si="171"/>
        <v>0</v>
      </c>
      <c r="CW37" s="23">
        <f t="shared" si="172"/>
        <v>0</v>
      </c>
      <c r="CX37" s="23">
        <f t="shared" si="173"/>
        <v>0</v>
      </c>
      <c r="CY37" s="23">
        <f t="shared" si="174"/>
        <v>0</v>
      </c>
      <c r="CZ37" s="23">
        <f t="shared" si="175"/>
        <v>0</v>
      </c>
      <c r="DA37" s="23">
        <f t="shared" si="176"/>
        <v>0</v>
      </c>
      <c r="DB37" s="23">
        <f t="shared" si="177"/>
        <v>0</v>
      </c>
      <c r="DC37" s="23">
        <f t="shared" si="178"/>
        <v>0</v>
      </c>
      <c r="DD37" s="23">
        <f t="shared" si="179"/>
        <v>0</v>
      </c>
      <c r="DE37" s="23">
        <f t="shared" si="180"/>
        <v>0</v>
      </c>
      <c r="DF37" s="23">
        <f t="shared" si="181"/>
        <v>0</v>
      </c>
      <c r="DG37" s="23">
        <f t="shared" si="182"/>
        <v>0</v>
      </c>
      <c r="DH37" s="23">
        <f t="shared" si="183"/>
        <v>0</v>
      </c>
      <c r="DI37" s="23">
        <f t="shared" si="184"/>
        <v>0</v>
      </c>
      <c r="DJ37" s="23">
        <f t="shared" si="185"/>
        <v>0</v>
      </c>
      <c r="DK37" s="23" t="str">
        <f>Input!AK37</f>
        <v>80W/80W/80W</v>
      </c>
      <c r="DL37" s="23" t="str">
        <f>Input!BA37</f>
        <v>80W/80W/80W</v>
      </c>
      <c r="DM37" s="23" t="str">
        <f>Input!BQ37</f>
        <v/>
      </c>
      <c r="DN37" s="23" t="str">
        <f>Input!CE37</f>
        <v/>
      </c>
      <c r="DO37" s="23" t="str">
        <f>Input!CS37</f>
        <v/>
      </c>
      <c r="DP37" s="23" t="str">
        <f>Input!DG37</f>
        <v/>
      </c>
      <c r="DQ37" s="23" t="str">
        <f t="shared" si="186"/>
        <v>80W/ 80W/ 80W</v>
      </c>
      <c r="DR37" s="23" t="str">
        <f t="shared" si="187"/>
        <v>80W/ 80W/ 80W</v>
      </c>
      <c r="DS37" s="23" t="str">
        <f t="shared" si="188"/>
        <v/>
      </c>
      <c r="DT37" s="23" t="str">
        <f t="shared" si="189"/>
        <v/>
      </c>
      <c r="DU37" s="23" t="str">
        <f t="shared" si="190"/>
        <v/>
      </c>
      <c r="DV37" s="23" t="str">
        <f t="shared" si="191"/>
        <v/>
      </c>
      <c r="DW37" s="23">
        <f t="shared" si="192"/>
        <v>80</v>
      </c>
      <c r="DX37" s="23">
        <f t="shared" si="193"/>
        <v>80</v>
      </c>
      <c r="DY37" s="23">
        <f t="shared" si="194"/>
        <v>80</v>
      </c>
      <c r="DZ37" s="23">
        <f t="shared" si="195"/>
        <v>0</v>
      </c>
      <c r="EA37" s="23">
        <f t="shared" si="196"/>
        <v>0</v>
      </c>
      <c r="EB37" s="23">
        <f t="shared" si="197"/>
        <v>0</v>
      </c>
      <c r="EC37" s="23">
        <f t="shared" si="198"/>
        <v>80</v>
      </c>
      <c r="ED37" s="23">
        <f t="shared" si="199"/>
        <v>80</v>
      </c>
      <c r="EE37" s="23">
        <f t="shared" si="200"/>
        <v>80</v>
      </c>
      <c r="EF37" s="23">
        <f t="shared" si="201"/>
        <v>80</v>
      </c>
      <c r="EG37" s="23">
        <f t="shared" si="202"/>
        <v>0</v>
      </c>
      <c r="EH37" s="23">
        <f t="shared" si="203"/>
        <v>0</v>
      </c>
      <c r="EI37" s="23">
        <f t="shared" si="204"/>
        <v>0</v>
      </c>
      <c r="EJ37" s="23">
        <f t="shared" si="205"/>
        <v>80</v>
      </c>
      <c r="EK37" s="23">
        <f t="shared" si="206"/>
        <v>0</v>
      </c>
      <c r="EL37" s="23">
        <f t="shared" si="207"/>
        <v>0</v>
      </c>
      <c r="EM37" s="23">
        <f t="shared" si="208"/>
        <v>0</v>
      </c>
      <c r="EN37" s="23">
        <f t="shared" si="209"/>
        <v>0</v>
      </c>
      <c r="EO37" s="23">
        <f t="shared" si="210"/>
        <v>0</v>
      </c>
      <c r="EP37" s="23">
        <f t="shared" si="211"/>
        <v>0</v>
      </c>
      <c r="EQ37" s="23">
        <f t="shared" si="212"/>
        <v>0</v>
      </c>
      <c r="ER37" s="23">
        <f t="shared" si="213"/>
        <v>0</v>
      </c>
      <c r="ES37" s="23">
        <f t="shared" si="214"/>
        <v>0</v>
      </c>
      <c r="ET37" s="23">
        <f t="shared" si="215"/>
        <v>0</v>
      </c>
      <c r="EU37" s="23">
        <f t="shared" si="216"/>
        <v>0</v>
      </c>
      <c r="EV37" s="23">
        <f t="shared" si="217"/>
        <v>0</v>
      </c>
      <c r="EW37" s="23">
        <f t="shared" si="218"/>
        <v>0</v>
      </c>
      <c r="EX37" s="23">
        <f t="shared" si="219"/>
        <v>0</v>
      </c>
      <c r="EY37" s="23">
        <f t="shared" si="220"/>
        <v>0</v>
      </c>
      <c r="EZ37" s="23">
        <f t="shared" si="221"/>
        <v>0</v>
      </c>
      <c r="FA37" s="23">
        <f t="shared" si="222"/>
        <v>0</v>
      </c>
      <c r="FB37" s="23">
        <f t="shared" si="223"/>
        <v>0</v>
      </c>
      <c r="FC37" s="23">
        <f t="shared" si="224"/>
        <v>0</v>
      </c>
      <c r="FD37" s="23">
        <f t="shared" si="225"/>
        <v>0</v>
      </c>
      <c r="FE37" s="23">
        <f t="shared" si="226"/>
        <v>0</v>
      </c>
      <c r="FF37" s="23">
        <f t="shared" si="227"/>
        <v>0</v>
      </c>
      <c r="FG37" s="23">
        <f t="shared" si="228"/>
        <v>0</v>
      </c>
      <c r="FH37" s="23">
        <f t="shared" si="229"/>
        <v>0</v>
      </c>
      <c r="FI37" s="23">
        <f t="shared" si="230"/>
        <v>0</v>
      </c>
      <c r="FJ37" s="23">
        <f t="shared" si="231"/>
        <v>0</v>
      </c>
      <c r="FK37" s="23">
        <f t="shared" si="232"/>
        <v>0</v>
      </c>
      <c r="FL37" s="23">
        <f t="shared" si="233"/>
        <v>0</v>
      </c>
      <c r="FM37" s="23">
        <f t="shared" si="234"/>
        <v>80</v>
      </c>
      <c r="FN37" s="23" t="str">
        <f>Input!AL37</f>
        <v>G900</v>
      </c>
      <c r="FO37" s="23" t="str">
        <f>Input!BB37</f>
        <v>U2100</v>
      </c>
      <c r="FP37" s="23">
        <f>Input!BR37</f>
        <v>0</v>
      </c>
      <c r="FQ37" s="23" t="str">
        <f>Input!CF37</f>
        <v/>
      </c>
      <c r="FR37" s="23" t="str">
        <f>Input!CT37</f>
        <v/>
      </c>
      <c r="FS37" s="23" t="str">
        <f>Input!DH37</f>
        <v/>
      </c>
      <c r="FT37" s="23" t="str">
        <f>Input!AM37</f>
        <v>22m/ 22m/ 22m</v>
      </c>
      <c r="FU37" s="23" t="str">
        <f>Input!BC37</f>
        <v>20m/ 20m/ 20m</v>
      </c>
      <c r="FV37" s="23">
        <f>Input!BS37</f>
        <v>0</v>
      </c>
      <c r="FW37" s="23" t="str">
        <f>Input!CG37</f>
        <v/>
      </c>
      <c r="FX37" s="23" t="str">
        <f>Input!CU37</f>
        <v/>
      </c>
      <c r="FY37" s="23" t="str">
        <f>Input!DI37</f>
        <v/>
      </c>
      <c r="FZ37" s="23" t="str">
        <f t="shared" si="235"/>
        <v>22m/ 22m/ 22m</v>
      </c>
      <c r="GA37" s="23" t="str">
        <f t="shared" si="236"/>
        <v>20m/ 20m/ 20m</v>
      </c>
      <c r="GB37" s="23" t="str">
        <f t="shared" si="237"/>
        <v/>
      </c>
      <c r="GC37" s="23" t="str">
        <f t="shared" si="238"/>
        <v/>
      </c>
      <c r="GD37" s="23" t="str">
        <f t="shared" si="239"/>
        <v/>
      </c>
      <c r="GE37" s="23" t="str">
        <f t="shared" si="240"/>
        <v/>
      </c>
      <c r="GF37" s="23">
        <f t="shared" si="241"/>
        <v>22</v>
      </c>
      <c r="GG37" s="23">
        <f t="shared" si="242"/>
        <v>22</v>
      </c>
      <c r="GH37" s="23">
        <f t="shared" si="243"/>
        <v>22</v>
      </c>
      <c r="GI37" s="23">
        <f t="shared" si="244"/>
        <v>0</v>
      </c>
      <c r="GJ37" s="23">
        <f t="shared" si="245"/>
        <v>0</v>
      </c>
      <c r="GK37" s="23">
        <f t="shared" si="246"/>
        <v>0</v>
      </c>
      <c r="GL37" s="23">
        <f t="shared" si="247"/>
        <v>20</v>
      </c>
      <c r="GM37" s="23">
        <f t="shared" si="248"/>
        <v>20</v>
      </c>
      <c r="GN37" s="23">
        <f t="shared" si="249"/>
        <v>20</v>
      </c>
      <c r="GO37" s="23">
        <f t="shared" si="250"/>
        <v>0</v>
      </c>
      <c r="GP37" s="23">
        <f t="shared" si="251"/>
        <v>0</v>
      </c>
      <c r="GQ37" s="23">
        <f t="shared" si="252"/>
        <v>0</v>
      </c>
      <c r="GR37" s="23">
        <f t="shared" si="253"/>
        <v>0</v>
      </c>
      <c r="GS37" s="23">
        <f t="shared" si="254"/>
        <v>0</v>
      </c>
      <c r="GT37" s="23">
        <f t="shared" si="255"/>
        <v>0</v>
      </c>
      <c r="GU37" s="23">
        <f t="shared" si="256"/>
        <v>0</v>
      </c>
      <c r="GV37" s="23">
        <f t="shared" si="257"/>
        <v>0</v>
      </c>
      <c r="GW37" s="23">
        <f t="shared" si="258"/>
        <v>0</v>
      </c>
      <c r="GX37" s="23">
        <f t="shared" si="259"/>
        <v>0</v>
      </c>
      <c r="GY37" s="23">
        <f t="shared" si="260"/>
        <v>0</v>
      </c>
      <c r="GZ37" s="23">
        <f t="shared" si="261"/>
        <v>0</v>
      </c>
      <c r="HA37" s="23">
        <f t="shared" si="262"/>
        <v>0</v>
      </c>
      <c r="HB37" s="23">
        <f t="shared" si="263"/>
        <v>0</v>
      </c>
      <c r="HC37" s="23">
        <f t="shared" si="264"/>
        <v>0</v>
      </c>
      <c r="HD37" s="23">
        <f t="shared" si="265"/>
        <v>0</v>
      </c>
      <c r="HE37" s="23">
        <f t="shared" si="266"/>
        <v>0</v>
      </c>
      <c r="HF37" s="23">
        <f t="shared" si="267"/>
        <v>0</v>
      </c>
      <c r="HG37" s="23">
        <f t="shared" si="268"/>
        <v>0</v>
      </c>
      <c r="HH37" s="23">
        <f t="shared" si="269"/>
        <v>0</v>
      </c>
      <c r="HI37" s="23">
        <f t="shared" si="270"/>
        <v>0</v>
      </c>
      <c r="HJ37" s="23">
        <f t="shared" si="271"/>
        <v>0</v>
      </c>
      <c r="HK37" s="23">
        <f t="shared" si="272"/>
        <v>0</v>
      </c>
      <c r="HL37" s="23">
        <f t="shared" si="273"/>
        <v>0</v>
      </c>
      <c r="HM37" s="23">
        <f t="shared" si="274"/>
        <v>0</v>
      </c>
      <c r="HN37" s="23">
        <f t="shared" si="275"/>
        <v>0</v>
      </c>
      <c r="HO37" s="23">
        <f t="shared" si="276"/>
        <v>0</v>
      </c>
      <c r="HP37" s="23" t="str">
        <f>INDEX(LabNameList,MATCH(LabId,LabIDList,0))</f>
        <v>Trung tâm Kiểm định và Chứng nhận 2</v>
      </c>
      <c r="HQ37" s="23">
        <f t="shared" si="277"/>
        <v>22</v>
      </c>
      <c r="HR37" s="23">
        <f t="shared" si="278"/>
        <v>20</v>
      </c>
      <c r="HS37" s="23">
        <f t="shared" si="279"/>
        <v>0</v>
      </c>
      <c r="HT37" s="23">
        <f t="shared" si="280"/>
        <v>0</v>
      </c>
      <c r="HU37" s="23">
        <f t="shared" si="281"/>
        <v>0</v>
      </c>
      <c r="HV37" s="23">
        <f t="shared" si="282"/>
        <v>0</v>
      </c>
      <c r="HW37" s="22">
        <f t="shared" si="283"/>
        <v>20</v>
      </c>
      <c r="HX37" s="22">
        <f>Input!EB37</f>
        <v>8</v>
      </c>
      <c r="HY37" s="23">
        <v>97</v>
      </c>
      <c r="HZ37" s="23"/>
      <c r="IA37" s="23"/>
      <c r="IB37" s="23"/>
      <c r="IC37" s="25" t="str">
        <f t="shared" si="284"/>
        <v>B00036050118TG40</v>
      </c>
      <c r="ID37" s="26">
        <f>Input!O37</f>
        <v>36</v>
      </c>
      <c r="IE37" s="260" t="str">
        <f t="shared" si="285"/>
        <v>050118</v>
      </c>
      <c r="IF37" s="25" t="s">
        <v>7103</v>
      </c>
      <c r="IG37" s="260" t="str">
        <f t="shared" si="286"/>
        <v>05/01/2018</v>
      </c>
      <c r="IH37" s="260" t="str">
        <f t="shared" si="287"/>
        <v>05/01/2023</v>
      </c>
      <c r="II37" s="342" t="str">
        <f xml:space="preserve"> Input!R37</f>
        <v>05/01/2018</v>
      </c>
      <c r="IJ37" s="260">
        <f t="shared" si="288"/>
        <v>44931</v>
      </c>
      <c r="IK37" s="261">
        <f t="shared" si="289"/>
        <v>3</v>
      </c>
      <c r="IL37" s="262" t="str">
        <f t="shared" si="290"/>
        <v>3-2</v>
      </c>
      <c r="IM37" s="262" t="str">
        <f t="shared" si="291"/>
        <v>CHUNG</v>
      </c>
      <c r="IN37" s="262" t="str">
        <f t="shared" si="292"/>
        <v>KHAC</v>
      </c>
      <c r="IO37" s="262" t="str">
        <f t="shared" si="293"/>
        <v/>
      </c>
      <c r="IP37" s="262" t="str">
        <f t="shared" si="294"/>
        <v/>
      </c>
      <c r="IQ37" s="262" t="str">
        <f t="shared" si="295"/>
        <v/>
      </c>
      <c r="IR37" s="262">
        <f t="shared" si="296"/>
        <v>2</v>
      </c>
      <c r="IS37" s="262">
        <f t="shared" si="297"/>
        <v>1</v>
      </c>
      <c r="IT37" s="262" t="str">
        <f t="shared" si="298"/>
        <v>Yes</v>
      </c>
      <c r="IU37" s="262" t="str">
        <f t="shared" si="299"/>
        <v>Yes</v>
      </c>
    </row>
    <row r="38" spans="1:255" ht="114.75">
      <c r="A38" s="349">
        <f>Input!A38</f>
        <v>37</v>
      </c>
      <c r="B38" s="22" t="str">
        <f>INDEX(ApplicantIDList,MATCH(AI38,ApplicantNameList,0))</f>
        <v>VNM-HCM</v>
      </c>
      <c r="C38" s="22" t="str">
        <f>INDEX(OperatorIDList,MATCH(AJ38,OperatorNameList,0))</f>
        <v>VNMOBILE</v>
      </c>
      <c r="D38" s="22" t="str">
        <f>Input!Y38</f>
        <v>359118</v>
      </c>
      <c r="E38" s="22" t="str">
        <f>Input!G38</f>
        <v>Số 253, đường Nguyễn Văn Tăng, phường Long Thạnh Mỹ, quận 9, thành phố Hồ Chí Minh.</v>
      </c>
      <c r="F38" s="22" t="str">
        <f>TRIM(SUBSTITUTE(SUBSTITUTE(Input!H38,"Thành phố ",""),"Tỉnh ",""))</f>
        <v>Hồ Chí Minh</v>
      </c>
      <c r="G38" s="22" t="str">
        <f>Input!I38</f>
        <v>106,82310278</v>
      </c>
      <c r="H38" s="22" t="str">
        <f>Input!J38</f>
        <v>10,84084716</v>
      </c>
      <c r="I38" s="22">
        <f>Input!V38</f>
        <v>2</v>
      </c>
      <c r="J38" s="22" t="str">
        <f>Input!K38</f>
        <v>K00037231217D005</v>
      </c>
      <c r="K38" s="24" t="str">
        <f>TEXT(Input!L38,"dd/mm/yyyy")</f>
        <v>30/12/2017</v>
      </c>
      <c r="L38" s="24" t="str">
        <f>TEXT(Input!M38,"dd/mm/yyyy")</f>
        <v>23/12/2017</v>
      </c>
      <c r="M38" s="22" t="str">
        <f t="shared" si="135"/>
        <v>CÔNG TY CỔ PHẦN VIỄN THÔNG DI ĐỘNG VIETNAMOBILE;CÔNG TY CỔ PHẦN VIỄN THÔNG DI ĐỘNG VIETNAMOBILE</v>
      </c>
      <c r="N38" s="22" t="str">
        <f t="shared" si="136"/>
        <v>359118;359118</v>
      </c>
      <c r="O38" s="22" t="str">
        <f t="shared" si="137"/>
        <v>ERICSSON RBS 2216;ZTE ZXSDR BS8700</v>
      </c>
      <c r="P38" s="22" t="str">
        <f t="shared" si="138"/>
        <v>3;3</v>
      </c>
      <c r="Q38" s="22" t="str">
        <f t="shared" si="139"/>
        <v>4/2/4;2/2/2</v>
      </c>
      <c r="R38" s="22" t="str">
        <f t="shared" si="140"/>
        <v>80W/ 40W/ 80W;80W/ 80W/ 80W</v>
      </c>
      <c r="S38" s="22" t="str">
        <f t="shared" si="141"/>
        <v>G900;U2100</v>
      </c>
      <c r="T38" s="22" t="str">
        <f t="shared" si="142"/>
        <v>43m/ 43m/ 43m;49m/ 49m/ 49m</v>
      </c>
      <c r="U38" s="22">
        <v>37</v>
      </c>
      <c r="V38" s="22"/>
      <c r="W38" s="22" t="b">
        <f>INDEX(TrueFalseList,_xlfn.IFNA(MATCH(Input!EC38,CoKhongList,0),MATCH(Input!EC38,YesNoList,0)))</f>
        <v>1</v>
      </c>
      <c r="X38" s="22" t="b">
        <f>INDEX(TrueFalseList,_xlfn.IFNA(MATCH(Input!W38,CoKhongList,0),MATCH(Input!W38,YesNoList,0)))</f>
        <v>1</v>
      </c>
      <c r="Y38" s="22">
        <f>Input!DZ38</f>
        <v>43</v>
      </c>
      <c r="Z38" s="22" t="b">
        <f>INDEX(TrueFalseList,_xlfn.IFNA(MATCH(Input!EA38,CoKhongList,0),MATCH(Input!EA38,YesNoList,0)))</f>
        <v>1</v>
      </c>
      <c r="AA38" s="22">
        <f t="shared" si="143"/>
        <v>14</v>
      </c>
      <c r="AB38" s="22" t="b">
        <v>0</v>
      </c>
      <c r="AC38" s="22" t="b">
        <v>1</v>
      </c>
      <c r="AD38" s="22">
        <f>Input!DR38</f>
        <v>0</v>
      </c>
      <c r="AE38" s="22"/>
      <c r="AF38" s="22">
        <f>Options!D42</f>
        <v>0</v>
      </c>
      <c r="AG38" s="22">
        <f t="shared" si="144"/>
        <v>0</v>
      </c>
      <c r="AH38" s="23"/>
      <c r="AI38" s="350" t="str">
        <f>Input!E38</f>
        <v>CHI NHÁNH CÔNG TY CỔ PHẦN VIỄN THÔNG DI ĐỘNG VIETNAMOBILE TẠI THÀNH PHỐ HỒ CHÍ MINH</v>
      </c>
      <c r="AJ38" s="350" t="str">
        <f>Input!F38</f>
        <v>CÔNG TY CỔ PHẦN VIỄN THÔNG DI ĐỘNG VIETNAMOBILE</v>
      </c>
      <c r="AK38" s="22">
        <f t="shared" si="145"/>
        <v>4</v>
      </c>
      <c r="AL38" s="258" t="str">
        <f t="shared" si="146"/>
        <v>thành phố Hồ Chí Minh.</v>
      </c>
      <c r="AM38" s="258" t="str">
        <f t="shared" si="147"/>
        <v>quận 9</v>
      </c>
      <c r="AN38" s="258" t="str">
        <f t="shared" si="148"/>
        <v>phường Long Thạnh Mỹ</v>
      </c>
      <c r="AO38" s="22" t="str">
        <f>INDEX(CityIDList,MATCH(F38,CityNameList,0))</f>
        <v>HCM</v>
      </c>
      <c r="AP38" s="23" t="str">
        <f>Input!X38</f>
        <v>CÔNG TY CỔ PHẦN VIỄN THÔNG DI ĐỘNG VIETNAMOBILE</v>
      </c>
      <c r="AQ38" s="23" t="str">
        <f>Input!AN38</f>
        <v>CÔNG TY CỔ PHẦN VIỄN THÔNG DI ĐỘNG VIETNAMOBILE</v>
      </c>
      <c r="AR38" s="23">
        <f>Input!BD38</f>
        <v>0</v>
      </c>
      <c r="AS38" s="23" t="str">
        <f>Input!BT38</f>
        <v/>
      </c>
      <c r="AT38" s="23" t="str">
        <f>Input!CH38</f>
        <v/>
      </c>
      <c r="AU38" s="23" t="str">
        <f>Input!CV38</f>
        <v/>
      </c>
      <c r="AV38" s="23" t="str">
        <f>IF(I38&gt;=1,INDEX(OperatorIDList,MATCH(AP38,OperatorNameList,0)),"")</f>
        <v>VNMOBILE</v>
      </c>
      <c r="AW38" s="23" t="str">
        <f>IF(I38&gt;=2,INDEX(OperatorIDList,MATCH(AQ38,OperatorNameList,0)),"")</f>
        <v>VNMOBILE</v>
      </c>
      <c r="AX38" s="23" t="str">
        <f>IF(I38&gt;=3,INDEX(OperatorIDList,MATCH(AR38,OperatorNameList,0)),"")</f>
        <v/>
      </c>
      <c r="AY38" s="23" t="str">
        <f>IF(I38&gt;=4,INDEX(OperatorIDList,MATCH(AS38,OperatorNameList,0)),"")</f>
        <v/>
      </c>
      <c r="AZ38" s="23" t="str">
        <f>IF(I38&gt;=5,INDEX(OperatorIDList,MATCH(AT38,OperatorNameList,0)),"")</f>
        <v/>
      </c>
      <c r="BA38" s="23" t="str">
        <f>IF(I38&gt;=6,INDEX(OperatorIDList,MATCH(AU38,OperatorNameList,0)),"")</f>
        <v/>
      </c>
      <c r="BB38" s="23" t="str">
        <f t="shared" si="149"/>
        <v>VNMOBILE;VNMOBILE</v>
      </c>
      <c r="BC38" s="23" t="str">
        <f>Input!Y38</f>
        <v>359118</v>
      </c>
      <c r="BD38" s="23" t="str">
        <f>Input!AO38</f>
        <v>359118</v>
      </c>
      <c r="BE38" s="23">
        <f>Input!BE38</f>
        <v>0</v>
      </c>
      <c r="BF38" s="23" t="str">
        <f>Input!BU38</f>
        <v/>
      </c>
      <c r="BG38" s="23" t="str">
        <f>Input!CI38</f>
        <v/>
      </c>
      <c r="BH38" s="23" t="str">
        <f>Input!CW38</f>
        <v/>
      </c>
      <c r="BI38" s="23" t="str">
        <f>Input!Z38</f>
        <v>ERICSSON RBS 2216</v>
      </c>
      <c r="BJ38" s="23" t="str">
        <f>Input!AP38</f>
        <v>ZTE ZXSDR BS8700</v>
      </c>
      <c r="BK38" s="23">
        <f>Input!BF38</f>
        <v>0</v>
      </c>
      <c r="BL38" s="23" t="str">
        <f>Input!BV38</f>
        <v/>
      </c>
      <c r="BM38" s="23" t="str">
        <f>Input!CJ38</f>
        <v/>
      </c>
      <c r="BN38" s="23" t="str">
        <f>Input!CX38</f>
        <v/>
      </c>
      <c r="BO38" s="350">
        <f>IF(ISNUMBER(Input!AA38),Input!AA38,0)</f>
        <v>3</v>
      </c>
      <c r="BP38" s="350">
        <f>IF(ISNUMBER(Input!AQ38),Input!AQ38,0)</f>
        <v>3</v>
      </c>
      <c r="BQ38" s="350">
        <f>IF(ISNUMBER(Input!BG38),Input!BG38,0)</f>
        <v>0</v>
      </c>
      <c r="BR38" s="350">
        <f>IF(ISNUMBER(Input!BW38),Input!BW38,0)</f>
        <v>0</v>
      </c>
      <c r="BS38" s="350">
        <f>IF(ISNUMBER(Input!CK38),Input!CK38,0)</f>
        <v>0</v>
      </c>
      <c r="BT38" s="351">
        <f>IF(ISNUMBER(Input!CY38),Input!CY38,0)</f>
        <v>0</v>
      </c>
      <c r="BU38" s="23" t="str">
        <f>Input!AF38</f>
        <v>4/2/4</v>
      </c>
      <c r="BV38" s="23" t="str">
        <f>Input!AV38</f>
        <v>2/2/2</v>
      </c>
      <c r="BW38" s="23" t="str">
        <f>Input!BL38</f>
        <v/>
      </c>
      <c r="BX38" s="23" t="str">
        <f>Input!CA38</f>
        <v/>
      </c>
      <c r="BY38" s="23" t="str">
        <f>Input!CO38</f>
        <v/>
      </c>
      <c r="BZ38" s="23" t="str">
        <f>Input!DC38</f>
        <v/>
      </c>
      <c r="CA38" s="23">
        <f t="shared" si="150"/>
        <v>4</v>
      </c>
      <c r="CB38" s="23">
        <f t="shared" si="151"/>
        <v>2</v>
      </c>
      <c r="CC38" s="23">
        <f t="shared" si="152"/>
        <v>4</v>
      </c>
      <c r="CD38" s="23">
        <f t="shared" si="153"/>
        <v>0</v>
      </c>
      <c r="CE38" s="23">
        <f t="shared" si="154"/>
        <v>0</v>
      </c>
      <c r="CF38" s="23">
        <f t="shared" si="155"/>
        <v>0</v>
      </c>
      <c r="CG38" s="23">
        <f t="shared" si="156"/>
        <v>2</v>
      </c>
      <c r="CH38" s="23">
        <f t="shared" si="157"/>
        <v>2</v>
      </c>
      <c r="CI38" s="23">
        <f t="shared" si="158"/>
        <v>2</v>
      </c>
      <c r="CJ38" s="23">
        <f t="shared" si="159"/>
        <v>0</v>
      </c>
      <c r="CK38" s="23">
        <f t="shared" si="160"/>
        <v>0</v>
      </c>
      <c r="CL38" s="23">
        <f t="shared" si="161"/>
        <v>0</v>
      </c>
      <c r="CM38" s="23">
        <f t="shared" si="162"/>
        <v>0</v>
      </c>
      <c r="CN38" s="23">
        <f t="shared" si="163"/>
        <v>0</v>
      </c>
      <c r="CO38" s="23">
        <f t="shared" si="164"/>
        <v>0</v>
      </c>
      <c r="CP38" s="23">
        <f t="shared" si="165"/>
        <v>0</v>
      </c>
      <c r="CQ38" s="23">
        <f t="shared" si="166"/>
        <v>0</v>
      </c>
      <c r="CR38" s="23">
        <f t="shared" si="167"/>
        <v>0</v>
      </c>
      <c r="CS38" s="23">
        <f t="shared" si="168"/>
        <v>0</v>
      </c>
      <c r="CT38" s="23">
        <f t="shared" si="169"/>
        <v>0</v>
      </c>
      <c r="CU38" s="23">
        <f t="shared" si="170"/>
        <v>0</v>
      </c>
      <c r="CV38" s="23">
        <f t="shared" si="171"/>
        <v>0</v>
      </c>
      <c r="CW38" s="23">
        <f t="shared" si="172"/>
        <v>0</v>
      </c>
      <c r="CX38" s="23">
        <f t="shared" si="173"/>
        <v>0</v>
      </c>
      <c r="CY38" s="23">
        <f t="shared" si="174"/>
        <v>0</v>
      </c>
      <c r="CZ38" s="23">
        <f t="shared" si="175"/>
        <v>0</v>
      </c>
      <c r="DA38" s="23">
        <f t="shared" si="176"/>
        <v>0</v>
      </c>
      <c r="DB38" s="23">
        <f t="shared" si="177"/>
        <v>0</v>
      </c>
      <c r="DC38" s="23">
        <f t="shared" si="178"/>
        <v>0</v>
      </c>
      <c r="DD38" s="23">
        <f t="shared" si="179"/>
        <v>0</v>
      </c>
      <c r="DE38" s="23">
        <f t="shared" si="180"/>
        <v>0</v>
      </c>
      <c r="DF38" s="23">
        <f t="shared" si="181"/>
        <v>0</v>
      </c>
      <c r="DG38" s="23">
        <f t="shared" si="182"/>
        <v>0</v>
      </c>
      <c r="DH38" s="23">
        <f t="shared" si="183"/>
        <v>0</v>
      </c>
      <c r="DI38" s="23">
        <f t="shared" si="184"/>
        <v>0</v>
      </c>
      <c r="DJ38" s="23">
        <f t="shared" si="185"/>
        <v>0</v>
      </c>
      <c r="DK38" s="23" t="str">
        <f>Input!AK38</f>
        <v>80W/40W/80W</v>
      </c>
      <c r="DL38" s="23" t="str">
        <f>Input!BA38</f>
        <v>80W/80W/80W</v>
      </c>
      <c r="DM38" s="23" t="str">
        <f>Input!BQ38</f>
        <v/>
      </c>
      <c r="DN38" s="23" t="str">
        <f>Input!CE38</f>
        <v/>
      </c>
      <c r="DO38" s="23" t="str">
        <f>Input!CS38</f>
        <v/>
      </c>
      <c r="DP38" s="23" t="str">
        <f>Input!DG38</f>
        <v/>
      </c>
      <c r="DQ38" s="23" t="str">
        <f t="shared" si="186"/>
        <v>80W/ 40W/ 80W</v>
      </c>
      <c r="DR38" s="23" t="str">
        <f t="shared" si="187"/>
        <v>80W/ 80W/ 80W</v>
      </c>
      <c r="DS38" s="23" t="str">
        <f t="shared" si="188"/>
        <v/>
      </c>
      <c r="DT38" s="23" t="str">
        <f t="shared" si="189"/>
        <v/>
      </c>
      <c r="DU38" s="23" t="str">
        <f t="shared" si="190"/>
        <v/>
      </c>
      <c r="DV38" s="23" t="str">
        <f t="shared" si="191"/>
        <v/>
      </c>
      <c r="DW38" s="23">
        <f t="shared" si="192"/>
        <v>80</v>
      </c>
      <c r="DX38" s="23">
        <f t="shared" si="193"/>
        <v>40</v>
      </c>
      <c r="DY38" s="23">
        <f t="shared" si="194"/>
        <v>80</v>
      </c>
      <c r="DZ38" s="23">
        <f t="shared" si="195"/>
        <v>0</v>
      </c>
      <c r="EA38" s="23">
        <f t="shared" si="196"/>
        <v>0</v>
      </c>
      <c r="EB38" s="23">
        <f t="shared" si="197"/>
        <v>0</v>
      </c>
      <c r="EC38" s="23">
        <f t="shared" si="198"/>
        <v>80</v>
      </c>
      <c r="ED38" s="23">
        <f t="shared" si="199"/>
        <v>80</v>
      </c>
      <c r="EE38" s="23">
        <f t="shared" si="200"/>
        <v>80</v>
      </c>
      <c r="EF38" s="23">
        <f t="shared" si="201"/>
        <v>80</v>
      </c>
      <c r="EG38" s="23">
        <f t="shared" si="202"/>
        <v>0</v>
      </c>
      <c r="EH38" s="23">
        <f t="shared" si="203"/>
        <v>0</v>
      </c>
      <c r="EI38" s="23">
        <f t="shared" si="204"/>
        <v>0</v>
      </c>
      <c r="EJ38" s="23">
        <f t="shared" si="205"/>
        <v>80</v>
      </c>
      <c r="EK38" s="23">
        <f t="shared" si="206"/>
        <v>0</v>
      </c>
      <c r="EL38" s="23">
        <f t="shared" si="207"/>
        <v>0</v>
      </c>
      <c r="EM38" s="23">
        <f t="shared" si="208"/>
        <v>0</v>
      </c>
      <c r="EN38" s="23">
        <f t="shared" si="209"/>
        <v>0</v>
      </c>
      <c r="EO38" s="23">
        <f t="shared" si="210"/>
        <v>0</v>
      </c>
      <c r="EP38" s="23">
        <f t="shared" si="211"/>
        <v>0</v>
      </c>
      <c r="EQ38" s="23">
        <f t="shared" si="212"/>
        <v>0</v>
      </c>
      <c r="ER38" s="23">
        <f t="shared" si="213"/>
        <v>0</v>
      </c>
      <c r="ES38" s="23">
        <f t="shared" si="214"/>
        <v>0</v>
      </c>
      <c r="ET38" s="23">
        <f t="shared" si="215"/>
        <v>0</v>
      </c>
      <c r="EU38" s="23">
        <f t="shared" si="216"/>
        <v>0</v>
      </c>
      <c r="EV38" s="23">
        <f t="shared" si="217"/>
        <v>0</v>
      </c>
      <c r="EW38" s="23">
        <f t="shared" si="218"/>
        <v>0</v>
      </c>
      <c r="EX38" s="23">
        <f t="shared" si="219"/>
        <v>0</v>
      </c>
      <c r="EY38" s="23">
        <f t="shared" si="220"/>
        <v>0</v>
      </c>
      <c r="EZ38" s="23">
        <f t="shared" si="221"/>
        <v>0</v>
      </c>
      <c r="FA38" s="23">
        <f t="shared" si="222"/>
        <v>0</v>
      </c>
      <c r="FB38" s="23">
        <f t="shared" si="223"/>
        <v>0</v>
      </c>
      <c r="FC38" s="23">
        <f t="shared" si="224"/>
        <v>0</v>
      </c>
      <c r="FD38" s="23">
        <f t="shared" si="225"/>
        <v>0</v>
      </c>
      <c r="FE38" s="23">
        <f t="shared" si="226"/>
        <v>0</v>
      </c>
      <c r="FF38" s="23">
        <f t="shared" si="227"/>
        <v>0</v>
      </c>
      <c r="FG38" s="23">
        <f t="shared" si="228"/>
        <v>0</v>
      </c>
      <c r="FH38" s="23">
        <f t="shared" si="229"/>
        <v>0</v>
      </c>
      <c r="FI38" s="23">
        <f t="shared" si="230"/>
        <v>0</v>
      </c>
      <c r="FJ38" s="23">
        <f t="shared" si="231"/>
        <v>0</v>
      </c>
      <c r="FK38" s="23">
        <f t="shared" si="232"/>
        <v>0</v>
      </c>
      <c r="FL38" s="23">
        <f t="shared" si="233"/>
        <v>0</v>
      </c>
      <c r="FM38" s="23">
        <f t="shared" si="234"/>
        <v>80</v>
      </c>
      <c r="FN38" s="23" t="str">
        <f>Input!AL38</f>
        <v>G900</v>
      </c>
      <c r="FO38" s="23" t="str">
        <f>Input!BB38</f>
        <v>U2100</v>
      </c>
      <c r="FP38" s="23">
        <f>Input!BR38</f>
        <v>0</v>
      </c>
      <c r="FQ38" s="23" t="str">
        <f>Input!CF38</f>
        <v/>
      </c>
      <c r="FR38" s="23" t="str">
        <f>Input!CT38</f>
        <v/>
      </c>
      <c r="FS38" s="23" t="str">
        <f>Input!DH38</f>
        <v/>
      </c>
      <c r="FT38" s="23" t="str">
        <f>Input!AM38</f>
        <v>43m/ 43m/ 43m</v>
      </c>
      <c r="FU38" s="23" t="str">
        <f>Input!BC38</f>
        <v>49m/ 49m/ 49m</v>
      </c>
      <c r="FV38" s="23">
        <f>Input!BS38</f>
        <v>0</v>
      </c>
      <c r="FW38" s="23" t="str">
        <f>Input!CG38</f>
        <v/>
      </c>
      <c r="FX38" s="23" t="str">
        <f>Input!CU38</f>
        <v/>
      </c>
      <c r="FY38" s="23" t="str">
        <f>Input!DI38</f>
        <v/>
      </c>
      <c r="FZ38" s="23" t="str">
        <f t="shared" si="235"/>
        <v>43m/ 43m/ 43m</v>
      </c>
      <c r="GA38" s="23" t="str">
        <f t="shared" si="236"/>
        <v>49m/ 49m/ 49m</v>
      </c>
      <c r="GB38" s="23" t="str">
        <f t="shared" si="237"/>
        <v/>
      </c>
      <c r="GC38" s="23" t="str">
        <f t="shared" si="238"/>
        <v/>
      </c>
      <c r="GD38" s="23" t="str">
        <f t="shared" si="239"/>
        <v/>
      </c>
      <c r="GE38" s="23" t="str">
        <f t="shared" si="240"/>
        <v/>
      </c>
      <c r="GF38" s="23">
        <f t="shared" si="241"/>
        <v>43</v>
      </c>
      <c r="GG38" s="23">
        <f t="shared" si="242"/>
        <v>43</v>
      </c>
      <c r="GH38" s="23">
        <f t="shared" si="243"/>
        <v>43</v>
      </c>
      <c r="GI38" s="23">
        <f t="shared" si="244"/>
        <v>0</v>
      </c>
      <c r="GJ38" s="23">
        <f t="shared" si="245"/>
        <v>0</v>
      </c>
      <c r="GK38" s="23">
        <f t="shared" si="246"/>
        <v>0</v>
      </c>
      <c r="GL38" s="23">
        <f t="shared" si="247"/>
        <v>49</v>
      </c>
      <c r="GM38" s="23">
        <f t="shared" si="248"/>
        <v>49</v>
      </c>
      <c r="GN38" s="23">
        <f t="shared" si="249"/>
        <v>49</v>
      </c>
      <c r="GO38" s="23">
        <f t="shared" si="250"/>
        <v>0</v>
      </c>
      <c r="GP38" s="23">
        <f t="shared" si="251"/>
        <v>0</v>
      </c>
      <c r="GQ38" s="23">
        <f t="shared" si="252"/>
        <v>0</v>
      </c>
      <c r="GR38" s="23">
        <f t="shared" si="253"/>
        <v>0</v>
      </c>
      <c r="GS38" s="23">
        <f t="shared" si="254"/>
        <v>0</v>
      </c>
      <c r="GT38" s="23">
        <f t="shared" si="255"/>
        <v>0</v>
      </c>
      <c r="GU38" s="23">
        <f t="shared" si="256"/>
        <v>0</v>
      </c>
      <c r="GV38" s="23">
        <f t="shared" si="257"/>
        <v>0</v>
      </c>
      <c r="GW38" s="23">
        <f t="shared" si="258"/>
        <v>0</v>
      </c>
      <c r="GX38" s="23">
        <f t="shared" si="259"/>
        <v>0</v>
      </c>
      <c r="GY38" s="23">
        <f t="shared" si="260"/>
        <v>0</v>
      </c>
      <c r="GZ38" s="23">
        <f t="shared" si="261"/>
        <v>0</v>
      </c>
      <c r="HA38" s="23">
        <f t="shared" si="262"/>
        <v>0</v>
      </c>
      <c r="HB38" s="23">
        <f t="shared" si="263"/>
        <v>0</v>
      </c>
      <c r="HC38" s="23">
        <f t="shared" si="264"/>
        <v>0</v>
      </c>
      <c r="HD38" s="23">
        <f t="shared" si="265"/>
        <v>0</v>
      </c>
      <c r="HE38" s="23">
        <f t="shared" si="266"/>
        <v>0</v>
      </c>
      <c r="HF38" s="23">
        <f t="shared" si="267"/>
        <v>0</v>
      </c>
      <c r="HG38" s="23">
        <f t="shared" si="268"/>
        <v>0</v>
      </c>
      <c r="HH38" s="23">
        <f t="shared" si="269"/>
        <v>0</v>
      </c>
      <c r="HI38" s="23">
        <f t="shared" si="270"/>
        <v>0</v>
      </c>
      <c r="HJ38" s="23">
        <f t="shared" si="271"/>
        <v>0</v>
      </c>
      <c r="HK38" s="23">
        <f t="shared" si="272"/>
        <v>0</v>
      </c>
      <c r="HL38" s="23">
        <f t="shared" si="273"/>
        <v>0</v>
      </c>
      <c r="HM38" s="23">
        <f t="shared" si="274"/>
        <v>0</v>
      </c>
      <c r="HN38" s="23">
        <f t="shared" si="275"/>
        <v>0</v>
      </c>
      <c r="HO38" s="23">
        <f t="shared" si="276"/>
        <v>0</v>
      </c>
      <c r="HP38" s="23" t="str">
        <f>INDEX(LabNameList,MATCH(LabId,LabIDList,0))</f>
        <v>Trung tâm Kiểm định và Chứng nhận 2</v>
      </c>
      <c r="HQ38" s="23">
        <f t="shared" si="277"/>
        <v>43</v>
      </c>
      <c r="HR38" s="23">
        <f t="shared" si="278"/>
        <v>49</v>
      </c>
      <c r="HS38" s="23">
        <f t="shared" si="279"/>
        <v>0</v>
      </c>
      <c r="HT38" s="23">
        <f t="shared" si="280"/>
        <v>0</v>
      </c>
      <c r="HU38" s="23">
        <f t="shared" si="281"/>
        <v>0</v>
      </c>
      <c r="HV38" s="23">
        <f t="shared" si="282"/>
        <v>0</v>
      </c>
      <c r="HW38" s="22">
        <f t="shared" si="283"/>
        <v>43</v>
      </c>
      <c r="HX38" s="22">
        <f>Input!EB38</f>
        <v>29</v>
      </c>
      <c r="HY38" s="23">
        <v>97</v>
      </c>
      <c r="HZ38" s="23"/>
      <c r="IA38" s="23"/>
      <c r="IB38" s="23"/>
      <c r="IC38" s="25" t="str">
        <f t="shared" si="284"/>
        <v>B00037050118TG41</v>
      </c>
      <c r="ID38" s="26">
        <f>Input!O38</f>
        <v>37</v>
      </c>
      <c r="IE38" s="260" t="str">
        <f t="shared" si="285"/>
        <v>050118</v>
      </c>
      <c r="IF38" s="25" t="s">
        <v>7104</v>
      </c>
      <c r="IG38" s="260" t="str">
        <f t="shared" si="286"/>
        <v>05/01/2018</v>
      </c>
      <c r="IH38" s="260" t="str">
        <f t="shared" si="287"/>
        <v>05/01/2023</v>
      </c>
      <c r="II38" s="342" t="str">
        <f xml:space="preserve"> Input!R38</f>
        <v>05/01/2018</v>
      </c>
      <c r="IJ38" s="260">
        <f t="shared" si="288"/>
        <v>44931</v>
      </c>
      <c r="IK38" s="261">
        <f t="shared" si="289"/>
        <v>3</v>
      </c>
      <c r="IL38" s="262" t="str">
        <f t="shared" si="290"/>
        <v>3-2</v>
      </c>
      <c r="IM38" s="262" t="str">
        <f t="shared" si="291"/>
        <v>CHUNG</v>
      </c>
      <c r="IN38" s="262" t="str">
        <f t="shared" si="292"/>
        <v>KHAC</v>
      </c>
      <c r="IO38" s="262" t="str">
        <f t="shared" si="293"/>
        <v/>
      </c>
      <c r="IP38" s="262" t="str">
        <f t="shared" si="294"/>
        <v/>
      </c>
      <c r="IQ38" s="262" t="str">
        <f t="shared" si="295"/>
        <v/>
      </c>
      <c r="IR38" s="262">
        <f t="shared" si="296"/>
        <v>2</v>
      </c>
      <c r="IS38" s="262">
        <f t="shared" si="297"/>
        <v>1</v>
      </c>
      <c r="IT38" s="262" t="str">
        <f t="shared" si="298"/>
        <v>Yes</v>
      </c>
      <c r="IU38" s="262" t="str">
        <f t="shared" si="299"/>
        <v>Yes</v>
      </c>
    </row>
    <row r="39" spans="1:255" ht="114.75">
      <c r="A39" s="349">
        <f>Input!A39</f>
        <v>38</v>
      </c>
      <c r="B39" s="22" t="str">
        <f>INDEX(ApplicantIDList,MATCH(AI39,ApplicantNameList,0))</f>
        <v>VNM-HCM</v>
      </c>
      <c r="C39" s="22" t="str">
        <f>INDEX(OperatorIDList,MATCH(AJ39,OperatorNameList,0))</f>
        <v>VNMOBILE</v>
      </c>
      <c r="D39" s="22" t="str">
        <f>Input!Y39</f>
        <v>359375</v>
      </c>
      <c r="E39" s="22" t="str">
        <f>Input!G39</f>
        <v>Số 267, đường Nguyễn Xiển, khu phố Ích Thạnh, phường Trường Thạnh, quận 9, thành phố Hồ Chí Minh.</v>
      </c>
      <c r="F39" s="22" t="str">
        <f>TRIM(SUBSTITUTE(SUBSTITUTE(Input!H39,"Thành phố ",""),"Tỉnh ",""))</f>
        <v>Hồ Chí Minh</v>
      </c>
      <c r="G39" s="22" t="str">
        <f>Input!I39</f>
        <v>106,82886587</v>
      </c>
      <c r="H39" s="22" t="str">
        <f>Input!J39</f>
        <v>10,8261494</v>
      </c>
      <c r="I39" s="22">
        <f>Input!V39</f>
        <v>2</v>
      </c>
      <c r="J39" s="22" t="str">
        <f>Input!K39</f>
        <v>K00038231217D005</v>
      </c>
      <c r="K39" s="24" t="str">
        <f>TEXT(Input!L39,"dd/mm/yyyy")</f>
        <v>30/12/2017</v>
      </c>
      <c r="L39" s="24" t="str">
        <f>TEXT(Input!M39,"dd/mm/yyyy")</f>
        <v>23/12/2017</v>
      </c>
      <c r="M39" s="22" t="str">
        <f t="shared" si="135"/>
        <v>CÔNG TY CỔ PHẦN VIỄN THÔNG DI ĐỘNG VIETNAMOBILE;CÔNG TY CỔ PHẦN VIỄN THÔNG DI ĐỘNG VIETNAMOBILE</v>
      </c>
      <c r="N39" s="22" t="str">
        <f t="shared" si="136"/>
        <v>359375;359375</v>
      </c>
      <c r="O39" s="22" t="str">
        <f t="shared" si="137"/>
        <v>ERICSSON RBS 2216;ZTE ZXSDR BS8700</v>
      </c>
      <c r="P39" s="22" t="str">
        <f t="shared" si="138"/>
        <v>3;3</v>
      </c>
      <c r="Q39" s="22" t="str">
        <f t="shared" si="139"/>
        <v>2/2/2;2/2/2</v>
      </c>
      <c r="R39" s="22" t="str">
        <f t="shared" si="140"/>
        <v>40W/ 40W/ 40W;80W/ 80W/ 80W</v>
      </c>
      <c r="S39" s="22" t="str">
        <f t="shared" si="141"/>
        <v>G900;U2100</v>
      </c>
      <c r="T39" s="22" t="str">
        <f t="shared" si="142"/>
        <v>33m/ 33m/ 33m;31m/ 31m/ 31m</v>
      </c>
      <c r="U39" s="22">
        <v>38</v>
      </c>
      <c r="V39" s="22"/>
      <c r="W39" s="22" t="b">
        <f>INDEX(TrueFalseList,_xlfn.IFNA(MATCH(Input!EC39,CoKhongList,0),MATCH(Input!EC39,YesNoList,0)))</f>
        <v>1</v>
      </c>
      <c r="X39" s="22" t="b">
        <f>INDEX(TrueFalseList,_xlfn.IFNA(MATCH(Input!W39,CoKhongList,0),MATCH(Input!W39,YesNoList,0)))</f>
        <v>0</v>
      </c>
      <c r="Y39" s="22" t="str">
        <f>Input!DZ39</f>
        <v/>
      </c>
      <c r="Z39" s="22" t="b">
        <f>INDEX(TrueFalseList,_xlfn.IFNA(MATCH(Input!EA39,CoKhongList,0),MATCH(Input!EA39,YesNoList,0)))</f>
        <v>1</v>
      </c>
      <c r="AA39" s="22">
        <f t="shared" si="143"/>
        <v>10</v>
      </c>
      <c r="AB39" s="22" t="b">
        <v>0</v>
      </c>
      <c r="AC39" s="22" t="b">
        <v>1</v>
      </c>
      <c r="AD39" s="22">
        <f>Input!DR39</f>
        <v>0</v>
      </c>
      <c r="AE39" s="22"/>
      <c r="AF39" s="22">
        <f>Options!D43</f>
        <v>0</v>
      </c>
      <c r="AG39" s="22">
        <f t="shared" si="144"/>
        <v>0</v>
      </c>
      <c r="AH39" s="23"/>
      <c r="AI39" s="350" t="str">
        <f>Input!E39</f>
        <v>CHI NHÁNH CÔNG TY CỔ PHẦN VIỄN THÔNG DI ĐỘNG VIETNAMOBILE TẠI THÀNH PHỐ HỒ CHÍ MINH</v>
      </c>
      <c r="AJ39" s="350" t="str">
        <f>Input!F39</f>
        <v>CÔNG TY CỔ PHẦN VIỄN THÔNG DI ĐỘNG VIETNAMOBILE</v>
      </c>
      <c r="AK39" s="22">
        <f t="shared" si="145"/>
        <v>5</v>
      </c>
      <c r="AL39" s="258" t="str">
        <f t="shared" si="146"/>
        <v>thành phố Hồ Chí Minh.</v>
      </c>
      <c r="AM39" s="258" t="str">
        <f t="shared" si="147"/>
        <v>quận 9</v>
      </c>
      <c r="AN39" s="258" t="str">
        <f t="shared" si="148"/>
        <v>phường Trường Thạnh</v>
      </c>
      <c r="AO39" s="22" t="str">
        <f>INDEX(CityIDList,MATCH(F39,CityNameList,0))</f>
        <v>HCM</v>
      </c>
      <c r="AP39" s="23" t="str">
        <f>Input!X39</f>
        <v>CÔNG TY CỔ PHẦN VIỄN THÔNG DI ĐỘNG VIETNAMOBILE</v>
      </c>
      <c r="AQ39" s="23" t="str">
        <f>Input!AN39</f>
        <v>CÔNG TY CỔ PHẦN VIỄN THÔNG DI ĐỘNG VIETNAMOBILE</v>
      </c>
      <c r="AR39" s="23">
        <f>Input!BD39</f>
        <v>0</v>
      </c>
      <c r="AS39" s="23" t="str">
        <f>Input!BT39</f>
        <v/>
      </c>
      <c r="AT39" s="23" t="str">
        <f>Input!CH39</f>
        <v/>
      </c>
      <c r="AU39" s="23" t="str">
        <f>Input!CV39</f>
        <v/>
      </c>
      <c r="AV39" s="23" t="str">
        <f>IF(I39&gt;=1,INDEX(OperatorIDList,MATCH(AP39,OperatorNameList,0)),"")</f>
        <v>VNMOBILE</v>
      </c>
      <c r="AW39" s="23" t="str">
        <f>IF(I39&gt;=2,INDEX(OperatorIDList,MATCH(AQ39,OperatorNameList,0)),"")</f>
        <v>VNMOBILE</v>
      </c>
      <c r="AX39" s="23" t="str">
        <f>IF(I39&gt;=3,INDEX(OperatorIDList,MATCH(AR39,OperatorNameList,0)),"")</f>
        <v/>
      </c>
      <c r="AY39" s="23" t="str">
        <f>IF(I39&gt;=4,INDEX(OperatorIDList,MATCH(AS39,OperatorNameList,0)),"")</f>
        <v/>
      </c>
      <c r="AZ39" s="23" t="str">
        <f>IF(I39&gt;=5,INDEX(OperatorIDList,MATCH(AT39,OperatorNameList,0)),"")</f>
        <v/>
      </c>
      <c r="BA39" s="23" t="str">
        <f>IF(I39&gt;=6,INDEX(OperatorIDList,MATCH(AU39,OperatorNameList,0)),"")</f>
        <v/>
      </c>
      <c r="BB39" s="23" t="str">
        <f t="shared" si="149"/>
        <v>VNMOBILE;VNMOBILE</v>
      </c>
      <c r="BC39" s="23" t="str">
        <f>Input!Y39</f>
        <v>359375</v>
      </c>
      <c r="BD39" s="23" t="str">
        <f>Input!AO39</f>
        <v>359375</v>
      </c>
      <c r="BE39" s="23">
        <f>Input!BE39</f>
        <v>0</v>
      </c>
      <c r="BF39" s="23" t="str">
        <f>Input!BU39</f>
        <v/>
      </c>
      <c r="BG39" s="23" t="str">
        <f>Input!CI39</f>
        <v/>
      </c>
      <c r="BH39" s="23" t="str">
        <f>Input!CW39</f>
        <v/>
      </c>
      <c r="BI39" s="23" t="str">
        <f>Input!Z39</f>
        <v>ERICSSON RBS 2216</v>
      </c>
      <c r="BJ39" s="23" t="str">
        <f>Input!AP39</f>
        <v>ZTE ZXSDR BS8700</v>
      </c>
      <c r="BK39" s="23">
        <f>Input!BF39</f>
        <v>0</v>
      </c>
      <c r="BL39" s="23" t="str">
        <f>Input!BV39</f>
        <v/>
      </c>
      <c r="BM39" s="23" t="str">
        <f>Input!CJ39</f>
        <v/>
      </c>
      <c r="BN39" s="23" t="str">
        <f>Input!CX39</f>
        <v/>
      </c>
      <c r="BO39" s="350">
        <f>IF(ISNUMBER(Input!AA39),Input!AA39,0)</f>
        <v>3</v>
      </c>
      <c r="BP39" s="350">
        <f>IF(ISNUMBER(Input!AQ39),Input!AQ39,0)</f>
        <v>3</v>
      </c>
      <c r="BQ39" s="350">
        <f>IF(ISNUMBER(Input!BG39),Input!BG39,0)</f>
        <v>0</v>
      </c>
      <c r="BR39" s="350">
        <f>IF(ISNUMBER(Input!BW39),Input!BW39,0)</f>
        <v>0</v>
      </c>
      <c r="BS39" s="350">
        <f>IF(ISNUMBER(Input!CK39),Input!CK39,0)</f>
        <v>0</v>
      </c>
      <c r="BT39" s="351">
        <f>IF(ISNUMBER(Input!CY39),Input!CY39,0)</f>
        <v>0</v>
      </c>
      <c r="BU39" s="23" t="str">
        <f>Input!AF39</f>
        <v>2/2/2</v>
      </c>
      <c r="BV39" s="23" t="str">
        <f>Input!AV39</f>
        <v>2/2/2</v>
      </c>
      <c r="BW39" s="23" t="str">
        <f>Input!BL39</f>
        <v/>
      </c>
      <c r="BX39" s="23" t="str">
        <f>Input!CA39</f>
        <v/>
      </c>
      <c r="BY39" s="23" t="str">
        <f>Input!CO39</f>
        <v/>
      </c>
      <c r="BZ39" s="23" t="str">
        <f>Input!DC39</f>
        <v/>
      </c>
      <c r="CA39" s="23">
        <f t="shared" si="150"/>
        <v>2</v>
      </c>
      <c r="CB39" s="23">
        <f t="shared" si="151"/>
        <v>2</v>
      </c>
      <c r="CC39" s="23">
        <f t="shared" si="152"/>
        <v>2</v>
      </c>
      <c r="CD39" s="23">
        <f t="shared" si="153"/>
        <v>0</v>
      </c>
      <c r="CE39" s="23">
        <f t="shared" si="154"/>
        <v>0</v>
      </c>
      <c r="CF39" s="23">
        <f t="shared" si="155"/>
        <v>0</v>
      </c>
      <c r="CG39" s="23">
        <f t="shared" si="156"/>
        <v>2</v>
      </c>
      <c r="CH39" s="23">
        <f t="shared" si="157"/>
        <v>2</v>
      </c>
      <c r="CI39" s="23">
        <f t="shared" si="158"/>
        <v>2</v>
      </c>
      <c r="CJ39" s="23">
        <f t="shared" si="159"/>
        <v>0</v>
      </c>
      <c r="CK39" s="23">
        <f t="shared" si="160"/>
        <v>0</v>
      </c>
      <c r="CL39" s="23">
        <f t="shared" si="161"/>
        <v>0</v>
      </c>
      <c r="CM39" s="23">
        <f t="shared" si="162"/>
        <v>0</v>
      </c>
      <c r="CN39" s="23">
        <f t="shared" si="163"/>
        <v>0</v>
      </c>
      <c r="CO39" s="23">
        <f t="shared" si="164"/>
        <v>0</v>
      </c>
      <c r="CP39" s="23">
        <f t="shared" si="165"/>
        <v>0</v>
      </c>
      <c r="CQ39" s="23">
        <f t="shared" si="166"/>
        <v>0</v>
      </c>
      <c r="CR39" s="23">
        <f t="shared" si="167"/>
        <v>0</v>
      </c>
      <c r="CS39" s="23">
        <f t="shared" si="168"/>
        <v>0</v>
      </c>
      <c r="CT39" s="23">
        <f t="shared" si="169"/>
        <v>0</v>
      </c>
      <c r="CU39" s="23">
        <f t="shared" si="170"/>
        <v>0</v>
      </c>
      <c r="CV39" s="23">
        <f t="shared" si="171"/>
        <v>0</v>
      </c>
      <c r="CW39" s="23">
        <f t="shared" si="172"/>
        <v>0</v>
      </c>
      <c r="CX39" s="23">
        <f t="shared" si="173"/>
        <v>0</v>
      </c>
      <c r="CY39" s="23">
        <f t="shared" si="174"/>
        <v>0</v>
      </c>
      <c r="CZ39" s="23">
        <f t="shared" si="175"/>
        <v>0</v>
      </c>
      <c r="DA39" s="23">
        <f t="shared" si="176"/>
        <v>0</v>
      </c>
      <c r="DB39" s="23">
        <f t="shared" si="177"/>
        <v>0</v>
      </c>
      <c r="DC39" s="23">
        <f t="shared" si="178"/>
        <v>0</v>
      </c>
      <c r="DD39" s="23">
        <f t="shared" si="179"/>
        <v>0</v>
      </c>
      <c r="DE39" s="23">
        <f t="shared" si="180"/>
        <v>0</v>
      </c>
      <c r="DF39" s="23">
        <f t="shared" si="181"/>
        <v>0</v>
      </c>
      <c r="DG39" s="23">
        <f t="shared" si="182"/>
        <v>0</v>
      </c>
      <c r="DH39" s="23">
        <f t="shared" si="183"/>
        <v>0</v>
      </c>
      <c r="DI39" s="23">
        <f t="shared" si="184"/>
        <v>0</v>
      </c>
      <c r="DJ39" s="23">
        <f t="shared" si="185"/>
        <v>0</v>
      </c>
      <c r="DK39" s="23" t="str">
        <f>Input!AK39</f>
        <v>40W/40W/40W</v>
      </c>
      <c r="DL39" s="23" t="str">
        <f>Input!BA39</f>
        <v>80W/80W/80W</v>
      </c>
      <c r="DM39" s="23" t="str">
        <f>Input!BQ39</f>
        <v/>
      </c>
      <c r="DN39" s="23" t="str">
        <f>Input!CE39</f>
        <v/>
      </c>
      <c r="DO39" s="23" t="str">
        <f>Input!CS39</f>
        <v/>
      </c>
      <c r="DP39" s="23" t="str">
        <f>Input!DG39</f>
        <v/>
      </c>
      <c r="DQ39" s="23" t="str">
        <f t="shared" si="186"/>
        <v>40W/ 40W/ 40W</v>
      </c>
      <c r="DR39" s="23" t="str">
        <f t="shared" si="187"/>
        <v>80W/ 80W/ 80W</v>
      </c>
      <c r="DS39" s="23" t="str">
        <f t="shared" si="188"/>
        <v/>
      </c>
      <c r="DT39" s="23" t="str">
        <f t="shared" si="189"/>
        <v/>
      </c>
      <c r="DU39" s="23" t="str">
        <f t="shared" si="190"/>
        <v/>
      </c>
      <c r="DV39" s="23" t="str">
        <f t="shared" si="191"/>
        <v/>
      </c>
      <c r="DW39" s="23">
        <f t="shared" si="192"/>
        <v>40</v>
      </c>
      <c r="DX39" s="23">
        <f t="shared" si="193"/>
        <v>40</v>
      </c>
      <c r="DY39" s="23">
        <f t="shared" si="194"/>
        <v>40</v>
      </c>
      <c r="DZ39" s="23">
        <f t="shared" si="195"/>
        <v>0</v>
      </c>
      <c r="EA39" s="23">
        <f t="shared" si="196"/>
        <v>0</v>
      </c>
      <c r="EB39" s="23">
        <f t="shared" si="197"/>
        <v>0</v>
      </c>
      <c r="EC39" s="23">
        <f t="shared" si="198"/>
        <v>40</v>
      </c>
      <c r="ED39" s="23">
        <f t="shared" si="199"/>
        <v>80</v>
      </c>
      <c r="EE39" s="23">
        <f t="shared" si="200"/>
        <v>80</v>
      </c>
      <c r="EF39" s="23">
        <f t="shared" si="201"/>
        <v>80</v>
      </c>
      <c r="EG39" s="23">
        <f t="shared" si="202"/>
        <v>0</v>
      </c>
      <c r="EH39" s="23">
        <f t="shared" si="203"/>
        <v>0</v>
      </c>
      <c r="EI39" s="23">
        <f t="shared" si="204"/>
        <v>0</v>
      </c>
      <c r="EJ39" s="23">
        <f t="shared" si="205"/>
        <v>80</v>
      </c>
      <c r="EK39" s="23">
        <f t="shared" si="206"/>
        <v>0</v>
      </c>
      <c r="EL39" s="23">
        <f t="shared" si="207"/>
        <v>0</v>
      </c>
      <c r="EM39" s="23">
        <f t="shared" si="208"/>
        <v>0</v>
      </c>
      <c r="EN39" s="23">
        <f t="shared" si="209"/>
        <v>0</v>
      </c>
      <c r="EO39" s="23">
        <f t="shared" si="210"/>
        <v>0</v>
      </c>
      <c r="EP39" s="23">
        <f t="shared" si="211"/>
        <v>0</v>
      </c>
      <c r="EQ39" s="23">
        <f t="shared" si="212"/>
        <v>0</v>
      </c>
      <c r="ER39" s="23">
        <f t="shared" si="213"/>
        <v>0</v>
      </c>
      <c r="ES39" s="23">
        <f t="shared" si="214"/>
        <v>0</v>
      </c>
      <c r="ET39" s="23">
        <f t="shared" si="215"/>
        <v>0</v>
      </c>
      <c r="EU39" s="23">
        <f t="shared" si="216"/>
        <v>0</v>
      </c>
      <c r="EV39" s="23">
        <f t="shared" si="217"/>
        <v>0</v>
      </c>
      <c r="EW39" s="23">
        <f t="shared" si="218"/>
        <v>0</v>
      </c>
      <c r="EX39" s="23">
        <f t="shared" si="219"/>
        <v>0</v>
      </c>
      <c r="EY39" s="23">
        <f t="shared" si="220"/>
        <v>0</v>
      </c>
      <c r="EZ39" s="23">
        <f t="shared" si="221"/>
        <v>0</v>
      </c>
      <c r="FA39" s="23">
        <f t="shared" si="222"/>
        <v>0</v>
      </c>
      <c r="FB39" s="23">
        <f t="shared" si="223"/>
        <v>0</v>
      </c>
      <c r="FC39" s="23">
        <f t="shared" si="224"/>
        <v>0</v>
      </c>
      <c r="FD39" s="23">
        <f t="shared" si="225"/>
        <v>0</v>
      </c>
      <c r="FE39" s="23">
        <f t="shared" si="226"/>
        <v>0</v>
      </c>
      <c r="FF39" s="23">
        <f t="shared" si="227"/>
        <v>0</v>
      </c>
      <c r="FG39" s="23">
        <f t="shared" si="228"/>
        <v>0</v>
      </c>
      <c r="FH39" s="23">
        <f t="shared" si="229"/>
        <v>0</v>
      </c>
      <c r="FI39" s="23">
        <f t="shared" si="230"/>
        <v>0</v>
      </c>
      <c r="FJ39" s="23">
        <f t="shared" si="231"/>
        <v>0</v>
      </c>
      <c r="FK39" s="23">
        <f t="shared" si="232"/>
        <v>0</v>
      </c>
      <c r="FL39" s="23">
        <f t="shared" si="233"/>
        <v>0</v>
      </c>
      <c r="FM39" s="23">
        <f t="shared" si="234"/>
        <v>80</v>
      </c>
      <c r="FN39" s="23" t="str">
        <f>Input!AL39</f>
        <v>G900</v>
      </c>
      <c r="FO39" s="23" t="str">
        <f>Input!BB39</f>
        <v>U2100</v>
      </c>
      <c r="FP39" s="23">
        <f>Input!BR39</f>
        <v>0</v>
      </c>
      <c r="FQ39" s="23" t="str">
        <f>Input!CF39</f>
        <v/>
      </c>
      <c r="FR39" s="23" t="str">
        <f>Input!CT39</f>
        <v/>
      </c>
      <c r="FS39" s="23" t="str">
        <f>Input!DH39</f>
        <v/>
      </c>
      <c r="FT39" s="23" t="str">
        <f>Input!AM39</f>
        <v>33m/ 33m/ 33m</v>
      </c>
      <c r="FU39" s="23" t="str">
        <f>Input!BC39</f>
        <v>31m/ 31m/ 31m</v>
      </c>
      <c r="FV39" s="23">
        <f>Input!BS39</f>
        <v>0</v>
      </c>
      <c r="FW39" s="23" t="str">
        <f>Input!CG39</f>
        <v/>
      </c>
      <c r="FX39" s="23" t="str">
        <f>Input!CU39</f>
        <v/>
      </c>
      <c r="FY39" s="23" t="str">
        <f>Input!DI39</f>
        <v/>
      </c>
      <c r="FZ39" s="23" t="str">
        <f t="shared" si="235"/>
        <v>33m/ 33m/ 33m</v>
      </c>
      <c r="GA39" s="23" t="str">
        <f t="shared" si="236"/>
        <v>31m/ 31m/ 31m</v>
      </c>
      <c r="GB39" s="23" t="str">
        <f t="shared" si="237"/>
        <v/>
      </c>
      <c r="GC39" s="23" t="str">
        <f t="shared" si="238"/>
        <v/>
      </c>
      <c r="GD39" s="23" t="str">
        <f t="shared" si="239"/>
        <v/>
      </c>
      <c r="GE39" s="23" t="str">
        <f t="shared" si="240"/>
        <v/>
      </c>
      <c r="GF39" s="23">
        <f t="shared" si="241"/>
        <v>33</v>
      </c>
      <c r="GG39" s="23">
        <f t="shared" si="242"/>
        <v>33</v>
      </c>
      <c r="GH39" s="23">
        <f t="shared" si="243"/>
        <v>33</v>
      </c>
      <c r="GI39" s="23">
        <f t="shared" si="244"/>
        <v>0</v>
      </c>
      <c r="GJ39" s="23">
        <f t="shared" si="245"/>
        <v>0</v>
      </c>
      <c r="GK39" s="23">
        <f t="shared" si="246"/>
        <v>0</v>
      </c>
      <c r="GL39" s="23">
        <f t="shared" si="247"/>
        <v>31</v>
      </c>
      <c r="GM39" s="23">
        <f t="shared" si="248"/>
        <v>31</v>
      </c>
      <c r="GN39" s="23">
        <f t="shared" si="249"/>
        <v>31</v>
      </c>
      <c r="GO39" s="23">
        <f t="shared" si="250"/>
        <v>0</v>
      </c>
      <c r="GP39" s="23">
        <f t="shared" si="251"/>
        <v>0</v>
      </c>
      <c r="GQ39" s="23">
        <f t="shared" si="252"/>
        <v>0</v>
      </c>
      <c r="GR39" s="23">
        <f t="shared" si="253"/>
        <v>0</v>
      </c>
      <c r="GS39" s="23">
        <f t="shared" si="254"/>
        <v>0</v>
      </c>
      <c r="GT39" s="23">
        <f t="shared" si="255"/>
        <v>0</v>
      </c>
      <c r="GU39" s="23">
        <f t="shared" si="256"/>
        <v>0</v>
      </c>
      <c r="GV39" s="23">
        <f t="shared" si="257"/>
        <v>0</v>
      </c>
      <c r="GW39" s="23">
        <f t="shared" si="258"/>
        <v>0</v>
      </c>
      <c r="GX39" s="23">
        <f t="shared" si="259"/>
        <v>0</v>
      </c>
      <c r="GY39" s="23">
        <f t="shared" si="260"/>
        <v>0</v>
      </c>
      <c r="GZ39" s="23">
        <f t="shared" si="261"/>
        <v>0</v>
      </c>
      <c r="HA39" s="23">
        <f t="shared" si="262"/>
        <v>0</v>
      </c>
      <c r="HB39" s="23">
        <f t="shared" si="263"/>
        <v>0</v>
      </c>
      <c r="HC39" s="23">
        <f t="shared" si="264"/>
        <v>0</v>
      </c>
      <c r="HD39" s="23">
        <f t="shared" si="265"/>
        <v>0</v>
      </c>
      <c r="HE39" s="23">
        <f t="shared" si="266"/>
        <v>0</v>
      </c>
      <c r="HF39" s="23">
        <f t="shared" si="267"/>
        <v>0</v>
      </c>
      <c r="HG39" s="23">
        <f t="shared" si="268"/>
        <v>0</v>
      </c>
      <c r="HH39" s="23">
        <f t="shared" si="269"/>
        <v>0</v>
      </c>
      <c r="HI39" s="23">
        <f t="shared" si="270"/>
        <v>0</v>
      </c>
      <c r="HJ39" s="23">
        <f t="shared" si="271"/>
        <v>0</v>
      </c>
      <c r="HK39" s="23">
        <f t="shared" si="272"/>
        <v>0</v>
      </c>
      <c r="HL39" s="23">
        <f t="shared" si="273"/>
        <v>0</v>
      </c>
      <c r="HM39" s="23">
        <f t="shared" si="274"/>
        <v>0</v>
      </c>
      <c r="HN39" s="23">
        <f t="shared" si="275"/>
        <v>0</v>
      </c>
      <c r="HO39" s="23">
        <f t="shared" si="276"/>
        <v>0</v>
      </c>
      <c r="HP39" s="23" t="str">
        <f>INDEX(LabNameList,MATCH(LabId,LabIDList,0))</f>
        <v>Trung tâm Kiểm định và Chứng nhận 2</v>
      </c>
      <c r="HQ39" s="23">
        <f t="shared" si="277"/>
        <v>33</v>
      </c>
      <c r="HR39" s="23">
        <f t="shared" si="278"/>
        <v>31</v>
      </c>
      <c r="HS39" s="23">
        <f t="shared" si="279"/>
        <v>0</v>
      </c>
      <c r="HT39" s="23">
        <f t="shared" si="280"/>
        <v>0</v>
      </c>
      <c r="HU39" s="23">
        <f t="shared" si="281"/>
        <v>0</v>
      </c>
      <c r="HV39" s="23">
        <f t="shared" si="282"/>
        <v>0</v>
      </c>
      <c r="HW39" s="22">
        <f t="shared" si="283"/>
        <v>31</v>
      </c>
      <c r="HX39" s="22">
        <f>Input!EB39</f>
        <v>21</v>
      </c>
      <c r="HY39" s="23">
        <v>97</v>
      </c>
      <c r="HZ39" s="23"/>
      <c r="IA39" s="23"/>
      <c r="IB39" s="23"/>
      <c r="IC39" s="25" t="str">
        <f t="shared" si="284"/>
        <v>B00038050118TG42</v>
      </c>
      <c r="ID39" s="26">
        <f>Input!O39</f>
        <v>38</v>
      </c>
      <c r="IE39" s="260" t="str">
        <f t="shared" si="285"/>
        <v>050118</v>
      </c>
      <c r="IF39" s="25" t="s">
        <v>7105</v>
      </c>
      <c r="IG39" s="260" t="str">
        <f t="shared" si="286"/>
        <v>05/01/2018</v>
      </c>
      <c r="IH39" s="260" t="str">
        <f t="shared" si="287"/>
        <v>05/01/2023</v>
      </c>
      <c r="II39" s="342" t="str">
        <f xml:space="preserve"> Input!R39</f>
        <v>05/01/2018</v>
      </c>
      <c r="IJ39" s="260">
        <f t="shared" si="288"/>
        <v>44931</v>
      </c>
      <c r="IK39" s="261">
        <f t="shared" si="289"/>
        <v>3</v>
      </c>
      <c r="IL39" s="262" t="str">
        <f t="shared" si="290"/>
        <v>3-2</v>
      </c>
      <c r="IM39" s="262" t="str">
        <f t="shared" si="291"/>
        <v>CHUNG</v>
      </c>
      <c r="IN39" s="262" t="str">
        <f t="shared" si="292"/>
        <v>KHAC</v>
      </c>
      <c r="IO39" s="262" t="str">
        <f t="shared" si="293"/>
        <v/>
      </c>
      <c r="IP39" s="262" t="str">
        <f t="shared" si="294"/>
        <v/>
      </c>
      <c r="IQ39" s="262" t="str">
        <f t="shared" si="295"/>
        <v/>
      </c>
      <c r="IR39" s="262">
        <f t="shared" si="296"/>
        <v>2</v>
      </c>
      <c r="IS39" s="262">
        <f t="shared" si="297"/>
        <v>1</v>
      </c>
      <c r="IT39" s="262" t="str">
        <f t="shared" si="298"/>
        <v>Yes</v>
      </c>
      <c r="IU39" s="262" t="str">
        <f t="shared" si="299"/>
        <v>Yes</v>
      </c>
    </row>
    <row r="40" spans="1:255" ht="114.75">
      <c r="A40" s="349">
        <f>Input!A40</f>
        <v>39</v>
      </c>
      <c r="B40" s="22" t="str">
        <f>INDEX(ApplicantIDList,MATCH(AI40,ApplicantNameList,0))</f>
        <v>VNM-HCM</v>
      </c>
      <c r="C40" s="22" t="str">
        <f>INDEX(OperatorIDList,MATCH(AJ40,OperatorNameList,0))</f>
        <v>VNMOBILE</v>
      </c>
      <c r="D40" s="22" t="str">
        <f>Input!Y40</f>
        <v>359533</v>
      </c>
      <c r="E40" s="22" t="str">
        <f>Input!G40</f>
        <v>Số 46/23/8, đường số 61, tổ 9, khu phố 3, phường Phước Long B, quận 9, thành phố Hồ Chí Minh.</v>
      </c>
      <c r="F40" s="22" t="str">
        <f>TRIM(SUBSTITUTE(SUBSTITUTE(Input!H40,"Thành phố ",""),"Tỉnh ",""))</f>
        <v>Hồ Chí Minh</v>
      </c>
      <c r="G40" s="22" t="str">
        <f>Input!I40</f>
        <v>106,77199783</v>
      </c>
      <c r="H40" s="22" t="str">
        <f>Input!J40</f>
        <v>10,83101654</v>
      </c>
      <c r="I40" s="22">
        <f>Input!V40</f>
        <v>2</v>
      </c>
      <c r="J40" s="22" t="str">
        <f>Input!K40</f>
        <v>K00039231217D005</v>
      </c>
      <c r="K40" s="24" t="str">
        <f>TEXT(Input!L40,"dd/mm/yyyy")</f>
        <v>30/12/2017</v>
      </c>
      <c r="L40" s="24" t="str">
        <f>TEXT(Input!M40,"dd/mm/yyyy")</f>
        <v>23/12/2017</v>
      </c>
      <c r="M40" s="22" t="str">
        <f t="shared" si="135"/>
        <v>CÔNG TY CỔ PHẦN VIỄN THÔNG DI ĐỘNG VIETNAMOBILE;CÔNG TY CỔ PHẦN VIỄN THÔNG DI ĐỘNG VIETNAMOBILE</v>
      </c>
      <c r="N40" s="22" t="str">
        <f t="shared" si="136"/>
        <v>359533;359533</v>
      </c>
      <c r="O40" s="22" t="str">
        <f t="shared" si="137"/>
        <v>ERICSSON RBS 2216;ZTE ZXSDR BS8700</v>
      </c>
      <c r="P40" s="22" t="str">
        <f t="shared" si="138"/>
        <v>3;3</v>
      </c>
      <c r="Q40" s="22" t="str">
        <f t="shared" si="139"/>
        <v>4/4/4;2/2/2</v>
      </c>
      <c r="R40" s="22" t="str">
        <f t="shared" si="140"/>
        <v>80W/ 80W/ 80W;80W/ 80W/ 80W</v>
      </c>
      <c r="S40" s="22" t="str">
        <f t="shared" si="141"/>
        <v>G900;U2100</v>
      </c>
      <c r="T40" s="22" t="str">
        <f t="shared" si="142"/>
        <v>19m/ 19m/ 19m;25m/ 25m/ 25m</v>
      </c>
      <c r="U40" s="22">
        <v>39</v>
      </c>
      <c r="V40" s="22"/>
      <c r="W40" s="22" t="b">
        <f>INDEX(TrueFalseList,_xlfn.IFNA(MATCH(Input!EC40,CoKhongList,0),MATCH(Input!EC40,YesNoList,0)))</f>
        <v>0</v>
      </c>
      <c r="X40" s="22" t="b">
        <f>INDEX(TrueFalseList,_xlfn.IFNA(MATCH(Input!W40,CoKhongList,0),MATCH(Input!W40,YesNoList,0)))</f>
        <v>0</v>
      </c>
      <c r="Y40" s="22" t="str">
        <f>Input!DZ40</f>
        <v/>
      </c>
      <c r="Z40" s="22" t="b">
        <f>INDEX(TrueFalseList,_xlfn.IFNA(MATCH(Input!EA40,CoKhongList,0),MATCH(Input!EA40,YesNoList,0)))</f>
        <v>1</v>
      </c>
      <c r="AA40" s="22">
        <f t="shared" si="143"/>
        <v>17</v>
      </c>
      <c r="AB40" s="22" t="b">
        <v>0</v>
      </c>
      <c r="AC40" s="22" t="b">
        <v>1</v>
      </c>
      <c r="AD40" s="22">
        <f>Input!DR40</f>
        <v>0</v>
      </c>
      <c r="AE40" s="22"/>
      <c r="AF40" s="22">
        <f>Options!D44</f>
        <v>0</v>
      </c>
      <c r="AG40" s="22">
        <f t="shared" si="144"/>
        <v>0</v>
      </c>
      <c r="AH40" s="23"/>
      <c r="AI40" s="350" t="str">
        <f>Input!E40</f>
        <v>CHI NHÁNH CÔNG TY CỔ PHẦN VIỄN THÔNG DI ĐỘNG VIETNAMOBILE TẠI THÀNH PHỐ HỒ CHÍ MINH</v>
      </c>
      <c r="AJ40" s="350" t="str">
        <f>Input!F40</f>
        <v>CÔNG TY CỔ PHẦN VIỄN THÔNG DI ĐỘNG VIETNAMOBILE</v>
      </c>
      <c r="AK40" s="22">
        <f t="shared" si="145"/>
        <v>6</v>
      </c>
      <c r="AL40" s="258" t="str">
        <f t="shared" si="146"/>
        <v>thành phố Hồ Chí Minh.</v>
      </c>
      <c r="AM40" s="258" t="str">
        <f t="shared" si="147"/>
        <v>quận 9</v>
      </c>
      <c r="AN40" s="258" t="str">
        <f t="shared" si="148"/>
        <v>phường Phước Long B</v>
      </c>
      <c r="AO40" s="22" t="str">
        <f>INDEX(CityIDList,MATCH(F40,CityNameList,0))</f>
        <v>HCM</v>
      </c>
      <c r="AP40" s="23" t="str">
        <f>Input!X40</f>
        <v>CÔNG TY CỔ PHẦN VIỄN THÔNG DI ĐỘNG VIETNAMOBILE</v>
      </c>
      <c r="AQ40" s="23" t="str">
        <f>Input!AN40</f>
        <v>CÔNG TY CỔ PHẦN VIỄN THÔNG DI ĐỘNG VIETNAMOBILE</v>
      </c>
      <c r="AR40" s="23">
        <f>Input!BD40</f>
        <v>0</v>
      </c>
      <c r="AS40" s="23" t="str">
        <f>Input!BT40</f>
        <v/>
      </c>
      <c r="AT40" s="23" t="str">
        <f>Input!CH40</f>
        <v/>
      </c>
      <c r="AU40" s="23" t="str">
        <f>Input!CV40</f>
        <v/>
      </c>
      <c r="AV40" s="23" t="str">
        <f>IF(I40&gt;=1,INDEX(OperatorIDList,MATCH(AP40,OperatorNameList,0)),"")</f>
        <v>VNMOBILE</v>
      </c>
      <c r="AW40" s="23" t="str">
        <f>IF(I40&gt;=2,INDEX(OperatorIDList,MATCH(AQ40,OperatorNameList,0)),"")</f>
        <v>VNMOBILE</v>
      </c>
      <c r="AX40" s="23" t="str">
        <f>IF(I40&gt;=3,INDEX(OperatorIDList,MATCH(AR40,OperatorNameList,0)),"")</f>
        <v/>
      </c>
      <c r="AY40" s="23" t="str">
        <f>IF(I40&gt;=4,INDEX(OperatorIDList,MATCH(AS40,OperatorNameList,0)),"")</f>
        <v/>
      </c>
      <c r="AZ40" s="23" t="str">
        <f>IF(I40&gt;=5,INDEX(OperatorIDList,MATCH(AT40,OperatorNameList,0)),"")</f>
        <v/>
      </c>
      <c r="BA40" s="23" t="str">
        <f>IF(I40&gt;=6,INDEX(OperatorIDList,MATCH(AU40,OperatorNameList,0)),"")</f>
        <v/>
      </c>
      <c r="BB40" s="23" t="str">
        <f t="shared" si="149"/>
        <v>VNMOBILE;VNMOBILE</v>
      </c>
      <c r="BC40" s="23" t="str">
        <f>Input!Y40</f>
        <v>359533</v>
      </c>
      <c r="BD40" s="23" t="str">
        <f>Input!AO40</f>
        <v>359533</v>
      </c>
      <c r="BE40" s="23">
        <f>Input!BE40</f>
        <v>0</v>
      </c>
      <c r="BF40" s="23" t="str">
        <f>Input!BU40</f>
        <v/>
      </c>
      <c r="BG40" s="23" t="str">
        <f>Input!CI40</f>
        <v/>
      </c>
      <c r="BH40" s="23" t="str">
        <f>Input!CW40</f>
        <v/>
      </c>
      <c r="BI40" s="23" t="str">
        <f>Input!Z40</f>
        <v>ERICSSON RBS 2216</v>
      </c>
      <c r="BJ40" s="23" t="str">
        <f>Input!AP40</f>
        <v>ZTE ZXSDR BS8700</v>
      </c>
      <c r="BK40" s="23">
        <f>Input!BF40</f>
        <v>0</v>
      </c>
      <c r="BL40" s="23" t="str">
        <f>Input!BV40</f>
        <v/>
      </c>
      <c r="BM40" s="23" t="str">
        <f>Input!CJ40</f>
        <v/>
      </c>
      <c r="BN40" s="23" t="str">
        <f>Input!CX40</f>
        <v/>
      </c>
      <c r="BO40" s="350">
        <f>IF(ISNUMBER(Input!AA40),Input!AA40,0)</f>
        <v>3</v>
      </c>
      <c r="BP40" s="350">
        <f>IF(ISNUMBER(Input!AQ40),Input!AQ40,0)</f>
        <v>3</v>
      </c>
      <c r="BQ40" s="350">
        <f>IF(ISNUMBER(Input!BG40),Input!BG40,0)</f>
        <v>0</v>
      </c>
      <c r="BR40" s="350">
        <f>IF(ISNUMBER(Input!BW40),Input!BW40,0)</f>
        <v>0</v>
      </c>
      <c r="BS40" s="350">
        <f>IF(ISNUMBER(Input!CK40),Input!CK40,0)</f>
        <v>0</v>
      </c>
      <c r="BT40" s="351">
        <f>IF(ISNUMBER(Input!CY40),Input!CY40,0)</f>
        <v>0</v>
      </c>
      <c r="BU40" s="23" t="str">
        <f>Input!AF40</f>
        <v>4/4/4</v>
      </c>
      <c r="BV40" s="23" t="str">
        <f>Input!AV40</f>
        <v>2/2/2</v>
      </c>
      <c r="BW40" s="23" t="str">
        <f>Input!BL40</f>
        <v/>
      </c>
      <c r="BX40" s="23" t="str">
        <f>Input!CA40</f>
        <v/>
      </c>
      <c r="BY40" s="23" t="str">
        <f>Input!CO40</f>
        <v/>
      </c>
      <c r="BZ40" s="23" t="str">
        <f>Input!DC40</f>
        <v/>
      </c>
      <c r="CA40" s="23">
        <f t="shared" si="150"/>
        <v>4</v>
      </c>
      <c r="CB40" s="23">
        <f t="shared" si="151"/>
        <v>4</v>
      </c>
      <c r="CC40" s="23">
        <f t="shared" si="152"/>
        <v>4</v>
      </c>
      <c r="CD40" s="23">
        <f t="shared" si="153"/>
        <v>0</v>
      </c>
      <c r="CE40" s="23">
        <f t="shared" si="154"/>
        <v>0</v>
      </c>
      <c r="CF40" s="23">
        <f t="shared" si="155"/>
        <v>0</v>
      </c>
      <c r="CG40" s="23">
        <f t="shared" si="156"/>
        <v>2</v>
      </c>
      <c r="CH40" s="23">
        <f t="shared" si="157"/>
        <v>2</v>
      </c>
      <c r="CI40" s="23">
        <f t="shared" si="158"/>
        <v>2</v>
      </c>
      <c r="CJ40" s="23">
        <f t="shared" si="159"/>
        <v>0</v>
      </c>
      <c r="CK40" s="23">
        <f t="shared" si="160"/>
        <v>0</v>
      </c>
      <c r="CL40" s="23">
        <f t="shared" si="161"/>
        <v>0</v>
      </c>
      <c r="CM40" s="23">
        <f t="shared" si="162"/>
        <v>0</v>
      </c>
      <c r="CN40" s="23">
        <f t="shared" si="163"/>
        <v>0</v>
      </c>
      <c r="CO40" s="23">
        <f t="shared" si="164"/>
        <v>0</v>
      </c>
      <c r="CP40" s="23">
        <f t="shared" si="165"/>
        <v>0</v>
      </c>
      <c r="CQ40" s="23">
        <f t="shared" si="166"/>
        <v>0</v>
      </c>
      <c r="CR40" s="23">
        <f t="shared" si="167"/>
        <v>0</v>
      </c>
      <c r="CS40" s="23">
        <f t="shared" si="168"/>
        <v>0</v>
      </c>
      <c r="CT40" s="23">
        <f t="shared" si="169"/>
        <v>0</v>
      </c>
      <c r="CU40" s="23">
        <f t="shared" si="170"/>
        <v>0</v>
      </c>
      <c r="CV40" s="23">
        <f t="shared" si="171"/>
        <v>0</v>
      </c>
      <c r="CW40" s="23">
        <f t="shared" si="172"/>
        <v>0</v>
      </c>
      <c r="CX40" s="23">
        <f t="shared" si="173"/>
        <v>0</v>
      </c>
      <c r="CY40" s="23">
        <f t="shared" si="174"/>
        <v>0</v>
      </c>
      <c r="CZ40" s="23">
        <f t="shared" si="175"/>
        <v>0</v>
      </c>
      <c r="DA40" s="23">
        <f t="shared" si="176"/>
        <v>0</v>
      </c>
      <c r="DB40" s="23">
        <f t="shared" si="177"/>
        <v>0</v>
      </c>
      <c r="DC40" s="23">
        <f t="shared" si="178"/>
        <v>0</v>
      </c>
      <c r="DD40" s="23">
        <f t="shared" si="179"/>
        <v>0</v>
      </c>
      <c r="DE40" s="23">
        <f t="shared" si="180"/>
        <v>0</v>
      </c>
      <c r="DF40" s="23">
        <f t="shared" si="181"/>
        <v>0</v>
      </c>
      <c r="DG40" s="23">
        <f t="shared" si="182"/>
        <v>0</v>
      </c>
      <c r="DH40" s="23">
        <f t="shared" si="183"/>
        <v>0</v>
      </c>
      <c r="DI40" s="23">
        <f t="shared" si="184"/>
        <v>0</v>
      </c>
      <c r="DJ40" s="23">
        <f t="shared" si="185"/>
        <v>0</v>
      </c>
      <c r="DK40" s="23" t="str">
        <f>Input!AK40</f>
        <v>80W/80W/80W</v>
      </c>
      <c r="DL40" s="23" t="str">
        <f>Input!BA40</f>
        <v>80W/80W/80W</v>
      </c>
      <c r="DM40" s="23" t="str">
        <f>Input!BQ40</f>
        <v/>
      </c>
      <c r="DN40" s="23" t="str">
        <f>Input!CE40</f>
        <v/>
      </c>
      <c r="DO40" s="23" t="str">
        <f>Input!CS40</f>
        <v/>
      </c>
      <c r="DP40" s="23" t="str">
        <f>Input!DG40</f>
        <v/>
      </c>
      <c r="DQ40" s="23" t="str">
        <f t="shared" si="186"/>
        <v>80W/ 80W/ 80W</v>
      </c>
      <c r="DR40" s="23" t="str">
        <f t="shared" si="187"/>
        <v>80W/ 80W/ 80W</v>
      </c>
      <c r="DS40" s="23" t="str">
        <f t="shared" si="188"/>
        <v/>
      </c>
      <c r="DT40" s="23" t="str">
        <f t="shared" si="189"/>
        <v/>
      </c>
      <c r="DU40" s="23" t="str">
        <f t="shared" si="190"/>
        <v/>
      </c>
      <c r="DV40" s="23" t="str">
        <f t="shared" si="191"/>
        <v/>
      </c>
      <c r="DW40" s="23">
        <f t="shared" si="192"/>
        <v>80</v>
      </c>
      <c r="DX40" s="23">
        <f t="shared" si="193"/>
        <v>80</v>
      </c>
      <c r="DY40" s="23">
        <f t="shared" si="194"/>
        <v>80</v>
      </c>
      <c r="DZ40" s="23">
        <f t="shared" si="195"/>
        <v>0</v>
      </c>
      <c r="EA40" s="23">
        <f t="shared" si="196"/>
        <v>0</v>
      </c>
      <c r="EB40" s="23">
        <f t="shared" si="197"/>
        <v>0</v>
      </c>
      <c r="EC40" s="23">
        <f t="shared" si="198"/>
        <v>80</v>
      </c>
      <c r="ED40" s="23">
        <f t="shared" si="199"/>
        <v>80</v>
      </c>
      <c r="EE40" s="23">
        <f t="shared" si="200"/>
        <v>80</v>
      </c>
      <c r="EF40" s="23">
        <f t="shared" si="201"/>
        <v>80</v>
      </c>
      <c r="EG40" s="23">
        <f t="shared" si="202"/>
        <v>0</v>
      </c>
      <c r="EH40" s="23">
        <f t="shared" si="203"/>
        <v>0</v>
      </c>
      <c r="EI40" s="23">
        <f t="shared" si="204"/>
        <v>0</v>
      </c>
      <c r="EJ40" s="23">
        <f t="shared" si="205"/>
        <v>80</v>
      </c>
      <c r="EK40" s="23">
        <f t="shared" si="206"/>
        <v>0</v>
      </c>
      <c r="EL40" s="23">
        <f t="shared" si="207"/>
        <v>0</v>
      </c>
      <c r="EM40" s="23">
        <f t="shared" si="208"/>
        <v>0</v>
      </c>
      <c r="EN40" s="23">
        <f t="shared" si="209"/>
        <v>0</v>
      </c>
      <c r="EO40" s="23">
        <f t="shared" si="210"/>
        <v>0</v>
      </c>
      <c r="EP40" s="23">
        <f t="shared" si="211"/>
        <v>0</v>
      </c>
      <c r="EQ40" s="23">
        <f t="shared" si="212"/>
        <v>0</v>
      </c>
      <c r="ER40" s="23">
        <f t="shared" si="213"/>
        <v>0</v>
      </c>
      <c r="ES40" s="23">
        <f t="shared" si="214"/>
        <v>0</v>
      </c>
      <c r="ET40" s="23">
        <f t="shared" si="215"/>
        <v>0</v>
      </c>
      <c r="EU40" s="23">
        <f t="shared" si="216"/>
        <v>0</v>
      </c>
      <c r="EV40" s="23">
        <f t="shared" si="217"/>
        <v>0</v>
      </c>
      <c r="EW40" s="23">
        <f t="shared" si="218"/>
        <v>0</v>
      </c>
      <c r="EX40" s="23">
        <f t="shared" si="219"/>
        <v>0</v>
      </c>
      <c r="EY40" s="23">
        <f t="shared" si="220"/>
        <v>0</v>
      </c>
      <c r="EZ40" s="23">
        <f t="shared" si="221"/>
        <v>0</v>
      </c>
      <c r="FA40" s="23">
        <f t="shared" si="222"/>
        <v>0</v>
      </c>
      <c r="FB40" s="23">
        <f t="shared" si="223"/>
        <v>0</v>
      </c>
      <c r="FC40" s="23">
        <f t="shared" si="224"/>
        <v>0</v>
      </c>
      <c r="FD40" s="23">
        <f t="shared" si="225"/>
        <v>0</v>
      </c>
      <c r="FE40" s="23">
        <f t="shared" si="226"/>
        <v>0</v>
      </c>
      <c r="FF40" s="23">
        <f t="shared" si="227"/>
        <v>0</v>
      </c>
      <c r="FG40" s="23">
        <f t="shared" si="228"/>
        <v>0</v>
      </c>
      <c r="FH40" s="23">
        <f t="shared" si="229"/>
        <v>0</v>
      </c>
      <c r="FI40" s="23">
        <f t="shared" si="230"/>
        <v>0</v>
      </c>
      <c r="FJ40" s="23">
        <f t="shared" si="231"/>
        <v>0</v>
      </c>
      <c r="FK40" s="23">
        <f t="shared" si="232"/>
        <v>0</v>
      </c>
      <c r="FL40" s="23">
        <f t="shared" si="233"/>
        <v>0</v>
      </c>
      <c r="FM40" s="23">
        <f t="shared" si="234"/>
        <v>80</v>
      </c>
      <c r="FN40" s="23" t="str">
        <f>Input!AL40</f>
        <v>G900</v>
      </c>
      <c r="FO40" s="23" t="str">
        <f>Input!BB40</f>
        <v>U2100</v>
      </c>
      <c r="FP40" s="23">
        <f>Input!BR40</f>
        <v>0</v>
      </c>
      <c r="FQ40" s="23" t="str">
        <f>Input!CF40</f>
        <v/>
      </c>
      <c r="FR40" s="23" t="str">
        <f>Input!CT40</f>
        <v/>
      </c>
      <c r="FS40" s="23" t="str">
        <f>Input!DH40</f>
        <v/>
      </c>
      <c r="FT40" s="23" t="str">
        <f>Input!AM40</f>
        <v>19m/ 19m/ 19m</v>
      </c>
      <c r="FU40" s="23" t="str">
        <f>Input!BC40</f>
        <v>25m/ 25m/ 25m</v>
      </c>
      <c r="FV40" s="23">
        <f>Input!BS40</f>
        <v>0</v>
      </c>
      <c r="FW40" s="23" t="str">
        <f>Input!CG40</f>
        <v/>
      </c>
      <c r="FX40" s="23" t="str">
        <f>Input!CU40</f>
        <v/>
      </c>
      <c r="FY40" s="23" t="str">
        <f>Input!DI40</f>
        <v/>
      </c>
      <c r="FZ40" s="23" t="str">
        <f t="shared" si="235"/>
        <v>19m/ 19m/ 19m</v>
      </c>
      <c r="GA40" s="23" t="str">
        <f t="shared" si="236"/>
        <v>25m/ 25m/ 25m</v>
      </c>
      <c r="GB40" s="23" t="str">
        <f t="shared" si="237"/>
        <v/>
      </c>
      <c r="GC40" s="23" t="str">
        <f t="shared" si="238"/>
        <v/>
      </c>
      <c r="GD40" s="23" t="str">
        <f t="shared" si="239"/>
        <v/>
      </c>
      <c r="GE40" s="23" t="str">
        <f t="shared" si="240"/>
        <v/>
      </c>
      <c r="GF40" s="23">
        <f t="shared" si="241"/>
        <v>19</v>
      </c>
      <c r="GG40" s="23">
        <f t="shared" si="242"/>
        <v>19</v>
      </c>
      <c r="GH40" s="23">
        <f t="shared" si="243"/>
        <v>19</v>
      </c>
      <c r="GI40" s="23">
        <f t="shared" si="244"/>
        <v>0</v>
      </c>
      <c r="GJ40" s="23">
        <f t="shared" si="245"/>
        <v>0</v>
      </c>
      <c r="GK40" s="23">
        <f t="shared" si="246"/>
        <v>0</v>
      </c>
      <c r="GL40" s="23">
        <f t="shared" si="247"/>
        <v>25</v>
      </c>
      <c r="GM40" s="23">
        <f t="shared" si="248"/>
        <v>25</v>
      </c>
      <c r="GN40" s="23">
        <f t="shared" si="249"/>
        <v>25</v>
      </c>
      <c r="GO40" s="23">
        <f t="shared" si="250"/>
        <v>0</v>
      </c>
      <c r="GP40" s="23">
        <f t="shared" si="251"/>
        <v>0</v>
      </c>
      <c r="GQ40" s="23">
        <f t="shared" si="252"/>
        <v>0</v>
      </c>
      <c r="GR40" s="23">
        <f t="shared" si="253"/>
        <v>0</v>
      </c>
      <c r="GS40" s="23">
        <f t="shared" si="254"/>
        <v>0</v>
      </c>
      <c r="GT40" s="23">
        <f t="shared" si="255"/>
        <v>0</v>
      </c>
      <c r="GU40" s="23">
        <f t="shared" si="256"/>
        <v>0</v>
      </c>
      <c r="GV40" s="23">
        <f t="shared" si="257"/>
        <v>0</v>
      </c>
      <c r="GW40" s="23">
        <f t="shared" si="258"/>
        <v>0</v>
      </c>
      <c r="GX40" s="23">
        <f t="shared" si="259"/>
        <v>0</v>
      </c>
      <c r="GY40" s="23">
        <f t="shared" si="260"/>
        <v>0</v>
      </c>
      <c r="GZ40" s="23">
        <f t="shared" si="261"/>
        <v>0</v>
      </c>
      <c r="HA40" s="23">
        <f t="shared" si="262"/>
        <v>0</v>
      </c>
      <c r="HB40" s="23">
        <f t="shared" si="263"/>
        <v>0</v>
      </c>
      <c r="HC40" s="23">
        <f t="shared" si="264"/>
        <v>0</v>
      </c>
      <c r="HD40" s="23">
        <f t="shared" si="265"/>
        <v>0</v>
      </c>
      <c r="HE40" s="23">
        <f t="shared" si="266"/>
        <v>0</v>
      </c>
      <c r="HF40" s="23">
        <f t="shared" si="267"/>
        <v>0</v>
      </c>
      <c r="HG40" s="23">
        <f t="shared" si="268"/>
        <v>0</v>
      </c>
      <c r="HH40" s="23">
        <f t="shared" si="269"/>
        <v>0</v>
      </c>
      <c r="HI40" s="23">
        <f t="shared" si="270"/>
        <v>0</v>
      </c>
      <c r="HJ40" s="23">
        <f t="shared" si="271"/>
        <v>0</v>
      </c>
      <c r="HK40" s="23">
        <f t="shared" si="272"/>
        <v>0</v>
      </c>
      <c r="HL40" s="23">
        <f t="shared" si="273"/>
        <v>0</v>
      </c>
      <c r="HM40" s="23">
        <f t="shared" si="274"/>
        <v>0</v>
      </c>
      <c r="HN40" s="23">
        <f t="shared" si="275"/>
        <v>0</v>
      </c>
      <c r="HO40" s="23">
        <f t="shared" si="276"/>
        <v>0</v>
      </c>
      <c r="HP40" s="23" t="str">
        <f>INDEX(LabNameList,MATCH(LabId,LabIDList,0))</f>
        <v>Trung tâm Kiểm định và Chứng nhận 2</v>
      </c>
      <c r="HQ40" s="23">
        <f t="shared" si="277"/>
        <v>19</v>
      </c>
      <c r="HR40" s="23">
        <f t="shared" si="278"/>
        <v>25</v>
      </c>
      <c r="HS40" s="23">
        <f t="shared" si="279"/>
        <v>0</v>
      </c>
      <c r="HT40" s="23">
        <f t="shared" si="280"/>
        <v>0</v>
      </c>
      <c r="HU40" s="23">
        <f t="shared" si="281"/>
        <v>0</v>
      </c>
      <c r="HV40" s="23">
        <f t="shared" si="282"/>
        <v>0</v>
      </c>
      <c r="HW40" s="22">
        <f t="shared" si="283"/>
        <v>19</v>
      </c>
      <c r="HX40" s="22">
        <f>Input!EB40</f>
        <v>2</v>
      </c>
      <c r="HY40" s="23">
        <v>97</v>
      </c>
      <c r="HZ40" s="23"/>
      <c r="IA40" s="23"/>
      <c r="IB40" s="23"/>
      <c r="IC40" s="25" t="str">
        <f t="shared" si="284"/>
        <v>B00039050118TG43</v>
      </c>
      <c r="ID40" s="26">
        <f>Input!O40</f>
        <v>39</v>
      </c>
      <c r="IE40" s="260" t="str">
        <f t="shared" si="285"/>
        <v>050118</v>
      </c>
      <c r="IF40" s="25" t="s">
        <v>7106</v>
      </c>
      <c r="IG40" s="260" t="str">
        <f t="shared" si="286"/>
        <v>05/01/2018</v>
      </c>
      <c r="IH40" s="260" t="str">
        <f t="shared" si="287"/>
        <v>05/01/2023</v>
      </c>
      <c r="II40" s="342" t="str">
        <f xml:space="preserve"> Input!R40</f>
        <v>05/01/2018</v>
      </c>
      <c r="IJ40" s="260">
        <f t="shared" si="288"/>
        <v>44931</v>
      </c>
      <c r="IK40" s="261">
        <f t="shared" si="289"/>
        <v>3</v>
      </c>
      <c r="IL40" s="262" t="str">
        <f t="shared" si="290"/>
        <v>3-2</v>
      </c>
      <c r="IM40" s="262" t="str">
        <f t="shared" si="291"/>
        <v>CHUNG</v>
      </c>
      <c r="IN40" s="262" t="str">
        <f t="shared" si="292"/>
        <v>KHAC</v>
      </c>
      <c r="IO40" s="262" t="str">
        <f t="shared" si="293"/>
        <v/>
      </c>
      <c r="IP40" s="262" t="str">
        <f t="shared" si="294"/>
        <v/>
      </c>
      <c r="IQ40" s="262" t="str">
        <f t="shared" si="295"/>
        <v/>
      </c>
      <c r="IR40" s="262">
        <f t="shared" si="296"/>
        <v>2</v>
      </c>
      <c r="IS40" s="262">
        <f t="shared" si="297"/>
        <v>1</v>
      </c>
      <c r="IT40" s="262" t="str">
        <f t="shared" si="298"/>
        <v>Yes</v>
      </c>
      <c r="IU40" s="262" t="str">
        <f t="shared" si="299"/>
        <v>Yes</v>
      </c>
    </row>
    <row r="41" spans="1:255" ht="114.75">
      <c r="A41" s="349">
        <f>Input!A41</f>
        <v>40</v>
      </c>
      <c r="B41" s="22" t="str">
        <f>INDEX(ApplicantIDList,MATCH(AI41,ApplicantNameList,0))</f>
        <v>VNM-HCM</v>
      </c>
      <c r="C41" s="22" t="str">
        <f>INDEX(OperatorIDList,MATCH(AJ41,OperatorNameList,0))</f>
        <v>VNMOBILE</v>
      </c>
      <c r="D41" s="22" t="str">
        <f>Input!Y41</f>
        <v>359038</v>
      </c>
      <c r="E41" s="22" t="str">
        <f>Input!G41</f>
        <v>Số 59, đường số 168, tổ 2, khu phố 2, phường Phước Long A, quận 9, thành phố Hồ Chí Minh.</v>
      </c>
      <c r="F41" s="22" t="str">
        <f>TRIM(SUBSTITUTE(SUBSTITUTE(Input!H41,"Thành phố ",""),"Tỉnh ",""))</f>
        <v>Hồ Chí Minh</v>
      </c>
      <c r="G41" s="22" t="str">
        <f>Input!I41</f>
        <v>106,76640779</v>
      </c>
      <c r="H41" s="22" t="str">
        <f>Input!J41</f>
        <v>10,82916343</v>
      </c>
      <c r="I41" s="22">
        <f>Input!V41</f>
        <v>2</v>
      </c>
      <c r="J41" s="22" t="str">
        <f>Input!K41</f>
        <v>K00040241217D005</v>
      </c>
      <c r="K41" s="24" t="str">
        <f>TEXT(Input!L41,"dd/mm/yyyy")</f>
        <v>30/12/2017</v>
      </c>
      <c r="L41" s="24" t="str">
        <f>TEXT(Input!M41,"dd/mm/yyyy")</f>
        <v>24/12/2017</v>
      </c>
      <c r="M41" s="22" t="str">
        <f t="shared" si="135"/>
        <v>CÔNG TY CỔ PHẦN VIỄN THÔNG DI ĐỘNG VIETNAMOBILE;CÔNG TY CỔ PHẦN VIỄN THÔNG DI ĐỘNG VIETNAMOBILE</v>
      </c>
      <c r="N41" s="22" t="str">
        <f t="shared" si="136"/>
        <v>359038;359038</v>
      </c>
      <c r="O41" s="22" t="str">
        <f t="shared" si="137"/>
        <v>ERICSSON RBS 2216;ZTE ZXSDR BS8700</v>
      </c>
      <c r="P41" s="22" t="str">
        <f t="shared" si="138"/>
        <v>3;3</v>
      </c>
      <c r="Q41" s="22" t="str">
        <f t="shared" si="139"/>
        <v>4/4/4;2/2/2</v>
      </c>
      <c r="R41" s="22" t="str">
        <f t="shared" si="140"/>
        <v>80W/ 80W/ 80W;80W/ 80W/ 80W</v>
      </c>
      <c r="S41" s="22" t="str">
        <f t="shared" si="141"/>
        <v>G900;U2100</v>
      </c>
      <c r="T41" s="22" t="str">
        <f t="shared" si="142"/>
        <v>41m/ 41m/ 41m;39m/ 39m/ 39m</v>
      </c>
      <c r="U41" s="22">
        <v>40</v>
      </c>
      <c r="V41" s="22"/>
      <c r="W41" s="22" t="b">
        <f>INDEX(TrueFalseList,_xlfn.IFNA(MATCH(Input!EC41,CoKhongList,0),MATCH(Input!EC41,YesNoList,0)))</f>
        <v>1</v>
      </c>
      <c r="X41" s="22" t="b">
        <f>INDEX(TrueFalseList,_xlfn.IFNA(MATCH(Input!W41,CoKhongList,0),MATCH(Input!W41,YesNoList,0)))</f>
        <v>1</v>
      </c>
      <c r="Y41" s="22">
        <f>Input!DZ41</f>
        <v>39</v>
      </c>
      <c r="Z41" s="22" t="b">
        <f>INDEX(TrueFalseList,_xlfn.IFNA(MATCH(Input!EA41,CoKhongList,0),MATCH(Input!EA41,YesNoList,0)))</f>
        <v>1</v>
      </c>
      <c r="AA41" s="22">
        <f t="shared" si="143"/>
        <v>18</v>
      </c>
      <c r="AB41" s="22" t="b">
        <v>0</v>
      </c>
      <c r="AC41" s="22" t="b">
        <v>1</v>
      </c>
      <c r="AD41" s="22">
        <f>Input!DR41</f>
        <v>0</v>
      </c>
      <c r="AE41" s="22"/>
      <c r="AF41" s="22">
        <f>Options!D45</f>
        <v>0</v>
      </c>
      <c r="AG41" s="22">
        <f t="shared" si="144"/>
        <v>0</v>
      </c>
      <c r="AH41" s="23"/>
      <c r="AI41" s="350" t="str">
        <f>Input!E41</f>
        <v>CHI NHÁNH CÔNG TY CỔ PHẦN VIỄN THÔNG DI ĐỘNG VIETNAMOBILE TẠI THÀNH PHỐ HỒ CHÍ MINH</v>
      </c>
      <c r="AJ41" s="350" t="str">
        <f>Input!F41</f>
        <v>CÔNG TY CỔ PHẦN VIỄN THÔNG DI ĐỘNG VIETNAMOBILE</v>
      </c>
      <c r="AK41" s="22">
        <f t="shared" si="145"/>
        <v>6</v>
      </c>
      <c r="AL41" s="258" t="str">
        <f t="shared" si="146"/>
        <v>thành phố Hồ Chí Minh.</v>
      </c>
      <c r="AM41" s="258" t="str">
        <f t="shared" si="147"/>
        <v>quận 9</v>
      </c>
      <c r="AN41" s="258" t="str">
        <f t="shared" si="148"/>
        <v>phường Phước Long A</v>
      </c>
      <c r="AO41" s="22" t="str">
        <f>INDEX(CityIDList,MATCH(F41,CityNameList,0))</f>
        <v>HCM</v>
      </c>
      <c r="AP41" s="23" t="str">
        <f>Input!X41</f>
        <v>CÔNG TY CỔ PHẦN VIỄN THÔNG DI ĐỘNG VIETNAMOBILE</v>
      </c>
      <c r="AQ41" s="23" t="str">
        <f>Input!AN41</f>
        <v>CÔNG TY CỔ PHẦN VIỄN THÔNG DI ĐỘNG VIETNAMOBILE</v>
      </c>
      <c r="AR41" s="23">
        <f>Input!BD41</f>
        <v>0</v>
      </c>
      <c r="AS41" s="23" t="str">
        <f>Input!BT41</f>
        <v/>
      </c>
      <c r="AT41" s="23" t="str">
        <f>Input!CH41</f>
        <v/>
      </c>
      <c r="AU41" s="23" t="str">
        <f>Input!CV41</f>
        <v/>
      </c>
      <c r="AV41" s="23" t="str">
        <f>IF(I41&gt;=1,INDEX(OperatorIDList,MATCH(AP41,OperatorNameList,0)),"")</f>
        <v>VNMOBILE</v>
      </c>
      <c r="AW41" s="23" t="str">
        <f>IF(I41&gt;=2,INDEX(OperatorIDList,MATCH(AQ41,OperatorNameList,0)),"")</f>
        <v>VNMOBILE</v>
      </c>
      <c r="AX41" s="23" t="str">
        <f>IF(I41&gt;=3,INDEX(OperatorIDList,MATCH(AR41,OperatorNameList,0)),"")</f>
        <v/>
      </c>
      <c r="AY41" s="23" t="str">
        <f>IF(I41&gt;=4,INDEX(OperatorIDList,MATCH(AS41,OperatorNameList,0)),"")</f>
        <v/>
      </c>
      <c r="AZ41" s="23" t="str">
        <f>IF(I41&gt;=5,INDEX(OperatorIDList,MATCH(AT41,OperatorNameList,0)),"")</f>
        <v/>
      </c>
      <c r="BA41" s="23" t="str">
        <f>IF(I41&gt;=6,INDEX(OperatorIDList,MATCH(AU41,OperatorNameList,0)),"")</f>
        <v/>
      </c>
      <c r="BB41" s="23" t="str">
        <f t="shared" si="149"/>
        <v>VNMOBILE;VNMOBILE</v>
      </c>
      <c r="BC41" s="23" t="str">
        <f>Input!Y41</f>
        <v>359038</v>
      </c>
      <c r="BD41" s="23" t="str">
        <f>Input!AO41</f>
        <v>359038</v>
      </c>
      <c r="BE41" s="23">
        <f>Input!BE41</f>
        <v>0</v>
      </c>
      <c r="BF41" s="23" t="str">
        <f>Input!BU41</f>
        <v/>
      </c>
      <c r="BG41" s="23" t="str">
        <f>Input!CI41</f>
        <v/>
      </c>
      <c r="BH41" s="23" t="str">
        <f>Input!CW41</f>
        <v/>
      </c>
      <c r="BI41" s="23" t="str">
        <f>Input!Z41</f>
        <v>ERICSSON RBS 2216</v>
      </c>
      <c r="BJ41" s="23" t="str">
        <f>Input!AP41</f>
        <v>ZTE ZXSDR BS8700</v>
      </c>
      <c r="BK41" s="23">
        <f>Input!BF41</f>
        <v>0</v>
      </c>
      <c r="BL41" s="23" t="str">
        <f>Input!BV41</f>
        <v/>
      </c>
      <c r="BM41" s="23" t="str">
        <f>Input!CJ41</f>
        <v/>
      </c>
      <c r="BN41" s="23" t="str">
        <f>Input!CX41</f>
        <v/>
      </c>
      <c r="BO41" s="350">
        <f>IF(ISNUMBER(Input!AA41),Input!AA41,0)</f>
        <v>3</v>
      </c>
      <c r="BP41" s="350">
        <f>IF(ISNUMBER(Input!AQ41),Input!AQ41,0)</f>
        <v>3</v>
      </c>
      <c r="BQ41" s="350">
        <f>IF(ISNUMBER(Input!BG41),Input!BG41,0)</f>
        <v>0</v>
      </c>
      <c r="BR41" s="350">
        <f>IF(ISNUMBER(Input!BW41),Input!BW41,0)</f>
        <v>0</v>
      </c>
      <c r="BS41" s="350">
        <f>IF(ISNUMBER(Input!CK41),Input!CK41,0)</f>
        <v>0</v>
      </c>
      <c r="BT41" s="351">
        <f>IF(ISNUMBER(Input!CY41),Input!CY41,0)</f>
        <v>0</v>
      </c>
      <c r="BU41" s="23" t="str">
        <f>Input!AF41</f>
        <v>4/4/4</v>
      </c>
      <c r="BV41" s="23" t="str">
        <f>Input!AV41</f>
        <v>2/2/2</v>
      </c>
      <c r="BW41" s="23" t="str">
        <f>Input!BL41</f>
        <v/>
      </c>
      <c r="BX41" s="23" t="str">
        <f>Input!CA41</f>
        <v/>
      </c>
      <c r="BY41" s="23" t="str">
        <f>Input!CO41</f>
        <v/>
      </c>
      <c r="BZ41" s="23" t="str">
        <f>Input!DC41</f>
        <v/>
      </c>
      <c r="CA41" s="23">
        <f t="shared" si="150"/>
        <v>4</v>
      </c>
      <c r="CB41" s="23">
        <f t="shared" si="151"/>
        <v>4</v>
      </c>
      <c r="CC41" s="23">
        <f t="shared" si="152"/>
        <v>4</v>
      </c>
      <c r="CD41" s="23">
        <f t="shared" si="153"/>
        <v>0</v>
      </c>
      <c r="CE41" s="23">
        <f t="shared" si="154"/>
        <v>0</v>
      </c>
      <c r="CF41" s="23">
        <f t="shared" si="155"/>
        <v>0</v>
      </c>
      <c r="CG41" s="23">
        <f t="shared" si="156"/>
        <v>2</v>
      </c>
      <c r="CH41" s="23">
        <f t="shared" si="157"/>
        <v>2</v>
      </c>
      <c r="CI41" s="23">
        <f t="shared" si="158"/>
        <v>2</v>
      </c>
      <c r="CJ41" s="23">
        <f t="shared" si="159"/>
        <v>0</v>
      </c>
      <c r="CK41" s="23">
        <f t="shared" si="160"/>
        <v>0</v>
      </c>
      <c r="CL41" s="23">
        <f t="shared" si="161"/>
        <v>0</v>
      </c>
      <c r="CM41" s="23">
        <f t="shared" si="162"/>
        <v>0</v>
      </c>
      <c r="CN41" s="23">
        <f t="shared" si="163"/>
        <v>0</v>
      </c>
      <c r="CO41" s="23">
        <f t="shared" si="164"/>
        <v>0</v>
      </c>
      <c r="CP41" s="23">
        <f t="shared" si="165"/>
        <v>0</v>
      </c>
      <c r="CQ41" s="23">
        <f t="shared" si="166"/>
        <v>0</v>
      </c>
      <c r="CR41" s="23">
        <f t="shared" si="167"/>
        <v>0</v>
      </c>
      <c r="CS41" s="23">
        <f t="shared" si="168"/>
        <v>0</v>
      </c>
      <c r="CT41" s="23">
        <f t="shared" si="169"/>
        <v>0</v>
      </c>
      <c r="CU41" s="23">
        <f t="shared" si="170"/>
        <v>0</v>
      </c>
      <c r="CV41" s="23">
        <f t="shared" si="171"/>
        <v>0</v>
      </c>
      <c r="CW41" s="23">
        <f t="shared" si="172"/>
        <v>0</v>
      </c>
      <c r="CX41" s="23">
        <f t="shared" si="173"/>
        <v>0</v>
      </c>
      <c r="CY41" s="23">
        <f t="shared" si="174"/>
        <v>0</v>
      </c>
      <c r="CZ41" s="23">
        <f t="shared" si="175"/>
        <v>0</v>
      </c>
      <c r="DA41" s="23">
        <f t="shared" si="176"/>
        <v>0</v>
      </c>
      <c r="DB41" s="23">
        <f t="shared" si="177"/>
        <v>0</v>
      </c>
      <c r="DC41" s="23">
        <f t="shared" si="178"/>
        <v>0</v>
      </c>
      <c r="DD41" s="23">
        <f t="shared" si="179"/>
        <v>0</v>
      </c>
      <c r="DE41" s="23">
        <f t="shared" si="180"/>
        <v>0</v>
      </c>
      <c r="DF41" s="23">
        <f t="shared" si="181"/>
        <v>0</v>
      </c>
      <c r="DG41" s="23">
        <f t="shared" si="182"/>
        <v>0</v>
      </c>
      <c r="DH41" s="23">
        <f t="shared" si="183"/>
        <v>0</v>
      </c>
      <c r="DI41" s="23">
        <f t="shared" si="184"/>
        <v>0</v>
      </c>
      <c r="DJ41" s="23">
        <f t="shared" si="185"/>
        <v>0</v>
      </c>
      <c r="DK41" s="23" t="str">
        <f>Input!AK41</f>
        <v>80W/80W/80W</v>
      </c>
      <c r="DL41" s="23" t="str">
        <f>Input!BA41</f>
        <v>80W/80W/80W</v>
      </c>
      <c r="DM41" s="23" t="str">
        <f>Input!BQ41</f>
        <v/>
      </c>
      <c r="DN41" s="23" t="str">
        <f>Input!CE41</f>
        <v/>
      </c>
      <c r="DO41" s="23" t="str">
        <f>Input!CS41</f>
        <v/>
      </c>
      <c r="DP41" s="23" t="str">
        <f>Input!DG41</f>
        <v/>
      </c>
      <c r="DQ41" s="23" t="str">
        <f t="shared" si="186"/>
        <v>80W/ 80W/ 80W</v>
      </c>
      <c r="DR41" s="23" t="str">
        <f t="shared" si="187"/>
        <v>80W/ 80W/ 80W</v>
      </c>
      <c r="DS41" s="23" t="str">
        <f t="shared" si="188"/>
        <v/>
      </c>
      <c r="DT41" s="23" t="str">
        <f t="shared" si="189"/>
        <v/>
      </c>
      <c r="DU41" s="23" t="str">
        <f t="shared" si="190"/>
        <v/>
      </c>
      <c r="DV41" s="23" t="str">
        <f t="shared" si="191"/>
        <v/>
      </c>
      <c r="DW41" s="23">
        <f t="shared" si="192"/>
        <v>80</v>
      </c>
      <c r="DX41" s="23">
        <f t="shared" si="193"/>
        <v>80</v>
      </c>
      <c r="DY41" s="23">
        <f t="shared" si="194"/>
        <v>80</v>
      </c>
      <c r="DZ41" s="23">
        <f t="shared" si="195"/>
        <v>0</v>
      </c>
      <c r="EA41" s="23">
        <f t="shared" si="196"/>
        <v>0</v>
      </c>
      <c r="EB41" s="23">
        <f t="shared" si="197"/>
        <v>0</v>
      </c>
      <c r="EC41" s="23">
        <f t="shared" si="198"/>
        <v>80</v>
      </c>
      <c r="ED41" s="23">
        <f t="shared" si="199"/>
        <v>80</v>
      </c>
      <c r="EE41" s="23">
        <f t="shared" si="200"/>
        <v>80</v>
      </c>
      <c r="EF41" s="23">
        <f t="shared" si="201"/>
        <v>80</v>
      </c>
      <c r="EG41" s="23">
        <f t="shared" si="202"/>
        <v>0</v>
      </c>
      <c r="EH41" s="23">
        <f t="shared" si="203"/>
        <v>0</v>
      </c>
      <c r="EI41" s="23">
        <f t="shared" si="204"/>
        <v>0</v>
      </c>
      <c r="EJ41" s="23">
        <f t="shared" si="205"/>
        <v>80</v>
      </c>
      <c r="EK41" s="23">
        <f t="shared" si="206"/>
        <v>0</v>
      </c>
      <c r="EL41" s="23">
        <f t="shared" si="207"/>
        <v>0</v>
      </c>
      <c r="EM41" s="23">
        <f t="shared" si="208"/>
        <v>0</v>
      </c>
      <c r="EN41" s="23">
        <f t="shared" si="209"/>
        <v>0</v>
      </c>
      <c r="EO41" s="23">
        <f t="shared" si="210"/>
        <v>0</v>
      </c>
      <c r="EP41" s="23">
        <f t="shared" si="211"/>
        <v>0</v>
      </c>
      <c r="EQ41" s="23">
        <f t="shared" si="212"/>
        <v>0</v>
      </c>
      <c r="ER41" s="23">
        <f t="shared" si="213"/>
        <v>0</v>
      </c>
      <c r="ES41" s="23">
        <f t="shared" si="214"/>
        <v>0</v>
      </c>
      <c r="ET41" s="23">
        <f t="shared" si="215"/>
        <v>0</v>
      </c>
      <c r="EU41" s="23">
        <f t="shared" si="216"/>
        <v>0</v>
      </c>
      <c r="EV41" s="23">
        <f t="shared" si="217"/>
        <v>0</v>
      </c>
      <c r="EW41" s="23">
        <f t="shared" si="218"/>
        <v>0</v>
      </c>
      <c r="EX41" s="23">
        <f t="shared" si="219"/>
        <v>0</v>
      </c>
      <c r="EY41" s="23">
        <f t="shared" si="220"/>
        <v>0</v>
      </c>
      <c r="EZ41" s="23">
        <f t="shared" si="221"/>
        <v>0</v>
      </c>
      <c r="FA41" s="23">
        <f t="shared" si="222"/>
        <v>0</v>
      </c>
      <c r="FB41" s="23">
        <f t="shared" si="223"/>
        <v>0</v>
      </c>
      <c r="FC41" s="23">
        <f t="shared" si="224"/>
        <v>0</v>
      </c>
      <c r="FD41" s="23">
        <f t="shared" si="225"/>
        <v>0</v>
      </c>
      <c r="FE41" s="23">
        <f t="shared" si="226"/>
        <v>0</v>
      </c>
      <c r="FF41" s="23">
        <f t="shared" si="227"/>
        <v>0</v>
      </c>
      <c r="FG41" s="23">
        <f t="shared" si="228"/>
        <v>0</v>
      </c>
      <c r="FH41" s="23">
        <f t="shared" si="229"/>
        <v>0</v>
      </c>
      <c r="FI41" s="23">
        <f t="shared" si="230"/>
        <v>0</v>
      </c>
      <c r="FJ41" s="23">
        <f t="shared" si="231"/>
        <v>0</v>
      </c>
      <c r="FK41" s="23">
        <f t="shared" si="232"/>
        <v>0</v>
      </c>
      <c r="FL41" s="23">
        <f t="shared" si="233"/>
        <v>0</v>
      </c>
      <c r="FM41" s="23">
        <f t="shared" si="234"/>
        <v>80</v>
      </c>
      <c r="FN41" s="23" t="str">
        <f>Input!AL41</f>
        <v>G900</v>
      </c>
      <c r="FO41" s="23" t="str">
        <f>Input!BB41</f>
        <v>U2100</v>
      </c>
      <c r="FP41" s="23">
        <f>Input!BR41</f>
        <v>0</v>
      </c>
      <c r="FQ41" s="23" t="str">
        <f>Input!CF41</f>
        <v/>
      </c>
      <c r="FR41" s="23" t="str">
        <f>Input!CT41</f>
        <v/>
      </c>
      <c r="FS41" s="23" t="str">
        <f>Input!DH41</f>
        <v/>
      </c>
      <c r="FT41" s="23" t="str">
        <f>Input!AM41</f>
        <v>41m/ 41m/ 41m</v>
      </c>
      <c r="FU41" s="23" t="str">
        <f>Input!BC41</f>
        <v>39m/ 39m/ 39m</v>
      </c>
      <c r="FV41" s="23">
        <f>Input!BS41</f>
        <v>0</v>
      </c>
      <c r="FW41" s="23" t="str">
        <f>Input!CG41</f>
        <v/>
      </c>
      <c r="FX41" s="23" t="str">
        <f>Input!CU41</f>
        <v/>
      </c>
      <c r="FY41" s="23" t="str">
        <f>Input!DI41</f>
        <v/>
      </c>
      <c r="FZ41" s="23" t="str">
        <f t="shared" si="235"/>
        <v>41m/ 41m/ 41m</v>
      </c>
      <c r="GA41" s="23" t="str">
        <f t="shared" si="236"/>
        <v>39m/ 39m/ 39m</v>
      </c>
      <c r="GB41" s="23" t="str">
        <f t="shared" si="237"/>
        <v/>
      </c>
      <c r="GC41" s="23" t="str">
        <f t="shared" si="238"/>
        <v/>
      </c>
      <c r="GD41" s="23" t="str">
        <f t="shared" si="239"/>
        <v/>
      </c>
      <c r="GE41" s="23" t="str">
        <f t="shared" si="240"/>
        <v/>
      </c>
      <c r="GF41" s="23">
        <f t="shared" si="241"/>
        <v>41</v>
      </c>
      <c r="GG41" s="23">
        <f t="shared" si="242"/>
        <v>41</v>
      </c>
      <c r="GH41" s="23">
        <f t="shared" si="243"/>
        <v>41</v>
      </c>
      <c r="GI41" s="23">
        <f t="shared" si="244"/>
        <v>0</v>
      </c>
      <c r="GJ41" s="23">
        <f t="shared" si="245"/>
        <v>0</v>
      </c>
      <c r="GK41" s="23">
        <f t="shared" si="246"/>
        <v>0</v>
      </c>
      <c r="GL41" s="23">
        <f t="shared" si="247"/>
        <v>39</v>
      </c>
      <c r="GM41" s="23">
        <f t="shared" si="248"/>
        <v>39</v>
      </c>
      <c r="GN41" s="23">
        <f t="shared" si="249"/>
        <v>39</v>
      </c>
      <c r="GO41" s="23">
        <f t="shared" si="250"/>
        <v>0</v>
      </c>
      <c r="GP41" s="23">
        <f t="shared" si="251"/>
        <v>0</v>
      </c>
      <c r="GQ41" s="23">
        <f t="shared" si="252"/>
        <v>0</v>
      </c>
      <c r="GR41" s="23">
        <f t="shared" si="253"/>
        <v>0</v>
      </c>
      <c r="GS41" s="23">
        <f t="shared" si="254"/>
        <v>0</v>
      </c>
      <c r="GT41" s="23">
        <f t="shared" si="255"/>
        <v>0</v>
      </c>
      <c r="GU41" s="23">
        <f t="shared" si="256"/>
        <v>0</v>
      </c>
      <c r="GV41" s="23">
        <f t="shared" si="257"/>
        <v>0</v>
      </c>
      <c r="GW41" s="23">
        <f t="shared" si="258"/>
        <v>0</v>
      </c>
      <c r="GX41" s="23">
        <f t="shared" si="259"/>
        <v>0</v>
      </c>
      <c r="GY41" s="23">
        <f t="shared" si="260"/>
        <v>0</v>
      </c>
      <c r="GZ41" s="23">
        <f t="shared" si="261"/>
        <v>0</v>
      </c>
      <c r="HA41" s="23">
        <f t="shared" si="262"/>
        <v>0</v>
      </c>
      <c r="HB41" s="23">
        <f t="shared" si="263"/>
        <v>0</v>
      </c>
      <c r="HC41" s="23">
        <f t="shared" si="264"/>
        <v>0</v>
      </c>
      <c r="HD41" s="23">
        <f t="shared" si="265"/>
        <v>0</v>
      </c>
      <c r="HE41" s="23">
        <f t="shared" si="266"/>
        <v>0</v>
      </c>
      <c r="HF41" s="23">
        <f t="shared" si="267"/>
        <v>0</v>
      </c>
      <c r="HG41" s="23">
        <f t="shared" si="268"/>
        <v>0</v>
      </c>
      <c r="HH41" s="23">
        <f t="shared" si="269"/>
        <v>0</v>
      </c>
      <c r="HI41" s="23">
        <f t="shared" si="270"/>
        <v>0</v>
      </c>
      <c r="HJ41" s="23">
        <f t="shared" si="271"/>
        <v>0</v>
      </c>
      <c r="HK41" s="23">
        <f t="shared" si="272"/>
        <v>0</v>
      </c>
      <c r="HL41" s="23">
        <f t="shared" si="273"/>
        <v>0</v>
      </c>
      <c r="HM41" s="23">
        <f t="shared" si="274"/>
        <v>0</v>
      </c>
      <c r="HN41" s="23">
        <f t="shared" si="275"/>
        <v>0</v>
      </c>
      <c r="HO41" s="23">
        <f t="shared" si="276"/>
        <v>0</v>
      </c>
      <c r="HP41" s="23" t="str">
        <f>INDEX(LabNameList,MATCH(LabId,LabIDList,0))</f>
        <v>Trung tâm Kiểm định và Chứng nhận 2</v>
      </c>
      <c r="HQ41" s="23">
        <f t="shared" si="277"/>
        <v>41</v>
      </c>
      <c r="HR41" s="23">
        <f t="shared" si="278"/>
        <v>39</v>
      </c>
      <c r="HS41" s="23">
        <f t="shared" si="279"/>
        <v>0</v>
      </c>
      <c r="HT41" s="23">
        <f t="shared" si="280"/>
        <v>0</v>
      </c>
      <c r="HU41" s="23">
        <f t="shared" si="281"/>
        <v>0</v>
      </c>
      <c r="HV41" s="23">
        <f t="shared" si="282"/>
        <v>0</v>
      </c>
      <c r="HW41" s="22">
        <f t="shared" si="283"/>
        <v>39</v>
      </c>
      <c r="HX41" s="22">
        <f>Input!EB41</f>
        <v>21</v>
      </c>
      <c r="HY41" s="23">
        <v>97</v>
      </c>
      <c r="HZ41" s="23"/>
      <c r="IA41" s="23"/>
      <c r="IB41" s="23"/>
      <c r="IC41" s="25" t="str">
        <f t="shared" si="284"/>
        <v>B00040050118TG44</v>
      </c>
      <c r="ID41" s="26">
        <f>Input!O41</f>
        <v>40</v>
      </c>
      <c r="IE41" s="260" t="str">
        <f t="shared" si="285"/>
        <v>050118</v>
      </c>
      <c r="IF41" s="25" t="s">
        <v>7107</v>
      </c>
      <c r="IG41" s="260" t="str">
        <f t="shared" si="286"/>
        <v>05/01/2018</v>
      </c>
      <c r="IH41" s="260" t="str">
        <f t="shared" si="287"/>
        <v>05/01/2023</v>
      </c>
      <c r="II41" s="342" t="str">
        <f xml:space="preserve"> Input!R41</f>
        <v>05/01/2018</v>
      </c>
      <c r="IJ41" s="260">
        <f t="shared" si="288"/>
        <v>44931</v>
      </c>
      <c r="IK41" s="261">
        <f t="shared" si="289"/>
        <v>3</v>
      </c>
      <c r="IL41" s="262" t="str">
        <f t="shared" si="290"/>
        <v>3-2</v>
      </c>
      <c r="IM41" s="262" t="str">
        <f t="shared" si="291"/>
        <v>CHUNG</v>
      </c>
      <c r="IN41" s="262" t="str">
        <f t="shared" si="292"/>
        <v>KHAC</v>
      </c>
      <c r="IO41" s="262" t="str">
        <f t="shared" si="293"/>
        <v/>
      </c>
      <c r="IP41" s="262" t="str">
        <f t="shared" si="294"/>
        <v/>
      </c>
      <c r="IQ41" s="262" t="str">
        <f t="shared" si="295"/>
        <v/>
      </c>
      <c r="IR41" s="262">
        <f t="shared" si="296"/>
        <v>2</v>
      </c>
      <c r="IS41" s="262">
        <f t="shared" si="297"/>
        <v>1</v>
      </c>
      <c r="IT41" s="262" t="str">
        <f t="shared" si="298"/>
        <v>Yes</v>
      </c>
      <c r="IU41" s="262" t="str">
        <f t="shared" si="299"/>
        <v>Yes</v>
      </c>
    </row>
    <row r="42" spans="1:255" ht="114.75">
      <c r="A42" s="349">
        <f>Input!A42</f>
        <v>41</v>
      </c>
      <c r="B42" s="22" t="str">
        <f>INDEX(ApplicantIDList,MATCH(AI42,ApplicantNameList,0))</f>
        <v>VNM-HCM</v>
      </c>
      <c r="C42" s="22" t="str">
        <f>INDEX(OperatorIDList,MATCH(AJ42,OperatorNameList,0))</f>
        <v>VNMOBILE</v>
      </c>
      <c r="D42" s="22" t="str">
        <f>Input!Y42</f>
        <v>308063</v>
      </c>
      <c r="E42" s="22" t="str">
        <f>Input!G42</f>
        <v>Số 521/20/2, khu phố Bình Đường 4, phường An Bình, thị xã Dĩ An, tỉnh Bình Dương.</v>
      </c>
      <c r="F42" s="22" t="str">
        <f>TRIM(SUBSTITUTE(SUBSTITUTE(Input!H42,"Thành phố ",""),"Tỉnh ",""))</f>
        <v>Bình Dương</v>
      </c>
      <c r="G42" s="22" t="str">
        <f>Input!I42</f>
        <v>106,76097</v>
      </c>
      <c r="H42" s="22" t="str">
        <f>Input!J42</f>
        <v>10,88415</v>
      </c>
      <c r="I42" s="22">
        <f>Input!V42</f>
        <v>2</v>
      </c>
      <c r="J42" s="22" t="str">
        <f>Input!K42</f>
        <v>K00041241217D005</v>
      </c>
      <c r="K42" s="24" t="str">
        <f>TEXT(Input!L42,"dd/mm/yyyy")</f>
        <v>30/12/2017</v>
      </c>
      <c r="L42" s="24" t="str">
        <f>TEXT(Input!M42,"dd/mm/yyyy")</f>
        <v>24/12/2017</v>
      </c>
      <c r="M42" s="22" t="str">
        <f t="shared" si="135"/>
        <v>CÔNG TY CỔ PHẦN VIỄN THÔNG DI ĐỘNG VIETNAMOBILE;CÔNG TY CỔ PHẦN VIỄN THÔNG DI ĐỘNG VIETNAMOBILE</v>
      </c>
      <c r="N42" s="22" t="str">
        <f t="shared" si="136"/>
        <v>308063;308063</v>
      </c>
      <c r="O42" s="22" t="str">
        <f t="shared" si="137"/>
        <v>ERICSSON RBS 2216;ZTE ZXSDR BS8700</v>
      </c>
      <c r="P42" s="22" t="str">
        <f t="shared" si="138"/>
        <v>3;3</v>
      </c>
      <c r="Q42" s="22" t="str">
        <f t="shared" si="139"/>
        <v>4/4/4;2/2/2</v>
      </c>
      <c r="R42" s="22" t="str">
        <f t="shared" si="140"/>
        <v>80W/ 80W/ 80W;80W/ 80W/ 80W</v>
      </c>
      <c r="S42" s="22" t="str">
        <f t="shared" si="141"/>
        <v>G900;U2100</v>
      </c>
      <c r="T42" s="22" t="str">
        <f t="shared" si="142"/>
        <v>27m/ 27m/ 27m;25m/ 25m/ 25m</v>
      </c>
      <c r="U42" s="22">
        <v>41</v>
      </c>
      <c r="V42" s="22"/>
      <c r="W42" s="22" t="b">
        <f>INDEX(TrueFalseList,_xlfn.IFNA(MATCH(Input!EC42,CoKhongList,0),MATCH(Input!EC42,YesNoList,0)))</f>
        <v>1</v>
      </c>
      <c r="X42" s="22" t="b">
        <f>INDEX(TrueFalseList,_xlfn.IFNA(MATCH(Input!W42,CoKhongList,0),MATCH(Input!W42,YesNoList,0)))</f>
        <v>0</v>
      </c>
      <c r="Y42" s="22" t="str">
        <f>Input!DZ42</f>
        <v/>
      </c>
      <c r="Z42" s="22" t="b">
        <f>INDEX(TrueFalseList,_xlfn.IFNA(MATCH(Input!EA42,CoKhongList,0),MATCH(Input!EA42,YesNoList,0)))</f>
        <v>1</v>
      </c>
      <c r="AA42" s="22">
        <f t="shared" si="143"/>
        <v>12</v>
      </c>
      <c r="AB42" s="22" t="b">
        <v>0</v>
      </c>
      <c r="AC42" s="22" t="b">
        <v>1</v>
      </c>
      <c r="AD42" s="22">
        <f>Input!DR42</f>
        <v>0</v>
      </c>
      <c r="AE42" s="22"/>
      <c r="AF42" s="22">
        <f>Options!D46</f>
        <v>0</v>
      </c>
      <c r="AG42" s="22">
        <f t="shared" si="144"/>
        <v>0</v>
      </c>
      <c r="AH42" s="23"/>
      <c r="AI42" s="350" t="str">
        <f>Input!E42</f>
        <v>CHI NHÁNH CÔNG TY CỔ PHẦN VIỄN THÔNG DI ĐỘNG VIETNAMOBILE TẠI THÀNH PHỐ HỒ CHÍ MINH</v>
      </c>
      <c r="AJ42" s="350" t="str">
        <f>Input!F42</f>
        <v>CÔNG TY CỔ PHẦN VIỄN THÔNG DI ĐỘNG VIETNAMOBILE</v>
      </c>
      <c r="AK42" s="22">
        <f t="shared" si="145"/>
        <v>4</v>
      </c>
      <c r="AL42" s="258" t="str">
        <f t="shared" si="146"/>
        <v>tỉnh Bình Dương.</v>
      </c>
      <c r="AM42" s="258" t="str">
        <f t="shared" si="147"/>
        <v>thị xã Dĩ An</v>
      </c>
      <c r="AN42" s="258" t="str">
        <f t="shared" si="148"/>
        <v>phường An Bình</v>
      </c>
      <c r="AO42" s="22" t="str">
        <f>INDEX(CityIDList,MATCH(F42,CityNameList,0))</f>
        <v>BDG</v>
      </c>
      <c r="AP42" s="23" t="str">
        <f>Input!X42</f>
        <v>CÔNG TY CỔ PHẦN VIỄN THÔNG DI ĐỘNG VIETNAMOBILE</v>
      </c>
      <c r="AQ42" s="23" t="str">
        <f>Input!AN42</f>
        <v>CÔNG TY CỔ PHẦN VIỄN THÔNG DI ĐỘNG VIETNAMOBILE</v>
      </c>
      <c r="AR42" s="23">
        <f>Input!BD42</f>
        <v>0</v>
      </c>
      <c r="AS42" s="23" t="str">
        <f>Input!BT42</f>
        <v/>
      </c>
      <c r="AT42" s="23" t="str">
        <f>Input!CH42</f>
        <v/>
      </c>
      <c r="AU42" s="23" t="str">
        <f>Input!CV42</f>
        <v/>
      </c>
      <c r="AV42" s="23" t="str">
        <f>IF(I42&gt;=1,INDEX(OperatorIDList,MATCH(AP42,OperatorNameList,0)),"")</f>
        <v>VNMOBILE</v>
      </c>
      <c r="AW42" s="23" t="str">
        <f>IF(I42&gt;=2,INDEX(OperatorIDList,MATCH(AQ42,OperatorNameList,0)),"")</f>
        <v>VNMOBILE</v>
      </c>
      <c r="AX42" s="23" t="str">
        <f>IF(I42&gt;=3,INDEX(OperatorIDList,MATCH(AR42,OperatorNameList,0)),"")</f>
        <v/>
      </c>
      <c r="AY42" s="23" t="str">
        <f>IF(I42&gt;=4,INDEX(OperatorIDList,MATCH(AS42,OperatorNameList,0)),"")</f>
        <v/>
      </c>
      <c r="AZ42" s="23" t="str">
        <f>IF(I42&gt;=5,INDEX(OperatorIDList,MATCH(AT42,OperatorNameList,0)),"")</f>
        <v/>
      </c>
      <c r="BA42" s="23" t="str">
        <f>IF(I42&gt;=6,INDEX(OperatorIDList,MATCH(AU42,OperatorNameList,0)),"")</f>
        <v/>
      </c>
      <c r="BB42" s="23" t="str">
        <f t="shared" si="149"/>
        <v>VNMOBILE;VNMOBILE</v>
      </c>
      <c r="BC42" s="23" t="str">
        <f>Input!Y42</f>
        <v>308063</v>
      </c>
      <c r="BD42" s="23" t="str">
        <f>Input!AO42</f>
        <v>308063</v>
      </c>
      <c r="BE42" s="23">
        <f>Input!BE42</f>
        <v>0</v>
      </c>
      <c r="BF42" s="23" t="str">
        <f>Input!BU42</f>
        <v/>
      </c>
      <c r="BG42" s="23" t="str">
        <f>Input!CI42</f>
        <v/>
      </c>
      <c r="BH42" s="23" t="str">
        <f>Input!CW42</f>
        <v/>
      </c>
      <c r="BI42" s="23" t="str">
        <f>Input!Z42</f>
        <v>ERICSSON RBS 2216</v>
      </c>
      <c r="BJ42" s="23" t="str">
        <f>Input!AP42</f>
        <v>ZTE ZXSDR BS8700</v>
      </c>
      <c r="BK42" s="23">
        <f>Input!BF42</f>
        <v>0</v>
      </c>
      <c r="BL42" s="23" t="str">
        <f>Input!BV42</f>
        <v/>
      </c>
      <c r="BM42" s="23" t="str">
        <f>Input!CJ42</f>
        <v/>
      </c>
      <c r="BN42" s="23" t="str">
        <f>Input!CX42</f>
        <v/>
      </c>
      <c r="BO42" s="350">
        <f>IF(ISNUMBER(Input!AA42),Input!AA42,0)</f>
        <v>3</v>
      </c>
      <c r="BP42" s="350">
        <f>IF(ISNUMBER(Input!AQ42),Input!AQ42,0)</f>
        <v>3</v>
      </c>
      <c r="BQ42" s="350">
        <f>IF(ISNUMBER(Input!BG42),Input!BG42,0)</f>
        <v>0</v>
      </c>
      <c r="BR42" s="350">
        <f>IF(ISNUMBER(Input!BW42),Input!BW42,0)</f>
        <v>0</v>
      </c>
      <c r="BS42" s="350">
        <f>IF(ISNUMBER(Input!CK42),Input!CK42,0)</f>
        <v>0</v>
      </c>
      <c r="BT42" s="351">
        <f>IF(ISNUMBER(Input!CY42),Input!CY42,0)</f>
        <v>0</v>
      </c>
      <c r="BU42" s="23" t="str">
        <f>Input!AF42</f>
        <v>4/4/4</v>
      </c>
      <c r="BV42" s="23" t="str">
        <f>Input!AV42</f>
        <v>2/2/2</v>
      </c>
      <c r="BW42" s="23" t="str">
        <f>Input!BL42</f>
        <v/>
      </c>
      <c r="BX42" s="23" t="str">
        <f>Input!CA42</f>
        <v/>
      </c>
      <c r="BY42" s="23" t="str">
        <f>Input!CO42</f>
        <v/>
      </c>
      <c r="BZ42" s="23" t="str">
        <f>Input!DC42</f>
        <v/>
      </c>
      <c r="CA42" s="23">
        <f t="shared" si="150"/>
        <v>4</v>
      </c>
      <c r="CB42" s="23">
        <f t="shared" si="151"/>
        <v>4</v>
      </c>
      <c r="CC42" s="23">
        <f t="shared" si="152"/>
        <v>4</v>
      </c>
      <c r="CD42" s="23">
        <f t="shared" si="153"/>
        <v>0</v>
      </c>
      <c r="CE42" s="23">
        <f t="shared" si="154"/>
        <v>0</v>
      </c>
      <c r="CF42" s="23">
        <f t="shared" si="155"/>
        <v>0</v>
      </c>
      <c r="CG42" s="23">
        <f t="shared" si="156"/>
        <v>2</v>
      </c>
      <c r="CH42" s="23">
        <f t="shared" si="157"/>
        <v>2</v>
      </c>
      <c r="CI42" s="23">
        <f t="shared" si="158"/>
        <v>2</v>
      </c>
      <c r="CJ42" s="23">
        <f t="shared" si="159"/>
        <v>0</v>
      </c>
      <c r="CK42" s="23">
        <f t="shared" si="160"/>
        <v>0</v>
      </c>
      <c r="CL42" s="23">
        <f t="shared" si="161"/>
        <v>0</v>
      </c>
      <c r="CM42" s="23">
        <f t="shared" si="162"/>
        <v>0</v>
      </c>
      <c r="CN42" s="23">
        <f t="shared" si="163"/>
        <v>0</v>
      </c>
      <c r="CO42" s="23">
        <f t="shared" si="164"/>
        <v>0</v>
      </c>
      <c r="CP42" s="23">
        <f t="shared" si="165"/>
        <v>0</v>
      </c>
      <c r="CQ42" s="23">
        <f t="shared" si="166"/>
        <v>0</v>
      </c>
      <c r="CR42" s="23">
        <f t="shared" si="167"/>
        <v>0</v>
      </c>
      <c r="CS42" s="23">
        <f t="shared" si="168"/>
        <v>0</v>
      </c>
      <c r="CT42" s="23">
        <f t="shared" si="169"/>
        <v>0</v>
      </c>
      <c r="CU42" s="23">
        <f t="shared" si="170"/>
        <v>0</v>
      </c>
      <c r="CV42" s="23">
        <f t="shared" si="171"/>
        <v>0</v>
      </c>
      <c r="CW42" s="23">
        <f t="shared" si="172"/>
        <v>0</v>
      </c>
      <c r="CX42" s="23">
        <f t="shared" si="173"/>
        <v>0</v>
      </c>
      <c r="CY42" s="23">
        <f t="shared" si="174"/>
        <v>0</v>
      </c>
      <c r="CZ42" s="23">
        <f t="shared" si="175"/>
        <v>0</v>
      </c>
      <c r="DA42" s="23">
        <f t="shared" si="176"/>
        <v>0</v>
      </c>
      <c r="DB42" s="23">
        <f t="shared" si="177"/>
        <v>0</v>
      </c>
      <c r="DC42" s="23">
        <f t="shared" si="178"/>
        <v>0</v>
      </c>
      <c r="DD42" s="23">
        <f t="shared" si="179"/>
        <v>0</v>
      </c>
      <c r="DE42" s="23">
        <f t="shared" si="180"/>
        <v>0</v>
      </c>
      <c r="DF42" s="23">
        <f t="shared" si="181"/>
        <v>0</v>
      </c>
      <c r="DG42" s="23">
        <f t="shared" si="182"/>
        <v>0</v>
      </c>
      <c r="DH42" s="23">
        <f t="shared" si="183"/>
        <v>0</v>
      </c>
      <c r="DI42" s="23">
        <f t="shared" si="184"/>
        <v>0</v>
      </c>
      <c r="DJ42" s="23">
        <f t="shared" si="185"/>
        <v>0</v>
      </c>
      <c r="DK42" s="23" t="str">
        <f>Input!AK42</f>
        <v>80W/80W/80W</v>
      </c>
      <c r="DL42" s="23" t="str">
        <f>Input!BA42</f>
        <v>80W/80W/80W</v>
      </c>
      <c r="DM42" s="23" t="str">
        <f>Input!BQ42</f>
        <v/>
      </c>
      <c r="DN42" s="23" t="str">
        <f>Input!CE42</f>
        <v/>
      </c>
      <c r="DO42" s="23" t="str">
        <f>Input!CS42</f>
        <v/>
      </c>
      <c r="DP42" s="23" t="str">
        <f>Input!DG42</f>
        <v/>
      </c>
      <c r="DQ42" s="23" t="str">
        <f t="shared" si="186"/>
        <v>80W/ 80W/ 80W</v>
      </c>
      <c r="DR42" s="23" t="str">
        <f t="shared" si="187"/>
        <v>80W/ 80W/ 80W</v>
      </c>
      <c r="DS42" s="23" t="str">
        <f t="shared" si="188"/>
        <v/>
      </c>
      <c r="DT42" s="23" t="str">
        <f t="shared" si="189"/>
        <v/>
      </c>
      <c r="DU42" s="23" t="str">
        <f t="shared" si="190"/>
        <v/>
      </c>
      <c r="DV42" s="23" t="str">
        <f t="shared" si="191"/>
        <v/>
      </c>
      <c r="DW42" s="23">
        <f t="shared" si="192"/>
        <v>80</v>
      </c>
      <c r="DX42" s="23">
        <f t="shared" si="193"/>
        <v>80</v>
      </c>
      <c r="DY42" s="23">
        <f t="shared" si="194"/>
        <v>80</v>
      </c>
      <c r="DZ42" s="23">
        <f t="shared" si="195"/>
        <v>0</v>
      </c>
      <c r="EA42" s="23">
        <f t="shared" si="196"/>
        <v>0</v>
      </c>
      <c r="EB42" s="23">
        <f t="shared" si="197"/>
        <v>0</v>
      </c>
      <c r="EC42" s="23">
        <f t="shared" si="198"/>
        <v>80</v>
      </c>
      <c r="ED42" s="23">
        <f t="shared" si="199"/>
        <v>80</v>
      </c>
      <c r="EE42" s="23">
        <f t="shared" si="200"/>
        <v>80</v>
      </c>
      <c r="EF42" s="23">
        <f t="shared" si="201"/>
        <v>80</v>
      </c>
      <c r="EG42" s="23">
        <f t="shared" si="202"/>
        <v>0</v>
      </c>
      <c r="EH42" s="23">
        <f t="shared" si="203"/>
        <v>0</v>
      </c>
      <c r="EI42" s="23">
        <f t="shared" si="204"/>
        <v>0</v>
      </c>
      <c r="EJ42" s="23">
        <f t="shared" si="205"/>
        <v>80</v>
      </c>
      <c r="EK42" s="23">
        <f t="shared" si="206"/>
        <v>0</v>
      </c>
      <c r="EL42" s="23">
        <f t="shared" si="207"/>
        <v>0</v>
      </c>
      <c r="EM42" s="23">
        <f t="shared" si="208"/>
        <v>0</v>
      </c>
      <c r="EN42" s="23">
        <f t="shared" si="209"/>
        <v>0</v>
      </c>
      <c r="EO42" s="23">
        <f t="shared" si="210"/>
        <v>0</v>
      </c>
      <c r="EP42" s="23">
        <f t="shared" si="211"/>
        <v>0</v>
      </c>
      <c r="EQ42" s="23">
        <f t="shared" si="212"/>
        <v>0</v>
      </c>
      <c r="ER42" s="23">
        <f t="shared" si="213"/>
        <v>0</v>
      </c>
      <c r="ES42" s="23">
        <f t="shared" si="214"/>
        <v>0</v>
      </c>
      <c r="ET42" s="23">
        <f t="shared" si="215"/>
        <v>0</v>
      </c>
      <c r="EU42" s="23">
        <f t="shared" si="216"/>
        <v>0</v>
      </c>
      <c r="EV42" s="23">
        <f t="shared" si="217"/>
        <v>0</v>
      </c>
      <c r="EW42" s="23">
        <f t="shared" si="218"/>
        <v>0</v>
      </c>
      <c r="EX42" s="23">
        <f t="shared" si="219"/>
        <v>0</v>
      </c>
      <c r="EY42" s="23">
        <f t="shared" si="220"/>
        <v>0</v>
      </c>
      <c r="EZ42" s="23">
        <f t="shared" si="221"/>
        <v>0</v>
      </c>
      <c r="FA42" s="23">
        <f t="shared" si="222"/>
        <v>0</v>
      </c>
      <c r="FB42" s="23">
        <f t="shared" si="223"/>
        <v>0</v>
      </c>
      <c r="FC42" s="23">
        <f t="shared" si="224"/>
        <v>0</v>
      </c>
      <c r="FD42" s="23">
        <f t="shared" si="225"/>
        <v>0</v>
      </c>
      <c r="FE42" s="23">
        <f t="shared" si="226"/>
        <v>0</v>
      </c>
      <c r="FF42" s="23">
        <f t="shared" si="227"/>
        <v>0</v>
      </c>
      <c r="FG42" s="23">
        <f t="shared" si="228"/>
        <v>0</v>
      </c>
      <c r="FH42" s="23">
        <f t="shared" si="229"/>
        <v>0</v>
      </c>
      <c r="FI42" s="23">
        <f t="shared" si="230"/>
        <v>0</v>
      </c>
      <c r="FJ42" s="23">
        <f t="shared" si="231"/>
        <v>0</v>
      </c>
      <c r="FK42" s="23">
        <f t="shared" si="232"/>
        <v>0</v>
      </c>
      <c r="FL42" s="23">
        <f t="shared" si="233"/>
        <v>0</v>
      </c>
      <c r="FM42" s="23">
        <f t="shared" si="234"/>
        <v>80</v>
      </c>
      <c r="FN42" s="23" t="str">
        <f>Input!AL42</f>
        <v>G900</v>
      </c>
      <c r="FO42" s="23" t="str">
        <f>Input!BB42</f>
        <v>U2100</v>
      </c>
      <c r="FP42" s="23">
        <f>Input!BR42</f>
        <v>0</v>
      </c>
      <c r="FQ42" s="23" t="str">
        <f>Input!CF42</f>
        <v/>
      </c>
      <c r="FR42" s="23" t="str">
        <f>Input!CT42</f>
        <v/>
      </c>
      <c r="FS42" s="23" t="str">
        <f>Input!DH42</f>
        <v/>
      </c>
      <c r="FT42" s="23" t="str">
        <f>Input!AM42</f>
        <v>27m/ 27m/ 27m</v>
      </c>
      <c r="FU42" s="23" t="str">
        <f>Input!BC42</f>
        <v>25m/ 25m/ 25m</v>
      </c>
      <c r="FV42" s="23">
        <f>Input!BS42</f>
        <v>0</v>
      </c>
      <c r="FW42" s="23" t="str">
        <f>Input!CG42</f>
        <v/>
      </c>
      <c r="FX42" s="23" t="str">
        <f>Input!CU42</f>
        <v/>
      </c>
      <c r="FY42" s="23" t="str">
        <f>Input!DI42</f>
        <v/>
      </c>
      <c r="FZ42" s="23" t="str">
        <f t="shared" si="235"/>
        <v>27m/ 27m/ 27m</v>
      </c>
      <c r="GA42" s="23" t="str">
        <f t="shared" si="236"/>
        <v>25m/ 25m/ 25m</v>
      </c>
      <c r="GB42" s="23" t="str">
        <f t="shared" si="237"/>
        <v/>
      </c>
      <c r="GC42" s="23" t="str">
        <f t="shared" si="238"/>
        <v/>
      </c>
      <c r="GD42" s="23" t="str">
        <f t="shared" si="239"/>
        <v/>
      </c>
      <c r="GE42" s="23" t="str">
        <f t="shared" si="240"/>
        <v/>
      </c>
      <c r="GF42" s="23">
        <f t="shared" si="241"/>
        <v>27</v>
      </c>
      <c r="GG42" s="23">
        <f t="shared" si="242"/>
        <v>27</v>
      </c>
      <c r="GH42" s="23">
        <f t="shared" si="243"/>
        <v>27</v>
      </c>
      <c r="GI42" s="23">
        <f t="shared" si="244"/>
        <v>0</v>
      </c>
      <c r="GJ42" s="23">
        <f t="shared" si="245"/>
        <v>0</v>
      </c>
      <c r="GK42" s="23">
        <f t="shared" si="246"/>
        <v>0</v>
      </c>
      <c r="GL42" s="23">
        <f t="shared" si="247"/>
        <v>25</v>
      </c>
      <c r="GM42" s="23">
        <f t="shared" si="248"/>
        <v>25</v>
      </c>
      <c r="GN42" s="23">
        <f t="shared" si="249"/>
        <v>25</v>
      </c>
      <c r="GO42" s="23">
        <f t="shared" si="250"/>
        <v>0</v>
      </c>
      <c r="GP42" s="23">
        <f t="shared" si="251"/>
        <v>0</v>
      </c>
      <c r="GQ42" s="23">
        <f t="shared" si="252"/>
        <v>0</v>
      </c>
      <c r="GR42" s="23">
        <f t="shared" si="253"/>
        <v>0</v>
      </c>
      <c r="GS42" s="23">
        <f t="shared" si="254"/>
        <v>0</v>
      </c>
      <c r="GT42" s="23">
        <f t="shared" si="255"/>
        <v>0</v>
      </c>
      <c r="GU42" s="23">
        <f t="shared" si="256"/>
        <v>0</v>
      </c>
      <c r="GV42" s="23">
        <f t="shared" si="257"/>
        <v>0</v>
      </c>
      <c r="GW42" s="23">
        <f t="shared" si="258"/>
        <v>0</v>
      </c>
      <c r="GX42" s="23">
        <f t="shared" si="259"/>
        <v>0</v>
      </c>
      <c r="GY42" s="23">
        <f t="shared" si="260"/>
        <v>0</v>
      </c>
      <c r="GZ42" s="23">
        <f t="shared" si="261"/>
        <v>0</v>
      </c>
      <c r="HA42" s="23">
        <f t="shared" si="262"/>
        <v>0</v>
      </c>
      <c r="HB42" s="23">
        <f t="shared" si="263"/>
        <v>0</v>
      </c>
      <c r="HC42" s="23">
        <f t="shared" si="264"/>
        <v>0</v>
      </c>
      <c r="HD42" s="23">
        <f t="shared" si="265"/>
        <v>0</v>
      </c>
      <c r="HE42" s="23">
        <f t="shared" si="266"/>
        <v>0</v>
      </c>
      <c r="HF42" s="23">
        <f t="shared" si="267"/>
        <v>0</v>
      </c>
      <c r="HG42" s="23">
        <f t="shared" si="268"/>
        <v>0</v>
      </c>
      <c r="HH42" s="23">
        <f t="shared" si="269"/>
        <v>0</v>
      </c>
      <c r="HI42" s="23">
        <f t="shared" si="270"/>
        <v>0</v>
      </c>
      <c r="HJ42" s="23">
        <f t="shared" si="271"/>
        <v>0</v>
      </c>
      <c r="HK42" s="23">
        <f t="shared" si="272"/>
        <v>0</v>
      </c>
      <c r="HL42" s="23">
        <f t="shared" si="273"/>
        <v>0</v>
      </c>
      <c r="HM42" s="23">
        <f t="shared" si="274"/>
        <v>0</v>
      </c>
      <c r="HN42" s="23">
        <f t="shared" si="275"/>
        <v>0</v>
      </c>
      <c r="HO42" s="23">
        <f t="shared" si="276"/>
        <v>0</v>
      </c>
      <c r="HP42" s="23" t="str">
        <f>INDEX(LabNameList,MATCH(LabId,LabIDList,0))</f>
        <v>Trung tâm Kiểm định và Chứng nhận 2</v>
      </c>
      <c r="HQ42" s="23">
        <f t="shared" si="277"/>
        <v>27</v>
      </c>
      <c r="HR42" s="23">
        <f t="shared" si="278"/>
        <v>25</v>
      </c>
      <c r="HS42" s="23">
        <f t="shared" si="279"/>
        <v>0</v>
      </c>
      <c r="HT42" s="23">
        <f t="shared" si="280"/>
        <v>0</v>
      </c>
      <c r="HU42" s="23">
        <f t="shared" si="281"/>
        <v>0</v>
      </c>
      <c r="HV42" s="23">
        <f t="shared" si="282"/>
        <v>0</v>
      </c>
      <c r="HW42" s="22">
        <f t="shared" si="283"/>
        <v>25</v>
      </c>
      <c r="HX42" s="22">
        <f>Input!EB42</f>
        <v>13</v>
      </c>
      <c r="HY42" s="23">
        <v>97</v>
      </c>
      <c r="HZ42" s="23"/>
      <c r="IA42" s="23"/>
      <c r="IB42" s="23"/>
      <c r="IC42" s="25" t="str">
        <f t="shared" si="284"/>
        <v>B00041050118TG45</v>
      </c>
      <c r="ID42" s="26">
        <f>Input!O42</f>
        <v>41</v>
      </c>
      <c r="IE42" s="260" t="str">
        <f t="shared" si="285"/>
        <v>050118</v>
      </c>
      <c r="IF42" s="25" t="s">
        <v>7108</v>
      </c>
      <c r="IG42" s="260" t="str">
        <f t="shared" si="286"/>
        <v>05/01/2018</v>
      </c>
      <c r="IH42" s="260" t="str">
        <f t="shared" si="287"/>
        <v>05/01/2023</v>
      </c>
      <c r="II42" s="342" t="str">
        <f xml:space="preserve"> Input!R42</f>
        <v>05/01/2018</v>
      </c>
      <c r="IJ42" s="260">
        <f t="shared" si="288"/>
        <v>44931</v>
      </c>
      <c r="IK42" s="261">
        <f t="shared" si="289"/>
        <v>3</v>
      </c>
      <c r="IL42" s="262" t="str">
        <f t="shared" si="290"/>
        <v>3-2</v>
      </c>
      <c r="IM42" s="262" t="str">
        <f t="shared" si="291"/>
        <v>CHUNG</v>
      </c>
      <c r="IN42" s="262" t="str">
        <f t="shared" si="292"/>
        <v>KHAC</v>
      </c>
      <c r="IO42" s="262" t="str">
        <f t="shared" si="293"/>
        <v/>
      </c>
      <c r="IP42" s="262" t="str">
        <f t="shared" si="294"/>
        <v/>
      </c>
      <c r="IQ42" s="262" t="str">
        <f t="shared" si="295"/>
        <v/>
      </c>
      <c r="IR42" s="262">
        <f t="shared" si="296"/>
        <v>2</v>
      </c>
      <c r="IS42" s="262">
        <f t="shared" si="297"/>
        <v>1</v>
      </c>
      <c r="IT42" s="262" t="str">
        <f t="shared" si="298"/>
        <v>Yes</v>
      </c>
      <c r="IU42" s="262" t="str">
        <f t="shared" si="299"/>
        <v>Yes</v>
      </c>
    </row>
    <row r="43" spans="1:255" ht="114.75">
      <c r="A43" s="349">
        <f>Input!A43</f>
        <v>42</v>
      </c>
      <c r="B43" s="22" t="str">
        <f>INDEX(ApplicantIDList,MATCH(AI43,ApplicantNameList,0))</f>
        <v>VNM-HCM</v>
      </c>
      <c r="C43" s="22" t="str">
        <f>INDEX(OperatorIDList,MATCH(AJ43,OperatorNameList,0))</f>
        <v>VNMOBILE</v>
      </c>
      <c r="D43" s="22" t="str">
        <f>Input!Y43</f>
        <v>308036</v>
      </c>
      <c r="E43" s="22" t="str">
        <f>Input!G43</f>
        <v>Số 839/6 đường ĐT 743A, khu phố Ngãi Thắng, phường Bình Thắng, thị xã Dĩ An, tỉnh Bình Dương.</v>
      </c>
      <c r="F43" s="22" t="str">
        <f>TRIM(SUBSTITUTE(SUBSTITUTE(Input!H43,"Thành phố ",""),"Tỉnh ",""))</f>
        <v>Bình Dương</v>
      </c>
      <c r="G43" s="22" t="str">
        <f>Input!I43</f>
        <v>106,83088</v>
      </c>
      <c r="H43" s="22" t="str">
        <f>Input!J43</f>
        <v>10,89945</v>
      </c>
      <c r="I43" s="22">
        <f>Input!V43</f>
        <v>2</v>
      </c>
      <c r="J43" s="22" t="str">
        <f>Input!K43</f>
        <v>K00042241217D005</v>
      </c>
      <c r="K43" s="24" t="str">
        <f>TEXT(Input!L43,"dd/mm/yyyy")</f>
        <v>30/12/2017</v>
      </c>
      <c r="L43" s="24" t="str">
        <f>TEXT(Input!M43,"dd/mm/yyyy")</f>
        <v>24/12/2017</v>
      </c>
      <c r="M43" s="22" t="str">
        <f t="shared" si="135"/>
        <v>CÔNG TY CỔ PHẦN VIỄN THÔNG DI ĐỘNG VIETNAMOBILE;CÔNG TY CỔ PHẦN VIỄN THÔNG DI ĐỘNG VIETNAMOBILE</v>
      </c>
      <c r="N43" s="22" t="str">
        <f t="shared" si="136"/>
        <v>308036;308036</v>
      </c>
      <c r="O43" s="22" t="str">
        <f t="shared" si="137"/>
        <v>ERICSSON RBS 2216;ZTE ZXSDR BS8700</v>
      </c>
      <c r="P43" s="22" t="str">
        <f t="shared" si="138"/>
        <v>3;3</v>
      </c>
      <c r="Q43" s="22" t="str">
        <f t="shared" si="139"/>
        <v>3/3/2;2/2/2</v>
      </c>
      <c r="R43" s="22" t="str">
        <f t="shared" si="140"/>
        <v>76W/ 76W/ 40W;80W/ 80W/ 80W</v>
      </c>
      <c r="S43" s="22" t="str">
        <f t="shared" si="141"/>
        <v>G900;U2100</v>
      </c>
      <c r="T43" s="22" t="str">
        <f t="shared" si="142"/>
        <v>24m/ 24m/ 24m;22m/ 22m/ 22m</v>
      </c>
      <c r="U43" s="22">
        <v>42</v>
      </c>
      <c r="V43" s="22"/>
      <c r="W43" s="22" t="b">
        <f>INDEX(TrueFalseList,_xlfn.IFNA(MATCH(Input!EC43,CoKhongList,0),MATCH(Input!EC43,YesNoList,0)))</f>
        <v>0</v>
      </c>
      <c r="X43" s="22" t="b">
        <f>INDEX(TrueFalseList,_xlfn.IFNA(MATCH(Input!W43,CoKhongList,0),MATCH(Input!W43,YesNoList,0)))</f>
        <v>0</v>
      </c>
      <c r="Y43" s="22" t="str">
        <f>Input!DZ43</f>
        <v/>
      </c>
      <c r="Z43" s="22" t="b">
        <f>INDEX(TrueFalseList,_xlfn.IFNA(MATCH(Input!EA43,CoKhongList,0),MATCH(Input!EA43,YesNoList,0)))</f>
        <v>1</v>
      </c>
      <c r="AA43" s="22">
        <f t="shared" si="143"/>
        <v>14</v>
      </c>
      <c r="AB43" s="22" t="b">
        <v>0</v>
      </c>
      <c r="AC43" s="22" t="b">
        <v>1</v>
      </c>
      <c r="AD43" s="22">
        <f>Input!DR43</f>
        <v>0</v>
      </c>
      <c r="AE43" s="22"/>
      <c r="AF43" s="22">
        <f>Options!D47</f>
        <v>0</v>
      </c>
      <c r="AG43" s="22">
        <f t="shared" si="144"/>
        <v>0</v>
      </c>
      <c r="AH43" s="23"/>
      <c r="AI43" s="350" t="str">
        <f>Input!E43</f>
        <v>CHI NHÁNH CÔNG TY CỔ PHẦN VIỄN THÔNG DI ĐỘNG VIETNAMOBILE TẠI THÀNH PHỐ HỒ CHÍ MINH</v>
      </c>
      <c r="AJ43" s="350" t="str">
        <f>Input!F43</f>
        <v>CÔNG TY CỔ PHẦN VIỄN THÔNG DI ĐỘNG VIETNAMOBILE</v>
      </c>
      <c r="AK43" s="22">
        <f t="shared" si="145"/>
        <v>4</v>
      </c>
      <c r="AL43" s="258" t="str">
        <f t="shared" si="146"/>
        <v>tỉnh Bình Dương.</v>
      </c>
      <c r="AM43" s="258" t="str">
        <f t="shared" si="147"/>
        <v>thị xã Dĩ An</v>
      </c>
      <c r="AN43" s="258" t="str">
        <f t="shared" si="148"/>
        <v>phường Bình Thắng</v>
      </c>
      <c r="AO43" s="22" t="str">
        <f>INDEX(CityIDList,MATCH(F43,CityNameList,0))</f>
        <v>BDG</v>
      </c>
      <c r="AP43" s="23" t="str">
        <f>Input!X43</f>
        <v>CÔNG TY CỔ PHẦN VIỄN THÔNG DI ĐỘNG VIETNAMOBILE</v>
      </c>
      <c r="AQ43" s="23" t="str">
        <f>Input!AN43</f>
        <v>CÔNG TY CỔ PHẦN VIỄN THÔNG DI ĐỘNG VIETNAMOBILE</v>
      </c>
      <c r="AR43" s="23">
        <f>Input!BD43</f>
        <v>0</v>
      </c>
      <c r="AS43" s="23" t="str">
        <f>Input!BT43</f>
        <v/>
      </c>
      <c r="AT43" s="23" t="str">
        <f>Input!CH43</f>
        <v/>
      </c>
      <c r="AU43" s="23" t="str">
        <f>Input!CV43</f>
        <v/>
      </c>
      <c r="AV43" s="23" t="str">
        <f>IF(I43&gt;=1,INDEX(OperatorIDList,MATCH(AP43,OperatorNameList,0)),"")</f>
        <v>VNMOBILE</v>
      </c>
      <c r="AW43" s="23" t="str">
        <f>IF(I43&gt;=2,INDEX(OperatorIDList,MATCH(AQ43,OperatorNameList,0)),"")</f>
        <v>VNMOBILE</v>
      </c>
      <c r="AX43" s="23" t="str">
        <f>IF(I43&gt;=3,INDEX(OperatorIDList,MATCH(AR43,OperatorNameList,0)),"")</f>
        <v/>
      </c>
      <c r="AY43" s="23" t="str">
        <f>IF(I43&gt;=4,INDEX(OperatorIDList,MATCH(AS43,OperatorNameList,0)),"")</f>
        <v/>
      </c>
      <c r="AZ43" s="23" t="str">
        <f>IF(I43&gt;=5,INDEX(OperatorIDList,MATCH(AT43,OperatorNameList,0)),"")</f>
        <v/>
      </c>
      <c r="BA43" s="23" t="str">
        <f>IF(I43&gt;=6,INDEX(OperatorIDList,MATCH(AU43,OperatorNameList,0)),"")</f>
        <v/>
      </c>
      <c r="BB43" s="23" t="str">
        <f t="shared" si="149"/>
        <v>VNMOBILE;VNMOBILE</v>
      </c>
      <c r="BC43" s="23" t="str">
        <f>Input!Y43</f>
        <v>308036</v>
      </c>
      <c r="BD43" s="23" t="str">
        <f>Input!AO43</f>
        <v>308036</v>
      </c>
      <c r="BE43" s="23">
        <f>Input!BE43</f>
        <v>0</v>
      </c>
      <c r="BF43" s="23" t="str">
        <f>Input!BU43</f>
        <v/>
      </c>
      <c r="BG43" s="23" t="str">
        <f>Input!CI43</f>
        <v/>
      </c>
      <c r="BH43" s="23" t="str">
        <f>Input!CW43</f>
        <v/>
      </c>
      <c r="BI43" s="23" t="str">
        <f>Input!Z43</f>
        <v>ERICSSON RBS 2216</v>
      </c>
      <c r="BJ43" s="23" t="str">
        <f>Input!AP43</f>
        <v>ZTE ZXSDR BS8700</v>
      </c>
      <c r="BK43" s="23">
        <f>Input!BF43</f>
        <v>0</v>
      </c>
      <c r="BL43" s="23" t="str">
        <f>Input!BV43</f>
        <v/>
      </c>
      <c r="BM43" s="23" t="str">
        <f>Input!CJ43</f>
        <v/>
      </c>
      <c r="BN43" s="23" t="str">
        <f>Input!CX43</f>
        <v/>
      </c>
      <c r="BO43" s="350">
        <f>IF(ISNUMBER(Input!AA43),Input!AA43,0)</f>
        <v>3</v>
      </c>
      <c r="BP43" s="350">
        <f>IF(ISNUMBER(Input!AQ43),Input!AQ43,0)</f>
        <v>3</v>
      </c>
      <c r="BQ43" s="350">
        <f>IF(ISNUMBER(Input!BG43),Input!BG43,0)</f>
        <v>0</v>
      </c>
      <c r="BR43" s="350">
        <f>IF(ISNUMBER(Input!BW43),Input!BW43,0)</f>
        <v>0</v>
      </c>
      <c r="BS43" s="350">
        <f>IF(ISNUMBER(Input!CK43),Input!CK43,0)</f>
        <v>0</v>
      </c>
      <c r="BT43" s="351">
        <f>IF(ISNUMBER(Input!CY43),Input!CY43,0)</f>
        <v>0</v>
      </c>
      <c r="BU43" s="23" t="str">
        <f>Input!AF43</f>
        <v>3/3/2</v>
      </c>
      <c r="BV43" s="23" t="str">
        <f>Input!AV43</f>
        <v>2/2/2</v>
      </c>
      <c r="BW43" s="23" t="str">
        <f>Input!BL43</f>
        <v/>
      </c>
      <c r="BX43" s="23" t="str">
        <f>Input!CA43</f>
        <v/>
      </c>
      <c r="BY43" s="23" t="str">
        <f>Input!CO43</f>
        <v/>
      </c>
      <c r="BZ43" s="23" t="str">
        <f>Input!DC43</f>
        <v/>
      </c>
      <c r="CA43" s="23">
        <f t="shared" si="150"/>
        <v>3</v>
      </c>
      <c r="CB43" s="23">
        <f t="shared" si="151"/>
        <v>3</v>
      </c>
      <c r="CC43" s="23">
        <f t="shared" si="152"/>
        <v>2</v>
      </c>
      <c r="CD43" s="23">
        <f t="shared" si="153"/>
        <v>0</v>
      </c>
      <c r="CE43" s="23">
        <f t="shared" si="154"/>
        <v>0</v>
      </c>
      <c r="CF43" s="23">
        <f t="shared" si="155"/>
        <v>0</v>
      </c>
      <c r="CG43" s="23">
        <f t="shared" si="156"/>
        <v>2</v>
      </c>
      <c r="CH43" s="23">
        <f t="shared" si="157"/>
        <v>2</v>
      </c>
      <c r="CI43" s="23">
        <f t="shared" si="158"/>
        <v>2</v>
      </c>
      <c r="CJ43" s="23">
        <f t="shared" si="159"/>
        <v>0</v>
      </c>
      <c r="CK43" s="23">
        <f t="shared" si="160"/>
        <v>0</v>
      </c>
      <c r="CL43" s="23">
        <f t="shared" si="161"/>
        <v>0</v>
      </c>
      <c r="CM43" s="23">
        <f t="shared" si="162"/>
        <v>0</v>
      </c>
      <c r="CN43" s="23">
        <f t="shared" si="163"/>
        <v>0</v>
      </c>
      <c r="CO43" s="23">
        <f t="shared" si="164"/>
        <v>0</v>
      </c>
      <c r="CP43" s="23">
        <f t="shared" si="165"/>
        <v>0</v>
      </c>
      <c r="CQ43" s="23">
        <f t="shared" si="166"/>
        <v>0</v>
      </c>
      <c r="CR43" s="23">
        <f t="shared" si="167"/>
        <v>0</v>
      </c>
      <c r="CS43" s="23">
        <f t="shared" si="168"/>
        <v>0</v>
      </c>
      <c r="CT43" s="23">
        <f t="shared" si="169"/>
        <v>0</v>
      </c>
      <c r="CU43" s="23">
        <f t="shared" si="170"/>
        <v>0</v>
      </c>
      <c r="CV43" s="23">
        <f t="shared" si="171"/>
        <v>0</v>
      </c>
      <c r="CW43" s="23">
        <f t="shared" si="172"/>
        <v>0</v>
      </c>
      <c r="CX43" s="23">
        <f t="shared" si="173"/>
        <v>0</v>
      </c>
      <c r="CY43" s="23">
        <f t="shared" si="174"/>
        <v>0</v>
      </c>
      <c r="CZ43" s="23">
        <f t="shared" si="175"/>
        <v>0</v>
      </c>
      <c r="DA43" s="23">
        <f t="shared" si="176"/>
        <v>0</v>
      </c>
      <c r="DB43" s="23">
        <f t="shared" si="177"/>
        <v>0</v>
      </c>
      <c r="DC43" s="23">
        <f t="shared" si="178"/>
        <v>0</v>
      </c>
      <c r="DD43" s="23">
        <f t="shared" si="179"/>
        <v>0</v>
      </c>
      <c r="DE43" s="23">
        <f t="shared" si="180"/>
        <v>0</v>
      </c>
      <c r="DF43" s="23">
        <f t="shared" si="181"/>
        <v>0</v>
      </c>
      <c r="DG43" s="23">
        <f t="shared" si="182"/>
        <v>0</v>
      </c>
      <c r="DH43" s="23">
        <f t="shared" si="183"/>
        <v>0</v>
      </c>
      <c r="DI43" s="23">
        <f t="shared" si="184"/>
        <v>0</v>
      </c>
      <c r="DJ43" s="23">
        <f t="shared" si="185"/>
        <v>0</v>
      </c>
      <c r="DK43" s="23" t="str">
        <f>Input!AK43</f>
        <v>76W/76W/40W</v>
      </c>
      <c r="DL43" s="23" t="str">
        <f>Input!BA43</f>
        <v>80W/80W/80W</v>
      </c>
      <c r="DM43" s="23" t="str">
        <f>Input!BQ43</f>
        <v/>
      </c>
      <c r="DN43" s="23" t="str">
        <f>Input!CE43</f>
        <v/>
      </c>
      <c r="DO43" s="23" t="str">
        <f>Input!CS43</f>
        <v/>
      </c>
      <c r="DP43" s="23" t="str">
        <f>Input!DG43</f>
        <v/>
      </c>
      <c r="DQ43" s="23" t="str">
        <f t="shared" si="186"/>
        <v>76W/ 76W/ 40W</v>
      </c>
      <c r="DR43" s="23" t="str">
        <f t="shared" si="187"/>
        <v>80W/ 80W/ 80W</v>
      </c>
      <c r="DS43" s="23" t="str">
        <f t="shared" si="188"/>
        <v/>
      </c>
      <c r="DT43" s="23" t="str">
        <f t="shared" si="189"/>
        <v/>
      </c>
      <c r="DU43" s="23" t="str">
        <f t="shared" si="190"/>
        <v/>
      </c>
      <c r="DV43" s="23" t="str">
        <f t="shared" si="191"/>
        <v/>
      </c>
      <c r="DW43" s="23">
        <f t="shared" si="192"/>
        <v>76</v>
      </c>
      <c r="DX43" s="23">
        <f t="shared" si="193"/>
        <v>76</v>
      </c>
      <c r="DY43" s="23">
        <f t="shared" si="194"/>
        <v>40</v>
      </c>
      <c r="DZ43" s="23">
        <f t="shared" si="195"/>
        <v>0</v>
      </c>
      <c r="EA43" s="23">
        <f t="shared" si="196"/>
        <v>0</v>
      </c>
      <c r="EB43" s="23">
        <f t="shared" si="197"/>
        <v>0</v>
      </c>
      <c r="EC43" s="23">
        <f t="shared" si="198"/>
        <v>76</v>
      </c>
      <c r="ED43" s="23">
        <f t="shared" si="199"/>
        <v>80</v>
      </c>
      <c r="EE43" s="23">
        <f t="shared" si="200"/>
        <v>80</v>
      </c>
      <c r="EF43" s="23">
        <f t="shared" si="201"/>
        <v>80</v>
      </c>
      <c r="EG43" s="23">
        <f t="shared" si="202"/>
        <v>0</v>
      </c>
      <c r="EH43" s="23">
        <f t="shared" si="203"/>
        <v>0</v>
      </c>
      <c r="EI43" s="23">
        <f t="shared" si="204"/>
        <v>0</v>
      </c>
      <c r="EJ43" s="23">
        <f t="shared" si="205"/>
        <v>80</v>
      </c>
      <c r="EK43" s="23">
        <f t="shared" si="206"/>
        <v>0</v>
      </c>
      <c r="EL43" s="23">
        <f t="shared" si="207"/>
        <v>0</v>
      </c>
      <c r="EM43" s="23">
        <f t="shared" si="208"/>
        <v>0</v>
      </c>
      <c r="EN43" s="23">
        <f t="shared" si="209"/>
        <v>0</v>
      </c>
      <c r="EO43" s="23">
        <f t="shared" si="210"/>
        <v>0</v>
      </c>
      <c r="EP43" s="23">
        <f t="shared" si="211"/>
        <v>0</v>
      </c>
      <c r="EQ43" s="23">
        <f t="shared" si="212"/>
        <v>0</v>
      </c>
      <c r="ER43" s="23">
        <f t="shared" si="213"/>
        <v>0</v>
      </c>
      <c r="ES43" s="23">
        <f t="shared" si="214"/>
        <v>0</v>
      </c>
      <c r="ET43" s="23">
        <f t="shared" si="215"/>
        <v>0</v>
      </c>
      <c r="EU43" s="23">
        <f t="shared" si="216"/>
        <v>0</v>
      </c>
      <c r="EV43" s="23">
        <f t="shared" si="217"/>
        <v>0</v>
      </c>
      <c r="EW43" s="23">
        <f t="shared" si="218"/>
        <v>0</v>
      </c>
      <c r="EX43" s="23">
        <f t="shared" si="219"/>
        <v>0</v>
      </c>
      <c r="EY43" s="23">
        <f t="shared" si="220"/>
        <v>0</v>
      </c>
      <c r="EZ43" s="23">
        <f t="shared" si="221"/>
        <v>0</v>
      </c>
      <c r="FA43" s="23">
        <f t="shared" si="222"/>
        <v>0</v>
      </c>
      <c r="FB43" s="23">
        <f t="shared" si="223"/>
        <v>0</v>
      </c>
      <c r="FC43" s="23">
        <f t="shared" si="224"/>
        <v>0</v>
      </c>
      <c r="FD43" s="23">
        <f t="shared" si="225"/>
        <v>0</v>
      </c>
      <c r="FE43" s="23">
        <f t="shared" si="226"/>
        <v>0</v>
      </c>
      <c r="FF43" s="23">
        <f t="shared" si="227"/>
        <v>0</v>
      </c>
      <c r="FG43" s="23">
        <f t="shared" si="228"/>
        <v>0</v>
      </c>
      <c r="FH43" s="23">
        <f t="shared" si="229"/>
        <v>0</v>
      </c>
      <c r="FI43" s="23">
        <f t="shared" si="230"/>
        <v>0</v>
      </c>
      <c r="FJ43" s="23">
        <f t="shared" si="231"/>
        <v>0</v>
      </c>
      <c r="FK43" s="23">
        <f t="shared" si="232"/>
        <v>0</v>
      </c>
      <c r="FL43" s="23">
        <f t="shared" si="233"/>
        <v>0</v>
      </c>
      <c r="FM43" s="23">
        <f t="shared" si="234"/>
        <v>80</v>
      </c>
      <c r="FN43" s="23" t="str">
        <f>Input!AL43</f>
        <v>G900</v>
      </c>
      <c r="FO43" s="23" t="str">
        <f>Input!BB43</f>
        <v>U2100</v>
      </c>
      <c r="FP43" s="23">
        <f>Input!BR43</f>
        <v>0</v>
      </c>
      <c r="FQ43" s="23" t="str">
        <f>Input!CF43</f>
        <v/>
      </c>
      <c r="FR43" s="23" t="str">
        <f>Input!CT43</f>
        <v/>
      </c>
      <c r="FS43" s="23" t="str">
        <f>Input!DH43</f>
        <v/>
      </c>
      <c r="FT43" s="23" t="str">
        <f>Input!AM43</f>
        <v>24m/ 24m/ 24m</v>
      </c>
      <c r="FU43" s="23" t="str">
        <f>Input!BC43</f>
        <v>22m/ 22m/ 22m</v>
      </c>
      <c r="FV43" s="23">
        <f>Input!BS43</f>
        <v>0</v>
      </c>
      <c r="FW43" s="23" t="str">
        <f>Input!CG43</f>
        <v/>
      </c>
      <c r="FX43" s="23" t="str">
        <f>Input!CU43</f>
        <v/>
      </c>
      <c r="FY43" s="23" t="str">
        <f>Input!DI43</f>
        <v/>
      </c>
      <c r="FZ43" s="23" t="str">
        <f t="shared" si="235"/>
        <v>24m/ 24m/ 24m</v>
      </c>
      <c r="GA43" s="23" t="str">
        <f t="shared" si="236"/>
        <v>22m/ 22m/ 22m</v>
      </c>
      <c r="GB43" s="23" t="str">
        <f t="shared" si="237"/>
        <v/>
      </c>
      <c r="GC43" s="23" t="str">
        <f t="shared" si="238"/>
        <v/>
      </c>
      <c r="GD43" s="23" t="str">
        <f t="shared" si="239"/>
        <v/>
      </c>
      <c r="GE43" s="23" t="str">
        <f t="shared" si="240"/>
        <v/>
      </c>
      <c r="GF43" s="23">
        <f t="shared" si="241"/>
        <v>24</v>
      </c>
      <c r="GG43" s="23">
        <f t="shared" si="242"/>
        <v>24</v>
      </c>
      <c r="GH43" s="23">
        <f t="shared" si="243"/>
        <v>24</v>
      </c>
      <c r="GI43" s="23">
        <f t="shared" si="244"/>
        <v>0</v>
      </c>
      <c r="GJ43" s="23">
        <f t="shared" si="245"/>
        <v>0</v>
      </c>
      <c r="GK43" s="23">
        <f t="shared" si="246"/>
        <v>0</v>
      </c>
      <c r="GL43" s="23">
        <f t="shared" si="247"/>
        <v>22</v>
      </c>
      <c r="GM43" s="23">
        <f t="shared" si="248"/>
        <v>22</v>
      </c>
      <c r="GN43" s="23">
        <f t="shared" si="249"/>
        <v>22</v>
      </c>
      <c r="GO43" s="23">
        <f t="shared" si="250"/>
        <v>0</v>
      </c>
      <c r="GP43" s="23">
        <f t="shared" si="251"/>
        <v>0</v>
      </c>
      <c r="GQ43" s="23">
        <f t="shared" si="252"/>
        <v>0</v>
      </c>
      <c r="GR43" s="23">
        <f t="shared" si="253"/>
        <v>0</v>
      </c>
      <c r="GS43" s="23">
        <f t="shared" si="254"/>
        <v>0</v>
      </c>
      <c r="GT43" s="23">
        <f t="shared" si="255"/>
        <v>0</v>
      </c>
      <c r="GU43" s="23">
        <f t="shared" si="256"/>
        <v>0</v>
      </c>
      <c r="GV43" s="23">
        <f t="shared" si="257"/>
        <v>0</v>
      </c>
      <c r="GW43" s="23">
        <f t="shared" si="258"/>
        <v>0</v>
      </c>
      <c r="GX43" s="23">
        <f t="shared" si="259"/>
        <v>0</v>
      </c>
      <c r="GY43" s="23">
        <f t="shared" si="260"/>
        <v>0</v>
      </c>
      <c r="GZ43" s="23">
        <f t="shared" si="261"/>
        <v>0</v>
      </c>
      <c r="HA43" s="23">
        <f t="shared" si="262"/>
        <v>0</v>
      </c>
      <c r="HB43" s="23">
        <f t="shared" si="263"/>
        <v>0</v>
      </c>
      <c r="HC43" s="23">
        <f t="shared" si="264"/>
        <v>0</v>
      </c>
      <c r="HD43" s="23">
        <f t="shared" si="265"/>
        <v>0</v>
      </c>
      <c r="HE43" s="23">
        <f t="shared" si="266"/>
        <v>0</v>
      </c>
      <c r="HF43" s="23">
        <f t="shared" si="267"/>
        <v>0</v>
      </c>
      <c r="HG43" s="23">
        <f t="shared" si="268"/>
        <v>0</v>
      </c>
      <c r="HH43" s="23">
        <f t="shared" si="269"/>
        <v>0</v>
      </c>
      <c r="HI43" s="23">
        <f t="shared" si="270"/>
        <v>0</v>
      </c>
      <c r="HJ43" s="23">
        <f t="shared" si="271"/>
        <v>0</v>
      </c>
      <c r="HK43" s="23">
        <f t="shared" si="272"/>
        <v>0</v>
      </c>
      <c r="HL43" s="23">
        <f t="shared" si="273"/>
        <v>0</v>
      </c>
      <c r="HM43" s="23">
        <f t="shared" si="274"/>
        <v>0</v>
      </c>
      <c r="HN43" s="23">
        <f t="shared" si="275"/>
        <v>0</v>
      </c>
      <c r="HO43" s="23">
        <f t="shared" si="276"/>
        <v>0</v>
      </c>
      <c r="HP43" s="23" t="str">
        <f>INDEX(LabNameList,MATCH(LabId,LabIDList,0))</f>
        <v>Trung tâm Kiểm định và Chứng nhận 2</v>
      </c>
      <c r="HQ43" s="23">
        <f t="shared" si="277"/>
        <v>24</v>
      </c>
      <c r="HR43" s="23">
        <f t="shared" si="278"/>
        <v>22</v>
      </c>
      <c r="HS43" s="23">
        <f t="shared" si="279"/>
        <v>0</v>
      </c>
      <c r="HT43" s="23">
        <f t="shared" si="280"/>
        <v>0</v>
      </c>
      <c r="HU43" s="23">
        <f t="shared" si="281"/>
        <v>0</v>
      </c>
      <c r="HV43" s="23">
        <f t="shared" si="282"/>
        <v>0</v>
      </c>
      <c r="HW43" s="22">
        <f t="shared" si="283"/>
        <v>22</v>
      </c>
      <c r="HX43" s="22">
        <f>Input!EB43</f>
        <v>8</v>
      </c>
      <c r="HY43" s="23">
        <v>97</v>
      </c>
      <c r="HZ43" s="23"/>
      <c r="IA43" s="23"/>
      <c r="IB43" s="23"/>
      <c r="IC43" s="25" t="str">
        <f t="shared" si="284"/>
        <v>B00042050118TG46</v>
      </c>
      <c r="ID43" s="26">
        <f>Input!O43</f>
        <v>42</v>
      </c>
      <c r="IE43" s="260" t="str">
        <f t="shared" si="285"/>
        <v>050118</v>
      </c>
      <c r="IF43" s="25" t="s">
        <v>7109</v>
      </c>
      <c r="IG43" s="260" t="str">
        <f t="shared" si="286"/>
        <v>05/01/2018</v>
      </c>
      <c r="IH43" s="260" t="str">
        <f t="shared" si="287"/>
        <v>05/01/2023</v>
      </c>
      <c r="II43" s="342" t="str">
        <f xml:space="preserve"> Input!R43</f>
        <v>05/01/2018</v>
      </c>
      <c r="IJ43" s="260">
        <f t="shared" si="288"/>
        <v>44931</v>
      </c>
      <c r="IK43" s="261">
        <f t="shared" si="289"/>
        <v>3</v>
      </c>
      <c r="IL43" s="262" t="str">
        <f t="shared" si="290"/>
        <v>3-2</v>
      </c>
      <c r="IM43" s="262" t="str">
        <f t="shared" si="291"/>
        <v>CHUNG</v>
      </c>
      <c r="IN43" s="262" t="str">
        <f t="shared" si="292"/>
        <v>KHAC</v>
      </c>
      <c r="IO43" s="262" t="str">
        <f t="shared" si="293"/>
        <v/>
      </c>
      <c r="IP43" s="262" t="str">
        <f t="shared" si="294"/>
        <v/>
      </c>
      <c r="IQ43" s="262" t="str">
        <f t="shared" si="295"/>
        <v/>
      </c>
      <c r="IR43" s="262">
        <f t="shared" si="296"/>
        <v>2</v>
      </c>
      <c r="IS43" s="262">
        <f t="shared" si="297"/>
        <v>1</v>
      </c>
      <c r="IT43" s="262" t="str">
        <f t="shared" si="298"/>
        <v>Yes</v>
      </c>
      <c r="IU43" s="262" t="str">
        <f t="shared" si="299"/>
        <v>Yes</v>
      </c>
    </row>
    <row r="44" spans="1:255" ht="114.75">
      <c r="A44" s="349">
        <f>Input!A44</f>
        <v>43</v>
      </c>
      <c r="B44" s="22" t="str">
        <f>INDEX(ApplicantIDList,MATCH(AI44,ApplicantNameList,0))</f>
        <v>VNM-HCM</v>
      </c>
      <c r="C44" s="22" t="str">
        <f>INDEX(OperatorIDList,MATCH(AJ44,OperatorNameList,0))</f>
        <v>VNMOBILE</v>
      </c>
      <c r="D44" s="22" t="str">
        <f>Input!Y44</f>
        <v>359034</v>
      </c>
      <c r="E44" s="22" t="str">
        <f>Input!G44</f>
        <v>Số 79B, đường số 1, khu phố 2, phường Linh Xuân, quận Thủ Đức, thành phố Hồ Chí Minh.</v>
      </c>
      <c r="F44" s="22" t="str">
        <f>TRIM(SUBSTITUTE(SUBSTITUTE(Input!H44,"Thành phố ",""),"Tỉnh ",""))</f>
        <v>Hồ Chí Minh</v>
      </c>
      <c r="G44" s="22" t="str">
        <f>Input!I44</f>
        <v>106,76258</v>
      </c>
      <c r="H44" s="22" t="str">
        <f>Input!J44</f>
        <v>10,8754</v>
      </c>
      <c r="I44" s="22">
        <f>Input!V44</f>
        <v>2</v>
      </c>
      <c r="J44" s="22" t="str">
        <f>Input!K44</f>
        <v>K00043251217D005</v>
      </c>
      <c r="K44" s="24" t="str">
        <f>TEXT(Input!L44,"dd/mm/yyyy")</f>
        <v>30/12/2017</v>
      </c>
      <c r="L44" s="24" t="str">
        <f>TEXT(Input!M44,"dd/mm/yyyy")</f>
        <v>25/12/2017</v>
      </c>
      <c r="M44" s="22" t="str">
        <f t="shared" si="135"/>
        <v>CÔNG TY CỔ PHẦN VIỄN THÔNG DI ĐỘNG VIETNAMOBILE;CÔNG TY CỔ PHẦN VIỄN THÔNG DI ĐỘNG VIETNAMOBILE</v>
      </c>
      <c r="N44" s="22" t="str">
        <f t="shared" si="136"/>
        <v>359034;359034</v>
      </c>
      <c r="O44" s="22" t="str">
        <f t="shared" si="137"/>
        <v>ERICSSON RBS 2216 &amp; ERICSSON RBS 2111;ZTE ZXSDR BS8700</v>
      </c>
      <c r="P44" s="22" t="str">
        <f t="shared" si="138"/>
        <v>3;3</v>
      </c>
      <c r="Q44" s="22" t="str">
        <f t="shared" si="139"/>
        <v>6/6/6;2/2/2</v>
      </c>
      <c r="R44" s="22" t="str">
        <f t="shared" si="140"/>
        <v>120W/ 120W/ 120W;80W/ 80W/ 80W</v>
      </c>
      <c r="S44" s="22" t="str">
        <f t="shared" si="141"/>
        <v>G900;U2100</v>
      </c>
      <c r="T44" s="22" t="str">
        <f t="shared" si="142"/>
        <v>44m/ 44m/ 44m;41m/ 41m/ 41m</v>
      </c>
      <c r="U44" s="22">
        <v>43</v>
      </c>
      <c r="V44" s="22"/>
      <c r="W44" s="22" t="b">
        <f>INDEX(TrueFalseList,_xlfn.IFNA(MATCH(Input!EC44,CoKhongList,0),MATCH(Input!EC44,YesNoList,0)))</f>
        <v>1</v>
      </c>
      <c r="X44" s="22" t="b">
        <f>INDEX(TrueFalseList,_xlfn.IFNA(MATCH(Input!W44,CoKhongList,0),MATCH(Input!W44,YesNoList,0)))</f>
        <v>1</v>
      </c>
      <c r="Y44" s="22">
        <f>Input!DZ44</f>
        <v>41</v>
      </c>
      <c r="Z44" s="22" t="b">
        <f>INDEX(TrueFalseList,_xlfn.IFNA(MATCH(Input!EA44,CoKhongList,0),MATCH(Input!EA44,YesNoList,0)))</f>
        <v>1</v>
      </c>
      <c r="AA44" s="22">
        <f t="shared" si="143"/>
        <v>11</v>
      </c>
      <c r="AB44" s="22" t="b">
        <v>0</v>
      </c>
      <c r="AC44" s="22" t="b">
        <v>1</v>
      </c>
      <c r="AD44" s="22">
        <f>Input!DR44</f>
        <v>0</v>
      </c>
      <c r="AE44" s="22"/>
      <c r="AF44" s="22">
        <f>Options!D48</f>
        <v>0</v>
      </c>
      <c r="AG44" s="22">
        <f t="shared" si="144"/>
        <v>0</v>
      </c>
      <c r="AH44" s="23"/>
      <c r="AI44" s="350" t="str">
        <f>Input!E44</f>
        <v>CHI NHÁNH CÔNG TY CỔ PHẦN VIỄN THÔNG DI ĐỘNG VIETNAMOBILE TẠI THÀNH PHỐ HỒ CHÍ MINH</v>
      </c>
      <c r="AJ44" s="350" t="str">
        <f>Input!F44</f>
        <v>CÔNG TY CỔ PHẦN VIỄN THÔNG DI ĐỘNG VIETNAMOBILE</v>
      </c>
      <c r="AK44" s="22">
        <f t="shared" si="145"/>
        <v>5</v>
      </c>
      <c r="AL44" s="258" t="str">
        <f t="shared" si="146"/>
        <v>thành phố Hồ Chí Minh.</v>
      </c>
      <c r="AM44" s="258" t="str">
        <f t="shared" si="147"/>
        <v>quận Thủ Đức</v>
      </c>
      <c r="AN44" s="258" t="str">
        <f t="shared" si="148"/>
        <v>phường Linh Xuân</v>
      </c>
      <c r="AO44" s="22" t="str">
        <f>INDEX(CityIDList,MATCH(F44,CityNameList,0))</f>
        <v>HCM</v>
      </c>
      <c r="AP44" s="23" t="str">
        <f>Input!X44</f>
        <v>CÔNG TY CỔ PHẦN VIỄN THÔNG DI ĐỘNG VIETNAMOBILE</v>
      </c>
      <c r="AQ44" s="23" t="str">
        <f>Input!AN44</f>
        <v>CÔNG TY CỔ PHẦN VIỄN THÔNG DI ĐỘNG VIETNAMOBILE</v>
      </c>
      <c r="AR44" s="23">
        <f>Input!BD44</f>
        <v>0</v>
      </c>
      <c r="AS44" s="23" t="str">
        <f>Input!BT44</f>
        <v/>
      </c>
      <c r="AT44" s="23" t="str">
        <f>Input!CH44</f>
        <v/>
      </c>
      <c r="AU44" s="23" t="str">
        <f>Input!CV44</f>
        <v/>
      </c>
      <c r="AV44" s="23" t="str">
        <f>IF(I44&gt;=1,INDEX(OperatorIDList,MATCH(AP44,OperatorNameList,0)),"")</f>
        <v>VNMOBILE</v>
      </c>
      <c r="AW44" s="23" t="str">
        <f>IF(I44&gt;=2,INDEX(OperatorIDList,MATCH(AQ44,OperatorNameList,0)),"")</f>
        <v>VNMOBILE</v>
      </c>
      <c r="AX44" s="23" t="str">
        <f>IF(I44&gt;=3,INDEX(OperatorIDList,MATCH(AR44,OperatorNameList,0)),"")</f>
        <v/>
      </c>
      <c r="AY44" s="23" t="str">
        <f>IF(I44&gt;=4,INDEX(OperatorIDList,MATCH(AS44,OperatorNameList,0)),"")</f>
        <v/>
      </c>
      <c r="AZ44" s="23" t="str">
        <f>IF(I44&gt;=5,INDEX(OperatorIDList,MATCH(AT44,OperatorNameList,0)),"")</f>
        <v/>
      </c>
      <c r="BA44" s="23" t="str">
        <f>IF(I44&gt;=6,INDEX(OperatorIDList,MATCH(AU44,OperatorNameList,0)),"")</f>
        <v/>
      </c>
      <c r="BB44" s="23" t="str">
        <f t="shared" si="149"/>
        <v>VNMOBILE;VNMOBILE</v>
      </c>
      <c r="BC44" s="23" t="str">
        <f>Input!Y44</f>
        <v>359034</v>
      </c>
      <c r="BD44" s="23" t="str">
        <f>Input!AO44</f>
        <v>359034</v>
      </c>
      <c r="BE44" s="23">
        <f>Input!BE44</f>
        <v>0</v>
      </c>
      <c r="BF44" s="23" t="str">
        <f>Input!BU44</f>
        <v/>
      </c>
      <c r="BG44" s="23" t="str">
        <f>Input!CI44</f>
        <v/>
      </c>
      <c r="BH44" s="23" t="str">
        <f>Input!CW44</f>
        <v/>
      </c>
      <c r="BI44" s="23" t="str">
        <f>Input!Z44</f>
        <v>ERICSSON RBS 2216 &amp; ERICSSON RBS 2111</v>
      </c>
      <c r="BJ44" s="23" t="str">
        <f>Input!AP44</f>
        <v>ZTE ZXSDR BS8700</v>
      </c>
      <c r="BK44" s="23">
        <f>Input!BF44</f>
        <v>0</v>
      </c>
      <c r="BL44" s="23" t="str">
        <f>Input!BV44</f>
        <v/>
      </c>
      <c r="BM44" s="23" t="str">
        <f>Input!CJ44</f>
        <v/>
      </c>
      <c r="BN44" s="23" t="str">
        <f>Input!CX44</f>
        <v/>
      </c>
      <c r="BO44" s="350">
        <f>IF(ISNUMBER(Input!AA44),Input!AA44,0)</f>
        <v>3</v>
      </c>
      <c r="BP44" s="350">
        <f>IF(ISNUMBER(Input!AQ44),Input!AQ44,0)</f>
        <v>3</v>
      </c>
      <c r="BQ44" s="350">
        <f>IF(ISNUMBER(Input!BG44),Input!BG44,0)</f>
        <v>0</v>
      </c>
      <c r="BR44" s="350">
        <f>IF(ISNUMBER(Input!BW44),Input!BW44,0)</f>
        <v>0</v>
      </c>
      <c r="BS44" s="350">
        <f>IF(ISNUMBER(Input!CK44),Input!CK44,0)</f>
        <v>0</v>
      </c>
      <c r="BT44" s="351">
        <f>IF(ISNUMBER(Input!CY44),Input!CY44,0)</f>
        <v>0</v>
      </c>
      <c r="BU44" s="23" t="str">
        <f>Input!AF44</f>
        <v>6/6/6</v>
      </c>
      <c r="BV44" s="23" t="str">
        <f>Input!AV44</f>
        <v>2/2/2</v>
      </c>
      <c r="BW44" s="23" t="str">
        <f>Input!BL44</f>
        <v/>
      </c>
      <c r="BX44" s="23" t="str">
        <f>Input!CA44</f>
        <v/>
      </c>
      <c r="BY44" s="23" t="str">
        <f>Input!CO44</f>
        <v/>
      </c>
      <c r="BZ44" s="23" t="str">
        <f>Input!DC44</f>
        <v/>
      </c>
      <c r="CA44" s="23">
        <f t="shared" si="150"/>
        <v>6</v>
      </c>
      <c r="CB44" s="23">
        <f t="shared" si="151"/>
        <v>6</v>
      </c>
      <c r="CC44" s="23">
        <f t="shared" si="152"/>
        <v>6</v>
      </c>
      <c r="CD44" s="23">
        <f t="shared" si="153"/>
        <v>0</v>
      </c>
      <c r="CE44" s="23">
        <f t="shared" si="154"/>
        <v>0</v>
      </c>
      <c r="CF44" s="23">
        <f t="shared" si="155"/>
        <v>0</v>
      </c>
      <c r="CG44" s="23">
        <f t="shared" si="156"/>
        <v>2</v>
      </c>
      <c r="CH44" s="23">
        <f t="shared" si="157"/>
        <v>2</v>
      </c>
      <c r="CI44" s="23">
        <f t="shared" si="158"/>
        <v>2</v>
      </c>
      <c r="CJ44" s="23">
        <f t="shared" si="159"/>
        <v>0</v>
      </c>
      <c r="CK44" s="23">
        <f t="shared" si="160"/>
        <v>0</v>
      </c>
      <c r="CL44" s="23">
        <f t="shared" si="161"/>
        <v>0</v>
      </c>
      <c r="CM44" s="23">
        <f t="shared" si="162"/>
        <v>0</v>
      </c>
      <c r="CN44" s="23">
        <f t="shared" si="163"/>
        <v>0</v>
      </c>
      <c r="CO44" s="23">
        <f t="shared" si="164"/>
        <v>0</v>
      </c>
      <c r="CP44" s="23">
        <f t="shared" si="165"/>
        <v>0</v>
      </c>
      <c r="CQ44" s="23">
        <f t="shared" si="166"/>
        <v>0</v>
      </c>
      <c r="CR44" s="23">
        <f t="shared" si="167"/>
        <v>0</v>
      </c>
      <c r="CS44" s="23">
        <f t="shared" si="168"/>
        <v>0</v>
      </c>
      <c r="CT44" s="23">
        <f t="shared" si="169"/>
        <v>0</v>
      </c>
      <c r="CU44" s="23">
        <f t="shared" si="170"/>
        <v>0</v>
      </c>
      <c r="CV44" s="23">
        <f t="shared" si="171"/>
        <v>0</v>
      </c>
      <c r="CW44" s="23">
        <f t="shared" si="172"/>
        <v>0</v>
      </c>
      <c r="CX44" s="23">
        <f t="shared" si="173"/>
        <v>0</v>
      </c>
      <c r="CY44" s="23">
        <f t="shared" si="174"/>
        <v>0</v>
      </c>
      <c r="CZ44" s="23">
        <f t="shared" si="175"/>
        <v>0</v>
      </c>
      <c r="DA44" s="23">
        <f t="shared" si="176"/>
        <v>0</v>
      </c>
      <c r="DB44" s="23">
        <f t="shared" si="177"/>
        <v>0</v>
      </c>
      <c r="DC44" s="23">
        <f t="shared" si="178"/>
        <v>0</v>
      </c>
      <c r="DD44" s="23">
        <f t="shared" si="179"/>
        <v>0</v>
      </c>
      <c r="DE44" s="23">
        <f t="shared" si="180"/>
        <v>0</v>
      </c>
      <c r="DF44" s="23">
        <f t="shared" si="181"/>
        <v>0</v>
      </c>
      <c r="DG44" s="23">
        <f t="shared" si="182"/>
        <v>0</v>
      </c>
      <c r="DH44" s="23">
        <f t="shared" si="183"/>
        <v>0</v>
      </c>
      <c r="DI44" s="23">
        <f t="shared" si="184"/>
        <v>0</v>
      </c>
      <c r="DJ44" s="23">
        <f t="shared" si="185"/>
        <v>0</v>
      </c>
      <c r="DK44" s="23" t="str">
        <f>Input!AK44</f>
        <v>120W/120W/120W</v>
      </c>
      <c r="DL44" s="23" t="str">
        <f>Input!BA44</f>
        <v>80W/80W/80W</v>
      </c>
      <c r="DM44" s="23" t="str">
        <f>Input!BQ44</f>
        <v/>
      </c>
      <c r="DN44" s="23" t="str">
        <f>Input!CE44</f>
        <v/>
      </c>
      <c r="DO44" s="23" t="str">
        <f>Input!CS44</f>
        <v/>
      </c>
      <c r="DP44" s="23" t="str">
        <f>Input!DG44</f>
        <v/>
      </c>
      <c r="DQ44" s="23" t="str">
        <f t="shared" si="186"/>
        <v>120W/ 120W/ 120W</v>
      </c>
      <c r="DR44" s="23" t="str">
        <f t="shared" si="187"/>
        <v>80W/ 80W/ 80W</v>
      </c>
      <c r="DS44" s="23" t="str">
        <f t="shared" si="188"/>
        <v/>
      </c>
      <c r="DT44" s="23" t="str">
        <f t="shared" si="189"/>
        <v/>
      </c>
      <c r="DU44" s="23" t="str">
        <f t="shared" si="190"/>
        <v/>
      </c>
      <c r="DV44" s="23" t="str">
        <f t="shared" si="191"/>
        <v/>
      </c>
      <c r="DW44" s="23">
        <f t="shared" si="192"/>
        <v>120</v>
      </c>
      <c r="DX44" s="23">
        <f t="shared" si="193"/>
        <v>120</v>
      </c>
      <c r="DY44" s="23">
        <f t="shared" si="194"/>
        <v>120</v>
      </c>
      <c r="DZ44" s="23">
        <f t="shared" si="195"/>
        <v>0</v>
      </c>
      <c r="EA44" s="23">
        <f t="shared" si="196"/>
        <v>0</v>
      </c>
      <c r="EB44" s="23">
        <f t="shared" si="197"/>
        <v>0</v>
      </c>
      <c r="EC44" s="23">
        <f t="shared" si="198"/>
        <v>120</v>
      </c>
      <c r="ED44" s="23">
        <f t="shared" si="199"/>
        <v>80</v>
      </c>
      <c r="EE44" s="23">
        <f t="shared" si="200"/>
        <v>80</v>
      </c>
      <c r="EF44" s="23">
        <f t="shared" si="201"/>
        <v>80</v>
      </c>
      <c r="EG44" s="23">
        <f t="shared" si="202"/>
        <v>0</v>
      </c>
      <c r="EH44" s="23">
        <f t="shared" si="203"/>
        <v>0</v>
      </c>
      <c r="EI44" s="23">
        <f t="shared" si="204"/>
        <v>0</v>
      </c>
      <c r="EJ44" s="23">
        <f t="shared" si="205"/>
        <v>80</v>
      </c>
      <c r="EK44" s="23">
        <f t="shared" si="206"/>
        <v>0</v>
      </c>
      <c r="EL44" s="23">
        <f t="shared" si="207"/>
        <v>0</v>
      </c>
      <c r="EM44" s="23">
        <f t="shared" si="208"/>
        <v>0</v>
      </c>
      <c r="EN44" s="23">
        <f t="shared" si="209"/>
        <v>0</v>
      </c>
      <c r="EO44" s="23">
        <f t="shared" si="210"/>
        <v>0</v>
      </c>
      <c r="EP44" s="23">
        <f t="shared" si="211"/>
        <v>0</v>
      </c>
      <c r="EQ44" s="23">
        <f t="shared" si="212"/>
        <v>0</v>
      </c>
      <c r="ER44" s="23">
        <f t="shared" si="213"/>
        <v>0</v>
      </c>
      <c r="ES44" s="23">
        <f t="shared" si="214"/>
        <v>0</v>
      </c>
      <c r="ET44" s="23">
        <f t="shared" si="215"/>
        <v>0</v>
      </c>
      <c r="EU44" s="23">
        <f t="shared" si="216"/>
        <v>0</v>
      </c>
      <c r="EV44" s="23">
        <f t="shared" si="217"/>
        <v>0</v>
      </c>
      <c r="EW44" s="23">
        <f t="shared" si="218"/>
        <v>0</v>
      </c>
      <c r="EX44" s="23">
        <f t="shared" si="219"/>
        <v>0</v>
      </c>
      <c r="EY44" s="23">
        <f t="shared" si="220"/>
        <v>0</v>
      </c>
      <c r="EZ44" s="23">
        <f t="shared" si="221"/>
        <v>0</v>
      </c>
      <c r="FA44" s="23">
        <f t="shared" si="222"/>
        <v>0</v>
      </c>
      <c r="FB44" s="23">
        <f t="shared" si="223"/>
        <v>0</v>
      </c>
      <c r="FC44" s="23">
        <f t="shared" si="224"/>
        <v>0</v>
      </c>
      <c r="FD44" s="23">
        <f t="shared" si="225"/>
        <v>0</v>
      </c>
      <c r="FE44" s="23">
        <f t="shared" si="226"/>
        <v>0</v>
      </c>
      <c r="FF44" s="23">
        <f t="shared" si="227"/>
        <v>0</v>
      </c>
      <c r="FG44" s="23">
        <f t="shared" si="228"/>
        <v>0</v>
      </c>
      <c r="FH44" s="23">
        <f t="shared" si="229"/>
        <v>0</v>
      </c>
      <c r="FI44" s="23">
        <f t="shared" si="230"/>
        <v>0</v>
      </c>
      <c r="FJ44" s="23">
        <f t="shared" si="231"/>
        <v>0</v>
      </c>
      <c r="FK44" s="23">
        <f t="shared" si="232"/>
        <v>0</v>
      </c>
      <c r="FL44" s="23">
        <f t="shared" si="233"/>
        <v>0</v>
      </c>
      <c r="FM44" s="23">
        <f t="shared" si="234"/>
        <v>120</v>
      </c>
      <c r="FN44" s="23" t="str">
        <f>Input!AL44</f>
        <v>G900</v>
      </c>
      <c r="FO44" s="23" t="str">
        <f>Input!BB44</f>
        <v>U2100</v>
      </c>
      <c r="FP44" s="23">
        <f>Input!BR44</f>
        <v>0</v>
      </c>
      <c r="FQ44" s="23" t="str">
        <f>Input!CF44</f>
        <v/>
      </c>
      <c r="FR44" s="23" t="str">
        <f>Input!CT44</f>
        <v/>
      </c>
      <c r="FS44" s="23" t="str">
        <f>Input!DH44</f>
        <v/>
      </c>
      <c r="FT44" s="23" t="str">
        <f>Input!AM44</f>
        <v>44m/ 44m/ 44m</v>
      </c>
      <c r="FU44" s="23" t="str">
        <f>Input!BC44</f>
        <v>41m/ 41m/ 41m</v>
      </c>
      <c r="FV44" s="23">
        <f>Input!BS44</f>
        <v>0</v>
      </c>
      <c r="FW44" s="23" t="str">
        <f>Input!CG44</f>
        <v/>
      </c>
      <c r="FX44" s="23" t="str">
        <f>Input!CU44</f>
        <v/>
      </c>
      <c r="FY44" s="23" t="str">
        <f>Input!DI44</f>
        <v/>
      </c>
      <c r="FZ44" s="23" t="str">
        <f t="shared" si="235"/>
        <v>44m/ 44m/ 44m</v>
      </c>
      <c r="GA44" s="23" t="str">
        <f t="shared" si="236"/>
        <v>41m/ 41m/ 41m</v>
      </c>
      <c r="GB44" s="23" t="str">
        <f t="shared" si="237"/>
        <v/>
      </c>
      <c r="GC44" s="23" t="str">
        <f t="shared" si="238"/>
        <v/>
      </c>
      <c r="GD44" s="23" t="str">
        <f t="shared" si="239"/>
        <v/>
      </c>
      <c r="GE44" s="23" t="str">
        <f t="shared" si="240"/>
        <v/>
      </c>
      <c r="GF44" s="23">
        <f t="shared" si="241"/>
        <v>44</v>
      </c>
      <c r="GG44" s="23">
        <f t="shared" si="242"/>
        <v>44</v>
      </c>
      <c r="GH44" s="23">
        <f t="shared" si="243"/>
        <v>44</v>
      </c>
      <c r="GI44" s="23">
        <f t="shared" si="244"/>
        <v>0</v>
      </c>
      <c r="GJ44" s="23">
        <f t="shared" si="245"/>
        <v>0</v>
      </c>
      <c r="GK44" s="23">
        <f t="shared" si="246"/>
        <v>0</v>
      </c>
      <c r="GL44" s="23">
        <f t="shared" si="247"/>
        <v>41</v>
      </c>
      <c r="GM44" s="23">
        <f t="shared" si="248"/>
        <v>41</v>
      </c>
      <c r="GN44" s="23">
        <f t="shared" si="249"/>
        <v>41</v>
      </c>
      <c r="GO44" s="23">
        <f t="shared" si="250"/>
        <v>0</v>
      </c>
      <c r="GP44" s="23">
        <f t="shared" si="251"/>
        <v>0</v>
      </c>
      <c r="GQ44" s="23">
        <f t="shared" si="252"/>
        <v>0</v>
      </c>
      <c r="GR44" s="23">
        <f t="shared" si="253"/>
        <v>0</v>
      </c>
      <c r="GS44" s="23">
        <f t="shared" si="254"/>
        <v>0</v>
      </c>
      <c r="GT44" s="23">
        <f t="shared" si="255"/>
        <v>0</v>
      </c>
      <c r="GU44" s="23">
        <f t="shared" si="256"/>
        <v>0</v>
      </c>
      <c r="GV44" s="23">
        <f t="shared" si="257"/>
        <v>0</v>
      </c>
      <c r="GW44" s="23">
        <f t="shared" si="258"/>
        <v>0</v>
      </c>
      <c r="GX44" s="23">
        <f t="shared" si="259"/>
        <v>0</v>
      </c>
      <c r="GY44" s="23">
        <f t="shared" si="260"/>
        <v>0</v>
      </c>
      <c r="GZ44" s="23">
        <f t="shared" si="261"/>
        <v>0</v>
      </c>
      <c r="HA44" s="23">
        <f t="shared" si="262"/>
        <v>0</v>
      </c>
      <c r="HB44" s="23">
        <f t="shared" si="263"/>
        <v>0</v>
      </c>
      <c r="HC44" s="23">
        <f t="shared" si="264"/>
        <v>0</v>
      </c>
      <c r="HD44" s="23">
        <f t="shared" si="265"/>
        <v>0</v>
      </c>
      <c r="HE44" s="23">
        <f t="shared" si="266"/>
        <v>0</v>
      </c>
      <c r="HF44" s="23">
        <f t="shared" si="267"/>
        <v>0</v>
      </c>
      <c r="HG44" s="23">
        <f t="shared" si="268"/>
        <v>0</v>
      </c>
      <c r="HH44" s="23">
        <f t="shared" si="269"/>
        <v>0</v>
      </c>
      <c r="HI44" s="23">
        <f t="shared" si="270"/>
        <v>0</v>
      </c>
      <c r="HJ44" s="23">
        <f t="shared" si="271"/>
        <v>0</v>
      </c>
      <c r="HK44" s="23">
        <f t="shared" si="272"/>
        <v>0</v>
      </c>
      <c r="HL44" s="23">
        <f t="shared" si="273"/>
        <v>0</v>
      </c>
      <c r="HM44" s="23">
        <f t="shared" si="274"/>
        <v>0</v>
      </c>
      <c r="HN44" s="23">
        <f t="shared" si="275"/>
        <v>0</v>
      </c>
      <c r="HO44" s="23">
        <f t="shared" si="276"/>
        <v>0</v>
      </c>
      <c r="HP44" s="23" t="str">
        <f>INDEX(LabNameList,MATCH(LabId,LabIDList,0))</f>
        <v>Trung tâm Kiểm định và Chứng nhận 2</v>
      </c>
      <c r="HQ44" s="23">
        <f t="shared" si="277"/>
        <v>44</v>
      </c>
      <c r="HR44" s="23">
        <f t="shared" si="278"/>
        <v>41</v>
      </c>
      <c r="HS44" s="23">
        <f t="shared" si="279"/>
        <v>0</v>
      </c>
      <c r="HT44" s="23">
        <f t="shared" si="280"/>
        <v>0</v>
      </c>
      <c r="HU44" s="23">
        <f t="shared" si="281"/>
        <v>0</v>
      </c>
      <c r="HV44" s="23">
        <f t="shared" si="282"/>
        <v>0</v>
      </c>
      <c r="HW44" s="22">
        <f t="shared" si="283"/>
        <v>41</v>
      </c>
      <c r="HX44" s="22">
        <f>Input!EB44</f>
        <v>30</v>
      </c>
      <c r="HY44" s="23">
        <v>97</v>
      </c>
      <c r="HZ44" s="23"/>
      <c r="IA44" s="23"/>
      <c r="IB44" s="23"/>
      <c r="IC44" s="25" t="str">
        <f t="shared" si="284"/>
        <v>B00043050118TG47</v>
      </c>
      <c r="ID44" s="26">
        <f>Input!O44</f>
        <v>43</v>
      </c>
      <c r="IE44" s="260" t="str">
        <f t="shared" si="285"/>
        <v>050118</v>
      </c>
      <c r="IF44" s="25" t="s">
        <v>7110</v>
      </c>
      <c r="IG44" s="260" t="str">
        <f t="shared" si="286"/>
        <v>05/01/2018</v>
      </c>
      <c r="IH44" s="260" t="str">
        <f t="shared" si="287"/>
        <v>05/01/2023</v>
      </c>
      <c r="II44" s="342" t="str">
        <f xml:space="preserve"> Input!R44</f>
        <v>05/01/2018</v>
      </c>
      <c r="IJ44" s="260">
        <f t="shared" si="288"/>
        <v>44931</v>
      </c>
      <c r="IK44" s="261">
        <f t="shared" si="289"/>
        <v>3</v>
      </c>
      <c r="IL44" s="262" t="str">
        <f t="shared" si="290"/>
        <v>3-2</v>
      </c>
      <c r="IM44" s="262" t="str">
        <f t="shared" si="291"/>
        <v>CHUNG</v>
      </c>
      <c r="IN44" s="262" t="str">
        <f t="shared" si="292"/>
        <v>KHAC</v>
      </c>
      <c r="IO44" s="262" t="str">
        <f t="shared" si="293"/>
        <v/>
      </c>
      <c r="IP44" s="262" t="str">
        <f t="shared" si="294"/>
        <v/>
      </c>
      <c r="IQ44" s="262" t="str">
        <f t="shared" si="295"/>
        <v/>
      </c>
      <c r="IR44" s="262">
        <f t="shared" si="296"/>
        <v>2</v>
      </c>
      <c r="IS44" s="262">
        <f t="shared" si="297"/>
        <v>1</v>
      </c>
      <c r="IT44" s="262" t="str">
        <f t="shared" si="298"/>
        <v>Yes</v>
      </c>
      <c r="IU44" s="262" t="str">
        <f t="shared" si="299"/>
        <v>Yes</v>
      </c>
    </row>
    <row r="45" spans="1:255" ht="114.75">
      <c r="A45" s="349">
        <f>Input!A45</f>
        <v>44</v>
      </c>
      <c r="B45" s="22" t="str">
        <f>INDEX(ApplicantIDList,MATCH(AI45,ApplicantNameList,0))</f>
        <v>VNM-HCM</v>
      </c>
      <c r="C45" s="22" t="str">
        <f>INDEX(OperatorIDList,MATCH(AJ45,OperatorNameList,0))</f>
        <v>VNMOBILE</v>
      </c>
      <c r="D45" s="22" t="str">
        <f>Input!Y45</f>
        <v>359226</v>
      </c>
      <c r="E45" s="22" t="str">
        <f>Input!G45</f>
        <v>Số 167/2/14, khu phố 1, phường Linh Xuân, quận Thủ Đức, thành phố Hồ Chí Minh.</v>
      </c>
      <c r="F45" s="22" t="str">
        <f>TRIM(SUBSTITUTE(SUBSTITUTE(Input!H45,"Thành phố ",""),"Tỉnh ",""))</f>
        <v>Hồ Chí Minh</v>
      </c>
      <c r="G45" s="22" t="str">
        <f>Input!I45</f>
        <v>106,77813</v>
      </c>
      <c r="H45" s="22" t="str">
        <f>Input!J45</f>
        <v>10,87711</v>
      </c>
      <c r="I45" s="22">
        <f>Input!V45</f>
        <v>2</v>
      </c>
      <c r="J45" s="22" t="str">
        <f>Input!K45</f>
        <v>K00044251217D005</v>
      </c>
      <c r="K45" s="24" t="str">
        <f>TEXT(Input!L45,"dd/mm/yyyy")</f>
        <v>30/12/2017</v>
      </c>
      <c r="L45" s="24" t="str">
        <f>TEXT(Input!M45,"dd/mm/yyyy")</f>
        <v>25/12/2017</v>
      </c>
      <c r="M45" s="22" t="str">
        <f t="shared" si="135"/>
        <v>CÔNG TY CỔ PHẦN VIỄN THÔNG DI ĐỘNG VIETNAMOBILE;CÔNG TY CỔ PHẦN VIỄN THÔNG DI ĐỘNG VIETNAMOBILE</v>
      </c>
      <c r="N45" s="22" t="str">
        <f t="shared" si="136"/>
        <v>359226;359226</v>
      </c>
      <c r="O45" s="22" t="str">
        <f t="shared" si="137"/>
        <v>ERICSSON RBS 2216;ZTE ZXSDR BS8700</v>
      </c>
      <c r="P45" s="22" t="str">
        <f t="shared" si="138"/>
        <v>3;3</v>
      </c>
      <c r="Q45" s="22" t="str">
        <f t="shared" si="139"/>
        <v>4/4/4;2/2/2</v>
      </c>
      <c r="R45" s="22" t="str">
        <f t="shared" si="140"/>
        <v>80W/ 80W/ 80W;80W/ 80W/ 80W</v>
      </c>
      <c r="S45" s="22" t="str">
        <f t="shared" si="141"/>
        <v>G900;U2100</v>
      </c>
      <c r="T45" s="22" t="str">
        <f t="shared" si="142"/>
        <v>23m/ 23m/ 23m;23m/ 23m/ 23m</v>
      </c>
      <c r="U45" s="22">
        <v>44</v>
      </c>
      <c r="V45" s="22"/>
      <c r="W45" s="22" t="b">
        <f>INDEX(TrueFalseList,_xlfn.IFNA(MATCH(Input!EC45,CoKhongList,0),MATCH(Input!EC45,YesNoList,0)))</f>
        <v>1</v>
      </c>
      <c r="X45" s="22" t="b">
        <f>INDEX(TrueFalseList,_xlfn.IFNA(MATCH(Input!W45,CoKhongList,0),MATCH(Input!W45,YesNoList,0)))</f>
        <v>0</v>
      </c>
      <c r="Y45" s="22" t="str">
        <f>Input!DZ45</f>
        <v/>
      </c>
      <c r="Z45" s="22" t="b">
        <f>INDEX(TrueFalseList,_xlfn.IFNA(MATCH(Input!EA45,CoKhongList,0),MATCH(Input!EA45,YesNoList,0)))</f>
        <v>1</v>
      </c>
      <c r="AA45" s="22">
        <f t="shared" si="143"/>
        <v>14</v>
      </c>
      <c r="AB45" s="22" t="b">
        <v>0</v>
      </c>
      <c r="AC45" s="22" t="b">
        <v>1</v>
      </c>
      <c r="AD45" s="22" t="str">
        <f>Input!DR45</f>
        <v>Anten dualband</v>
      </c>
      <c r="AE45" s="22"/>
      <c r="AF45" s="22">
        <f>Options!D49</f>
        <v>0</v>
      </c>
      <c r="AG45" s="22" t="str">
        <f t="shared" si="144"/>
        <v>Anten dualband</v>
      </c>
      <c r="AH45" s="23"/>
      <c r="AI45" s="350" t="str">
        <f>Input!E45</f>
        <v>CHI NHÁNH CÔNG TY CỔ PHẦN VIỄN THÔNG DI ĐỘNG VIETNAMOBILE TẠI THÀNH PHỐ HỒ CHÍ MINH</v>
      </c>
      <c r="AJ45" s="350" t="str">
        <f>Input!F45</f>
        <v>CÔNG TY CỔ PHẦN VIỄN THÔNG DI ĐỘNG VIETNAMOBILE</v>
      </c>
      <c r="AK45" s="22">
        <f t="shared" si="145"/>
        <v>4</v>
      </c>
      <c r="AL45" s="258" t="str">
        <f t="shared" si="146"/>
        <v>thành phố Hồ Chí Minh.</v>
      </c>
      <c r="AM45" s="258" t="str">
        <f t="shared" si="147"/>
        <v>quận Thủ Đức</v>
      </c>
      <c r="AN45" s="258" t="str">
        <f t="shared" si="148"/>
        <v>phường Linh Xuân</v>
      </c>
      <c r="AO45" s="22" t="str">
        <f>INDEX(CityIDList,MATCH(F45,CityNameList,0))</f>
        <v>HCM</v>
      </c>
      <c r="AP45" s="23" t="str">
        <f>Input!X45</f>
        <v>CÔNG TY CỔ PHẦN VIỄN THÔNG DI ĐỘNG VIETNAMOBILE</v>
      </c>
      <c r="AQ45" s="23" t="str">
        <f>Input!AN45</f>
        <v>CÔNG TY CỔ PHẦN VIỄN THÔNG DI ĐỘNG VIETNAMOBILE</v>
      </c>
      <c r="AR45" s="23">
        <f>Input!BD45</f>
        <v>0</v>
      </c>
      <c r="AS45" s="23" t="str">
        <f>Input!BT45</f>
        <v/>
      </c>
      <c r="AT45" s="23" t="str">
        <f>Input!CH45</f>
        <v/>
      </c>
      <c r="AU45" s="23" t="str">
        <f>Input!CV45</f>
        <v/>
      </c>
      <c r="AV45" s="23" t="str">
        <f>IF(I45&gt;=1,INDEX(OperatorIDList,MATCH(AP45,OperatorNameList,0)),"")</f>
        <v>VNMOBILE</v>
      </c>
      <c r="AW45" s="23" t="str">
        <f>IF(I45&gt;=2,INDEX(OperatorIDList,MATCH(AQ45,OperatorNameList,0)),"")</f>
        <v>VNMOBILE</v>
      </c>
      <c r="AX45" s="23" t="str">
        <f>IF(I45&gt;=3,INDEX(OperatorIDList,MATCH(AR45,OperatorNameList,0)),"")</f>
        <v/>
      </c>
      <c r="AY45" s="23" t="str">
        <f>IF(I45&gt;=4,INDEX(OperatorIDList,MATCH(AS45,OperatorNameList,0)),"")</f>
        <v/>
      </c>
      <c r="AZ45" s="23" t="str">
        <f>IF(I45&gt;=5,INDEX(OperatorIDList,MATCH(AT45,OperatorNameList,0)),"")</f>
        <v/>
      </c>
      <c r="BA45" s="23" t="str">
        <f>IF(I45&gt;=6,INDEX(OperatorIDList,MATCH(AU45,OperatorNameList,0)),"")</f>
        <v/>
      </c>
      <c r="BB45" s="23" t="str">
        <f t="shared" si="149"/>
        <v>VNMOBILE;VNMOBILE</v>
      </c>
      <c r="BC45" s="23" t="str">
        <f>Input!Y45</f>
        <v>359226</v>
      </c>
      <c r="BD45" s="23" t="str">
        <f>Input!AO45</f>
        <v>359226</v>
      </c>
      <c r="BE45" s="23">
        <f>Input!BE45</f>
        <v>0</v>
      </c>
      <c r="BF45" s="23" t="str">
        <f>Input!BU45</f>
        <v/>
      </c>
      <c r="BG45" s="23" t="str">
        <f>Input!CI45</f>
        <v/>
      </c>
      <c r="BH45" s="23" t="str">
        <f>Input!CW45</f>
        <v/>
      </c>
      <c r="BI45" s="23" t="str">
        <f>Input!Z45</f>
        <v>ERICSSON RBS 2216</v>
      </c>
      <c r="BJ45" s="23" t="str">
        <f>Input!AP45</f>
        <v>ZTE ZXSDR BS8700</v>
      </c>
      <c r="BK45" s="23">
        <f>Input!BF45</f>
        <v>0</v>
      </c>
      <c r="BL45" s="23" t="str">
        <f>Input!BV45</f>
        <v/>
      </c>
      <c r="BM45" s="23" t="str">
        <f>Input!CJ45</f>
        <v/>
      </c>
      <c r="BN45" s="23" t="str">
        <f>Input!CX45</f>
        <v/>
      </c>
      <c r="BO45" s="350">
        <f>IF(ISNUMBER(Input!AA45),Input!AA45,0)</f>
        <v>3</v>
      </c>
      <c r="BP45" s="350">
        <f>IF(ISNUMBER(Input!AQ45),Input!AQ45,0)</f>
        <v>3</v>
      </c>
      <c r="BQ45" s="350">
        <f>IF(ISNUMBER(Input!BG45),Input!BG45,0)</f>
        <v>0</v>
      </c>
      <c r="BR45" s="350">
        <f>IF(ISNUMBER(Input!BW45),Input!BW45,0)</f>
        <v>0</v>
      </c>
      <c r="BS45" s="350">
        <f>IF(ISNUMBER(Input!CK45),Input!CK45,0)</f>
        <v>0</v>
      </c>
      <c r="BT45" s="351">
        <f>IF(ISNUMBER(Input!CY45),Input!CY45,0)</f>
        <v>0</v>
      </c>
      <c r="BU45" s="23" t="str">
        <f>Input!AF45</f>
        <v>4/4/4</v>
      </c>
      <c r="BV45" s="23" t="str">
        <f>Input!AV45</f>
        <v>2/2/2</v>
      </c>
      <c r="BW45" s="23" t="str">
        <f>Input!BL45</f>
        <v/>
      </c>
      <c r="BX45" s="23" t="str">
        <f>Input!CA45</f>
        <v/>
      </c>
      <c r="BY45" s="23" t="str">
        <f>Input!CO45</f>
        <v/>
      </c>
      <c r="BZ45" s="23" t="str">
        <f>Input!DC45</f>
        <v/>
      </c>
      <c r="CA45" s="23">
        <f t="shared" si="150"/>
        <v>4</v>
      </c>
      <c r="CB45" s="23">
        <f t="shared" si="151"/>
        <v>4</v>
      </c>
      <c r="CC45" s="23">
        <f t="shared" si="152"/>
        <v>4</v>
      </c>
      <c r="CD45" s="23">
        <f t="shared" si="153"/>
        <v>0</v>
      </c>
      <c r="CE45" s="23">
        <f t="shared" si="154"/>
        <v>0</v>
      </c>
      <c r="CF45" s="23">
        <f t="shared" si="155"/>
        <v>0</v>
      </c>
      <c r="CG45" s="23">
        <f t="shared" si="156"/>
        <v>2</v>
      </c>
      <c r="CH45" s="23">
        <f t="shared" si="157"/>
        <v>2</v>
      </c>
      <c r="CI45" s="23">
        <f t="shared" si="158"/>
        <v>2</v>
      </c>
      <c r="CJ45" s="23">
        <f t="shared" si="159"/>
        <v>0</v>
      </c>
      <c r="CK45" s="23">
        <f t="shared" si="160"/>
        <v>0</v>
      </c>
      <c r="CL45" s="23">
        <f t="shared" si="161"/>
        <v>0</v>
      </c>
      <c r="CM45" s="23">
        <f t="shared" si="162"/>
        <v>0</v>
      </c>
      <c r="CN45" s="23">
        <f t="shared" si="163"/>
        <v>0</v>
      </c>
      <c r="CO45" s="23">
        <f t="shared" si="164"/>
        <v>0</v>
      </c>
      <c r="CP45" s="23">
        <f t="shared" si="165"/>
        <v>0</v>
      </c>
      <c r="CQ45" s="23">
        <f t="shared" si="166"/>
        <v>0</v>
      </c>
      <c r="CR45" s="23">
        <f t="shared" si="167"/>
        <v>0</v>
      </c>
      <c r="CS45" s="23">
        <f t="shared" si="168"/>
        <v>0</v>
      </c>
      <c r="CT45" s="23">
        <f t="shared" si="169"/>
        <v>0</v>
      </c>
      <c r="CU45" s="23">
        <f t="shared" si="170"/>
        <v>0</v>
      </c>
      <c r="CV45" s="23">
        <f t="shared" si="171"/>
        <v>0</v>
      </c>
      <c r="CW45" s="23">
        <f t="shared" si="172"/>
        <v>0</v>
      </c>
      <c r="CX45" s="23">
        <f t="shared" si="173"/>
        <v>0</v>
      </c>
      <c r="CY45" s="23">
        <f t="shared" si="174"/>
        <v>0</v>
      </c>
      <c r="CZ45" s="23">
        <f t="shared" si="175"/>
        <v>0</v>
      </c>
      <c r="DA45" s="23">
        <f t="shared" si="176"/>
        <v>0</v>
      </c>
      <c r="DB45" s="23">
        <f t="shared" si="177"/>
        <v>0</v>
      </c>
      <c r="DC45" s="23">
        <f t="shared" si="178"/>
        <v>0</v>
      </c>
      <c r="DD45" s="23">
        <f t="shared" si="179"/>
        <v>0</v>
      </c>
      <c r="DE45" s="23">
        <f t="shared" si="180"/>
        <v>0</v>
      </c>
      <c r="DF45" s="23">
        <f t="shared" si="181"/>
        <v>0</v>
      </c>
      <c r="DG45" s="23">
        <f t="shared" si="182"/>
        <v>0</v>
      </c>
      <c r="DH45" s="23">
        <f t="shared" si="183"/>
        <v>0</v>
      </c>
      <c r="DI45" s="23">
        <f t="shared" si="184"/>
        <v>0</v>
      </c>
      <c r="DJ45" s="23">
        <f t="shared" si="185"/>
        <v>0</v>
      </c>
      <c r="DK45" s="23" t="str">
        <f>Input!AK45</f>
        <v>80W/80W/80W</v>
      </c>
      <c r="DL45" s="23" t="str">
        <f>Input!BA45</f>
        <v>80W/80W/80W</v>
      </c>
      <c r="DM45" s="23" t="str">
        <f>Input!BQ45</f>
        <v/>
      </c>
      <c r="DN45" s="23" t="str">
        <f>Input!CE45</f>
        <v/>
      </c>
      <c r="DO45" s="23" t="str">
        <f>Input!CS45</f>
        <v/>
      </c>
      <c r="DP45" s="23" t="str">
        <f>Input!DG45</f>
        <v/>
      </c>
      <c r="DQ45" s="23" t="str">
        <f t="shared" si="186"/>
        <v>80W/ 80W/ 80W</v>
      </c>
      <c r="DR45" s="23" t="str">
        <f t="shared" si="187"/>
        <v>80W/ 80W/ 80W</v>
      </c>
      <c r="DS45" s="23" t="str">
        <f t="shared" si="188"/>
        <v/>
      </c>
      <c r="DT45" s="23" t="str">
        <f t="shared" si="189"/>
        <v/>
      </c>
      <c r="DU45" s="23" t="str">
        <f t="shared" si="190"/>
        <v/>
      </c>
      <c r="DV45" s="23" t="str">
        <f t="shared" si="191"/>
        <v/>
      </c>
      <c r="DW45" s="23">
        <f t="shared" si="192"/>
        <v>80</v>
      </c>
      <c r="DX45" s="23">
        <f t="shared" si="193"/>
        <v>80</v>
      </c>
      <c r="DY45" s="23">
        <f t="shared" si="194"/>
        <v>80</v>
      </c>
      <c r="DZ45" s="23">
        <f t="shared" si="195"/>
        <v>0</v>
      </c>
      <c r="EA45" s="23">
        <f t="shared" si="196"/>
        <v>0</v>
      </c>
      <c r="EB45" s="23">
        <f t="shared" si="197"/>
        <v>0</v>
      </c>
      <c r="EC45" s="23">
        <f t="shared" si="198"/>
        <v>80</v>
      </c>
      <c r="ED45" s="23">
        <f t="shared" si="199"/>
        <v>80</v>
      </c>
      <c r="EE45" s="23">
        <f t="shared" si="200"/>
        <v>80</v>
      </c>
      <c r="EF45" s="23">
        <f t="shared" si="201"/>
        <v>80</v>
      </c>
      <c r="EG45" s="23">
        <f t="shared" si="202"/>
        <v>0</v>
      </c>
      <c r="EH45" s="23">
        <f t="shared" si="203"/>
        <v>0</v>
      </c>
      <c r="EI45" s="23">
        <f t="shared" si="204"/>
        <v>0</v>
      </c>
      <c r="EJ45" s="23">
        <f t="shared" si="205"/>
        <v>80</v>
      </c>
      <c r="EK45" s="23">
        <f t="shared" si="206"/>
        <v>0</v>
      </c>
      <c r="EL45" s="23">
        <f t="shared" si="207"/>
        <v>0</v>
      </c>
      <c r="EM45" s="23">
        <f t="shared" si="208"/>
        <v>0</v>
      </c>
      <c r="EN45" s="23">
        <f t="shared" si="209"/>
        <v>0</v>
      </c>
      <c r="EO45" s="23">
        <f t="shared" si="210"/>
        <v>0</v>
      </c>
      <c r="EP45" s="23">
        <f t="shared" si="211"/>
        <v>0</v>
      </c>
      <c r="EQ45" s="23">
        <f t="shared" si="212"/>
        <v>0</v>
      </c>
      <c r="ER45" s="23">
        <f t="shared" si="213"/>
        <v>0</v>
      </c>
      <c r="ES45" s="23">
        <f t="shared" si="214"/>
        <v>0</v>
      </c>
      <c r="ET45" s="23">
        <f t="shared" si="215"/>
        <v>0</v>
      </c>
      <c r="EU45" s="23">
        <f t="shared" si="216"/>
        <v>0</v>
      </c>
      <c r="EV45" s="23">
        <f t="shared" si="217"/>
        <v>0</v>
      </c>
      <c r="EW45" s="23">
        <f t="shared" si="218"/>
        <v>0</v>
      </c>
      <c r="EX45" s="23">
        <f t="shared" si="219"/>
        <v>0</v>
      </c>
      <c r="EY45" s="23">
        <f t="shared" si="220"/>
        <v>0</v>
      </c>
      <c r="EZ45" s="23">
        <f t="shared" si="221"/>
        <v>0</v>
      </c>
      <c r="FA45" s="23">
        <f t="shared" si="222"/>
        <v>0</v>
      </c>
      <c r="FB45" s="23">
        <f t="shared" si="223"/>
        <v>0</v>
      </c>
      <c r="FC45" s="23">
        <f t="shared" si="224"/>
        <v>0</v>
      </c>
      <c r="FD45" s="23">
        <f t="shared" si="225"/>
        <v>0</v>
      </c>
      <c r="FE45" s="23">
        <f t="shared" si="226"/>
        <v>0</v>
      </c>
      <c r="FF45" s="23">
        <f t="shared" si="227"/>
        <v>0</v>
      </c>
      <c r="FG45" s="23">
        <f t="shared" si="228"/>
        <v>0</v>
      </c>
      <c r="FH45" s="23">
        <f t="shared" si="229"/>
        <v>0</v>
      </c>
      <c r="FI45" s="23">
        <f t="shared" si="230"/>
        <v>0</v>
      </c>
      <c r="FJ45" s="23">
        <f t="shared" si="231"/>
        <v>0</v>
      </c>
      <c r="FK45" s="23">
        <f t="shared" si="232"/>
        <v>0</v>
      </c>
      <c r="FL45" s="23">
        <f t="shared" si="233"/>
        <v>0</v>
      </c>
      <c r="FM45" s="23">
        <f t="shared" si="234"/>
        <v>80</v>
      </c>
      <c r="FN45" s="23" t="str">
        <f>Input!AL45</f>
        <v>G900</v>
      </c>
      <c r="FO45" s="23" t="str">
        <f>Input!BB45</f>
        <v>U2100</v>
      </c>
      <c r="FP45" s="23">
        <f>Input!BR45</f>
        <v>0</v>
      </c>
      <c r="FQ45" s="23" t="str">
        <f>Input!CF45</f>
        <v/>
      </c>
      <c r="FR45" s="23" t="str">
        <f>Input!CT45</f>
        <v/>
      </c>
      <c r="FS45" s="23" t="str">
        <f>Input!DH45</f>
        <v/>
      </c>
      <c r="FT45" s="23" t="str">
        <f>Input!AM45</f>
        <v>23m/ 23m/ 23m</v>
      </c>
      <c r="FU45" s="23" t="str">
        <f>Input!BC45</f>
        <v>23m/ 23m/ 23m</v>
      </c>
      <c r="FV45" s="23">
        <f>Input!BS45</f>
        <v>0</v>
      </c>
      <c r="FW45" s="23" t="str">
        <f>Input!CG45</f>
        <v/>
      </c>
      <c r="FX45" s="23" t="str">
        <f>Input!CU45</f>
        <v/>
      </c>
      <c r="FY45" s="23" t="str">
        <f>Input!DI45</f>
        <v/>
      </c>
      <c r="FZ45" s="23" t="str">
        <f t="shared" si="235"/>
        <v>23m/ 23m/ 23m</v>
      </c>
      <c r="GA45" s="23" t="str">
        <f t="shared" si="236"/>
        <v>23m/ 23m/ 23m</v>
      </c>
      <c r="GB45" s="23" t="str">
        <f t="shared" si="237"/>
        <v/>
      </c>
      <c r="GC45" s="23" t="str">
        <f t="shared" si="238"/>
        <v/>
      </c>
      <c r="GD45" s="23" t="str">
        <f t="shared" si="239"/>
        <v/>
      </c>
      <c r="GE45" s="23" t="str">
        <f t="shared" si="240"/>
        <v/>
      </c>
      <c r="GF45" s="23">
        <f t="shared" si="241"/>
        <v>23</v>
      </c>
      <c r="GG45" s="23">
        <f t="shared" si="242"/>
        <v>23</v>
      </c>
      <c r="GH45" s="23">
        <f t="shared" si="243"/>
        <v>23</v>
      </c>
      <c r="GI45" s="23">
        <f t="shared" si="244"/>
        <v>0</v>
      </c>
      <c r="GJ45" s="23">
        <f t="shared" si="245"/>
        <v>0</v>
      </c>
      <c r="GK45" s="23">
        <f t="shared" si="246"/>
        <v>0</v>
      </c>
      <c r="GL45" s="23">
        <f t="shared" si="247"/>
        <v>23</v>
      </c>
      <c r="GM45" s="23">
        <f t="shared" si="248"/>
        <v>23</v>
      </c>
      <c r="GN45" s="23">
        <f t="shared" si="249"/>
        <v>23</v>
      </c>
      <c r="GO45" s="23">
        <f t="shared" si="250"/>
        <v>0</v>
      </c>
      <c r="GP45" s="23">
        <f t="shared" si="251"/>
        <v>0</v>
      </c>
      <c r="GQ45" s="23">
        <f t="shared" si="252"/>
        <v>0</v>
      </c>
      <c r="GR45" s="23">
        <f t="shared" si="253"/>
        <v>0</v>
      </c>
      <c r="GS45" s="23">
        <f t="shared" si="254"/>
        <v>0</v>
      </c>
      <c r="GT45" s="23">
        <f t="shared" si="255"/>
        <v>0</v>
      </c>
      <c r="GU45" s="23">
        <f t="shared" si="256"/>
        <v>0</v>
      </c>
      <c r="GV45" s="23">
        <f t="shared" si="257"/>
        <v>0</v>
      </c>
      <c r="GW45" s="23">
        <f t="shared" si="258"/>
        <v>0</v>
      </c>
      <c r="GX45" s="23">
        <f t="shared" si="259"/>
        <v>0</v>
      </c>
      <c r="GY45" s="23">
        <f t="shared" si="260"/>
        <v>0</v>
      </c>
      <c r="GZ45" s="23">
        <f t="shared" si="261"/>
        <v>0</v>
      </c>
      <c r="HA45" s="23">
        <f t="shared" si="262"/>
        <v>0</v>
      </c>
      <c r="HB45" s="23">
        <f t="shared" si="263"/>
        <v>0</v>
      </c>
      <c r="HC45" s="23">
        <f t="shared" si="264"/>
        <v>0</v>
      </c>
      <c r="HD45" s="23">
        <f t="shared" si="265"/>
        <v>0</v>
      </c>
      <c r="HE45" s="23">
        <f t="shared" si="266"/>
        <v>0</v>
      </c>
      <c r="HF45" s="23">
        <f t="shared" si="267"/>
        <v>0</v>
      </c>
      <c r="HG45" s="23">
        <f t="shared" si="268"/>
        <v>0</v>
      </c>
      <c r="HH45" s="23">
        <f t="shared" si="269"/>
        <v>0</v>
      </c>
      <c r="HI45" s="23">
        <f t="shared" si="270"/>
        <v>0</v>
      </c>
      <c r="HJ45" s="23">
        <f t="shared" si="271"/>
        <v>0</v>
      </c>
      <c r="HK45" s="23">
        <f t="shared" si="272"/>
        <v>0</v>
      </c>
      <c r="HL45" s="23">
        <f t="shared" si="273"/>
        <v>0</v>
      </c>
      <c r="HM45" s="23">
        <f t="shared" si="274"/>
        <v>0</v>
      </c>
      <c r="HN45" s="23">
        <f t="shared" si="275"/>
        <v>0</v>
      </c>
      <c r="HO45" s="23">
        <f t="shared" si="276"/>
        <v>0</v>
      </c>
      <c r="HP45" s="23" t="str">
        <f>INDEX(LabNameList,MATCH(LabId,LabIDList,0))</f>
        <v>Trung tâm Kiểm định và Chứng nhận 2</v>
      </c>
      <c r="HQ45" s="23">
        <f t="shared" si="277"/>
        <v>23</v>
      </c>
      <c r="HR45" s="23">
        <f t="shared" si="278"/>
        <v>23</v>
      </c>
      <c r="HS45" s="23">
        <f t="shared" si="279"/>
        <v>0</v>
      </c>
      <c r="HT45" s="23">
        <f t="shared" si="280"/>
        <v>0</v>
      </c>
      <c r="HU45" s="23">
        <f t="shared" si="281"/>
        <v>0</v>
      </c>
      <c r="HV45" s="23">
        <f t="shared" si="282"/>
        <v>0</v>
      </c>
      <c r="HW45" s="22">
        <f t="shared" si="283"/>
        <v>23</v>
      </c>
      <c r="HX45" s="22">
        <f>Input!EB45</f>
        <v>9</v>
      </c>
      <c r="HY45" s="23">
        <v>97</v>
      </c>
      <c r="HZ45" s="23"/>
      <c r="IA45" s="23"/>
      <c r="IB45" s="23"/>
      <c r="IC45" s="25" t="str">
        <f t="shared" si="284"/>
        <v>B00044050118TG48</v>
      </c>
      <c r="ID45" s="26">
        <f>Input!O45</f>
        <v>44</v>
      </c>
      <c r="IE45" s="260" t="str">
        <f t="shared" si="285"/>
        <v>050118</v>
      </c>
      <c r="IF45" s="25" t="s">
        <v>7111</v>
      </c>
      <c r="IG45" s="260" t="str">
        <f t="shared" si="286"/>
        <v>05/01/2018</v>
      </c>
      <c r="IH45" s="260" t="str">
        <f t="shared" si="287"/>
        <v>05/01/2023</v>
      </c>
      <c r="II45" s="342" t="str">
        <f xml:space="preserve"> Input!R45</f>
        <v>05/01/2018</v>
      </c>
      <c r="IJ45" s="260">
        <f t="shared" si="288"/>
        <v>44931</v>
      </c>
      <c r="IK45" s="261">
        <f t="shared" si="289"/>
        <v>3</v>
      </c>
      <c r="IL45" s="262" t="str">
        <f t="shared" si="290"/>
        <v>3-2</v>
      </c>
      <c r="IM45" s="262" t="str">
        <f t="shared" si="291"/>
        <v>CHUNG</v>
      </c>
      <c r="IN45" s="262" t="str">
        <f t="shared" si="292"/>
        <v>KHAC</v>
      </c>
      <c r="IO45" s="262" t="str">
        <f t="shared" si="293"/>
        <v/>
      </c>
      <c r="IP45" s="262" t="str">
        <f t="shared" si="294"/>
        <v/>
      </c>
      <c r="IQ45" s="262" t="str">
        <f t="shared" si="295"/>
        <v/>
      </c>
      <c r="IR45" s="262">
        <f t="shared" si="296"/>
        <v>2</v>
      </c>
      <c r="IS45" s="262">
        <f t="shared" si="297"/>
        <v>1</v>
      </c>
      <c r="IT45" s="262" t="str">
        <f t="shared" si="298"/>
        <v>Yes</v>
      </c>
      <c r="IU45" s="262" t="str">
        <f t="shared" si="299"/>
        <v>Yes</v>
      </c>
    </row>
    <row r="46" spans="1:255" ht="114.75">
      <c r="A46" s="349">
        <f>Input!A46</f>
        <v>45</v>
      </c>
      <c r="B46" s="22" t="str">
        <f>INDEX(ApplicantIDList,MATCH(AI46,ApplicantNameList,0))</f>
        <v>VNM-HCM</v>
      </c>
      <c r="C46" s="22" t="str">
        <f>INDEX(OperatorIDList,MATCH(AJ46,OperatorNameList,0))</f>
        <v>VNMOBILE</v>
      </c>
      <c r="D46" s="22" t="str">
        <f>Input!Y46</f>
        <v>359291</v>
      </c>
      <c r="E46" s="22" t="str">
        <f>Input!G46</f>
        <v>Số 274/6, quốc lộ 1K, khu phố 1, phường Linh Xuân, quận Thủ Đức, thành phố Hồ Chí Minh.</v>
      </c>
      <c r="F46" s="22" t="str">
        <f>TRIM(SUBSTITUTE(SUBSTITUTE(Input!H46,"Thành phố ",""),"Tỉnh ",""))</f>
        <v>Hồ Chí Minh</v>
      </c>
      <c r="G46" s="22" t="str">
        <f>Input!I46</f>
        <v>106,7739</v>
      </c>
      <c r="H46" s="22" t="str">
        <f>Input!J46</f>
        <v>10,88532</v>
      </c>
      <c r="I46" s="22">
        <f>Input!V46</f>
        <v>2</v>
      </c>
      <c r="J46" s="22" t="str">
        <f>Input!K46</f>
        <v>K00045251217D005</v>
      </c>
      <c r="K46" s="24" t="str">
        <f>TEXT(Input!L46,"dd/mm/yyyy")</f>
        <v>30/12/2017</v>
      </c>
      <c r="L46" s="24" t="str">
        <f>TEXT(Input!M46,"dd/mm/yyyy")</f>
        <v>25/12/2017</v>
      </c>
      <c r="M46" s="22" t="str">
        <f t="shared" si="135"/>
        <v>CÔNG TY CỔ PHẦN VIỄN THÔNG DI ĐỘNG VIETNAMOBILE;CÔNG TY CỔ PHẦN VIỄN THÔNG DI ĐỘNG VIETNAMOBILE</v>
      </c>
      <c r="N46" s="22" t="str">
        <f t="shared" si="136"/>
        <v>359291;359291</v>
      </c>
      <c r="O46" s="22" t="str">
        <f t="shared" si="137"/>
        <v>ERICSSON RBS 2216;ZTE ZXSDR BS8700</v>
      </c>
      <c r="P46" s="22" t="str">
        <f t="shared" si="138"/>
        <v>3;3</v>
      </c>
      <c r="Q46" s="22" t="str">
        <f t="shared" si="139"/>
        <v>4/4/4;2/2/2</v>
      </c>
      <c r="R46" s="22" t="str">
        <f t="shared" si="140"/>
        <v>80W/ 80W/ 80W;80W/ 80W/ 80W</v>
      </c>
      <c r="S46" s="22" t="str">
        <f t="shared" si="141"/>
        <v>G900;U2100</v>
      </c>
      <c r="T46" s="22" t="str">
        <f t="shared" si="142"/>
        <v>31m/ 31m/ 31m;35m/ 35m/ 35m</v>
      </c>
      <c r="U46" s="22">
        <v>45</v>
      </c>
      <c r="V46" s="22"/>
      <c r="W46" s="22" t="b">
        <f>INDEX(TrueFalseList,_xlfn.IFNA(MATCH(Input!EC46,CoKhongList,0),MATCH(Input!EC46,YesNoList,0)))</f>
        <v>1</v>
      </c>
      <c r="X46" s="22" t="b">
        <f>INDEX(TrueFalseList,_xlfn.IFNA(MATCH(Input!W46,CoKhongList,0),MATCH(Input!W46,YesNoList,0)))</f>
        <v>0</v>
      </c>
      <c r="Y46" s="22" t="str">
        <f>Input!DZ46</f>
        <v/>
      </c>
      <c r="Z46" s="22" t="b">
        <f>INDEX(TrueFalseList,_xlfn.IFNA(MATCH(Input!EA46,CoKhongList,0),MATCH(Input!EA46,YesNoList,0)))</f>
        <v>1</v>
      </c>
      <c r="AA46" s="22">
        <f t="shared" si="143"/>
        <v>14</v>
      </c>
      <c r="AB46" s="22" t="b">
        <v>0</v>
      </c>
      <c r="AC46" s="22" t="b">
        <v>1</v>
      </c>
      <c r="AD46" s="22">
        <f>Input!DR46</f>
        <v>0</v>
      </c>
      <c r="AE46" s="22"/>
      <c r="AF46" s="22">
        <f>Options!D50</f>
        <v>0</v>
      </c>
      <c r="AG46" s="22">
        <f t="shared" si="144"/>
        <v>0</v>
      </c>
      <c r="AH46" s="23"/>
      <c r="AI46" s="350" t="str">
        <f>Input!E46</f>
        <v>CHI NHÁNH CÔNG TY CỔ PHẦN VIỄN THÔNG DI ĐỘNG VIETNAMOBILE TẠI THÀNH PHỐ HỒ CHÍ MINH</v>
      </c>
      <c r="AJ46" s="350" t="str">
        <f>Input!F46</f>
        <v>CÔNG TY CỔ PHẦN VIỄN THÔNG DI ĐỘNG VIETNAMOBILE</v>
      </c>
      <c r="AK46" s="22">
        <f t="shared" si="145"/>
        <v>5</v>
      </c>
      <c r="AL46" s="258" t="str">
        <f t="shared" si="146"/>
        <v>thành phố Hồ Chí Minh.</v>
      </c>
      <c r="AM46" s="258" t="str">
        <f t="shared" si="147"/>
        <v>quận Thủ Đức</v>
      </c>
      <c r="AN46" s="258" t="str">
        <f t="shared" si="148"/>
        <v>phường Linh Xuân</v>
      </c>
      <c r="AO46" s="22" t="str">
        <f>INDEX(CityIDList,MATCH(F46,CityNameList,0))</f>
        <v>HCM</v>
      </c>
      <c r="AP46" s="23" t="str">
        <f>Input!X46</f>
        <v>CÔNG TY CỔ PHẦN VIỄN THÔNG DI ĐỘNG VIETNAMOBILE</v>
      </c>
      <c r="AQ46" s="23" t="str">
        <f>Input!AN46</f>
        <v>CÔNG TY CỔ PHẦN VIỄN THÔNG DI ĐỘNG VIETNAMOBILE</v>
      </c>
      <c r="AR46" s="23">
        <f>Input!BD46</f>
        <v>0</v>
      </c>
      <c r="AS46" s="23" t="str">
        <f>Input!BT46</f>
        <v/>
      </c>
      <c r="AT46" s="23" t="str">
        <f>Input!CH46</f>
        <v/>
      </c>
      <c r="AU46" s="23" t="str">
        <f>Input!CV46</f>
        <v/>
      </c>
      <c r="AV46" s="23" t="str">
        <f>IF(I46&gt;=1,INDEX(OperatorIDList,MATCH(AP46,OperatorNameList,0)),"")</f>
        <v>VNMOBILE</v>
      </c>
      <c r="AW46" s="23" t="str">
        <f>IF(I46&gt;=2,INDEX(OperatorIDList,MATCH(AQ46,OperatorNameList,0)),"")</f>
        <v>VNMOBILE</v>
      </c>
      <c r="AX46" s="23" t="str">
        <f>IF(I46&gt;=3,INDEX(OperatorIDList,MATCH(AR46,OperatorNameList,0)),"")</f>
        <v/>
      </c>
      <c r="AY46" s="23" t="str">
        <f>IF(I46&gt;=4,INDEX(OperatorIDList,MATCH(AS46,OperatorNameList,0)),"")</f>
        <v/>
      </c>
      <c r="AZ46" s="23" t="str">
        <f>IF(I46&gt;=5,INDEX(OperatorIDList,MATCH(AT46,OperatorNameList,0)),"")</f>
        <v/>
      </c>
      <c r="BA46" s="23" t="str">
        <f>IF(I46&gt;=6,INDEX(OperatorIDList,MATCH(AU46,OperatorNameList,0)),"")</f>
        <v/>
      </c>
      <c r="BB46" s="23" t="str">
        <f t="shared" si="149"/>
        <v>VNMOBILE;VNMOBILE</v>
      </c>
      <c r="BC46" s="23" t="str">
        <f>Input!Y46</f>
        <v>359291</v>
      </c>
      <c r="BD46" s="23" t="str">
        <f>Input!AO46</f>
        <v>359291</v>
      </c>
      <c r="BE46" s="23">
        <f>Input!BE46</f>
        <v>0</v>
      </c>
      <c r="BF46" s="23" t="str">
        <f>Input!BU46</f>
        <v/>
      </c>
      <c r="BG46" s="23" t="str">
        <f>Input!CI46</f>
        <v/>
      </c>
      <c r="BH46" s="23" t="str">
        <f>Input!CW46</f>
        <v/>
      </c>
      <c r="BI46" s="23" t="str">
        <f>Input!Z46</f>
        <v>ERICSSON RBS 2216</v>
      </c>
      <c r="BJ46" s="23" t="str">
        <f>Input!AP46</f>
        <v>ZTE ZXSDR BS8700</v>
      </c>
      <c r="BK46" s="23">
        <f>Input!BF46</f>
        <v>0</v>
      </c>
      <c r="BL46" s="23" t="str">
        <f>Input!BV46</f>
        <v/>
      </c>
      <c r="BM46" s="23" t="str">
        <f>Input!CJ46</f>
        <v/>
      </c>
      <c r="BN46" s="23" t="str">
        <f>Input!CX46</f>
        <v/>
      </c>
      <c r="BO46" s="350">
        <f>IF(ISNUMBER(Input!AA46),Input!AA46,0)</f>
        <v>3</v>
      </c>
      <c r="BP46" s="350">
        <f>IF(ISNUMBER(Input!AQ46),Input!AQ46,0)</f>
        <v>3</v>
      </c>
      <c r="BQ46" s="350">
        <f>IF(ISNUMBER(Input!BG46),Input!BG46,0)</f>
        <v>0</v>
      </c>
      <c r="BR46" s="350">
        <f>IF(ISNUMBER(Input!BW46),Input!BW46,0)</f>
        <v>0</v>
      </c>
      <c r="BS46" s="350">
        <f>IF(ISNUMBER(Input!CK46),Input!CK46,0)</f>
        <v>0</v>
      </c>
      <c r="BT46" s="351">
        <f>IF(ISNUMBER(Input!CY46),Input!CY46,0)</f>
        <v>0</v>
      </c>
      <c r="BU46" s="23" t="str">
        <f>Input!AF46</f>
        <v>4/4/4</v>
      </c>
      <c r="BV46" s="23" t="str">
        <f>Input!AV46</f>
        <v>2/2/2</v>
      </c>
      <c r="BW46" s="23" t="str">
        <f>Input!BL46</f>
        <v/>
      </c>
      <c r="BX46" s="23" t="str">
        <f>Input!CA46</f>
        <v/>
      </c>
      <c r="BY46" s="23" t="str">
        <f>Input!CO46</f>
        <v/>
      </c>
      <c r="BZ46" s="23" t="str">
        <f>Input!DC46</f>
        <v/>
      </c>
      <c r="CA46" s="23">
        <f t="shared" si="150"/>
        <v>4</v>
      </c>
      <c r="CB46" s="23">
        <f t="shared" si="151"/>
        <v>4</v>
      </c>
      <c r="CC46" s="23">
        <f t="shared" si="152"/>
        <v>4</v>
      </c>
      <c r="CD46" s="23">
        <f t="shared" si="153"/>
        <v>0</v>
      </c>
      <c r="CE46" s="23">
        <f t="shared" si="154"/>
        <v>0</v>
      </c>
      <c r="CF46" s="23">
        <f t="shared" si="155"/>
        <v>0</v>
      </c>
      <c r="CG46" s="23">
        <f t="shared" si="156"/>
        <v>2</v>
      </c>
      <c r="CH46" s="23">
        <f t="shared" si="157"/>
        <v>2</v>
      </c>
      <c r="CI46" s="23">
        <f t="shared" si="158"/>
        <v>2</v>
      </c>
      <c r="CJ46" s="23">
        <f t="shared" si="159"/>
        <v>0</v>
      </c>
      <c r="CK46" s="23">
        <f t="shared" si="160"/>
        <v>0</v>
      </c>
      <c r="CL46" s="23">
        <f t="shared" si="161"/>
        <v>0</v>
      </c>
      <c r="CM46" s="23">
        <f t="shared" si="162"/>
        <v>0</v>
      </c>
      <c r="CN46" s="23">
        <f t="shared" si="163"/>
        <v>0</v>
      </c>
      <c r="CO46" s="23">
        <f t="shared" si="164"/>
        <v>0</v>
      </c>
      <c r="CP46" s="23">
        <f t="shared" si="165"/>
        <v>0</v>
      </c>
      <c r="CQ46" s="23">
        <f t="shared" si="166"/>
        <v>0</v>
      </c>
      <c r="CR46" s="23">
        <f t="shared" si="167"/>
        <v>0</v>
      </c>
      <c r="CS46" s="23">
        <f t="shared" si="168"/>
        <v>0</v>
      </c>
      <c r="CT46" s="23">
        <f t="shared" si="169"/>
        <v>0</v>
      </c>
      <c r="CU46" s="23">
        <f t="shared" si="170"/>
        <v>0</v>
      </c>
      <c r="CV46" s="23">
        <f t="shared" si="171"/>
        <v>0</v>
      </c>
      <c r="CW46" s="23">
        <f t="shared" si="172"/>
        <v>0</v>
      </c>
      <c r="CX46" s="23">
        <f t="shared" si="173"/>
        <v>0</v>
      </c>
      <c r="CY46" s="23">
        <f t="shared" si="174"/>
        <v>0</v>
      </c>
      <c r="CZ46" s="23">
        <f t="shared" si="175"/>
        <v>0</v>
      </c>
      <c r="DA46" s="23">
        <f t="shared" si="176"/>
        <v>0</v>
      </c>
      <c r="DB46" s="23">
        <f t="shared" si="177"/>
        <v>0</v>
      </c>
      <c r="DC46" s="23">
        <f t="shared" si="178"/>
        <v>0</v>
      </c>
      <c r="DD46" s="23">
        <f t="shared" si="179"/>
        <v>0</v>
      </c>
      <c r="DE46" s="23">
        <f t="shared" si="180"/>
        <v>0</v>
      </c>
      <c r="DF46" s="23">
        <f t="shared" si="181"/>
        <v>0</v>
      </c>
      <c r="DG46" s="23">
        <f t="shared" si="182"/>
        <v>0</v>
      </c>
      <c r="DH46" s="23">
        <f t="shared" si="183"/>
        <v>0</v>
      </c>
      <c r="DI46" s="23">
        <f t="shared" si="184"/>
        <v>0</v>
      </c>
      <c r="DJ46" s="23">
        <f t="shared" si="185"/>
        <v>0</v>
      </c>
      <c r="DK46" s="23" t="str">
        <f>Input!AK46</f>
        <v>80W/80W/80W</v>
      </c>
      <c r="DL46" s="23" t="str">
        <f>Input!BA46</f>
        <v>80W/80W/80W</v>
      </c>
      <c r="DM46" s="23" t="str">
        <f>Input!BQ46</f>
        <v/>
      </c>
      <c r="DN46" s="23" t="str">
        <f>Input!CE46</f>
        <v/>
      </c>
      <c r="DO46" s="23" t="str">
        <f>Input!CS46</f>
        <v/>
      </c>
      <c r="DP46" s="23" t="str">
        <f>Input!DG46</f>
        <v/>
      </c>
      <c r="DQ46" s="23" t="str">
        <f t="shared" si="186"/>
        <v>80W/ 80W/ 80W</v>
      </c>
      <c r="DR46" s="23" t="str">
        <f t="shared" si="187"/>
        <v>80W/ 80W/ 80W</v>
      </c>
      <c r="DS46" s="23" t="str">
        <f t="shared" si="188"/>
        <v/>
      </c>
      <c r="DT46" s="23" t="str">
        <f t="shared" si="189"/>
        <v/>
      </c>
      <c r="DU46" s="23" t="str">
        <f t="shared" si="190"/>
        <v/>
      </c>
      <c r="DV46" s="23" t="str">
        <f t="shared" si="191"/>
        <v/>
      </c>
      <c r="DW46" s="23">
        <f t="shared" si="192"/>
        <v>80</v>
      </c>
      <c r="DX46" s="23">
        <f t="shared" si="193"/>
        <v>80</v>
      </c>
      <c r="DY46" s="23">
        <f t="shared" si="194"/>
        <v>80</v>
      </c>
      <c r="DZ46" s="23">
        <f t="shared" si="195"/>
        <v>0</v>
      </c>
      <c r="EA46" s="23">
        <f t="shared" si="196"/>
        <v>0</v>
      </c>
      <c r="EB46" s="23">
        <f t="shared" si="197"/>
        <v>0</v>
      </c>
      <c r="EC46" s="23">
        <f t="shared" si="198"/>
        <v>80</v>
      </c>
      <c r="ED46" s="23">
        <f t="shared" si="199"/>
        <v>80</v>
      </c>
      <c r="EE46" s="23">
        <f t="shared" si="200"/>
        <v>80</v>
      </c>
      <c r="EF46" s="23">
        <f t="shared" si="201"/>
        <v>80</v>
      </c>
      <c r="EG46" s="23">
        <f t="shared" si="202"/>
        <v>0</v>
      </c>
      <c r="EH46" s="23">
        <f t="shared" si="203"/>
        <v>0</v>
      </c>
      <c r="EI46" s="23">
        <f t="shared" si="204"/>
        <v>0</v>
      </c>
      <c r="EJ46" s="23">
        <f t="shared" si="205"/>
        <v>80</v>
      </c>
      <c r="EK46" s="23">
        <f t="shared" si="206"/>
        <v>0</v>
      </c>
      <c r="EL46" s="23">
        <f t="shared" si="207"/>
        <v>0</v>
      </c>
      <c r="EM46" s="23">
        <f t="shared" si="208"/>
        <v>0</v>
      </c>
      <c r="EN46" s="23">
        <f t="shared" si="209"/>
        <v>0</v>
      </c>
      <c r="EO46" s="23">
        <f t="shared" si="210"/>
        <v>0</v>
      </c>
      <c r="EP46" s="23">
        <f t="shared" si="211"/>
        <v>0</v>
      </c>
      <c r="EQ46" s="23">
        <f t="shared" si="212"/>
        <v>0</v>
      </c>
      <c r="ER46" s="23">
        <f t="shared" si="213"/>
        <v>0</v>
      </c>
      <c r="ES46" s="23">
        <f t="shared" si="214"/>
        <v>0</v>
      </c>
      <c r="ET46" s="23">
        <f t="shared" si="215"/>
        <v>0</v>
      </c>
      <c r="EU46" s="23">
        <f t="shared" si="216"/>
        <v>0</v>
      </c>
      <c r="EV46" s="23">
        <f t="shared" si="217"/>
        <v>0</v>
      </c>
      <c r="EW46" s="23">
        <f t="shared" si="218"/>
        <v>0</v>
      </c>
      <c r="EX46" s="23">
        <f t="shared" si="219"/>
        <v>0</v>
      </c>
      <c r="EY46" s="23">
        <f t="shared" si="220"/>
        <v>0</v>
      </c>
      <c r="EZ46" s="23">
        <f t="shared" si="221"/>
        <v>0</v>
      </c>
      <c r="FA46" s="23">
        <f t="shared" si="222"/>
        <v>0</v>
      </c>
      <c r="FB46" s="23">
        <f t="shared" si="223"/>
        <v>0</v>
      </c>
      <c r="FC46" s="23">
        <f t="shared" si="224"/>
        <v>0</v>
      </c>
      <c r="FD46" s="23">
        <f t="shared" si="225"/>
        <v>0</v>
      </c>
      <c r="FE46" s="23">
        <f t="shared" si="226"/>
        <v>0</v>
      </c>
      <c r="FF46" s="23">
        <f t="shared" si="227"/>
        <v>0</v>
      </c>
      <c r="FG46" s="23">
        <f t="shared" si="228"/>
        <v>0</v>
      </c>
      <c r="FH46" s="23">
        <f t="shared" si="229"/>
        <v>0</v>
      </c>
      <c r="FI46" s="23">
        <f t="shared" si="230"/>
        <v>0</v>
      </c>
      <c r="FJ46" s="23">
        <f t="shared" si="231"/>
        <v>0</v>
      </c>
      <c r="FK46" s="23">
        <f t="shared" si="232"/>
        <v>0</v>
      </c>
      <c r="FL46" s="23">
        <f t="shared" si="233"/>
        <v>0</v>
      </c>
      <c r="FM46" s="23">
        <f t="shared" si="234"/>
        <v>80</v>
      </c>
      <c r="FN46" s="23" t="str">
        <f>Input!AL46</f>
        <v>G900</v>
      </c>
      <c r="FO46" s="23" t="str">
        <f>Input!BB46</f>
        <v>U2100</v>
      </c>
      <c r="FP46" s="23">
        <f>Input!BR46</f>
        <v>0</v>
      </c>
      <c r="FQ46" s="23" t="str">
        <f>Input!CF46</f>
        <v/>
      </c>
      <c r="FR46" s="23" t="str">
        <f>Input!CT46</f>
        <v/>
      </c>
      <c r="FS46" s="23" t="str">
        <f>Input!DH46</f>
        <v/>
      </c>
      <c r="FT46" s="23" t="str">
        <f>Input!AM46</f>
        <v>31m/ 31m/ 31m</v>
      </c>
      <c r="FU46" s="23" t="str">
        <f>Input!BC46</f>
        <v>35m/ 35m/ 35m</v>
      </c>
      <c r="FV46" s="23">
        <f>Input!BS46</f>
        <v>0</v>
      </c>
      <c r="FW46" s="23" t="str">
        <f>Input!CG46</f>
        <v/>
      </c>
      <c r="FX46" s="23" t="str">
        <f>Input!CU46</f>
        <v/>
      </c>
      <c r="FY46" s="23" t="str">
        <f>Input!DI46</f>
        <v/>
      </c>
      <c r="FZ46" s="23" t="str">
        <f t="shared" si="235"/>
        <v>31m/ 31m/ 31m</v>
      </c>
      <c r="GA46" s="23" t="str">
        <f t="shared" si="236"/>
        <v>35m/ 35m/ 35m</v>
      </c>
      <c r="GB46" s="23" t="str">
        <f t="shared" si="237"/>
        <v/>
      </c>
      <c r="GC46" s="23" t="str">
        <f t="shared" si="238"/>
        <v/>
      </c>
      <c r="GD46" s="23" t="str">
        <f t="shared" si="239"/>
        <v/>
      </c>
      <c r="GE46" s="23" t="str">
        <f t="shared" si="240"/>
        <v/>
      </c>
      <c r="GF46" s="23">
        <f t="shared" si="241"/>
        <v>31</v>
      </c>
      <c r="GG46" s="23">
        <f t="shared" si="242"/>
        <v>31</v>
      </c>
      <c r="GH46" s="23">
        <f t="shared" si="243"/>
        <v>31</v>
      </c>
      <c r="GI46" s="23">
        <f t="shared" si="244"/>
        <v>0</v>
      </c>
      <c r="GJ46" s="23">
        <f t="shared" si="245"/>
        <v>0</v>
      </c>
      <c r="GK46" s="23">
        <f t="shared" si="246"/>
        <v>0</v>
      </c>
      <c r="GL46" s="23">
        <f t="shared" si="247"/>
        <v>35</v>
      </c>
      <c r="GM46" s="23">
        <f t="shared" si="248"/>
        <v>35</v>
      </c>
      <c r="GN46" s="23">
        <f t="shared" si="249"/>
        <v>35</v>
      </c>
      <c r="GO46" s="23">
        <f t="shared" si="250"/>
        <v>0</v>
      </c>
      <c r="GP46" s="23">
        <f t="shared" si="251"/>
        <v>0</v>
      </c>
      <c r="GQ46" s="23">
        <f t="shared" si="252"/>
        <v>0</v>
      </c>
      <c r="GR46" s="23">
        <f t="shared" si="253"/>
        <v>0</v>
      </c>
      <c r="GS46" s="23">
        <f t="shared" si="254"/>
        <v>0</v>
      </c>
      <c r="GT46" s="23">
        <f t="shared" si="255"/>
        <v>0</v>
      </c>
      <c r="GU46" s="23">
        <f t="shared" si="256"/>
        <v>0</v>
      </c>
      <c r="GV46" s="23">
        <f t="shared" si="257"/>
        <v>0</v>
      </c>
      <c r="GW46" s="23">
        <f t="shared" si="258"/>
        <v>0</v>
      </c>
      <c r="GX46" s="23">
        <f t="shared" si="259"/>
        <v>0</v>
      </c>
      <c r="GY46" s="23">
        <f t="shared" si="260"/>
        <v>0</v>
      </c>
      <c r="GZ46" s="23">
        <f t="shared" si="261"/>
        <v>0</v>
      </c>
      <c r="HA46" s="23">
        <f t="shared" si="262"/>
        <v>0</v>
      </c>
      <c r="HB46" s="23">
        <f t="shared" si="263"/>
        <v>0</v>
      </c>
      <c r="HC46" s="23">
        <f t="shared" si="264"/>
        <v>0</v>
      </c>
      <c r="HD46" s="23">
        <f t="shared" si="265"/>
        <v>0</v>
      </c>
      <c r="HE46" s="23">
        <f t="shared" si="266"/>
        <v>0</v>
      </c>
      <c r="HF46" s="23">
        <f t="shared" si="267"/>
        <v>0</v>
      </c>
      <c r="HG46" s="23">
        <f t="shared" si="268"/>
        <v>0</v>
      </c>
      <c r="HH46" s="23">
        <f t="shared" si="269"/>
        <v>0</v>
      </c>
      <c r="HI46" s="23">
        <f t="shared" si="270"/>
        <v>0</v>
      </c>
      <c r="HJ46" s="23">
        <f t="shared" si="271"/>
        <v>0</v>
      </c>
      <c r="HK46" s="23">
        <f t="shared" si="272"/>
        <v>0</v>
      </c>
      <c r="HL46" s="23">
        <f t="shared" si="273"/>
        <v>0</v>
      </c>
      <c r="HM46" s="23">
        <f t="shared" si="274"/>
        <v>0</v>
      </c>
      <c r="HN46" s="23">
        <f t="shared" si="275"/>
        <v>0</v>
      </c>
      <c r="HO46" s="23">
        <f t="shared" si="276"/>
        <v>0</v>
      </c>
      <c r="HP46" s="23" t="str">
        <f>INDEX(LabNameList,MATCH(LabId,LabIDList,0))</f>
        <v>Trung tâm Kiểm định và Chứng nhận 2</v>
      </c>
      <c r="HQ46" s="23">
        <f t="shared" si="277"/>
        <v>31</v>
      </c>
      <c r="HR46" s="23">
        <f t="shared" si="278"/>
        <v>35</v>
      </c>
      <c r="HS46" s="23">
        <f t="shared" si="279"/>
        <v>0</v>
      </c>
      <c r="HT46" s="23">
        <f t="shared" si="280"/>
        <v>0</v>
      </c>
      <c r="HU46" s="23">
        <f t="shared" si="281"/>
        <v>0</v>
      </c>
      <c r="HV46" s="23">
        <f t="shared" si="282"/>
        <v>0</v>
      </c>
      <c r="HW46" s="22">
        <f t="shared" si="283"/>
        <v>31</v>
      </c>
      <c r="HX46" s="22">
        <f>Input!EB46</f>
        <v>17</v>
      </c>
      <c r="HY46" s="23">
        <v>97</v>
      </c>
      <c r="HZ46" s="23"/>
      <c r="IA46" s="23"/>
      <c r="IB46" s="23"/>
      <c r="IC46" s="25" t="str">
        <f t="shared" si="284"/>
        <v>B00045050118TG49</v>
      </c>
      <c r="ID46" s="26">
        <f>Input!O46</f>
        <v>45</v>
      </c>
      <c r="IE46" s="260" t="str">
        <f t="shared" si="285"/>
        <v>050118</v>
      </c>
      <c r="IF46" s="25" t="s">
        <v>7112</v>
      </c>
      <c r="IG46" s="260" t="str">
        <f t="shared" si="286"/>
        <v>05/01/2018</v>
      </c>
      <c r="IH46" s="260" t="str">
        <f t="shared" si="287"/>
        <v>05/01/2023</v>
      </c>
      <c r="II46" s="342" t="str">
        <f xml:space="preserve"> Input!R46</f>
        <v>05/01/2018</v>
      </c>
      <c r="IJ46" s="260">
        <f t="shared" si="288"/>
        <v>44931</v>
      </c>
      <c r="IK46" s="261">
        <f t="shared" si="289"/>
        <v>3</v>
      </c>
      <c r="IL46" s="262" t="str">
        <f t="shared" si="290"/>
        <v>3-2</v>
      </c>
      <c r="IM46" s="262" t="str">
        <f t="shared" si="291"/>
        <v>CHUNG</v>
      </c>
      <c r="IN46" s="262" t="str">
        <f t="shared" si="292"/>
        <v>KHAC</v>
      </c>
      <c r="IO46" s="262" t="str">
        <f t="shared" si="293"/>
        <v/>
      </c>
      <c r="IP46" s="262" t="str">
        <f t="shared" si="294"/>
        <v/>
      </c>
      <c r="IQ46" s="262" t="str">
        <f t="shared" si="295"/>
        <v/>
      </c>
      <c r="IR46" s="262">
        <f t="shared" si="296"/>
        <v>2</v>
      </c>
      <c r="IS46" s="262">
        <f t="shared" si="297"/>
        <v>1</v>
      </c>
      <c r="IT46" s="262" t="str">
        <f t="shared" si="298"/>
        <v>Yes</v>
      </c>
      <c r="IU46" s="262" t="str">
        <f t="shared" si="299"/>
        <v>Yes</v>
      </c>
    </row>
    <row r="47" spans="1:255" ht="114.75">
      <c r="A47" s="349">
        <f>Input!A47</f>
        <v>46</v>
      </c>
      <c r="B47" s="22" t="str">
        <f>INDEX(ApplicantIDList,MATCH(AI47,ApplicantNameList,0))</f>
        <v>VNM-HCM</v>
      </c>
      <c r="C47" s="22" t="str">
        <f>INDEX(OperatorIDList,MATCH(AJ47,OperatorNameList,0))</f>
        <v>VNMOBILE</v>
      </c>
      <c r="D47" s="22" t="str">
        <f>Input!Y47</f>
        <v>359520</v>
      </c>
      <c r="E47" s="22" t="str">
        <f>Input!G47</f>
        <v>Số 149/9, quốc lộ 1K, khu phố 5, phường Linh Xuân, quận Thủ Đức, thành phố Hồ Chí Minh.</v>
      </c>
      <c r="F47" s="22" t="str">
        <f>TRIM(SUBSTITUTE(SUBSTITUTE(Input!H47,"Thành phố ",""),"Tỉnh ",""))</f>
        <v>Hồ Chí Minh</v>
      </c>
      <c r="G47" s="22" t="str">
        <f>Input!I47</f>
        <v>106,76804</v>
      </c>
      <c r="H47" s="22" t="str">
        <f>Input!J47</f>
        <v>10,88194</v>
      </c>
      <c r="I47" s="22">
        <f>Input!V47</f>
        <v>2</v>
      </c>
      <c r="J47" s="22" t="str">
        <f>Input!K47</f>
        <v>K00046251217D005</v>
      </c>
      <c r="K47" s="24" t="str">
        <f>TEXT(Input!L47,"dd/mm/yyyy")</f>
        <v>30/12/2017</v>
      </c>
      <c r="L47" s="24" t="str">
        <f>TEXT(Input!M47,"dd/mm/yyyy")</f>
        <v>25/12/2017</v>
      </c>
      <c r="M47" s="22" t="str">
        <f t="shared" si="135"/>
        <v>CÔNG TY CỔ PHẦN VIỄN THÔNG DI ĐỘNG VIETNAMOBILE;CÔNG TY CỔ PHẦN VIỄN THÔNG DI ĐỘNG VIETNAMOBILE</v>
      </c>
      <c r="N47" s="22" t="str">
        <f t="shared" si="136"/>
        <v>359520;359520</v>
      </c>
      <c r="O47" s="22" t="str">
        <f t="shared" si="137"/>
        <v>ERICSSON RBS 2216;ZTE ZXSDR BS8700</v>
      </c>
      <c r="P47" s="22" t="str">
        <f t="shared" si="138"/>
        <v>3;3</v>
      </c>
      <c r="Q47" s="22" t="str">
        <f t="shared" si="139"/>
        <v>4/4/4;2/2/2</v>
      </c>
      <c r="R47" s="22" t="str">
        <f t="shared" si="140"/>
        <v>80W/ 80W/ 80W;80W/ 80W/ 80W</v>
      </c>
      <c r="S47" s="22" t="str">
        <f t="shared" si="141"/>
        <v>G900;U2100</v>
      </c>
      <c r="T47" s="22" t="str">
        <f t="shared" si="142"/>
        <v>25m/ 25m/ 25m;21m/ 21m/ 21m</v>
      </c>
      <c r="U47" s="22">
        <v>46</v>
      </c>
      <c r="V47" s="22"/>
      <c r="W47" s="22" t="b">
        <f>INDEX(TrueFalseList,_xlfn.IFNA(MATCH(Input!EC47,CoKhongList,0),MATCH(Input!EC47,YesNoList,0)))</f>
        <v>0</v>
      </c>
      <c r="X47" s="22" t="b">
        <f>INDEX(TrueFalseList,_xlfn.IFNA(MATCH(Input!W47,CoKhongList,0),MATCH(Input!W47,YesNoList,0)))</f>
        <v>0</v>
      </c>
      <c r="Y47" s="22" t="str">
        <f>Input!DZ47</f>
        <v/>
      </c>
      <c r="Z47" s="22" t="b">
        <f>INDEX(TrueFalseList,_xlfn.IFNA(MATCH(Input!EA47,CoKhongList,0),MATCH(Input!EA47,YesNoList,0)))</f>
        <v>1</v>
      </c>
      <c r="AA47" s="22">
        <f t="shared" si="143"/>
        <v>14</v>
      </c>
      <c r="AB47" s="22" t="b">
        <v>0</v>
      </c>
      <c r="AC47" s="22" t="b">
        <v>1</v>
      </c>
      <c r="AD47" s="22">
        <f>Input!DR47</f>
        <v>0</v>
      </c>
      <c r="AE47" s="22"/>
      <c r="AF47" s="22">
        <f>Options!D51</f>
        <v>0</v>
      </c>
      <c r="AG47" s="22">
        <f t="shared" si="144"/>
        <v>0</v>
      </c>
      <c r="AH47" s="23"/>
      <c r="AI47" s="350" t="str">
        <f>Input!E47</f>
        <v>CHI NHÁNH CÔNG TY CỔ PHẦN VIỄN THÔNG DI ĐỘNG VIETNAMOBILE TẠI THÀNH PHỐ HỒ CHÍ MINH</v>
      </c>
      <c r="AJ47" s="350" t="str">
        <f>Input!F47</f>
        <v>CÔNG TY CỔ PHẦN VIỄN THÔNG DI ĐỘNG VIETNAMOBILE</v>
      </c>
      <c r="AK47" s="22">
        <f t="shared" si="145"/>
        <v>5</v>
      </c>
      <c r="AL47" s="258" t="str">
        <f t="shared" si="146"/>
        <v>thành phố Hồ Chí Minh.</v>
      </c>
      <c r="AM47" s="258" t="str">
        <f t="shared" si="147"/>
        <v>quận Thủ Đức</v>
      </c>
      <c r="AN47" s="258" t="str">
        <f t="shared" si="148"/>
        <v>phường Linh Xuân</v>
      </c>
      <c r="AO47" s="22" t="str">
        <f>INDEX(CityIDList,MATCH(F47,CityNameList,0))</f>
        <v>HCM</v>
      </c>
      <c r="AP47" s="23" t="str">
        <f>Input!X47</f>
        <v>CÔNG TY CỔ PHẦN VIỄN THÔNG DI ĐỘNG VIETNAMOBILE</v>
      </c>
      <c r="AQ47" s="23" t="str">
        <f>Input!AN47</f>
        <v>CÔNG TY CỔ PHẦN VIỄN THÔNG DI ĐỘNG VIETNAMOBILE</v>
      </c>
      <c r="AR47" s="23">
        <f>Input!BD47</f>
        <v>0</v>
      </c>
      <c r="AS47" s="23" t="str">
        <f>Input!BT47</f>
        <v/>
      </c>
      <c r="AT47" s="23" t="str">
        <f>Input!CH47</f>
        <v/>
      </c>
      <c r="AU47" s="23" t="str">
        <f>Input!CV47</f>
        <v/>
      </c>
      <c r="AV47" s="23" t="str">
        <f>IF(I47&gt;=1,INDEX(OperatorIDList,MATCH(AP47,OperatorNameList,0)),"")</f>
        <v>VNMOBILE</v>
      </c>
      <c r="AW47" s="23" t="str">
        <f>IF(I47&gt;=2,INDEX(OperatorIDList,MATCH(AQ47,OperatorNameList,0)),"")</f>
        <v>VNMOBILE</v>
      </c>
      <c r="AX47" s="23" t="str">
        <f>IF(I47&gt;=3,INDEX(OperatorIDList,MATCH(AR47,OperatorNameList,0)),"")</f>
        <v/>
      </c>
      <c r="AY47" s="23" t="str">
        <f>IF(I47&gt;=4,INDEX(OperatorIDList,MATCH(AS47,OperatorNameList,0)),"")</f>
        <v/>
      </c>
      <c r="AZ47" s="23" t="str">
        <f>IF(I47&gt;=5,INDEX(OperatorIDList,MATCH(AT47,OperatorNameList,0)),"")</f>
        <v/>
      </c>
      <c r="BA47" s="23" t="str">
        <f>IF(I47&gt;=6,INDEX(OperatorIDList,MATCH(AU47,OperatorNameList,0)),"")</f>
        <v/>
      </c>
      <c r="BB47" s="23" t="str">
        <f t="shared" si="149"/>
        <v>VNMOBILE;VNMOBILE</v>
      </c>
      <c r="BC47" s="23" t="str">
        <f>Input!Y47</f>
        <v>359520</v>
      </c>
      <c r="BD47" s="23" t="str">
        <f>Input!AO47</f>
        <v>359520</v>
      </c>
      <c r="BE47" s="23">
        <f>Input!BE47</f>
        <v>0</v>
      </c>
      <c r="BF47" s="23" t="str">
        <f>Input!BU47</f>
        <v/>
      </c>
      <c r="BG47" s="23" t="str">
        <f>Input!CI47</f>
        <v/>
      </c>
      <c r="BH47" s="23" t="str">
        <f>Input!CW47</f>
        <v/>
      </c>
      <c r="BI47" s="23" t="str">
        <f>Input!Z47</f>
        <v>ERICSSON RBS 2216</v>
      </c>
      <c r="BJ47" s="23" t="str">
        <f>Input!AP47</f>
        <v>ZTE ZXSDR BS8700</v>
      </c>
      <c r="BK47" s="23">
        <f>Input!BF47</f>
        <v>0</v>
      </c>
      <c r="BL47" s="23" t="str">
        <f>Input!BV47</f>
        <v/>
      </c>
      <c r="BM47" s="23" t="str">
        <f>Input!CJ47</f>
        <v/>
      </c>
      <c r="BN47" s="23" t="str">
        <f>Input!CX47</f>
        <v/>
      </c>
      <c r="BO47" s="350">
        <f>IF(ISNUMBER(Input!AA47),Input!AA47,0)</f>
        <v>3</v>
      </c>
      <c r="BP47" s="350">
        <f>IF(ISNUMBER(Input!AQ47),Input!AQ47,0)</f>
        <v>3</v>
      </c>
      <c r="BQ47" s="350">
        <f>IF(ISNUMBER(Input!BG47),Input!BG47,0)</f>
        <v>0</v>
      </c>
      <c r="BR47" s="350">
        <f>IF(ISNUMBER(Input!BW47),Input!BW47,0)</f>
        <v>0</v>
      </c>
      <c r="BS47" s="350">
        <f>IF(ISNUMBER(Input!CK47),Input!CK47,0)</f>
        <v>0</v>
      </c>
      <c r="BT47" s="351">
        <f>IF(ISNUMBER(Input!CY47),Input!CY47,0)</f>
        <v>0</v>
      </c>
      <c r="BU47" s="23" t="str">
        <f>Input!AF47</f>
        <v>4/4/4</v>
      </c>
      <c r="BV47" s="23" t="str">
        <f>Input!AV47</f>
        <v>2/2/2</v>
      </c>
      <c r="BW47" s="23" t="str">
        <f>Input!BL47</f>
        <v/>
      </c>
      <c r="BX47" s="23" t="str">
        <f>Input!CA47</f>
        <v/>
      </c>
      <c r="BY47" s="23" t="str">
        <f>Input!CO47</f>
        <v/>
      </c>
      <c r="BZ47" s="23" t="str">
        <f>Input!DC47</f>
        <v/>
      </c>
      <c r="CA47" s="23">
        <f t="shared" si="150"/>
        <v>4</v>
      </c>
      <c r="CB47" s="23">
        <f t="shared" si="151"/>
        <v>4</v>
      </c>
      <c r="CC47" s="23">
        <f t="shared" si="152"/>
        <v>4</v>
      </c>
      <c r="CD47" s="23">
        <f t="shared" si="153"/>
        <v>0</v>
      </c>
      <c r="CE47" s="23">
        <f t="shared" si="154"/>
        <v>0</v>
      </c>
      <c r="CF47" s="23">
        <f t="shared" si="155"/>
        <v>0</v>
      </c>
      <c r="CG47" s="23">
        <f t="shared" si="156"/>
        <v>2</v>
      </c>
      <c r="CH47" s="23">
        <f t="shared" si="157"/>
        <v>2</v>
      </c>
      <c r="CI47" s="23">
        <f t="shared" si="158"/>
        <v>2</v>
      </c>
      <c r="CJ47" s="23">
        <f t="shared" si="159"/>
        <v>0</v>
      </c>
      <c r="CK47" s="23">
        <f t="shared" si="160"/>
        <v>0</v>
      </c>
      <c r="CL47" s="23">
        <f t="shared" si="161"/>
        <v>0</v>
      </c>
      <c r="CM47" s="23">
        <f t="shared" si="162"/>
        <v>0</v>
      </c>
      <c r="CN47" s="23">
        <f t="shared" si="163"/>
        <v>0</v>
      </c>
      <c r="CO47" s="23">
        <f t="shared" si="164"/>
        <v>0</v>
      </c>
      <c r="CP47" s="23">
        <f t="shared" si="165"/>
        <v>0</v>
      </c>
      <c r="CQ47" s="23">
        <f t="shared" si="166"/>
        <v>0</v>
      </c>
      <c r="CR47" s="23">
        <f t="shared" si="167"/>
        <v>0</v>
      </c>
      <c r="CS47" s="23">
        <f t="shared" si="168"/>
        <v>0</v>
      </c>
      <c r="CT47" s="23">
        <f t="shared" si="169"/>
        <v>0</v>
      </c>
      <c r="CU47" s="23">
        <f t="shared" si="170"/>
        <v>0</v>
      </c>
      <c r="CV47" s="23">
        <f t="shared" si="171"/>
        <v>0</v>
      </c>
      <c r="CW47" s="23">
        <f t="shared" si="172"/>
        <v>0</v>
      </c>
      <c r="CX47" s="23">
        <f t="shared" si="173"/>
        <v>0</v>
      </c>
      <c r="CY47" s="23">
        <f t="shared" si="174"/>
        <v>0</v>
      </c>
      <c r="CZ47" s="23">
        <f t="shared" si="175"/>
        <v>0</v>
      </c>
      <c r="DA47" s="23">
        <f t="shared" si="176"/>
        <v>0</v>
      </c>
      <c r="DB47" s="23">
        <f t="shared" si="177"/>
        <v>0</v>
      </c>
      <c r="DC47" s="23">
        <f t="shared" si="178"/>
        <v>0</v>
      </c>
      <c r="DD47" s="23">
        <f t="shared" si="179"/>
        <v>0</v>
      </c>
      <c r="DE47" s="23">
        <f t="shared" si="180"/>
        <v>0</v>
      </c>
      <c r="DF47" s="23">
        <f t="shared" si="181"/>
        <v>0</v>
      </c>
      <c r="DG47" s="23">
        <f t="shared" si="182"/>
        <v>0</v>
      </c>
      <c r="DH47" s="23">
        <f t="shared" si="183"/>
        <v>0</v>
      </c>
      <c r="DI47" s="23">
        <f t="shared" si="184"/>
        <v>0</v>
      </c>
      <c r="DJ47" s="23">
        <f t="shared" si="185"/>
        <v>0</v>
      </c>
      <c r="DK47" s="23" t="str">
        <f>Input!AK47</f>
        <v>80W/80W/80W</v>
      </c>
      <c r="DL47" s="23" t="str">
        <f>Input!BA47</f>
        <v>80W/80W/80W</v>
      </c>
      <c r="DM47" s="23" t="str">
        <f>Input!BQ47</f>
        <v/>
      </c>
      <c r="DN47" s="23" t="str">
        <f>Input!CE47</f>
        <v/>
      </c>
      <c r="DO47" s="23" t="str">
        <f>Input!CS47</f>
        <v/>
      </c>
      <c r="DP47" s="23" t="str">
        <f>Input!DG47</f>
        <v/>
      </c>
      <c r="DQ47" s="23" t="str">
        <f t="shared" si="186"/>
        <v>80W/ 80W/ 80W</v>
      </c>
      <c r="DR47" s="23" t="str">
        <f t="shared" si="187"/>
        <v>80W/ 80W/ 80W</v>
      </c>
      <c r="DS47" s="23" t="str">
        <f t="shared" si="188"/>
        <v/>
      </c>
      <c r="DT47" s="23" t="str">
        <f t="shared" si="189"/>
        <v/>
      </c>
      <c r="DU47" s="23" t="str">
        <f t="shared" si="190"/>
        <v/>
      </c>
      <c r="DV47" s="23" t="str">
        <f t="shared" si="191"/>
        <v/>
      </c>
      <c r="DW47" s="23">
        <f t="shared" si="192"/>
        <v>80</v>
      </c>
      <c r="DX47" s="23">
        <f t="shared" si="193"/>
        <v>80</v>
      </c>
      <c r="DY47" s="23">
        <f t="shared" si="194"/>
        <v>80</v>
      </c>
      <c r="DZ47" s="23">
        <f t="shared" si="195"/>
        <v>0</v>
      </c>
      <c r="EA47" s="23">
        <f t="shared" si="196"/>
        <v>0</v>
      </c>
      <c r="EB47" s="23">
        <f t="shared" si="197"/>
        <v>0</v>
      </c>
      <c r="EC47" s="23">
        <f t="shared" si="198"/>
        <v>80</v>
      </c>
      <c r="ED47" s="23">
        <f t="shared" si="199"/>
        <v>80</v>
      </c>
      <c r="EE47" s="23">
        <f t="shared" si="200"/>
        <v>80</v>
      </c>
      <c r="EF47" s="23">
        <f t="shared" si="201"/>
        <v>80</v>
      </c>
      <c r="EG47" s="23">
        <f t="shared" si="202"/>
        <v>0</v>
      </c>
      <c r="EH47" s="23">
        <f t="shared" si="203"/>
        <v>0</v>
      </c>
      <c r="EI47" s="23">
        <f t="shared" si="204"/>
        <v>0</v>
      </c>
      <c r="EJ47" s="23">
        <f t="shared" si="205"/>
        <v>80</v>
      </c>
      <c r="EK47" s="23">
        <f t="shared" si="206"/>
        <v>0</v>
      </c>
      <c r="EL47" s="23">
        <f t="shared" si="207"/>
        <v>0</v>
      </c>
      <c r="EM47" s="23">
        <f t="shared" si="208"/>
        <v>0</v>
      </c>
      <c r="EN47" s="23">
        <f t="shared" si="209"/>
        <v>0</v>
      </c>
      <c r="EO47" s="23">
        <f t="shared" si="210"/>
        <v>0</v>
      </c>
      <c r="EP47" s="23">
        <f t="shared" si="211"/>
        <v>0</v>
      </c>
      <c r="EQ47" s="23">
        <f t="shared" si="212"/>
        <v>0</v>
      </c>
      <c r="ER47" s="23">
        <f t="shared" si="213"/>
        <v>0</v>
      </c>
      <c r="ES47" s="23">
        <f t="shared" si="214"/>
        <v>0</v>
      </c>
      <c r="ET47" s="23">
        <f t="shared" si="215"/>
        <v>0</v>
      </c>
      <c r="EU47" s="23">
        <f t="shared" si="216"/>
        <v>0</v>
      </c>
      <c r="EV47" s="23">
        <f t="shared" si="217"/>
        <v>0</v>
      </c>
      <c r="EW47" s="23">
        <f t="shared" si="218"/>
        <v>0</v>
      </c>
      <c r="EX47" s="23">
        <f t="shared" si="219"/>
        <v>0</v>
      </c>
      <c r="EY47" s="23">
        <f t="shared" si="220"/>
        <v>0</v>
      </c>
      <c r="EZ47" s="23">
        <f t="shared" si="221"/>
        <v>0</v>
      </c>
      <c r="FA47" s="23">
        <f t="shared" si="222"/>
        <v>0</v>
      </c>
      <c r="FB47" s="23">
        <f t="shared" si="223"/>
        <v>0</v>
      </c>
      <c r="FC47" s="23">
        <f t="shared" si="224"/>
        <v>0</v>
      </c>
      <c r="FD47" s="23">
        <f t="shared" si="225"/>
        <v>0</v>
      </c>
      <c r="FE47" s="23">
        <f t="shared" si="226"/>
        <v>0</v>
      </c>
      <c r="FF47" s="23">
        <f t="shared" si="227"/>
        <v>0</v>
      </c>
      <c r="FG47" s="23">
        <f t="shared" si="228"/>
        <v>0</v>
      </c>
      <c r="FH47" s="23">
        <f t="shared" si="229"/>
        <v>0</v>
      </c>
      <c r="FI47" s="23">
        <f t="shared" si="230"/>
        <v>0</v>
      </c>
      <c r="FJ47" s="23">
        <f t="shared" si="231"/>
        <v>0</v>
      </c>
      <c r="FK47" s="23">
        <f t="shared" si="232"/>
        <v>0</v>
      </c>
      <c r="FL47" s="23">
        <f t="shared" si="233"/>
        <v>0</v>
      </c>
      <c r="FM47" s="23">
        <f t="shared" si="234"/>
        <v>80</v>
      </c>
      <c r="FN47" s="23" t="str">
        <f>Input!AL47</f>
        <v>G900</v>
      </c>
      <c r="FO47" s="23" t="str">
        <f>Input!BB47</f>
        <v>U2100</v>
      </c>
      <c r="FP47" s="23">
        <f>Input!BR47</f>
        <v>0</v>
      </c>
      <c r="FQ47" s="23" t="str">
        <f>Input!CF47</f>
        <v/>
      </c>
      <c r="FR47" s="23" t="str">
        <f>Input!CT47</f>
        <v/>
      </c>
      <c r="FS47" s="23" t="str">
        <f>Input!DH47</f>
        <v/>
      </c>
      <c r="FT47" s="23" t="str">
        <f>Input!AM47</f>
        <v>25m/ 25m/ 25m</v>
      </c>
      <c r="FU47" s="23" t="str">
        <f>Input!BC47</f>
        <v>21m/ 21m/ 21m</v>
      </c>
      <c r="FV47" s="23">
        <f>Input!BS47</f>
        <v>0</v>
      </c>
      <c r="FW47" s="23" t="str">
        <f>Input!CG47</f>
        <v/>
      </c>
      <c r="FX47" s="23" t="str">
        <f>Input!CU47</f>
        <v/>
      </c>
      <c r="FY47" s="23" t="str">
        <f>Input!DI47</f>
        <v/>
      </c>
      <c r="FZ47" s="23" t="str">
        <f t="shared" si="235"/>
        <v>25m/ 25m/ 25m</v>
      </c>
      <c r="GA47" s="23" t="str">
        <f t="shared" si="236"/>
        <v>21m/ 21m/ 21m</v>
      </c>
      <c r="GB47" s="23" t="str">
        <f t="shared" si="237"/>
        <v/>
      </c>
      <c r="GC47" s="23" t="str">
        <f t="shared" si="238"/>
        <v/>
      </c>
      <c r="GD47" s="23" t="str">
        <f t="shared" si="239"/>
        <v/>
      </c>
      <c r="GE47" s="23" t="str">
        <f t="shared" si="240"/>
        <v/>
      </c>
      <c r="GF47" s="23">
        <f t="shared" si="241"/>
        <v>25</v>
      </c>
      <c r="GG47" s="23">
        <f t="shared" si="242"/>
        <v>25</v>
      </c>
      <c r="GH47" s="23">
        <f t="shared" si="243"/>
        <v>25</v>
      </c>
      <c r="GI47" s="23">
        <f t="shared" si="244"/>
        <v>0</v>
      </c>
      <c r="GJ47" s="23">
        <f t="shared" si="245"/>
        <v>0</v>
      </c>
      <c r="GK47" s="23">
        <f t="shared" si="246"/>
        <v>0</v>
      </c>
      <c r="GL47" s="23">
        <f t="shared" si="247"/>
        <v>21</v>
      </c>
      <c r="GM47" s="23">
        <f t="shared" si="248"/>
        <v>21</v>
      </c>
      <c r="GN47" s="23">
        <f t="shared" si="249"/>
        <v>21</v>
      </c>
      <c r="GO47" s="23">
        <f t="shared" si="250"/>
        <v>0</v>
      </c>
      <c r="GP47" s="23">
        <f t="shared" si="251"/>
        <v>0</v>
      </c>
      <c r="GQ47" s="23">
        <f t="shared" si="252"/>
        <v>0</v>
      </c>
      <c r="GR47" s="23">
        <f t="shared" si="253"/>
        <v>0</v>
      </c>
      <c r="GS47" s="23">
        <f t="shared" si="254"/>
        <v>0</v>
      </c>
      <c r="GT47" s="23">
        <f t="shared" si="255"/>
        <v>0</v>
      </c>
      <c r="GU47" s="23">
        <f t="shared" si="256"/>
        <v>0</v>
      </c>
      <c r="GV47" s="23">
        <f t="shared" si="257"/>
        <v>0</v>
      </c>
      <c r="GW47" s="23">
        <f t="shared" si="258"/>
        <v>0</v>
      </c>
      <c r="GX47" s="23">
        <f t="shared" si="259"/>
        <v>0</v>
      </c>
      <c r="GY47" s="23">
        <f t="shared" si="260"/>
        <v>0</v>
      </c>
      <c r="GZ47" s="23">
        <f t="shared" si="261"/>
        <v>0</v>
      </c>
      <c r="HA47" s="23">
        <f t="shared" si="262"/>
        <v>0</v>
      </c>
      <c r="HB47" s="23">
        <f t="shared" si="263"/>
        <v>0</v>
      </c>
      <c r="HC47" s="23">
        <f t="shared" si="264"/>
        <v>0</v>
      </c>
      <c r="HD47" s="23">
        <f t="shared" si="265"/>
        <v>0</v>
      </c>
      <c r="HE47" s="23">
        <f t="shared" si="266"/>
        <v>0</v>
      </c>
      <c r="HF47" s="23">
        <f t="shared" si="267"/>
        <v>0</v>
      </c>
      <c r="HG47" s="23">
        <f t="shared" si="268"/>
        <v>0</v>
      </c>
      <c r="HH47" s="23">
        <f t="shared" si="269"/>
        <v>0</v>
      </c>
      <c r="HI47" s="23">
        <f t="shared" si="270"/>
        <v>0</v>
      </c>
      <c r="HJ47" s="23">
        <f t="shared" si="271"/>
        <v>0</v>
      </c>
      <c r="HK47" s="23">
        <f t="shared" si="272"/>
        <v>0</v>
      </c>
      <c r="HL47" s="23">
        <f t="shared" si="273"/>
        <v>0</v>
      </c>
      <c r="HM47" s="23">
        <f t="shared" si="274"/>
        <v>0</v>
      </c>
      <c r="HN47" s="23">
        <f t="shared" si="275"/>
        <v>0</v>
      </c>
      <c r="HO47" s="23">
        <f t="shared" si="276"/>
        <v>0</v>
      </c>
      <c r="HP47" s="23" t="str">
        <f>INDEX(LabNameList,MATCH(LabId,LabIDList,0))</f>
        <v>Trung tâm Kiểm định và Chứng nhận 2</v>
      </c>
      <c r="HQ47" s="23">
        <f t="shared" si="277"/>
        <v>25</v>
      </c>
      <c r="HR47" s="23">
        <f t="shared" si="278"/>
        <v>21</v>
      </c>
      <c r="HS47" s="23">
        <f t="shared" si="279"/>
        <v>0</v>
      </c>
      <c r="HT47" s="23">
        <f t="shared" si="280"/>
        <v>0</v>
      </c>
      <c r="HU47" s="23">
        <f t="shared" si="281"/>
        <v>0</v>
      </c>
      <c r="HV47" s="23">
        <f t="shared" si="282"/>
        <v>0</v>
      </c>
      <c r="HW47" s="22">
        <f t="shared" si="283"/>
        <v>21</v>
      </c>
      <c r="HX47" s="22">
        <f>Input!EB47</f>
        <v>7</v>
      </c>
      <c r="HY47" s="23">
        <v>97</v>
      </c>
      <c r="HZ47" s="23"/>
      <c r="IA47" s="23"/>
      <c r="IB47" s="23"/>
      <c r="IC47" s="25" t="str">
        <f t="shared" si="284"/>
        <v>B00046050118TG50</v>
      </c>
      <c r="ID47" s="26">
        <f>Input!O47</f>
        <v>46</v>
      </c>
      <c r="IE47" s="260" t="str">
        <f t="shared" si="285"/>
        <v>050118</v>
      </c>
      <c r="IF47" s="25" t="s">
        <v>7113</v>
      </c>
      <c r="IG47" s="260" t="str">
        <f t="shared" si="286"/>
        <v>05/01/2018</v>
      </c>
      <c r="IH47" s="260" t="str">
        <f t="shared" si="287"/>
        <v>05/01/2023</v>
      </c>
      <c r="II47" s="342" t="str">
        <f xml:space="preserve"> Input!R47</f>
        <v>05/01/2018</v>
      </c>
      <c r="IJ47" s="260">
        <f t="shared" si="288"/>
        <v>44931</v>
      </c>
      <c r="IK47" s="261">
        <f t="shared" si="289"/>
        <v>3</v>
      </c>
      <c r="IL47" s="262" t="str">
        <f t="shared" si="290"/>
        <v>3-2</v>
      </c>
      <c r="IM47" s="262" t="str">
        <f t="shared" si="291"/>
        <v>CHUNG</v>
      </c>
      <c r="IN47" s="262" t="str">
        <f t="shared" si="292"/>
        <v>KHAC</v>
      </c>
      <c r="IO47" s="262" t="str">
        <f t="shared" si="293"/>
        <v/>
      </c>
      <c r="IP47" s="262" t="str">
        <f t="shared" si="294"/>
        <v/>
      </c>
      <c r="IQ47" s="262" t="str">
        <f t="shared" si="295"/>
        <v/>
      </c>
      <c r="IR47" s="262">
        <f t="shared" si="296"/>
        <v>2</v>
      </c>
      <c r="IS47" s="262">
        <f t="shared" si="297"/>
        <v>1</v>
      </c>
      <c r="IT47" s="262" t="str">
        <f t="shared" si="298"/>
        <v>Yes</v>
      </c>
      <c r="IU47" s="262" t="str">
        <f t="shared" si="299"/>
        <v>Yes</v>
      </c>
    </row>
    <row r="48" spans="1:255" ht="114.75">
      <c r="A48" s="349">
        <f>Input!A48</f>
        <v>47</v>
      </c>
      <c r="B48" s="22" t="str">
        <f>INDEX(ApplicantIDList,MATCH(AI48,ApplicantNameList,0))</f>
        <v>VNM-HCM</v>
      </c>
      <c r="C48" s="22" t="str">
        <f>INDEX(OperatorIDList,MATCH(AJ48,OperatorNameList,0))</f>
        <v>VNMOBILE</v>
      </c>
      <c r="D48" s="22" t="str">
        <f>Input!Y48</f>
        <v>359478</v>
      </c>
      <c r="E48" s="22" t="str">
        <f>Input!G48</f>
        <v>Số 238/10/13, đường Hoàng Diệu 2, tổ 53, khu phố 5, phường Linh Chiểu, quận Thủ Đức, thành phố Hồ Chí Minh.</v>
      </c>
      <c r="F48" s="22" t="str">
        <f>TRIM(SUBSTITUTE(SUBSTITUTE(Input!H48,"Thành phố ",""),"Tỉnh ",""))</f>
        <v>Hồ Chí Minh</v>
      </c>
      <c r="G48" s="22" t="str">
        <f>Input!I48</f>
        <v>106,77029</v>
      </c>
      <c r="H48" s="22" t="str">
        <f>Input!J48</f>
        <v>10,85304</v>
      </c>
      <c r="I48" s="22">
        <f>Input!V48</f>
        <v>2</v>
      </c>
      <c r="J48" s="22" t="str">
        <f>Input!K48</f>
        <v>K00047261217D005</v>
      </c>
      <c r="K48" s="24" t="str">
        <f>TEXT(Input!L48,"dd/mm/yyyy")</f>
        <v>30/12/2017</v>
      </c>
      <c r="L48" s="24" t="str">
        <f>TEXT(Input!M48,"dd/mm/yyyy")</f>
        <v>26/12/2017</v>
      </c>
      <c r="M48" s="22" t="str">
        <f t="shared" si="135"/>
        <v>CÔNG TY CỔ PHẦN VIỄN THÔNG DI ĐỘNG VIETNAMOBILE;CÔNG TY CỔ PHẦN VIỄN THÔNG DI ĐỘNG VIETNAMOBILE</v>
      </c>
      <c r="N48" s="22" t="str">
        <f t="shared" si="136"/>
        <v>359478;359478</v>
      </c>
      <c r="O48" s="22" t="str">
        <f t="shared" si="137"/>
        <v>ERICSSON RBS 2216;ZTE ZXSDR BS8700</v>
      </c>
      <c r="P48" s="22" t="str">
        <f t="shared" si="138"/>
        <v>3;3</v>
      </c>
      <c r="Q48" s="22" t="str">
        <f t="shared" si="139"/>
        <v>4/2/4;2/2/2</v>
      </c>
      <c r="R48" s="22" t="str">
        <f t="shared" si="140"/>
        <v>80W/ 40W/ 80W;80W/ 80W/ 80W</v>
      </c>
      <c r="S48" s="22" t="str">
        <f t="shared" si="141"/>
        <v>G900;U2100</v>
      </c>
      <c r="T48" s="22" t="str">
        <f t="shared" si="142"/>
        <v>22m/ 22m/ 22m;27m/ 27m/ 27m</v>
      </c>
      <c r="U48" s="22">
        <v>47</v>
      </c>
      <c r="V48" s="22"/>
      <c r="W48" s="22" t="b">
        <f>INDEX(TrueFalseList,_xlfn.IFNA(MATCH(Input!EC48,CoKhongList,0),MATCH(Input!EC48,YesNoList,0)))</f>
        <v>0</v>
      </c>
      <c r="X48" s="22" t="b">
        <f>INDEX(TrueFalseList,_xlfn.IFNA(MATCH(Input!W48,CoKhongList,0),MATCH(Input!W48,YesNoList,0)))</f>
        <v>0</v>
      </c>
      <c r="Y48" s="22" t="str">
        <f>Input!DZ48</f>
        <v/>
      </c>
      <c r="Z48" s="22" t="b">
        <f>INDEX(TrueFalseList,_xlfn.IFNA(MATCH(Input!EA48,CoKhongList,0),MATCH(Input!EA48,YesNoList,0)))</f>
        <v>1</v>
      </c>
      <c r="AA48" s="22">
        <f t="shared" si="143"/>
        <v>15</v>
      </c>
      <c r="AB48" s="22" t="b">
        <v>0</v>
      </c>
      <c r="AC48" s="22" t="b">
        <v>1</v>
      </c>
      <c r="AD48" s="22">
        <f>Input!DR48</f>
        <v>0</v>
      </c>
      <c r="AE48" s="22"/>
      <c r="AF48" s="22">
        <f>Options!D52</f>
        <v>0</v>
      </c>
      <c r="AG48" s="22">
        <f t="shared" si="144"/>
        <v>0</v>
      </c>
      <c r="AH48" s="23"/>
      <c r="AI48" s="350" t="str">
        <f>Input!E48</f>
        <v>CHI NHÁNH CÔNG TY CỔ PHẦN VIỄN THÔNG DI ĐỘNG VIETNAMOBILE TẠI THÀNH PHỐ HỒ CHÍ MINH</v>
      </c>
      <c r="AJ48" s="350" t="str">
        <f>Input!F48</f>
        <v>CÔNG TY CỔ PHẦN VIỄN THÔNG DI ĐỘNG VIETNAMOBILE</v>
      </c>
      <c r="AK48" s="22">
        <f t="shared" si="145"/>
        <v>6</v>
      </c>
      <c r="AL48" s="258" t="str">
        <f t="shared" si="146"/>
        <v>thành phố Hồ Chí Minh.</v>
      </c>
      <c r="AM48" s="258" t="str">
        <f t="shared" si="147"/>
        <v>quận Thủ Đức</v>
      </c>
      <c r="AN48" s="258" t="str">
        <f t="shared" si="148"/>
        <v>phường Linh Chiểu</v>
      </c>
      <c r="AO48" s="22" t="str">
        <f>INDEX(CityIDList,MATCH(F48,CityNameList,0))</f>
        <v>HCM</v>
      </c>
      <c r="AP48" s="23" t="str">
        <f>Input!X48</f>
        <v>CÔNG TY CỔ PHẦN VIỄN THÔNG DI ĐỘNG VIETNAMOBILE</v>
      </c>
      <c r="AQ48" s="23" t="str">
        <f>Input!AN48</f>
        <v>CÔNG TY CỔ PHẦN VIỄN THÔNG DI ĐỘNG VIETNAMOBILE</v>
      </c>
      <c r="AR48" s="23">
        <f>Input!BD48</f>
        <v>0</v>
      </c>
      <c r="AS48" s="23" t="str">
        <f>Input!BT48</f>
        <v/>
      </c>
      <c r="AT48" s="23" t="str">
        <f>Input!CH48</f>
        <v/>
      </c>
      <c r="AU48" s="23" t="str">
        <f>Input!CV48</f>
        <v/>
      </c>
      <c r="AV48" s="23" t="str">
        <f>IF(I48&gt;=1,INDEX(OperatorIDList,MATCH(AP48,OperatorNameList,0)),"")</f>
        <v>VNMOBILE</v>
      </c>
      <c r="AW48" s="23" t="str">
        <f>IF(I48&gt;=2,INDEX(OperatorIDList,MATCH(AQ48,OperatorNameList,0)),"")</f>
        <v>VNMOBILE</v>
      </c>
      <c r="AX48" s="23" t="str">
        <f>IF(I48&gt;=3,INDEX(OperatorIDList,MATCH(AR48,OperatorNameList,0)),"")</f>
        <v/>
      </c>
      <c r="AY48" s="23" t="str">
        <f>IF(I48&gt;=4,INDEX(OperatorIDList,MATCH(AS48,OperatorNameList,0)),"")</f>
        <v/>
      </c>
      <c r="AZ48" s="23" t="str">
        <f>IF(I48&gt;=5,INDEX(OperatorIDList,MATCH(AT48,OperatorNameList,0)),"")</f>
        <v/>
      </c>
      <c r="BA48" s="23" t="str">
        <f>IF(I48&gt;=6,INDEX(OperatorIDList,MATCH(AU48,OperatorNameList,0)),"")</f>
        <v/>
      </c>
      <c r="BB48" s="23" t="str">
        <f t="shared" si="149"/>
        <v>VNMOBILE;VNMOBILE</v>
      </c>
      <c r="BC48" s="23" t="str">
        <f>Input!Y48</f>
        <v>359478</v>
      </c>
      <c r="BD48" s="23" t="str">
        <f>Input!AO48</f>
        <v>359478</v>
      </c>
      <c r="BE48" s="23">
        <f>Input!BE48</f>
        <v>0</v>
      </c>
      <c r="BF48" s="23" t="str">
        <f>Input!BU48</f>
        <v/>
      </c>
      <c r="BG48" s="23" t="str">
        <f>Input!CI48</f>
        <v/>
      </c>
      <c r="BH48" s="23" t="str">
        <f>Input!CW48</f>
        <v/>
      </c>
      <c r="BI48" s="23" t="str">
        <f>Input!Z48</f>
        <v>ERICSSON RBS 2216</v>
      </c>
      <c r="BJ48" s="23" t="str">
        <f>Input!AP48</f>
        <v>ZTE ZXSDR BS8700</v>
      </c>
      <c r="BK48" s="23">
        <f>Input!BF48</f>
        <v>0</v>
      </c>
      <c r="BL48" s="23" t="str">
        <f>Input!BV48</f>
        <v/>
      </c>
      <c r="BM48" s="23" t="str">
        <f>Input!CJ48</f>
        <v/>
      </c>
      <c r="BN48" s="23" t="str">
        <f>Input!CX48</f>
        <v/>
      </c>
      <c r="BO48" s="350">
        <f>IF(ISNUMBER(Input!AA48),Input!AA48,0)</f>
        <v>3</v>
      </c>
      <c r="BP48" s="350">
        <f>IF(ISNUMBER(Input!AQ48),Input!AQ48,0)</f>
        <v>3</v>
      </c>
      <c r="BQ48" s="350">
        <f>IF(ISNUMBER(Input!BG48),Input!BG48,0)</f>
        <v>0</v>
      </c>
      <c r="BR48" s="350">
        <f>IF(ISNUMBER(Input!BW48),Input!BW48,0)</f>
        <v>0</v>
      </c>
      <c r="BS48" s="350">
        <f>IF(ISNUMBER(Input!CK48),Input!CK48,0)</f>
        <v>0</v>
      </c>
      <c r="BT48" s="351">
        <f>IF(ISNUMBER(Input!CY48),Input!CY48,0)</f>
        <v>0</v>
      </c>
      <c r="BU48" s="23" t="str">
        <f>Input!AF48</f>
        <v>4/2/4</v>
      </c>
      <c r="BV48" s="23" t="str">
        <f>Input!AV48</f>
        <v>2/2/2</v>
      </c>
      <c r="BW48" s="23" t="str">
        <f>Input!BL48</f>
        <v/>
      </c>
      <c r="BX48" s="23" t="str">
        <f>Input!CA48</f>
        <v/>
      </c>
      <c r="BY48" s="23" t="str">
        <f>Input!CO48</f>
        <v/>
      </c>
      <c r="BZ48" s="23" t="str">
        <f>Input!DC48</f>
        <v/>
      </c>
      <c r="CA48" s="23">
        <f t="shared" si="150"/>
        <v>4</v>
      </c>
      <c r="CB48" s="23">
        <f t="shared" si="151"/>
        <v>2</v>
      </c>
      <c r="CC48" s="23">
        <f t="shared" si="152"/>
        <v>4</v>
      </c>
      <c r="CD48" s="23">
        <f t="shared" si="153"/>
        <v>0</v>
      </c>
      <c r="CE48" s="23">
        <f t="shared" si="154"/>
        <v>0</v>
      </c>
      <c r="CF48" s="23">
        <f t="shared" si="155"/>
        <v>0</v>
      </c>
      <c r="CG48" s="23">
        <f t="shared" si="156"/>
        <v>2</v>
      </c>
      <c r="CH48" s="23">
        <f t="shared" si="157"/>
        <v>2</v>
      </c>
      <c r="CI48" s="23">
        <f t="shared" si="158"/>
        <v>2</v>
      </c>
      <c r="CJ48" s="23">
        <f t="shared" si="159"/>
        <v>0</v>
      </c>
      <c r="CK48" s="23">
        <f t="shared" si="160"/>
        <v>0</v>
      </c>
      <c r="CL48" s="23">
        <f t="shared" si="161"/>
        <v>0</v>
      </c>
      <c r="CM48" s="23">
        <f t="shared" si="162"/>
        <v>0</v>
      </c>
      <c r="CN48" s="23">
        <f t="shared" si="163"/>
        <v>0</v>
      </c>
      <c r="CO48" s="23">
        <f t="shared" si="164"/>
        <v>0</v>
      </c>
      <c r="CP48" s="23">
        <f t="shared" si="165"/>
        <v>0</v>
      </c>
      <c r="CQ48" s="23">
        <f t="shared" si="166"/>
        <v>0</v>
      </c>
      <c r="CR48" s="23">
        <f t="shared" si="167"/>
        <v>0</v>
      </c>
      <c r="CS48" s="23">
        <f t="shared" si="168"/>
        <v>0</v>
      </c>
      <c r="CT48" s="23">
        <f t="shared" si="169"/>
        <v>0</v>
      </c>
      <c r="CU48" s="23">
        <f t="shared" si="170"/>
        <v>0</v>
      </c>
      <c r="CV48" s="23">
        <f t="shared" si="171"/>
        <v>0</v>
      </c>
      <c r="CW48" s="23">
        <f t="shared" si="172"/>
        <v>0</v>
      </c>
      <c r="CX48" s="23">
        <f t="shared" si="173"/>
        <v>0</v>
      </c>
      <c r="CY48" s="23">
        <f t="shared" si="174"/>
        <v>0</v>
      </c>
      <c r="CZ48" s="23">
        <f t="shared" si="175"/>
        <v>0</v>
      </c>
      <c r="DA48" s="23">
        <f t="shared" si="176"/>
        <v>0</v>
      </c>
      <c r="DB48" s="23">
        <f t="shared" si="177"/>
        <v>0</v>
      </c>
      <c r="DC48" s="23">
        <f t="shared" si="178"/>
        <v>0</v>
      </c>
      <c r="DD48" s="23">
        <f t="shared" si="179"/>
        <v>0</v>
      </c>
      <c r="DE48" s="23">
        <f t="shared" si="180"/>
        <v>0</v>
      </c>
      <c r="DF48" s="23">
        <f t="shared" si="181"/>
        <v>0</v>
      </c>
      <c r="DG48" s="23">
        <f t="shared" si="182"/>
        <v>0</v>
      </c>
      <c r="DH48" s="23">
        <f t="shared" si="183"/>
        <v>0</v>
      </c>
      <c r="DI48" s="23">
        <f t="shared" si="184"/>
        <v>0</v>
      </c>
      <c r="DJ48" s="23">
        <f t="shared" si="185"/>
        <v>0</v>
      </c>
      <c r="DK48" s="23" t="str">
        <f>Input!AK48</f>
        <v>80W/40W/80W</v>
      </c>
      <c r="DL48" s="23" t="str">
        <f>Input!BA48</f>
        <v>80W/80W/80W</v>
      </c>
      <c r="DM48" s="23" t="str">
        <f>Input!BQ48</f>
        <v/>
      </c>
      <c r="DN48" s="23" t="str">
        <f>Input!CE48</f>
        <v/>
      </c>
      <c r="DO48" s="23" t="str">
        <f>Input!CS48</f>
        <v/>
      </c>
      <c r="DP48" s="23" t="str">
        <f>Input!DG48</f>
        <v/>
      </c>
      <c r="DQ48" s="23" t="str">
        <f t="shared" si="186"/>
        <v>80W/ 40W/ 80W</v>
      </c>
      <c r="DR48" s="23" t="str">
        <f t="shared" si="187"/>
        <v>80W/ 80W/ 80W</v>
      </c>
      <c r="DS48" s="23" t="str">
        <f t="shared" si="188"/>
        <v/>
      </c>
      <c r="DT48" s="23" t="str">
        <f t="shared" si="189"/>
        <v/>
      </c>
      <c r="DU48" s="23" t="str">
        <f t="shared" si="190"/>
        <v/>
      </c>
      <c r="DV48" s="23" t="str">
        <f t="shared" si="191"/>
        <v/>
      </c>
      <c r="DW48" s="23">
        <f t="shared" si="192"/>
        <v>80</v>
      </c>
      <c r="DX48" s="23">
        <f t="shared" si="193"/>
        <v>40</v>
      </c>
      <c r="DY48" s="23">
        <f t="shared" si="194"/>
        <v>80</v>
      </c>
      <c r="DZ48" s="23">
        <f t="shared" si="195"/>
        <v>0</v>
      </c>
      <c r="EA48" s="23">
        <f t="shared" si="196"/>
        <v>0</v>
      </c>
      <c r="EB48" s="23">
        <f t="shared" si="197"/>
        <v>0</v>
      </c>
      <c r="EC48" s="23">
        <f t="shared" si="198"/>
        <v>80</v>
      </c>
      <c r="ED48" s="23">
        <f t="shared" si="199"/>
        <v>80</v>
      </c>
      <c r="EE48" s="23">
        <f t="shared" si="200"/>
        <v>80</v>
      </c>
      <c r="EF48" s="23">
        <f t="shared" si="201"/>
        <v>80</v>
      </c>
      <c r="EG48" s="23">
        <f t="shared" si="202"/>
        <v>0</v>
      </c>
      <c r="EH48" s="23">
        <f t="shared" si="203"/>
        <v>0</v>
      </c>
      <c r="EI48" s="23">
        <f t="shared" si="204"/>
        <v>0</v>
      </c>
      <c r="EJ48" s="23">
        <f t="shared" si="205"/>
        <v>80</v>
      </c>
      <c r="EK48" s="23">
        <f t="shared" si="206"/>
        <v>0</v>
      </c>
      <c r="EL48" s="23">
        <f t="shared" si="207"/>
        <v>0</v>
      </c>
      <c r="EM48" s="23">
        <f t="shared" si="208"/>
        <v>0</v>
      </c>
      <c r="EN48" s="23">
        <f t="shared" si="209"/>
        <v>0</v>
      </c>
      <c r="EO48" s="23">
        <f t="shared" si="210"/>
        <v>0</v>
      </c>
      <c r="EP48" s="23">
        <f t="shared" si="211"/>
        <v>0</v>
      </c>
      <c r="EQ48" s="23">
        <f t="shared" si="212"/>
        <v>0</v>
      </c>
      <c r="ER48" s="23">
        <f t="shared" si="213"/>
        <v>0</v>
      </c>
      <c r="ES48" s="23">
        <f t="shared" si="214"/>
        <v>0</v>
      </c>
      <c r="ET48" s="23">
        <f t="shared" si="215"/>
        <v>0</v>
      </c>
      <c r="EU48" s="23">
        <f t="shared" si="216"/>
        <v>0</v>
      </c>
      <c r="EV48" s="23">
        <f t="shared" si="217"/>
        <v>0</v>
      </c>
      <c r="EW48" s="23">
        <f t="shared" si="218"/>
        <v>0</v>
      </c>
      <c r="EX48" s="23">
        <f t="shared" si="219"/>
        <v>0</v>
      </c>
      <c r="EY48" s="23">
        <f t="shared" si="220"/>
        <v>0</v>
      </c>
      <c r="EZ48" s="23">
        <f t="shared" si="221"/>
        <v>0</v>
      </c>
      <c r="FA48" s="23">
        <f t="shared" si="222"/>
        <v>0</v>
      </c>
      <c r="FB48" s="23">
        <f t="shared" si="223"/>
        <v>0</v>
      </c>
      <c r="FC48" s="23">
        <f t="shared" si="224"/>
        <v>0</v>
      </c>
      <c r="FD48" s="23">
        <f t="shared" si="225"/>
        <v>0</v>
      </c>
      <c r="FE48" s="23">
        <f t="shared" si="226"/>
        <v>0</v>
      </c>
      <c r="FF48" s="23">
        <f t="shared" si="227"/>
        <v>0</v>
      </c>
      <c r="FG48" s="23">
        <f t="shared" si="228"/>
        <v>0</v>
      </c>
      <c r="FH48" s="23">
        <f t="shared" si="229"/>
        <v>0</v>
      </c>
      <c r="FI48" s="23">
        <f t="shared" si="230"/>
        <v>0</v>
      </c>
      <c r="FJ48" s="23">
        <f t="shared" si="231"/>
        <v>0</v>
      </c>
      <c r="FK48" s="23">
        <f t="shared" si="232"/>
        <v>0</v>
      </c>
      <c r="FL48" s="23">
        <f t="shared" si="233"/>
        <v>0</v>
      </c>
      <c r="FM48" s="23">
        <f t="shared" si="234"/>
        <v>80</v>
      </c>
      <c r="FN48" s="23" t="str">
        <f>Input!AL48</f>
        <v>G900</v>
      </c>
      <c r="FO48" s="23" t="str">
        <f>Input!BB48</f>
        <v>U2100</v>
      </c>
      <c r="FP48" s="23">
        <f>Input!BR48</f>
        <v>0</v>
      </c>
      <c r="FQ48" s="23" t="str">
        <f>Input!CF48</f>
        <v/>
      </c>
      <c r="FR48" s="23" t="str">
        <f>Input!CT48</f>
        <v/>
      </c>
      <c r="FS48" s="23" t="str">
        <f>Input!DH48</f>
        <v/>
      </c>
      <c r="FT48" s="23" t="str">
        <f>Input!AM48</f>
        <v>22m/ 22m/ 22m</v>
      </c>
      <c r="FU48" s="23" t="str">
        <f>Input!BC48</f>
        <v>27m/ 27m/ 27m</v>
      </c>
      <c r="FV48" s="23">
        <f>Input!BS48</f>
        <v>0</v>
      </c>
      <c r="FW48" s="23" t="str">
        <f>Input!CG48</f>
        <v/>
      </c>
      <c r="FX48" s="23" t="str">
        <f>Input!CU48</f>
        <v/>
      </c>
      <c r="FY48" s="23" t="str">
        <f>Input!DI48</f>
        <v/>
      </c>
      <c r="FZ48" s="23" t="str">
        <f t="shared" si="235"/>
        <v>22m/ 22m/ 22m</v>
      </c>
      <c r="GA48" s="23" t="str">
        <f t="shared" si="236"/>
        <v>27m/ 27m/ 27m</v>
      </c>
      <c r="GB48" s="23" t="str">
        <f t="shared" si="237"/>
        <v/>
      </c>
      <c r="GC48" s="23" t="str">
        <f t="shared" si="238"/>
        <v/>
      </c>
      <c r="GD48" s="23" t="str">
        <f t="shared" si="239"/>
        <v/>
      </c>
      <c r="GE48" s="23" t="str">
        <f t="shared" si="240"/>
        <v/>
      </c>
      <c r="GF48" s="23">
        <f t="shared" si="241"/>
        <v>22</v>
      </c>
      <c r="GG48" s="23">
        <f t="shared" si="242"/>
        <v>22</v>
      </c>
      <c r="GH48" s="23">
        <f t="shared" si="243"/>
        <v>22</v>
      </c>
      <c r="GI48" s="23">
        <f t="shared" si="244"/>
        <v>0</v>
      </c>
      <c r="GJ48" s="23">
        <f t="shared" si="245"/>
        <v>0</v>
      </c>
      <c r="GK48" s="23">
        <f t="shared" si="246"/>
        <v>0</v>
      </c>
      <c r="GL48" s="23">
        <f t="shared" si="247"/>
        <v>27</v>
      </c>
      <c r="GM48" s="23">
        <f t="shared" si="248"/>
        <v>27</v>
      </c>
      <c r="GN48" s="23">
        <f t="shared" si="249"/>
        <v>27</v>
      </c>
      <c r="GO48" s="23">
        <f t="shared" si="250"/>
        <v>0</v>
      </c>
      <c r="GP48" s="23">
        <f t="shared" si="251"/>
        <v>0</v>
      </c>
      <c r="GQ48" s="23">
        <f t="shared" si="252"/>
        <v>0</v>
      </c>
      <c r="GR48" s="23">
        <f t="shared" si="253"/>
        <v>0</v>
      </c>
      <c r="GS48" s="23">
        <f t="shared" si="254"/>
        <v>0</v>
      </c>
      <c r="GT48" s="23">
        <f t="shared" si="255"/>
        <v>0</v>
      </c>
      <c r="GU48" s="23">
        <f t="shared" si="256"/>
        <v>0</v>
      </c>
      <c r="GV48" s="23">
        <f t="shared" si="257"/>
        <v>0</v>
      </c>
      <c r="GW48" s="23">
        <f t="shared" si="258"/>
        <v>0</v>
      </c>
      <c r="GX48" s="23">
        <f t="shared" si="259"/>
        <v>0</v>
      </c>
      <c r="GY48" s="23">
        <f t="shared" si="260"/>
        <v>0</v>
      </c>
      <c r="GZ48" s="23">
        <f t="shared" si="261"/>
        <v>0</v>
      </c>
      <c r="HA48" s="23">
        <f t="shared" si="262"/>
        <v>0</v>
      </c>
      <c r="HB48" s="23">
        <f t="shared" si="263"/>
        <v>0</v>
      </c>
      <c r="HC48" s="23">
        <f t="shared" si="264"/>
        <v>0</v>
      </c>
      <c r="HD48" s="23">
        <f t="shared" si="265"/>
        <v>0</v>
      </c>
      <c r="HE48" s="23">
        <f t="shared" si="266"/>
        <v>0</v>
      </c>
      <c r="HF48" s="23">
        <f t="shared" si="267"/>
        <v>0</v>
      </c>
      <c r="HG48" s="23">
        <f t="shared" si="268"/>
        <v>0</v>
      </c>
      <c r="HH48" s="23">
        <f t="shared" si="269"/>
        <v>0</v>
      </c>
      <c r="HI48" s="23">
        <f t="shared" si="270"/>
        <v>0</v>
      </c>
      <c r="HJ48" s="23">
        <f t="shared" si="271"/>
        <v>0</v>
      </c>
      <c r="HK48" s="23">
        <f t="shared" si="272"/>
        <v>0</v>
      </c>
      <c r="HL48" s="23">
        <f t="shared" si="273"/>
        <v>0</v>
      </c>
      <c r="HM48" s="23">
        <f t="shared" si="274"/>
        <v>0</v>
      </c>
      <c r="HN48" s="23">
        <f t="shared" si="275"/>
        <v>0</v>
      </c>
      <c r="HO48" s="23">
        <f t="shared" si="276"/>
        <v>0</v>
      </c>
      <c r="HP48" s="23" t="str">
        <f>INDEX(LabNameList,MATCH(LabId,LabIDList,0))</f>
        <v>Trung tâm Kiểm định và Chứng nhận 2</v>
      </c>
      <c r="HQ48" s="23">
        <f t="shared" si="277"/>
        <v>22</v>
      </c>
      <c r="HR48" s="23">
        <f t="shared" si="278"/>
        <v>27</v>
      </c>
      <c r="HS48" s="23">
        <f t="shared" si="279"/>
        <v>0</v>
      </c>
      <c r="HT48" s="23">
        <f t="shared" si="280"/>
        <v>0</v>
      </c>
      <c r="HU48" s="23">
        <f t="shared" si="281"/>
        <v>0</v>
      </c>
      <c r="HV48" s="23">
        <f t="shared" si="282"/>
        <v>0</v>
      </c>
      <c r="HW48" s="22">
        <f t="shared" si="283"/>
        <v>22</v>
      </c>
      <c r="HX48" s="22">
        <f>Input!EB48</f>
        <v>7</v>
      </c>
      <c r="HY48" s="23">
        <v>97</v>
      </c>
      <c r="HZ48" s="23"/>
      <c r="IA48" s="23"/>
      <c r="IB48" s="23"/>
      <c r="IC48" s="25" t="str">
        <f t="shared" si="284"/>
        <v>B00047050118TG51</v>
      </c>
      <c r="ID48" s="26">
        <f>Input!O48</f>
        <v>47</v>
      </c>
      <c r="IE48" s="260" t="str">
        <f t="shared" si="285"/>
        <v>050118</v>
      </c>
      <c r="IF48" s="25" t="s">
        <v>7114</v>
      </c>
      <c r="IG48" s="260" t="str">
        <f t="shared" si="286"/>
        <v>05/01/2018</v>
      </c>
      <c r="IH48" s="260" t="str">
        <f t="shared" si="287"/>
        <v>05/01/2023</v>
      </c>
      <c r="II48" s="342" t="str">
        <f xml:space="preserve"> Input!R48</f>
        <v>05/01/2018</v>
      </c>
      <c r="IJ48" s="260">
        <f t="shared" si="288"/>
        <v>44931</v>
      </c>
      <c r="IK48" s="261">
        <f t="shared" si="289"/>
        <v>3</v>
      </c>
      <c r="IL48" s="262" t="str">
        <f t="shared" si="290"/>
        <v>3-2</v>
      </c>
      <c r="IM48" s="262" t="str">
        <f t="shared" si="291"/>
        <v>CHUNG</v>
      </c>
      <c r="IN48" s="262" t="str">
        <f t="shared" si="292"/>
        <v>KHAC</v>
      </c>
      <c r="IO48" s="262" t="str">
        <f t="shared" si="293"/>
        <v/>
      </c>
      <c r="IP48" s="262" t="str">
        <f t="shared" si="294"/>
        <v/>
      </c>
      <c r="IQ48" s="262" t="str">
        <f t="shared" si="295"/>
        <v/>
      </c>
      <c r="IR48" s="262">
        <f t="shared" si="296"/>
        <v>2</v>
      </c>
      <c r="IS48" s="262">
        <f t="shared" si="297"/>
        <v>1</v>
      </c>
      <c r="IT48" s="262" t="str">
        <f t="shared" si="298"/>
        <v>Yes</v>
      </c>
      <c r="IU48" s="262" t="str">
        <f t="shared" si="299"/>
        <v>Yes</v>
      </c>
    </row>
    <row r="49" spans="1:255" ht="114.75">
      <c r="A49" s="349">
        <f>Input!A49</f>
        <v>48</v>
      </c>
      <c r="B49" s="22" t="str">
        <f>INDEX(ApplicantIDList,MATCH(AI49,ApplicantNameList,0))</f>
        <v>VNM-HCM</v>
      </c>
      <c r="C49" s="22" t="str">
        <f>INDEX(OperatorIDList,MATCH(AJ49,OperatorNameList,0))</f>
        <v>VNMOBILE</v>
      </c>
      <c r="D49" s="22" t="str">
        <f>Input!Y49</f>
        <v>359479</v>
      </c>
      <c r="E49" s="22" t="str">
        <f>Input!G49</f>
        <v>Số 41, đường Tam Châu, khu phố 5, phường Tam Phú, quận Thủ Đức, thành phố Hồ Chí Minh.</v>
      </c>
      <c r="F49" s="22" t="str">
        <f>TRIM(SUBSTITUTE(SUBSTITUTE(Input!H49,"Thành phố ",""),"Tỉnh ",""))</f>
        <v>Hồ Chí Minh</v>
      </c>
      <c r="G49" s="22" t="str">
        <f>Input!I49</f>
        <v>106,74441</v>
      </c>
      <c r="H49" s="22" t="str">
        <f>Input!J49</f>
        <v>10,86483</v>
      </c>
      <c r="I49" s="22">
        <f>Input!V49</f>
        <v>2</v>
      </c>
      <c r="J49" s="22" t="str">
        <f>Input!K49</f>
        <v>K00048261217D005</v>
      </c>
      <c r="K49" s="24" t="str">
        <f>TEXT(Input!L49,"dd/mm/yyyy")</f>
        <v>30/12/2017</v>
      </c>
      <c r="L49" s="24" t="str">
        <f>TEXT(Input!M49,"dd/mm/yyyy")</f>
        <v>26/12/2017</v>
      </c>
      <c r="M49" s="22" t="str">
        <f t="shared" si="135"/>
        <v>CÔNG TY CỔ PHẦN VIỄN THÔNG DI ĐỘNG VIETNAMOBILE;CÔNG TY CỔ PHẦN VIỄN THÔNG DI ĐỘNG VIETNAMOBILE</v>
      </c>
      <c r="N49" s="22" t="str">
        <f t="shared" si="136"/>
        <v>359479;359479</v>
      </c>
      <c r="O49" s="22" t="str">
        <f t="shared" si="137"/>
        <v>ERICSSON RBS 2216;ZTE ZXSDR BS8700</v>
      </c>
      <c r="P49" s="22" t="str">
        <f t="shared" si="138"/>
        <v>3;3</v>
      </c>
      <c r="Q49" s="22" t="str">
        <f t="shared" si="139"/>
        <v>4/4/4;2/2/2</v>
      </c>
      <c r="R49" s="22" t="str">
        <f t="shared" si="140"/>
        <v>80W/ 80W/ 80W;80W/ 80W/ 80W</v>
      </c>
      <c r="S49" s="22" t="str">
        <f t="shared" si="141"/>
        <v>G900;U2100</v>
      </c>
      <c r="T49" s="22" t="str">
        <f t="shared" si="142"/>
        <v>26m/ 26m/ 26m;22m/ 22m/ 22m</v>
      </c>
      <c r="U49" s="22">
        <v>48</v>
      </c>
      <c r="V49" s="22"/>
      <c r="W49" s="22" t="b">
        <f>INDEX(TrueFalseList,_xlfn.IFNA(MATCH(Input!EC49,CoKhongList,0),MATCH(Input!EC49,YesNoList,0)))</f>
        <v>0</v>
      </c>
      <c r="X49" s="22" t="b">
        <f>INDEX(TrueFalseList,_xlfn.IFNA(MATCH(Input!W49,CoKhongList,0),MATCH(Input!W49,YesNoList,0)))</f>
        <v>0</v>
      </c>
      <c r="Y49" s="22" t="str">
        <f>Input!DZ49</f>
        <v/>
      </c>
      <c r="Z49" s="22" t="b">
        <f>INDEX(TrueFalseList,_xlfn.IFNA(MATCH(Input!EA49,CoKhongList,0),MATCH(Input!EA49,YesNoList,0)))</f>
        <v>1</v>
      </c>
      <c r="AA49" s="22">
        <f t="shared" si="143"/>
        <v>21</v>
      </c>
      <c r="AB49" s="22" t="b">
        <v>0</v>
      </c>
      <c r="AC49" s="22" t="b">
        <v>1</v>
      </c>
      <c r="AD49" s="22">
        <f>Input!DR49</f>
        <v>0</v>
      </c>
      <c r="AE49" s="22"/>
      <c r="AF49" s="22">
        <f>Options!D53</f>
        <v>0</v>
      </c>
      <c r="AG49" s="22">
        <f t="shared" si="144"/>
        <v>0</v>
      </c>
      <c r="AH49" s="23"/>
      <c r="AI49" s="350" t="str">
        <f>Input!E49</f>
        <v>CHI NHÁNH CÔNG TY CỔ PHẦN VIỄN THÔNG DI ĐỘNG VIETNAMOBILE TẠI THÀNH PHỐ HỒ CHÍ MINH</v>
      </c>
      <c r="AJ49" s="350" t="str">
        <f>Input!F49</f>
        <v>CÔNG TY CỔ PHẦN VIỄN THÔNG DI ĐỘNG VIETNAMOBILE</v>
      </c>
      <c r="AK49" s="22">
        <f t="shared" si="145"/>
        <v>5</v>
      </c>
      <c r="AL49" s="258" t="str">
        <f t="shared" si="146"/>
        <v>thành phố Hồ Chí Minh.</v>
      </c>
      <c r="AM49" s="258" t="str">
        <f t="shared" si="147"/>
        <v>quận Thủ Đức</v>
      </c>
      <c r="AN49" s="258" t="str">
        <f t="shared" si="148"/>
        <v>phường Tam Phú</v>
      </c>
      <c r="AO49" s="22" t="str">
        <f>INDEX(CityIDList,MATCH(F49,CityNameList,0))</f>
        <v>HCM</v>
      </c>
      <c r="AP49" s="23" t="str">
        <f>Input!X49</f>
        <v>CÔNG TY CỔ PHẦN VIỄN THÔNG DI ĐỘNG VIETNAMOBILE</v>
      </c>
      <c r="AQ49" s="23" t="str">
        <f>Input!AN49</f>
        <v>CÔNG TY CỔ PHẦN VIỄN THÔNG DI ĐỘNG VIETNAMOBILE</v>
      </c>
      <c r="AR49" s="23">
        <f>Input!BD49</f>
        <v>0</v>
      </c>
      <c r="AS49" s="23" t="str">
        <f>Input!BT49</f>
        <v/>
      </c>
      <c r="AT49" s="23" t="str">
        <f>Input!CH49</f>
        <v/>
      </c>
      <c r="AU49" s="23" t="str">
        <f>Input!CV49</f>
        <v/>
      </c>
      <c r="AV49" s="23" t="str">
        <f>IF(I49&gt;=1,INDEX(OperatorIDList,MATCH(AP49,OperatorNameList,0)),"")</f>
        <v>VNMOBILE</v>
      </c>
      <c r="AW49" s="23" t="str">
        <f>IF(I49&gt;=2,INDEX(OperatorIDList,MATCH(AQ49,OperatorNameList,0)),"")</f>
        <v>VNMOBILE</v>
      </c>
      <c r="AX49" s="23" t="str">
        <f>IF(I49&gt;=3,INDEX(OperatorIDList,MATCH(AR49,OperatorNameList,0)),"")</f>
        <v/>
      </c>
      <c r="AY49" s="23" t="str">
        <f>IF(I49&gt;=4,INDEX(OperatorIDList,MATCH(AS49,OperatorNameList,0)),"")</f>
        <v/>
      </c>
      <c r="AZ49" s="23" t="str">
        <f>IF(I49&gt;=5,INDEX(OperatorIDList,MATCH(AT49,OperatorNameList,0)),"")</f>
        <v/>
      </c>
      <c r="BA49" s="23" t="str">
        <f>IF(I49&gt;=6,INDEX(OperatorIDList,MATCH(AU49,OperatorNameList,0)),"")</f>
        <v/>
      </c>
      <c r="BB49" s="23" t="str">
        <f t="shared" si="149"/>
        <v>VNMOBILE;VNMOBILE</v>
      </c>
      <c r="BC49" s="23" t="str">
        <f>Input!Y49</f>
        <v>359479</v>
      </c>
      <c r="BD49" s="23" t="str">
        <f>Input!AO49</f>
        <v>359479</v>
      </c>
      <c r="BE49" s="23">
        <f>Input!BE49</f>
        <v>0</v>
      </c>
      <c r="BF49" s="23" t="str">
        <f>Input!BU49</f>
        <v/>
      </c>
      <c r="BG49" s="23" t="str">
        <f>Input!CI49</f>
        <v/>
      </c>
      <c r="BH49" s="23" t="str">
        <f>Input!CW49</f>
        <v/>
      </c>
      <c r="BI49" s="23" t="str">
        <f>Input!Z49</f>
        <v>ERICSSON RBS 2216</v>
      </c>
      <c r="BJ49" s="23" t="str">
        <f>Input!AP49</f>
        <v>ZTE ZXSDR BS8700</v>
      </c>
      <c r="BK49" s="23">
        <f>Input!BF49</f>
        <v>0</v>
      </c>
      <c r="BL49" s="23" t="str">
        <f>Input!BV49</f>
        <v/>
      </c>
      <c r="BM49" s="23" t="str">
        <f>Input!CJ49</f>
        <v/>
      </c>
      <c r="BN49" s="23" t="str">
        <f>Input!CX49</f>
        <v/>
      </c>
      <c r="BO49" s="350">
        <f>IF(ISNUMBER(Input!AA49),Input!AA49,0)</f>
        <v>3</v>
      </c>
      <c r="BP49" s="350">
        <f>IF(ISNUMBER(Input!AQ49),Input!AQ49,0)</f>
        <v>3</v>
      </c>
      <c r="BQ49" s="350">
        <f>IF(ISNUMBER(Input!BG49),Input!BG49,0)</f>
        <v>0</v>
      </c>
      <c r="BR49" s="350">
        <f>IF(ISNUMBER(Input!BW49),Input!BW49,0)</f>
        <v>0</v>
      </c>
      <c r="BS49" s="350">
        <f>IF(ISNUMBER(Input!CK49),Input!CK49,0)</f>
        <v>0</v>
      </c>
      <c r="BT49" s="351">
        <f>IF(ISNUMBER(Input!CY49),Input!CY49,0)</f>
        <v>0</v>
      </c>
      <c r="BU49" s="23" t="str">
        <f>Input!AF49</f>
        <v>4/4/4</v>
      </c>
      <c r="BV49" s="23" t="str">
        <f>Input!AV49</f>
        <v>2/2/2</v>
      </c>
      <c r="BW49" s="23" t="str">
        <f>Input!BL49</f>
        <v/>
      </c>
      <c r="BX49" s="23" t="str">
        <f>Input!CA49</f>
        <v/>
      </c>
      <c r="BY49" s="23" t="str">
        <f>Input!CO49</f>
        <v/>
      </c>
      <c r="BZ49" s="23" t="str">
        <f>Input!DC49</f>
        <v/>
      </c>
      <c r="CA49" s="23">
        <f t="shared" si="150"/>
        <v>4</v>
      </c>
      <c r="CB49" s="23">
        <f t="shared" si="151"/>
        <v>4</v>
      </c>
      <c r="CC49" s="23">
        <f t="shared" si="152"/>
        <v>4</v>
      </c>
      <c r="CD49" s="23">
        <f t="shared" si="153"/>
        <v>0</v>
      </c>
      <c r="CE49" s="23">
        <f t="shared" si="154"/>
        <v>0</v>
      </c>
      <c r="CF49" s="23">
        <f t="shared" si="155"/>
        <v>0</v>
      </c>
      <c r="CG49" s="23">
        <f t="shared" si="156"/>
        <v>2</v>
      </c>
      <c r="CH49" s="23">
        <f t="shared" si="157"/>
        <v>2</v>
      </c>
      <c r="CI49" s="23">
        <f t="shared" si="158"/>
        <v>2</v>
      </c>
      <c r="CJ49" s="23">
        <f t="shared" si="159"/>
        <v>0</v>
      </c>
      <c r="CK49" s="23">
        <f t="shared" si="160"/>
        <v>0</v>
      </c>
      <c r="CL49" s="23">
        <f t="shared" si="161"/>
        <v>0</v>
      </c>
      <c r="CM49" s="23">
        <f t="shared" si="162"/>
        <v>0</v>
      </c>
      <c r="CN49" s="23">
        <f t="shared" si="163"/>
        <v>0</v>
      </c>
      <c r="CO49" s="23">
        <f t="shared" si="164"/>
        <v>0</v>
      </c>
      <c r="CP49" s="23">
        <f t="shared" si="165"/>
        <v>0</v>
      </c>
      <c r="CQ49" s="23">
        <f t="shared" si="166"/>
        <v>0</v>
      </c>
      <c r="CR49" s="23">
        <f t="shared" si="167"/>
        <v>0</v>
      </c>
      <c r="CS49" s="23">
        <f t="shared" si="168"/>
        <v>0</v>
      </c>
      <c r="CT49" s="23">
        <f t="shared" si="169"/>
        <v>0</v>
      </c>
      <c r="CU49" s="23">
        <f t="shared" si="170"/>
        <v>0</v>
      </c>
      <c r="CV49" s="23">
        <f t="shared" si="171"/>
        <v>0</v>
      </c>
      <c r="CW49" s="23">
        <f t="shared" si="172"/>
        <v>0</v>
      </c>
      <c r="CX49" s="23">
        <f t="shared" si="173"/>
        <v>0</v>
      </c>
      <c r="CY49" s="23">
        <f t="shared" si="174"/>
        <v>0</v>
      </c>
      <c r="CZ49" s="23">
        <f t="shared" si="175"/>
        <v>0</v>
      </c>
      <c r="DA49" s="23">
        <f t="shared" si="176"/>
        <v>0</v>
      </c>
      <c r="DB49" s="23">
        <f t="shared" si="177"/>
        <v>0</v>
      </c>
      <c r="DC49" s="23">
        <f t="shared" si="178"/>
        <v>0</v>
      </c>
      <c r="DD49" s="23">
        <f t="shared" si="179"/>
        <v>0</v>
      </c>
      <c r="DE49" s="23">
        <f t="shared" si="180"/>
        <v>0</v>
      </c>
      <c r="DF49" s="23">
        <f t="shared" si="181"/>
        <v>0</v>
      </c>
      <c r="DG49" s="23">
        <f t="shared" si="182"/>
        <v>0</v>
      </c>
      <c r="DH49" s="23">
        <f t="shared" si="183"/>
        <v>0</v>
      </c>
      <c r="DI49" s="23">
        <f t="shared" si="184"/>
        <v>0</v>
      </c>
      <c r="DJ49" s="23">
        <f t="shared" si="185"/>
        <v>0</v>
      </c>
      <c r="DK49" s="23" t="str">
        <f>Input!AK49</f>
        <v>80W/80W/80W</v>
      </c>
      <c r="DL49" s="23" t="str">
        <f>Input!BA49</f>
        <v>80W/80W/80W</v>
      </c>
      <c r="DM49" s="23" t="str">
        <f>Input!BQ49</f>
        <v/>
      </c>
      <c r="DN49" s="23" t="str">
        <f>Input!CE49</f>
        <v/>
      </c>
      <c r="DO49" s="23" t="str">
        <f>Input!CS49</f>
        <v/>
      </c>
      <c r="DP49" s="23" t="str">
        <f>Input!DG49</f>
        <v/>
      </c>
      <c r="DQ49" s="23" t="str">
        <f t="shared" si="186"/>
        <v>80W/ 80W/ 80W</v>
      </c>
      <c r="DR49" s="23" t="str">
        <f t="shared" si="187"/>
        <v>80W/ 80W/ 80W</v>
      </c>
      <c r="DS49" s="23" t="str">
        <f t="shared" si="188"/>
        <v/>
      </c>
      <c r="DT49" s="23" t="str">
        <f t="shared" si="189"/>
        <v/>
      </c>
      <c r="DU49" s="23" t="str">
        <f t="shared" si="190"/>
        <v/>
      </c>
      <c r="DV49" s="23" t="str">
        <f t="shared" si="191"/>
        <v/>
      </c>
      <c r="DW49" s="23">
        <f t="shared" si="192"/>
        <v>80</v>
      </c>
      <c r="DX49" s="23">
        <f t="shared" si="193"/>
        <v>80</v>
      </c>
      <c r="DY49" s="23">
        <f t="shared" si="194"/>
        <v>80</v>
      </c>
      <c r="DZ49" s="23">
        <f t="shared" si="195"/>
        <v>0</v>
      </c>
      <c r="EA49" s="23">
        <f t="shared" si="196"/>
        <v>0</v>
      </c>
      <c r="EB49" s="23">
        <f t="shared" si="197"/>
        <v>0</v>
      </c>
      <c r="EC49" s="23">
        <f t="shared" si="198"/>
        <v>80</v>
      </c>
      <c r="ED49" s="23">
        <f t="shared" si="199"/>
        <v>80</v>
      </c>
      <c r="EE49" s="23">
        <f t="shared" si="200"/>
        <v>80</v>
      </c>
      <c r="EF49" s="23">
        <f t="shared" si="201"/>
        <v>80</v>
      </c>
      <c r="EG49" s="23">
        <f t="shared" si="202"/>
        <v>0</v>
      </c>
      <c r="EH49" s="23">
        <f t="shared" si="203"/>
        <v>0</v>
      </c>
      <c r="EI49" s="23">
        <f t="shared" si="204"/>
        <v>0</v>
      </c>
      <c r="EJ49" s="23">
        <f t="shared" si="205"/>
        <v>80</v>
      </c>
      <c r="EK49" s="23">
        <f t="shared" si="206"/>
        <v>0</v>
      </c>
      <c r="EL49" s="23">
        <f t="shared" si="207"/>
        <v>0</v>
      </c>
      <c r="EM49" s="23">
        <f t="shared" si="208"/>
        <v>0</v>
      </c>
      <c r="EN49" s="23">
        <f t="shared" si="209"/>
        <v>0</v>
      </c>
      <c r="EO49" s="23">
        <f t="shared" si="210"/>
        <v>0</v>
      </c>
      <c r="EP49" s="23">
        <f t="shared" si="211"/>
        <v>0</v>
      </c>
      <c r="EQ49" s="23">
        <f t="shared" si="212"/>
        <v>0</v>
      </c>
      <c r="ER49" s="23">
        <f t="shared" si="213"/>
        <v>0</v>
      </c>
      <c r="ES49" s="23">
        <f t="shared" si="214"/>
        <v>0</v>
      </c>
      <c r="ET49" s="23">
        <f t="shared" si="215"/>
        <v>0</v>
      </c>
      <c r="EU49" s="23">
        <f t="shared" si="216"/>
        <v>0</v>
      </c>
      <c r="EV49" s="23">
        <f t="shared" si="217"/>
        <v>0</v>
      </c>
      <c r="EW49" s="23">
        <f t="shared" si="218"/>
        <v>0</v>
      </c>
      <c r="EX49" s="23">
        <f t="shared" si="219"/>
        <v>0</v>
      </c>
      <c r="EY49" s="23">
        <f t="shared" si="220"/>
        <v>0</v>
      </c>
      <c r="EZ49" s="23">
        <f t="shared" si="221"/>
        <v>0</v>
      </c>
      <c r="FA49" s="23">
        <f t="shared" si="222"/>
        <v>0</v>
      </c>
      <c r="FB49" s="23">
        <f t="shared" si="223"/>
        <v>0</v>
      </c>
      <c r="FC49" s="23">
        <f t="shared" si="224"/>
        <v>0</v>
      </c>
      <c r="FD49" s="23">
        <f t="shared" si="225"/>
        <v>0</v>
      </c>
      <c r="FE49" s="23">
        <f t="shared" si="226"/>
        <v>0</v>
      </c>
      <c r="FF49" s="23">
        <f t="shared" si="227"/>
        <v>0</v>
      </c>
      <c r="FG49" s="23">
        <f t="shared" si="228"/>
        <v>0</v>
      </c>
      <c r="FH49" s="23">
        <f t="shared" si="229"/>
        <v>0</v>
      </c>
      <c r="FI49" s="23">
        <f t="shared" si="230"/>
        <v>0</v>
      </c>
      <c r="FJ49" s="23">
        <f t="shared" si="231"/>
        <v>0</v>
      </c>
      <c r="FK49" s="23">
        <f t="shared" si="232"/>
        <v>0</v>
      </c>
      <c r="FL49" s="23">
        <f t="shared" si="233"/>
        <v>0</v>
      </c>
      <c r="FM49" s="23">
        <f t="shared" si="234"/>
        <v>80</v>
      </c>
      <c r="FN49" s="23" t="str">
        <f>Input!AL49</f>
        <v>G900</v>
      </c>
      <c r="FO49" s="23" t="str">
        <f>Input!BB49</f>
        <v>U2100</v>
      </c>
      <c r="FP49" s="23">
        <f>Input!BR49</f>
        <v>0</v>
      </c>
      <c r="FQ49" s="23" t="str">
        <f>Input!CF49</f>
        <v/>
      </c>
      <c r="FR49" s="23" t="str">
        <f>Input!CT49</f>
        <v/>
      </c>
      <c r="FS49" s="23" t="str">
        <f>Input!DH49</f>
        <v/>
      </c>
      <c r="FT49" s="23" t="str">
        <f>Input!AM49</f>
        <v>26m/ 26m/ 26m</v>
      </c>
      <c r="FU49" s="23" t="str">
        <f>Input!BC49</f>
        <v>22m/ 22m/ 22m</v>
      </c>
      <c r="FV49" s="23">
        <f>Input!BS49</f>
        <v>0</v>
      </c>
      <c r="FW49" s="23" t="str">
        <f>Input!CG49</f>
        <v/>
      </c>
      <c r="FX49" s="23" t="str">
        <f>Input!CU49</f>
        <v/>
      </c>
      <c r="FY49" s="23" t="str">
        <f>Input!DI49</f>
        <v/>
      </c>
      <c r="FZ49" s="23" t="str">
        <f t="shared" si="235"/>
        <v>26m/ 26m/ 26m</v>
      </c>
      <c r="GA49" s="23" t="str">
        <f t="shared" si="236"/>
        <v>22m/ 22m/ 22m</v>
      </c>
      <c r="GB49" s="23" t="str">
        <f t="shared" si="237"/>
        <v/>
      </c>
      <c r="GC49" s="23" t="str">
        <f t="shared" si="238"/>
        <v/>
      </c>
      <c r="GD49" s="23" t="str">
        <f t="shared" si="239"/>
        <v/>
      </c>
      <c r="GE49" s="23" t="str">
        <f t="shared" si="240"/>
        <v/>
      </c>
      <c r="GF49" s="23">
        <f t="shared" si="241"/>
        <v>26</v>
      </c>
      <c r="GG49" s="23">
        <f t="shared" si="242"/>
        <v>26</v>
      </c>
      <c r="GH49" s="23">
        <f t="shared" si="243"/>
        <v>26</v>
      </c>
      <c r="GI49" s="23">
        <f t="shared" si="244"/>
        <v>0</v>
      </c>
      <c r="GJ49" s="23">
        <f t="shared" si="245"/>
        <v>0</v>
      </c>
      <c r="GK49" s="23">
        <f t="shared" si="246"/>
        <v>0</v>
      </c>
      <c r="GL49" s="23">
        <f t="shared" si="247"/>
        <v>22</v>
      </c>
      <c r="GM49" s="23">
        <f t="shared" si="248"/>
        <v>22</v>
      </c>
      <c r="GN49" s="23">
        <f t="shared" si="249"/>
        <v>22</v>
      </c>
      <c r="GO49" s="23">
        <f t="shared" si="250"/>
        <v>0</v>
      </c>
      <c r="GP49" s="23">
        <f t="shared" si="251"/>
        <v>0</v>
      </c>
      <c r="GQ49" s="23">
        <f t="shared" si="252"/>
        <v>0</v>
      </c>
      <c r="GR49" s="23">
        <f t="shared" si="253"/>
        <v>0</v>
      </c>
      <c r="GS49" s="23">
        <f t="shared" si="254"/>
        <v>0</v>
      </c>
      <c r="GT49" s="23">
        <f t="shared" si="255"/>
        <v>0</v>
      </c>
      <c r="GU49" s="23">
        <f t="shared" si="256"/>
        <v>0</v>
      </c>
      <c r="GV49" s="23">
        <f t="shared" si="257"/>
        <v>0</v>
      </c>
      <c r="GW49" s="23">
        <f t="shared" si="258"/>
        <v>0</v>
      </c>
      <c r="GX49" s="23">
        <f t="shared" si="259"/>
        <v>0</v>
      </c>
      <c r="GY49" s="23">
        <f t="shared" si="260"/>
        <v>0</v>
      </c>
      <c r="GZ49" s="23">
        <f t="shared" si="261"/>
        <v>0</v>
      </c>
      <c r="HA49" s="23">
        <f t="shared" si="262"/>
        <v>0</v>
      </c>
      <c r="HB49" s="23">
        <f t="shared" si="263"/>
        <v>0</v>
      </c>
      <c r="HC49" s="23">
        <f t="shared" si="264"/>
        <v>0</v>
      </c>
      <c r="HD49" s="23">
        <f t="shared" si="265"/>
        <v>0</v>
      </c>
      <c r="HE49" s="23">
        <f t="shared" si="266"/>
        <v>0</v>
      </c>
      <c r="HF49" s="23">
        <f t="shared" si="267"/>
        <v>0</v>
      </c>
      <c r="HG49" s="23">
        <f t="shared" si="268"/>
        <v>0</v>
      </c>
      <c r="HH49" s="23">
        <f t="shared" si="269"/>
        <v>0</v>
      </c>
      <c r="HI49" s="23">
        <f t="shared" si="270"/>
        <v>0</v>
      </c>
      <c r="HJ49" s="23">
        <f t="shared" si="271"/>
        <v>0</v>
      </c>
      <c r="HK49" s="23">
        <f t="shared" si="272"/>
        <v>0</v>
      </c>
      <c r="HL49" s="23">
        <f t="shared" si="273"/>
        <v>0</v>
      </c>
      <c r="HM49" s="23">
        <f t="shared" si="274"/>
        <v>0</v>
      </c>
      <c r="HN49" s="23">
        <f t="shared" si="275"/>
        <v>0</v>
      </c>
      <c r="HO49" s="23">
        <f t="shared" si="276"/>
        <v>0</v>
      </c>
      <c r="HP49" s="23" t="str">
        <f>INDEX(LabNameList,MATCH(LabId,LabIDList,0))</f>
        <v>Trung tâm Kiểm định và Chứng nhận 2</v>
      </c>
      <c r="HQ49" s="23">
        <f t="shared" si="277"/>
        <v>26</v>
      </c>
      <c r="HR49" s="23">
        <f t="shared" si="278"/>
        <v>22</v>
      </c>
      <c r="HS49" s="23">
        <f t="shared" si="279"/>
        <v>0</v>
      </c>
      <c r="HT49" s="23">
        <f t="shared" si="280"/>
        <v>0</v>
      </c>
      <c r="HU49" s="23">
        <f t="shared" si="281"/>
        <v>0</v>
      </c>
      <c r="HV49" s="23">
        <f t="shared" si="282"/>
        <v>0</v>
      </c>
      <c r="HW49" s="22">
        <f t="shared" si="283"/>
        <v>22</v>
      </c>
      <c r="HX49" s="22">
        <f>Input!EB49</f>
        <v>1</v>
      </c>
      <c r="HY49" s="23">
        <v>97</v>
      </c>
      <c r="HZ49" s="23"/>
      <c r="IA49" s="23"/>
      <c r="IB49" s="23"/>
      <c r="IC49" s="25" t="str">
        <f t="shared" si="284"/>
        <v>B00048050118TG52</v>
      </c>
      <c r="ID49" s="26">
        <f>Input!O49</f>
        <v>48</v>
      </c>
      <c r="IE49" s="260" t="str">
        <f t="shared" si="285"/>
        <v>050118</v>
      </c>
      <c r="IF49" s="25" t="s">
        <v>7115</v>
      </c>
      <c r="IG49" s="260" t="str">
        <f t="shared" si="286"/>
        <v>05/01/2018</v>
      </c>
      <c r="IH49" s="260" t="str">
        <f t="shared" si="287"/>
        <v>05/01/2023</v>
      </c>
      <c r="II49" s="342" t="str">
        <f xml:space="preserve"> Input!R49</f>
        <v>05/01/2018</v>
      </c>
      <c r="IJ49" s="260">
        <f t="shared" si="288"/>
        <v>44931</v>
      </c>
      <c r="IK49" s="261">
        <f t="shared" si="289"/>
        <v>3</v>
      </c>
      <c r="IL49" s="262" t="str">
        <f t="shared" si="290"/>
        <v>3-2</v>
      </c>
      <c r="IM49" s="262" t="str">
        <f t="shared" si="291"/>
        <v>CHUNG</v>
      </c>
      <c r="IN49" s="262" t="str">
        <f t="shared" si="292"/>
        <v>KHAC</v>
      </c>
      <c r="IO49" s="262" t="str">
        <f t="shared" si="293"/>
        <v/>
      </c>
      <c r="IP49" s="262" t="str">
        <f t="shared" si="294"/>
        <v/>
      </c>
      <c r="IQ49" s="262" t="str">
        <f t="shared" si="295"/>
        <v/>
      </c>
      <c r="IR49" s="262">
        <f t="shared" si="296"/>
        <v>2</v>
      </c>
      <c r="IS49" s="262">
        <f t="shared" si="297"/>
        <v>1</v>
      </c>
      <c r="IT49" s="262" t="str">
        <f t="shared" si="298"/>
        <v>Yes</v>
      </c>
      <c r="IU49" s="262" t="str">
        <f t="shared" si="299"/>
        <v>Yes</v>
      </c>
    </row>
    <row r="50" spans="1:255" ht="114.75">
      <c r="A50" s="349">
        <f>Input!A50</f>
        <v>49</v>
      </c>
      <c r="B50" s="22" t="str">
        <f>INDEX(ApplicantIDList,MATCH(AI50,ApplicantNameList,0))</f>
        <v>VNM-HCM</v>
      </c>
      <c r="C50" s="22" t="str">
        <f>INDEX(OperatorIDList,MATCH(AJ50,OperatorNameList,0))</f>
        <v>VNMOBILE</v>
      </c>
      <c r="D50" s="22" t="str">
        <f>Input!Y50</f>
        <v>359021</v>
      </c>
      <c r="E50" s="22" t="str">
        <f>Input!G50</f>
        <v>Số 23/12, đường Tam Hà, phường Tam Phú, quận Thủ Đức, thành phố Hồ Chí Minh.</v>
      </c>
      <c r="F50" s="22" t="str">
        <f>TRIM(SUBSTITUTE(SUBSTITUTE(Input!H50,"Thành phố ",""),"Tỉnh ",""))</f>
        <v>Hồ Chí Minh</v>
      </c>
      <c r="G50" s="22" t="str">
        <f>Input!I50</f>
        <v>106,74706</v>
      </c>
      <c r="H50" s="22" t="str">
        <f>Input!J50</f>
        <v>10,86044</v>
      </c>
      <c r="I50" s="22">
        <f>Input!V50</f>
        <v>2</v>
      </c>
      <c r="J50" s="22" t="str">
        <f>Input!K50</f>
        <v>K00049261217D005</v>
      </c>
      <c r="K50" s="24" t="str">
        <f>TEXT(Input!L50,"dd/mm/yyyy")</f>
        <v>30/12/2017</v>
      </c>
      <c r="L50" s="24" t="str">
        <f>TEXT(Input!M50,"dd/mm/yyyy")</f>
        <v>26/12/2017</v>
      </c>
      <c r="M50" s="22" t="str">
        <f t="shared" si="135"/>
        <v>CÔNG TY CỔ PHẦN VIỄN THÔNG DI ĐỘNG VIETNAMOBILE;CÔNG TY CỔ PHẦN VIỄN THÔNG DI ĐỘNG VIETNAMOBILE</v>
      </c>
      <c r="N50" s="22" t="str">
        <f t="shared" si="136"/>
        <v>359021;359021</v>
      </c>
      <c r="O50" s="22" t="str">
        <f t="shared" si="137"/>
        <v>ERICSSON RBS 2216;ZTE ZXSDR BS8700</v>
      </c>
      <c r="P50" s="22" t="str">
        <f t="shared" si="138"/>
        <v>3;3</v>
      </c>
      <c r="Q50" s="22" t="str">
        <f t="shared" si="139"/>
        <v>4/3/3;2/2/2</v>
      </c>
      <c r="R50" s="22" t="str">
        <f t="shared" si="140"/>
        <v>80W/ 76W/ 76W;80W/ 80W/ 80W</v>
      </c>
      <c r="S50" s="22" t="str">
        <f t="shared" si="141"/>
        <v>G900;U2100</v>
      </c>
      <c r="T50" s="22" t="str">
        <f t="shared" si="142"/>
        <v>44m/ 44m/ 44m;41m/ 41m/ 41m</v>
      </c>
      <c r="U50" s="22">
        <v>49</v>
      </c>
      <c r="V50" s="22"/>
      <c r="W50" s="22" t="b">
        <f>INDEX(TrueFalseList,_xlfn.IFNA(MATCH(Input!EC50,CoKhongList,0),MATCH(Input!EC50,YesNoList,0)))</f>
        <v>1</v>
      </c>
      <c r="X50" s="22" t="b">
        <f>INDEX(TrueFalseList,_xlfn.IFNA(MATCH(Input!W50,CoKhongList,0),MATCH(Input!W50,YesNoList,0)))</f>
        <v>0</v>
      </c>
      <c r="Y50" s="22" t="str">
        <f>Input!DZ50</f>
        <v/>
      </c>
      <c r="Z50" s="22" t="b">
        <f>INDEX(TrueFalseList,_xlfn.IFNA(MATCH(Input!EA50,CoKhongList,0),MATCH(Input!EA50,YesNoList,0)))</f>
        <v>1</v>
      </c>
      <c r="AA50" s="22">
        <f t="shared" si="143"/>
        <v>16</v>
      </c>
      <c r="AB50" s="22" t="b">
        <v>0</v>
      </c>
      <c r="AC50" s="22" t="b">
        <v>1</v>
      </c>
      <c r="AD50" s="22">
        <f>Input!DR50</f>
        <v>0</v>
      </c>
      <c r="AE50" s="22"/>
      <c r="AF50" s="22">
        <f>Options!D54</f>
        <v>0</v>
      </c>
      <c r="AG50" s="22">
        <f t="shared" si="144"/>
        <v>0</v>
      </c>
      <c r="AH50" s="23"/>
      <c r="AI50" s="350" t="str">
        <f>Input!E50</f>
        <v>CHI NHÁNH CÔNG TY CỔ PHẦN VIỄN THÔNG DI ĐỘNG VIETNAMOBILE TẠI THÀNH PHỐ HỒ CHÍ MINH</v>
      </c>
      <c r="AJ50" s="350" t="str">
        <f>Input!F50</f>
        <v>CÔNG TY CỔ PHẦN VIỄN THÔNG DI ĐỘNG VIETNAMOBILE</v>
      </c>
      <c r="AK50" s="22">
        <f t="shared" si="145"/>
        <v>4</v>
      </c>
      <c r="AL50" s="258" t="str">
        <f t="shared" si="146"/>
        <v>thành phố Hồ Chí Minh.</v>
      </c>
      <c r="AM50" s="258" t="str">
        <f t="shared" si="147"/>
        <v>quận Thủ Đức</v>
      </c>
      <c r="AN50" s="258" t="str">
        <f t="shared" si="148"/>
        <v>phường Tam Phú</v>
      </c>
      <c r="AO50" s="22" t="str">
        <f>INDEX(CityIDList,MATCH(F50,CityNameList,0))</f>
        <v>HCM</v>
      </c>
      <c r="AP50" s="23" t="str">
        <f>Input!X50</f>
        <v>CÔNG TY CỔ PHẦN VIỄN THÔNG DI ĐỘNG VIETNAMOBILE</v>
      </c>
      <c r="AQ50" s="23" t="str">
        <f>Input!AN50</f>
        <v>CÔNG TY CỔ PHẦN VIỄN THÔNG DI ĐỘNG VIETNAMOBILE</v>
      </c>
      <c r="AR50" s="23">
        <f>Input!BD50</f>
        <v>0</v>
      </c>
      <c r="AS50" s="23" t="str">
        <f>Input!BT50</f>
        <v/>
      </c>
      <c r="AT50" s="23" t="str">
        <f>Input!CH50</f>
        <v/>
      </c>
      <c r="AU50" s="23" t="str">
        <f>Input!CV50</f>
        <v/>
      </c>
      <c r="AV50" s="23" t="str">
        <f>IF(I50&gt;=1,INDEX(OperatorIDList,MATCH(AP50,OperatorNameList,0)),"")</f>
        <v>VNMOBILE</v>
      </c>
      <c r="AW50" s="23" t="str">
        <f>IF(I50&gt;=2,INDEX(OperatorIDList,MATCH(AQ50,OperatorNameList,0)),"")</f>
        <v>VNMOBILE</v>
      </c>
      <c r="AX50" s="23" t="str">
        <f>IF(I50&gt;=3,INDEX(OperatorIDList,MATCH(AR50,OperatorNameList,0)),"")</f>
        <v/>
      </c>
      <c r="AY50" s="23" t="str">
        <f>IF(I50&gt;=4,INDEX(OperatorIDList,MATCH(AS50,OperatorNameList,0)),"")</f>
        <v/>
      </c>
      <c r="AZ50" s="23" t="str">
        <f>IF(I50&gt;=5,INDEX(OperatorIDList,MATCH(AT50,OperatorNameList,0)),"")</f>
        <v/>
      </c>
      <c r="BA50" s="23" t="str">
        <f>IF(I50&gt;=6,INDEX(OperatorIDList,MATCH(AU50,OperatorNameList,0)),"")</f>
        <v/>
      </c>
      <c r="BB50" s="23" t="str">
        <f t="shared" si="149"/>
        <v>VNMOBILE;VNMOBILE</v>
      </c>
      <c r="BC50" s="23" t="str">
        <f>Input!Y50</f>
        <v>359021</v>
      </c>
      <c r="BD50" s="23" t="str">
        <f>Input!AO50</f>
        <v>359021</v>
      </c>
      <c r="BE50" s="23">
        <f>Input!BE50</f>
        <v>0</v>
      </c>
      <c r="BF50" s="23" t="str">
        <f>Input!BU50</f>
        <v/>
      </c>
      <c r="BG50" s="23" t="str">
        <f>Input!CI50</f>
        <v/>
      </c>
      <c r="BH50" s="23" t="str">
        <f>Input!CW50</f>
        <v/>
      </c>
      <c r="BI50" s="23" t="str">
        <f>Input!Z50</f>
        <v>ERICSSON RBS 2216</v>
      </c>
      <c r="BJ50" s="23" t="str">
        <f>Input!AP50</f>
        <v>ZTE ZXSDR BS8700</v>
      </c>
      <c r="BK50" s="23">
        <f>Input!BF50</f>
        <v>0</v>
      </c>
      <c r="BL50" s="23" t="str">
        <f>Input!BV50</f>
        <v/>
      </c>
      <c r="BM50" s="23" t="str">
        <f>Input!CJ50</f>
        <v/>
      </c>
      <c r="BN50" s="23" t="str">
        <f>Input!CX50</f>
        <v/>
      </c>
      <c r="BO50" s="350">
        <f>IF(ISNUMBER(Input!AA50),Input!AA50,0)</f>
        <v>3</v>
      </c>
      <c r="BP50" s="350">
        <f>IF(ISNUMBER(Input!AQ50),Input!AQ50,0)</f>
        <v>3</v>
      </c>
      <c r="BQ50" s="350">
        <f>IF(ISNUMBER(Input!BG50),Input!BG50,0)</f>
        <v>0</v>
      </c>
      <c r="BR50" s="350">
        <f>IF(ISNUMBER(Input!BW50),Input!BW50,0)</f>
        <v>0</v>
      </c>
      <c r="BS50" s="350">
        <f>IF(ISNUMBER(Input!CK50),Input!CK50,0)</f>
        <v>0</v>
      </c>
      <c r="BT50" s="351">
        <f>IF(ISNUMBER(Input!CY50),Input!CY50,0)</f>
        <v>0</v>
      </c>
      <c r="BU50" s="23" t="str">
        <f>Input!AF50</f>
        <v>4/3/3</v>
      </c>
      <c r="BV50" s="23" t="str">
        <f>Input!AV50</f>
        <v>2/2/2</v>
      </c>
      <c r="BW50" s="23" t="str">
        <f>Input!BL50</f>
        <v/>
      </c>
      <c r="BX50" s="23" t="str">
        <f>Input!CA50</f>
        <v/>
      </c>
      <c r="BY50" s="23" t="str">
        <f>Input!CO50</f>
        <v/>
      </c>
      <c r="BZ50" s="23" t="str">
        <f>Input!DC50</f>
        <v/>
      </c>
      <c r="CA50" s="23">
        <f t="shared" si="150"/>
        <v>4</v>
      </c>
      <c r="CB50" s="23">
        <f t="shared" si="151"/>
        <v>3</v>
      </c>
      <c r="CC50" s="23">
        <f t="shared" si="152"/>
        <v>3</v>
      </c>
      <c r="CD50" s="23">
        <f t="shared" si="153"/>
        <v>0</v>
      </c>
      <c r="CE50" s="23">
        <f t="shared" si="154"/>
        <v>0</v>
      </c>
      <c r="CF50" s="23">
        <f t="shared" si="155"/>
        <v>0</v>
      </c>
      <c r="CG50" s="23">
        <f t="shared" si="156"/>
        <v>2</v>
      </c>
      <c r="CH50" s="23">
        <f t="shared" si="157"/>
        <v>2</v>
      </c>
      <c r="CI50" s="23">
        <f t="shared" si="158"/>
        <v>2</v>
      </c>
      <c r="CJ50" s="23">
        <f t="shared" si="159"/>
        <v>0</v>
      </c>
      <c r="CK50" s="23">
        <f t="shared" si="160"/>
        <v>0</v>
      </c>
      <c r="CL50" s="23">
        <f t="shared" si="161"/>
        <v>0</v>
      </c>
      <c r="CM50" s="23">
        <f t="shared" si="162"/>
        <v>0</v>
      </c>
      <c r="CN50" s="23">
        <f t="shared" si="163"/>
        <v>0</v>
      </c>
      <c r="CO50" s="23">
        <f t="shared" si="164"/>
        <v>0</v>
      </c>
      <c r="CP50" s="23">
        <f t="shared" si="165"/>
        <v>0</v>
      </c>
      <c r="CQ50" s="23">
        <f t="shared" si="166"/>
        <v>0</v>
      </c>
      <c r="CR50" s="23">
        <f t="shared" si="167"/>
        <v>0</v>
      </c>
      <c r="CS50" s="23">
        <f t="shared" si="168"/>
        <v>0</v>
      </c>
      <c r="CT50" s="23">
        <f t="shared" si="169"/>
        <v>0</v>
      </c>
      <c r="CU50" s="23">
        <f t="shared" si="170"/>
        <v>0</v>
      </c>
      <c r="CV50" s="23">
        <f t="shared" si="171"/>
        <v>0</v>
      </c>
      <c r="CW50" s="23">
        <f t="shared" si="172"/>
        <v>0</v>
      </c>
      <c r="CX50" s="23">
        <f t="shared" si="173"/>
        <v>0</v>
      </c>
      <c r="CY50" s="23">
        <f t="shared" si="174"/>
        <v>0</v>
      </c>
      <c r="CZ50" s="23">
        <f t="shared" si="175"/>
        <v>0</v>
      </c>
      <c r="DA50" s="23">
        <f t="shared" si="176"/>
        <v>0</v>
      </c>
      <c r="DB50" s="23">
        <f t="shared" si="177"/>
        <v>0</v>
      </c>
      <c r="DC50" s="23">
        <f t="shared" si="178"/>
        <v>0</v>
      </c>
      <c r="DD50" s="23">
        <f t="shared" si="179"/>
        <v>0</v>
      </c>
      <c r="DE50" s="23">
        <f t="shared" si="180"/>
        <v>0</v>
      </c>
      <c r="DF50" s="23">
        <f t="shared" si="181"/>
        <v>0</v>
      </c>
      <c r="DG50" s="23">
        <f t="shared" si="182"/>
        <v>0</v>
      </c>
      <c r="DH50" s="23">
        <f t="shared" si="183"/>
        <v>0</v>
      </c>
      <c r="DI50" s="23">
        <f t="shared" si="184"/>
        <v>0</v>
      </c>
      <c r="DJ50" s="23">
        <f t="shared" si="185"/>
        <v>0</v>
      </c>
      <c r="DK50" s="23" t="str">
        <f>Input!AK50</f>
        <v>80W/76W/76W</v>
      </c>
      <c r="DL50" s="23" t="str">
        <f>Input!BA50</f>
        <v>80W/80W/80W</v>
      </c>
      <c r="DM50" s="23" t="str">
        <f>Input!BQ50</f>
        <v/>
      </c>
      <c r="DN50" s="23" t="str">
        <f>Input!CE50</f>
        <v/>
      </c>
      <c r="DO50" s="23" t="str">
        <f>Input!CS50</f>
        <v/>
      </c>
      <c r="DP50" s="23" t="str">
        <f>Input!DG50</f>
        <v/>
      </c>
      <c r="DQ50" s="23" t="str">
        <f t="shared" si="186"/>
        <v>80W/ 76W/ 76W</v>
      </c>
      <c r="DR50" s="23" t="str">
        <f t="shared" si="187"/>
        <v>80W/ 80W/ 80W</v>
      </c>
      <c r="DS50" s="23" t="str">
        <f t="shared" si="188"/>
        <v/>
      </c>
      <c r="DT50" s="23" t="str">
        <f t="shared" si="189"/>
        <v/>
      </c>
      <c r="DU50" s="23" t="str">
        <f t="shared" si="190"/>
        <v/>
      </c>
      <c r="DV50" s="23" t="str">
        <f t="shared" si="191"/>
        <v/>
      </c>
      <c r="DW50" s="23">
        <f t="shared" si="192"/>
        <v>80</v>
      </c>
      <c r="DX50" s="23">
        <f t="shared" si="193"/>
        <v>76</v>
      </c>
      <c r="DY50" s="23">
        <f t="shared" si="194"/>
        <v>76</v>
      </c>
      <c r="DZ50" s="23">
        <f t="shared" si="195"/>
        <v>0</v>
      </c>
      <c r="EA50" s="23">
        <f t="shared" si="196"/>
        <v>0</v>
      </c>
      <c r="EB50" s="23">
        <f t="shared" si="197"/>
        <v>0</v>
      </c>
      <c r="EC50" s="23">
        <f t="shared" si="198"/>
        <v>80</v>
      </c>
      <c r="ED50" s="23">
        <f t="shared" si="199"/>
        <v>80</v>
      </c>
      <c r="EE50" s="23">
        <f t="shared" si="200"/>
        <v>80</v>
      </c>
      <c r="EF50" s="23">
        <f t="shared" si="201"/>
        <v>80</v>
      </c>
      <c r="EG50" s="23">
        <f t="shared" si="202"/>
        <v>0</v>
      </c>
      <c r="EH50" s="23">
        <f t="shared" si="203"/>
        <v>0</v>
      </c>
      <c r="EI50" s="23">
        <f t="shared" si="204"/>
        <v>0</v>
      </c>
      <c r="EJ50" s="23">
        <f t="shared" si="205"/>
        <v>80</v>
      </c>
      <c r="EK50" s="23">
        <f t="shared" si="206"/>
        <v>0</v>
      </c>
      <c r="EL50" s="23">
        <f t="shared" si="207"/>
        <v>0</v>
      </c>
      <c r="EM50" s="23">
        <f t="shared" si="208"/>
        <v>0</v>
      </c>
      <c r="EN50" s="23">
        <f t="shared" si="209"/>
        <v>0</v>
      </c>
      <c r="EO50" s="23">
        <f t="shared" si="210"/>
        <v>0</v>
      </c>
      <c r="EP50" s="23">
        <f t="shared" si="211"/>
        <v>0</v>
      </c>
      <c r="EQ50" s="23">
        <f t="shared" si="212"/>
        <v>0</v>
      </c>
      <c r="ER50" s="23">
        <f t="shared" si="213"/>
        <v>0</v>
      </c>
      <c r="ES50" s="23">
        <f t="shared" si="214"/>
        <v>0</v>
      </c>
      <c r="ET50" s="23">
        <f t="shared" si="215"/>
        <v>0</v>
      </c>
      <c r="EU50" s="23">
        <f t="shared" si="216"/>
        <v>0</v>
      </c>
      <c r="EV50" s="23">
        <f t="shared" si="217"/>
        <v>0</v>
      </c>
      <c r="EW50" s="23">
        <f t="shared" si="218"/>
        <v>0</v>
      </c>
      <c r="EX50" s="23">
        <f t="shared" si="219"/>
        <v>0</v>
      </c>
      <c r="EY50" s="23">
        <f t="shared" si="220"/>
        <v>0</v>
      </c>
      <c r="EZ50" s="23">
        <f t="shared" si="221"/>
        <v>0</v>
      </c>
      <c r="FA50" s="23">
        <f t="shared" si="222"/>
        <v>0</v>
      </c>
      <c r="FB50" s="23">
        <f t="shared" si="223"/>
        <v>0</v>
      </c>
      <c r="FC50" s="23">
        <f t="shared" si="224"/>
        <v>0</v>
      </c>
      <c r="FD50" s="23">
        <f t="shared" si="225"/>
        <v>0</v>
      </c>
      <c r="FE50" s="23">
        <f t="shared" si="226"/>
        <v>0</v>
      </c>
      <c r="FF50" s="23">
        <f t="shared" si="227"/>
        <v>0</v>
      </c>
      <c r="FG50" s="23">
        <f t="shared" si="228"/>
        <v>0</v>
      </c>
      <c r="FH50" s="23">
        <f t="shared" si="229"/>
        <v>0</v>
      </c>
      <c r="FI50" s="23">
        <f t="shared" si="230"/>
        <v>0</v>
      </c>
      <c r="FJ50" s="23">
        <f t="shared" si="231"/>
        <v>0</v>
      </c>
      <c r="FK50" s="23">
        <f t="shared" si="232"/>
        <v>0</v>
      </c>
      <c r="FL50" s="23">
        <f t="shared" si="233"/>
        <v>0</v>
      </c>
      <c r="FM50" s="23">
        <f t="shared" si="234"/>
        <v>80</v>
      </c>
      <c r="FN50" s="23" t="str">
        <f>Input!AL50</f>
        <v>G900</v>
      </c>
      <c r="FO50" s="23" t="str">
        <f>Input!BB50</f>
        <v>U2100</v>
      </c>
      <c r="FP50" s="23">
        <f>Input!BR50</f>
        <v>0</v>
      </c>
      <c r="FQ50" s="23" t="str">
        <f>Input!CF50</f>
        <v/>
      </c>
      <c r="FR50" s="23" t="str">
        <f>Input!CT50</f>
        <v/>
      </c>
      <c r="FS50" s="23" t="str">
        <f>Input!DH50</f>
        <v/>
      </c>
      <c r="FT50" s="23" t="str">
        <f>Input!AM50</f>
        <v>44m/ 44m/ 44m</v>
      </c>
      <c r="FU50" s="23" t="str">
        <f>Input!BC50</f>
        <v>41m/ 41m/ 41m</v>
      </c>
      <c r="FV50" s="23">
        <f>Input!BS50</f>
        <v>0</v>
      </c>
      <c r="FW50" s="23" t="str">
        <f>Input!CG50</f>
        <v/>
      </c>
      <c r="FX50" s="23" t="str">
        <f>Input!CU50</f>
        <v/>
      </c>
      <c r="FY50" s="23" t="str">
        <f>Input!DI50</f>
        <v/>
      </c>
      <c r="FZ50" s="23" t="str">
        <f t="shared" si="235"/>
        <v>44m/ 44m/ 44m</v>
      </c>
      <c r="GA50" s="23" t="str">
        <f t="shared" si="236"/>
        <v>41m/ 41m/ 41m</v>
      </c>
      <c r="GB50" s="23" t="str">
        <f t="shared" si="237"/>
        <v/>
      </c>
      <c r="GC50" s="23" t="str">
        <f t="shared" si="238"/>
        <v/>
      </c>
      <c r="GD50" s="23" t="str">
        <f t="shared" si="239"/>
        <v/>
      </c>
      <c r="GE50" s="23" t="str">
        <f t="shared" si="240"/>
        <v/>
      </c>
      <c r="GF50" s="23">
        <f t="shared" si="241"/>
        <v>44</v>
      </c>
      <c r="GG50" s="23">
        <f t="shared" si="242"/>
        <v>44</v>
      </c>
      <c r="GH50" s="23">
        <f t="shared" si="243"/>
        <v>44</v>
      </c>
      <c r="GI50" s="23">
        <f t="shared" si="244"/>
        <v>0</v>
      </c>
      <c r="GJ50" s="23">
        <f t="shared" si="245"/>
        <v>0</v>
      </c>
      <c r="GK50" s="23">
        <f t="shared" si="246"/>
        <v>0</v>
      </c>
      <c r="GL50" s="23">
        <f t="shared" si="247"/>
        <v>41</v>
      </c>
      <c r="GM50" s="23">
        <f t="shared" si="248"/>
        <v>41</v>
      </c>
      <c r="GN50" s="23">
        <f t="shared" si="249"/>
        <v>41</v>
      </c>
      <c r="GO50" s="23">
        <f t="shared" si="250"/>
        <v>0</v>
      </c>
      <c r="GP50" s="23">
        <f t="shared" si="251"/>
        <v>0</v>
      </c>
      <c r="GQ50" s="23">
        <f t="shared" si="252"/>
        <v>0</v>
      </c>
      <c r="GR50" s="23">
        <f t="shared" si="253"/>
        <v>0</v>
      </c>
      <c r="GS50" s="23">
        <f t="shared" si="254"/>
        <v>0</v>
      </c>
      <c r="GT50" s="23">
        <f t="shared" si="255"/>
        <v>0</v>
      </c>
      <c r="GU50" s="23">
        <f t="shared" si="256"/>
        <v>0</v>
      </c>
      <c r="GV50" s="23">
        <f t="shared" si="257"/>
        <v>0</v>
      </c>
      <c r="GW50" s="23">
        <f t="shared" si="258"/>
        <v>0</v>
      </c>
      <c r="GX50" s="23">
        <f t="shared" si="259"/>
        <v>0</v>
      </c>
      <c r="GY50" s="23">
        <f t="shared" si="260"/>
        <v>0</v>
      </c>
      <c r="GZ50" s="23">
        <f t="shared" si="261"/>
        <v>0</v>
      </c>
      <c r="HA50" s="23">
        <f t="shared" si="262"/>
        <v>0</v>
      </c>
      <c r="HB50" s="23">
        <f t="shared" si="263"/>
        <v>0</v>
      </c>
      <c r="HC50" s="23">
        <f t="shared" si="264"/>
        <v>0</v>
      </c>
      <c r="HD50" s="23">
        <f t="shared" si="265"/>
        <v>0</v>
      </c>
      <c r="HE50" s="23">
        <f t="shared" si="266"/>
        <v>0</v>
      </c>
      <c r="HF50" s="23">
        <f t="shared" si="267"/>
        <v>0</v>
      </c>
      <c r="HG50" s="23">
        <f t="shared" si="268"/>
        <v>0</v>
      </c>
      <c r="HH50" s="23">
        <f t="shared" si="269"/>
        <v>0</v>
      </c>
      <c r="HI50" s="23">
        <f t="shared" si="270"/>
        <v>0</v>
      </c>
      <c r="HJ50" s="23">
        <f t="shared" si="271"/>
        <v>0</v>
      </c>
      <c r="HK50" s="23">
        <f t="shared" si="272"/>
        <v>0</v>
      </c>
      <c r="HL50" s="23">
        <f t="shared" si="273"/>
        <v>0</v>
      </c>
      <c r="HM50" s="23">
        <f t="shared" si="274"/>
        <v>0</v>
      </c>
      <c r="HN50" s="23">
        <f t="shared" si="275"/>
        <v>0</v>
      </c>
      <c r="HO50" s="23">
        <f t="shared" si="276"/>
        <v>0</v>
      </c>
      <c r="HP50" s="23" t="str">
        <f>INDEX(LabNameList,MATCH(LabId,LabIDList,0))</f>
        <v>Trung tâm Kiểm định và Chứng nhận 2</v>
      </c>
      <c r="HQ50" s="23">
        <f t="shared" si="277"/>
        <v>44</v>
      </c>
      <c r="HR50" s="23">
        <f t="shared" si="278"/>
        <v>41</v>
      </c>
      <c r="HS50" s="23">
        <f t="shared" si="279"/>
        <v>0</v>
      </c>
      <c r="HT50" s="23">
        <f t="shared" si="280"/>
        <v>0</v>
      </c>
      <c r="HU50" s="23">
        <f t="shared" si="281"/>
        <v>0</v>
      </c>
      <c r="HV50" s="23">
        <f t="shared" si="282"/>
        <v>0</v>
      </c>
      <c r="HW50" s="22">
        <f t="shared" si="283"/>
        <v>41</v>
      </c>
      <c r="HX50" s="22">
        <f>Input!EB50</f>
        <v>25</v>
      </c>
      <c r="HY50" s="23">
        <v>97</v>
      </c>
      <c r="HZ50" s="23"/>
      <c r="IA50" s="23"/>
      <c r="IB50" s="23"/>
      <c r="IC50" s="25" t="str">
        <f t="shared" si="284"/>
        <v>B00049050118TG53</v>
      </c>
      <c r="ID50" s="26">
        <f>Input!O50</f>
        <v>49</v>
      </c>
      <c r="IE50" s="260" t="str">
        <f t="shared" si="285"/>
        <v>050118</v>
      </c>
      <c r="IF50" s="25" t="s">
        <v>7116</v>
      </c>
      <c r="IG50" s="260" t="str">
        <f t="shared" si="286"/>
        <v>05/01/2018</v>
      </c>
      <c r="IH50" s="260" t="str">
        <f t="shared" si="287"/>
        <v>05/01/2023</v>
      </c>
      <c r="II50" s="342" t="str">
        <f xml:space="preserve"> Input!R50</f>
        <v>05/01/2018</v>
      </c>
      <c r="IJ50" s="260">
        <f t="shared" si="288"/>
        <v>44931</v>
      </c>
      <c r="IK50" s="261">
        <f t="shared" si="289"/>
        <v>3</v>
      </c>
      <c r="IL50" s="262" t="str">
        <f t="shared" si="290"/>
        <v>3-2</v>
      </c>
      <c r="IM50" s="262" t="str">
        <f t="shared" si="291"/>
        <v>CHUNG</v>
      </c>
      <c r="IN50" s="262" t="str">
        <f t="shared" si="292"/>
        <v>KHAC</v>
      </c>
      <c r="IO50" s="262" t="str">
        <f t="shared" si="293"/>
        <v/>
      </c>
      <c r="IP50" s="262" t="str">
        <f t="shared" si="294"/>
        <v/>
      </c>
      <c r="IQ50" s="262" t="str">
        <f t="shared" si="295"/>
        <v/>
      </c>
      <c r="IR50" s="262">
        <f t="shared" si="296"/>
        <v>2</v>
      </c>
      <c r="IS50" s="262">
        <f t="shared" si="297"/>
        <v>1</v>
      </c>
      <c r="IT50" s="262" t="str">
        <f t="shared" si="298"/>
        <v>Yes</v>
      </c>
      <c r="IU50" s="262" t="str">
        <f t="shared" si="299"/>
        <v>Yes</v>
      </c>
    </row>
    <row r="51" spans="1:255" ht="114.75">
      <c r="A51" s="349">
        <f>Input!A51</f>
        <v>50</v>
      </c>
      <c r="B51" s="22" t="str">
        <f>INDEX(ApplicantIDList,MATCH(AI51,ApplicantNameList,0))</f>
        <v>VNM-HCM</v>
      </c>
      <c r="C51" s="22" t="str">
        <f>INDEX(OperatorIDList,MATCH(AJ51,OperatorNameList,0))</f>
        <v>VNMOBILE</v>
      </c>
      <c r="D51" s="22" t="str">
        <f>Input!Y51</f>
        <v>359417</v>
      </c>
      <c r="E51" s="22" t="str">
        <f>Input!G51</f>
        <v>Số 245, đường Tô Ngọc Vân, khu phố 3, phường Linh Đông, quận Thủ Đức, thành phố Hồ Chí Minh.</v>
      </c>
      <c r="F51" s="22" t="str">
        <f>TRIM(SUBSTITUTE(SUBSTITUTE(Input!H51,"Thành phố ",""),"Tỉnh ",""))</f>
        <v>Hồ Chí Minh</v>
      </c>
      <c r="G51" s="22" t="str">
        <f>Input!I51</f>
        <v>106,75</v>
      </c>
      <c r="H51" s="22" t="str">
        <f>Input!J51</f>
        <v>10,85641</v>
      </c>
      <c r="I51" s="22">
        <f>Input!V51</f>
        <v>2</v>
      </c>
      <c r="J51" s="22" t="str">
        <f>Input!K51</f>
        <v>K00050261217D005</v>
      </c>
      <c r="K51" s="24" t="str">
        <f>TEXT(Input!L51,"dd/mm/yyyy")</f>
        <v>30/12/2017</v>
      </c>
      <c r="L51" s="24" t="str">
        <f>TEXT(Input!M51,"dd/mm/yyyy")</f>
        <v>26/12/2017</v>
      </c>
      <c r="M51" s="22" t="str">
        <f t="shared" si="135"/>
        <v>CÔNG TY CỔ PHẦN VIỄN THÔNG DI ĐỘNG VIETNAMOBILE;CÔNG TY CỔ PHẦN VIỄN THÔNG DI ĐỘNG VIETNAMOBILE</v>
      </c>
      <c r="N51" s="22" t="str">
        <f t="shared" si="136"/>
        <v>359417;359417</v>
      </c>
      <c r="O51" s="22" t="str">
        <f t="shared" si="137"/>
        <v>ERICSSON RBS 2216;ZTE ZXSDR BS8700</v>
      </c>
      <c r="P51" s="22" t="str">
        <f t="shared" si="138"/>
        <v>3;3</v>
      </c>
      <c r="Q51" s="22" t="str">
        <f t="shared" si="139"/>
        <v>4/2/2;2/2/2</v>
      </c>
      <c r="R51" s="22" t="str">
        <f t="shared" si="140"/>
        <v>80W/ 40W/ 40W;80W/ 80W/ 80W</v>
      </c>
      <c r="S51" s="22" t="str">
        <f t="shared" si="141"/>
        <v>G900;U2100</v>
      </c>
      <c r="T51" s="22" t="str">
        <f t="shared" si="142"/>
        <v>23m/ 23m/ 23m;20m/ 20m/ 20m</v>
      </c>
      <c r="U51" s="22">
        <v>50</v>
      </c>
      <c r="V51" s="22"/>
      <c r="W51" s="22" t="b">
        <f>INDEX(TrueFalseList,_xlfn.IFNA(MATCH(Input!EC51,CoKhongList,0),MATCH(Input!EC51,YesNoList,0)))</f>
        <v>0</v>
      </c>
      <c r="X51" s="22" t="b">
        <f>INDEX(TrueFalseList,_xlfn.IFNA(MATCH(Input!W51,CoKhongList,0),MATCH(Input!W51,YesNoList,0)))</f>
        <v>0</v>
      </c>
      <c r="Y51" s="22" t="str">
        <f>Input!DZ51</f>
        <v/>
      </c>
      <c r="Z51" s="22" t="b">
        <f>INDEX(TrueFalseList,_xlfn.IFNA(MATCH(Input!EA51,CoKhongList,0),MATCH(Input!EA51,YesNoList,0)))</f>
        <v>1</v>
      </c>
      <c r="AA51" s="22">
        <f t="shared" si="143"/>
        <v>13</v>
      </c>
      <c r="AB51" s="22" t="b">
        <v>0</v>
      </c>
      <c r="AC51" s="22" t="b">
        <v>1</v>
      </c>
      <c r="AD51" s="22">
        <f>Input!DR51</f>
        <v>0</v>
      </c>
      <c r="AE51" s="22"/>
      <c r="AF51" s="22">
        <f>Options!D55</f>
        <v>0</v>
      </c>
      <c r="AG51" s="22">
        <f t="shared" si="144"/>
        <v>0</v>
      </c>
      <c r="AH51" s="23"/>
      <c r="AI51" s="350" t="str">
        <f>Input!E51</f>
        <v>CHI NHÁNH CÔNG TY CỔ PHẦN VIỄN THÔNG DI ĐỘNG VIETNAMOBILE TẠI THÀNH PHỐ HỒ CHÍ MINH</v>
      </c>
      <c r="AJ51" s="350" t="str">
        <f>Input!F51</f>
        <v>CÔNG TY CỔ PHẦN VIỄN THÔNG DI ĐỘNG VIETNAMOBILE</v>
      </c>
      <c r="AK51" s="22">
        <f t="shared" si="145"/>
        <v>5</v>
      </c>
      <c r="AL51" s="258" t="str">
        <f t="shared" si="146"/>
        <v>thành phố Hồ Chí Minh.</v>
      </c>
      <c r="AM51" s="258" t="str">
        <f t="shared" si="147"/>
        <v>quận Thủ Đức</v>
      </c>
      <c r="AN51" s="258" t="str">
        <f t="shared" si="148"/>
        <v>phường Linh Đông</v>
      </c>
      <c r="AO51" s="22" t="str">
        <f>INDEX(CityIDList,MATCH(F51,CityNameList,0))</f>
        <v>HCM</v>
      </c>
      <c r="AP51" s="23" t="str">
        <f>Input!X51</f>
        <v>CÔNG TY CỔ PHẦN VIỄN THÔNG DI ĐỘNG VIETNAMOBILE</v>
      </c>
      <c r="AQ51" s="23" t="str">
        <f>Input!AN51</f>
        <v>CÔNG TY CỔ PHẦN VIỄN THÔNG DI ĐỘNG VIETNAMOBILE</v>
      </c>
      <c r="AR51" s="23">
        <f>Input!BD51</f>
        <v>0</v>
      </c>
      <c r="AS51" s="23" t="str">
        <f>Input!BT51</f>
        <v/>
      </c>
      <c r="AT51" s="23" t="str">
        <f>Input!CH51</f>
        <v/>
      </c>
      <c r="AU51" s="23" t="str">
        <f>Input!CV51</f>
        <v/>
      </c>
      <c r="AV51" s="23" t="str">
        <f>IF(I51&gt;=1,INDEX(OperatorIDList,MATCH(AP51,OperatorNameList,0)),"")</f>
        <v>VNMOBILE</v>
      </c>
      <c r="AW51" s="23" t="str">
        <f>IF(I51&gt;=2,INDEX(OperatorIDList,MATCH(AQ51,OperatorNameList,0)),"")</f>
        <v>VNMOBILE</v>
      </c>
      <c r="AX51" s="23" t="str">
        <f>IF(I51&gt;=3,INDEX(OperatorIDList,MATCH(AR51,OperatorNameList,0)),"")</f>
        <v/>
      </c>
      <c r="AY51" s="23" t="str">
        <f>IF(I51&gt;=4,INDEX(OperatorIDList,MATCH(AS51,OperatorNameList,0)),"")</f>
        <v/>
      </c>
      <c r="AZ51" s="23" t="str">
        <f>IF(I51&gt;=5,INDEX(OperatorIDList,MATCH(AT51,OperatorNameList,0)),"")</f>
        <v/>
      </c>
      <c r="BA51" s="23" t="str">
        <f>IF(I51&gt;=6,INDEX(OperatorIDList,MATCH(AU51,OperatorNameList,0)),"")</f>
        <v/>
      </c>
      <c r="BB51" s="23" t="str">
        <f t="shared" si="149"/>
        <v>VNMOBILE;VNMOBILE</v>
      </c>
      <c r="BC51" s="23" t="str">
        <f>Input!Y51</f>
        <v>359417</v>
      </c>
      <c r="BD51" s="23" t="str">
        <f>Input!AO51</f>
        <v>359417</v>
      </c>
      <c r="BE51" s="23">
        <f>Input!BE51</f>
        <v>0</v>
      </c>
      <c r="BF51" s="23" t="str">
        <f>Input!BU51</f>
        <v/>
      </c>
      <c r="BG51" s="23" t="str">
        <f>Input!CI51</f>
        <v/>
      </c>
      <c r="BH51" s="23" t="str">
        <f>Input!CW51</f>
        <v/>
      </c>
      <c r="BI51" s="23" t="str">
        <f>Input!Z51</f>
        <v>ERICSSON RBS 2216</v>
      </c>
      <c r="BJ51" s="23" t="str">
        <f>Input!AP51</f>
        <v>ZTE ZXSDR BS8700</v>
      </c>
      <c r="BK51" s="23">
        <f>Input!BF51</f>
        <v>0</v>
      </c>
      <c r="BL51" s="23" t="str">
        <f>Input!BV51</f>
        <v/>
      </c>
      <c r="BM51" s="23" t="str">
        <f>Input!CJ51</f>
        <v/>
      </c>
      <c r="BN51" s="23" t="str">
        <f>Input!CX51</f>
        <v/>
      </c>
      <c r="BO51" s="350">
        <f>IF(ISNUMBER(Input!AA51),Input!AA51,0)</f>
        <v>3</v>
      </c>
      <c r="BP51" s="350">
        <f>IF(ISNUMBER(Input!AQ51),Input!AQ51,0)</f>
        <v>3</v>
      </c>
      <c r="BQ51" s="350">
        <f>IF(ISNUMBER(Input!BG51),Input!BG51,0)</f>
        <v>0</v>
      </c>
      <c r="BR51" s="350">
        <f>IF(ISNUMBER(Input!BW51),Input!BW51,0)</f>
        <v>0</v>
      </c>
      <c r="BS51" s="350">
        <f>IF(ISNUMBER(Input!CK51),Input!CK51,0)</f>
        <v>0</v>
      </c>
      <c r="BT51" s="351">
        <f>IF(ISNUMBER(Input!CY51),Input!CY51,0)</f>
        <v>0</v>
      </c>
      <c r="BU51" s="23" t="str">
        <f>Input!AF51</f>
        <v>4/2/2</v>
      </c>
      <c r="BV51" s="23" t="str">
        <f>Input!AV51</f>
        <v>2/2/2</v>
      </c>
      <c r="BW51" s="23" t="str">
        <f>Input!BL51</f>
        <v/>
      </c>
      <c r="BX51" s="23" t="str">
        <f>Input!CA51</f>
        <v/>
      </c>
      <c r="BY51" s="23" t="str">
        <f>Input!CO51</f>
        <v/>
      </c>
      <c r="BZ51" s="23" t="str">
        <f>Input!DC51</f>
        <v/>
      </c>
      <c r="CA51" s="23">
        <f t="shared" si="150"/>
        <v>4</v>
      </c>
      <c r="CB51" s="23">
        <f t="shared" si="151"/>
        <v>2</v>
      </c>
      <c r="CC51" s="23">
        <f t="shared" si="152"/>
        <v>2</v>
      </c>
      <c r="CD51" s="23">
        <f t="shared" si="153"/>
        <v>0</v>
      </c>
      <c r="CE51" s="23">
        <f t="shared" si="154"/>
        <v>0</v>
      </c>
      <c r="CF51" s="23">
        <f t="shared" si="155"/>
        <v>0</v>
      </c>
      <c r="CG51" s="23">
        <f t="shared" si="156"/>
        <v>2</v>
      </c>
      <c r="CH51" s="23">
        <f t="shared" si="157"/>
        <v>2</v>
      </c>
      <c r="CI51" s="23">
        <f t="shared" si="158"/>
        <v>2</v>
      </c>
      <c r="CJ51" s="23">
        <f t="shared" si="159"/>
        <v>0</v>
      </c>
      <c r="CK51" s="23">
        <f t="shared" si="160"/>
        <v>0</v>
      </c>
      <c r="CL51" s="23">
        <f t="shared" si="161"/>
        <v>0</v>
      </c>
      <c r="CM51" s="23">
        <f t="shared" si="162"/>
        <v>0</v>
      </c>
      <c r="CN51" s="23">
        <f t="shared" si="163"/>
        <v>0</v>
      </c>
      <c r="CO51" s="23">
        <f t="shared" si="164"/>
        <v>0</v>
      </c>
      <c r="CP51" s="23">
        <f t="shared" si="165"/>
        <v>0</v>
      </c>
      <c r="CQ51" s="23">
        <f t="shared" si="166"/>
        <v>0</v>
      </c>
      <c r="CR51" s="23">
        <f t="shared" si="167"/>
        <v>0</v>
      </c>
      <c r="CS51" s="23">
        <f t="shared" si="168"/>
        <v>0</v>
      </c>
      <c r="CT51" s="23">
        <f t="shared" si="169"/>
        <v>0</v>
      </c>
      <c r="CU51" s="23">
        <f t="shared" si="170"/>
        <v>0</v>
      </c>
      <c r="CV51" s="23">
        <f t="shared" si="171"/>
        <v>0</v>
      </c>
      <c r="CW51" s="23">
        <f t="shared" si="172"/>
        <v>0</v>
      </c>
      <c r="CX51" s="23">
        <f t="shared" si="173"/>
        <v>0</v>
      </c>
      <c r="CY51" s="23">
        <f t="shared" si="174"/>
        <v>0</v>
      </c>
      <c r="CZ51" s="23">
        <f t="shared" si="175"/>
        <v>0</v>
      </c>
      <c r="DA51" s="23">
        <f t="shared" si="176"/>
        <v>0</v>
      </c>
      <c r="DB51" s="23">
        <f t="shared" si="177"/>
        <v>0</v>
      </c>
      <c r="DC51" s="23">
        <f t="shared" si="178"/>
        <v>0</v>
      </c>
      <c r="DD51" s="23">
        <f t="shared" si="179"/>
        <v>0</v>
      </c>
      <c r="DE51" s="23">
        <f t="shared" si="180"/>
        <v>0</v>
      </c>
      <c r="DF51" s="23">
        <f t="shared" si="181"/>
        <v>0</v>
      </c>
      <c r="DG51" s="23">
        <f t="shared" si="182"/>
        <v>0</v>
      </c>
      <c r="DH51" s="23">
        <f t="shared" si="183"/>
        <v>0</v>
      </c>
      <c r="DI51" s="23">
        <f t="shared" si="184"/>
        <v>0</v>
      </c>
      <c r="DJ51" s="23">
        <f t="shared" si="185"/>
        <v>0</v>
      </c>
      <c r="DK51" s="23" t="str">
        <f>Input!AK51</f>
        <v>80W/40W/40W</v>
      </c>
      <c r="DL51" s="23" t="str">
        <f>Input!BA51</f>
        <v>80W/80W/80W</v>
      </c>
      <c r="DM51" s="23" t="str">
        <f>Input!BQ51</f>
        <v/>
      </c>
      <c r="DN51" s="23" t="str">
        <f>Input!CE51</f>
        <v/>
      </c>
      <c r="DO51" s="23" t="str">
        <f>Input!CS51</f>
        <v/>
      </c>
      <c r="DP51" s="23" t="str">
        <f>Input!DG51</f>
        <v/>
      </c>
      <c r="DQ51" s="23" t="str">
        <f t="shared" si="186"/>
        <v>80W/ 40W/ 40W</v>
      </c>
      <c r="DR51" s="23" t="str">
        <f t="shared" si="187"/>
        <v>80W/ 80W/ 80W</v>
      </c>
      <c r="DS51" s="23" t="str">
        <f t="shared" si="188"/>
        <v/>
      </c>
      <c r="DT51" s="23" t="str">
        <f t="shared" si="189"/>
        <v/>
      </c>
      <c r="DU51" s="23" t="str">
        <f t="shared" si="190"/>
        <v/>
      </c>
      <c r="DV51" s="23" t="str">
        <f t="shared" si="191"/>
        <v/>
      </c>
      <c r="DW51" s="23">
        <f t="shared" si="192"/>
        <v>80</v>
      </c>
      <c r="DX51" s="23">
        <f t="shared" si="193"/>
        <v>40</v>
      </c>
      <c r="DY51" s="23">
        <f t="shared" si="194"/>
        <v>40</v>
      </c>
      <c r="DZ51" s="23">
        <f t="shared" si="195"/>
        <v>0</v>
      </c>
      <c r="EA51" s="23">
        <f t="shared" si="196"/>
        <v>0</v>
      </c>
      <c r="EB51" s="23">
        <f t="shared" si="197"/>
        <v>0</v>
      </c>
      <c r="EC51" s="23">
        <f t="shared" si="198"/>
        <v>80</v>
      </c>
      <c r="ED51" s="23">
        <f t="shared" si="199"/>
        <v>80</v>
      </c>
      <c r="EE51" s="23">
        <f t="shared" si="200"/>
        <v>80</v>
      </c>
      <c r="EF51" s="23">
        <f t="shared" si="201"/>
        <v>80</v>
      </c>
      <c r="EG51" s="23">
        <f t="shared" si="202"/>
        <v>0</v>
      </c>
      <c r="EH51" s="23">
        <f t="shared" si="203"/>
        <v>0</v>
      </c>
      <c r="EI51" s="23">
        <f t="shared" si="204"/>
        <v>0</v>
      </c>
      <c r="EJ51" s="23">
        <f t="shared" si="205"/>
        <v>80</v>
      </c>
      <c r="EK51" s="23">
        <f t="shared" si="206"/>
        <v>0</v>
      </c>
      <c r="EL51" s="23">
        <f t="shared" si="207"/>
        <v>0</v>
      </c>
      <c r="EM51" s="23">
        <f t="shared" si="208"/>
        <v>0</v>
      </c>
      <c r="EN51" s="23">
        <f t="shared" si="209"/>
        <v>0</v>
      </c>
      <c r="EO51" s="23">
        <f t="shared" si="210"/>
        <v>0</v>
      </c>
      <c r="EP51" s="23">
        <f t="shared" si="211"/>
        <v>0</v>
      </c>
      <c r="EQ51" s="23">
        <f t="shared" si="212"/>
        <v>0</v>
      </c>
      <c r="ER51" s="23">
        <f t="shared" si="213"/>
        <v>0</v>
      </c>
      <c r="ES51" s="23">
        <f t="shared" si="214"/>
        <v>0</v>
      </c>
      <c r="ET51" s="23">
        <f t="shared" si="215"/>
        <v>0</v>
      </c>
      <c r="EU51" s="23">
        <f t="shared" si="216"/>
        <v>0</v>
      </c>
      <c r="EV51" s="23">
        <f t="shared" si="217"/>
        <v>0</v>
      </c>
      <c r="EW51" s="23">
        <f t="shared" si="218"/>
        <v>0</v>
      </c>
      <c r="EX51" s="23">
        <f t="shared" si="219"/>
        <v>0</v>
      </c>
      <c r="EY51" s="23">
        <f t="shared" si="220"/>
        <v>0</v>
      </c>
      <c r="EZ51" s="23">
        <f t="shared" si="221"/>
        <v>0</v>
      </c>
      <c r="FA51" s="23">
        <f t="shared" si="222"/>
        <v>0</v>
      </c>
      <c r="FB51" s="23">
        <f t="shared" si="223"/>
        <v>0</v>
      </c>
      <c r="FC51" s="23">
        <f t="shared" si="224"/>
        <v>0</v>
      </c>
      <c r="FD51" s="23">
        <f t="shared" si="225"/>
        <v>0</v>
      </c>
      <c r="FE51" s="23">
        <f t="shared" si="226"/>
        <v>0</v>
      </c>
      <c r="FF51" s="23">
        <f t="shared" si="227"/>
        <v>0</v>
      </c>
      <c r="FG51" s="23">
        <f t="shared" si="228"/>
        <v>0</v>
      </c>
      <c r="FH51" s="23">
        <f t="shared" si="229"/>
        <v>0</v>
      </c>
      <c r="FI51" s="23">
        <f t="shared" si="230"/>
        <v>0</v>
      </c>
      <c r="FJ51" s="23">
        <f t="shared" si="231"/>
        <v>0</v>
      </c>
      <c r="FK51" s="23">
        <f t="shared" si="232"/>
        <v>0</v>
      </c>
      <c r="FL51" s="23">
        <f t="shared" si="233"/>
        <v>0</v>
      </c>
      <c r="FM51" s="23">
        <f t="shared" si="234"/>
        <v>80</v>
      </c>
      <c r="FN51" s="23" t="str">
        <f>Input!AL51</f>
        <v>G900</v>
      </c>
      <c r="FO51" s="23" t="str">
        <f>Input!BB51</f>
        <v>U2100</v>
      </c>
      <c r="FP51" s="23">
        <f>Input!BR51</f>
        <v>0</v>
      </c>
      <c r="FQ51" s="23" t="str">
        <f>Input!CF51</f>
        <v/>
      </c>
      <c r="FR51" s="23" t="str">
        <f>Input!CT51</f>
        <v/>
      </c>
      <c r="FS51" s="23" t="str">
        <f>Input!DH51</f>
        <v/>
      </c>
      <c r="FT51" s="23" t="str">
        <f>Input!AM51</f>
        <v>23m/ 23m/ 23m</v>
      </c>
      <c r="FU51" s="23" t="str">
        <f>Input!BC51</f>
        <v>20m/ 20m/ 20m</v>
      </c>
      <c r="FV51" s="23">
        <f>Input!BS51</f>
        <v>0</v>
      </c>
      <c r="FW51" s="23" t="str">
        <f>Input!CG51</f>
        <v/>
      </c>
      <c r="FX51" s="23" t="str">
        <f>Input!CU51</f>
        <v/>
      </c>
      <c r="FY51" s="23" t="str">
        <f>Input!DI51</f>
        <v/>
      </c>
      <c r="FZ51" s="23" t="str">
        <f t="shared" si="235"/>
        <v>23m/ 23m/ 23m</v>
      </c>
      <c r="GA51" s="23" t="str">
        <f t="shared" si="236"/>
        <v>20m/ 20m/ 20m</v>
      </c>
      <c r="GB51" s="23" t="str">
        <f t="shared" si="237"/>
        <v/>
      </c>
      <c r="GC51" s="23" t="str">
        <f t="shared" si="238"/>
        <v/>
      </c>
      <c r="GD51" s="23" t="str">
        <f t="shared" si="239"/>
        <v/>
      </c>
      <c r="GE51" s="23" t="str">
        <f t="shared" si="240"/>
        <v/>
      </c>
      <c r="GF51" s="23">
        <f t="shared" si="241"/>
        <v>23</v>
      </c>
      <c r="GG51" s="23">
        <f t="shared" si="242"/>
        <v>23</v>
      </c>
      <c r="GH51" s="23">
        <f t="shared" si="243"/>
        <v>23</v>
      </c>
      <c r="GI51" s="23">
        <f t="shared" si="244"/>
        <v>0</v>
      </c>
      <c r="GJ51" s="23">
        <f t="shared" si="245"/>
        <v>0</v>
      </c>
      <c r="GK51" s="23">
        <f t="shared" si="246"/>
        <v>0</v>
      </c>
      <c r="GL51" s="23">
        <f t="shared" si="247"/>
        <v>20</v>
      </c>
      <c r="GM51" s="23">
        <f t="shared" si="248"/>
        <v>20</v>
      </c>
      <c r="GN51" s="23">
        <f t="shared" si="249"/>
        <v>20</v>
      </c>
      <c r="GO51" s="23">
        <f t="shared" si="250"/>
        <v>0</v>
      </c>
      <c r="GP51" s="23">
        <f t="shared" si="251"/>
        <v>0</v>
      </c>
      <c r="GQ51" s="23">
        <f t="shared" si="252"/>
        <v>0</v>
      </c>
      <c r="GR51" s="23">
        <f t="shared" si="253"/>
        <v>0</v>
      </c>
      <c r="GS51" s="23">
        <f t="shared" si="254"/>
        <v>0</v>
      </c>
      <c r="GT51" s="23">
        <f t="shared" si="255"/>
        <v>0</v>
      </c>
      <c r="GU51" s="23">
        <f t="shared" si="256"/>
        <v>0</v>
      </c>
      <c r="GV51" s="23">
        <f t="shared" si="257"/>
        <v>0</v>
      </c>
      <c r="GW51" s="23">
        <f t="shared" si="258"/>
        <v>0</v>
      </c>
      <c r="GX51" s="23">
        <f t="shared" si="259"/>
        <v>0</v>
      </c>
      <c r="GY51" s="23">
        <f t="shared" si="260"/>
        <v>0</v>
      </c>
      <c r="GZ51" s="23">
        <f t="shared" si="261"/>
        <v>0</v>
      </c>
      <c r="HA51" s="23">
        <f t="shared" si="262"/>
        <v>0</v>
      </c>
      <c r="HB51" s="23">
        <f t="shared" si="263"/>
        <v>0</v>
      </c>
      <c r="HC51" s="23">
        <f t="shared" si="264"/>
        <v>0</v>
      </c>
      <c r="HD51" s="23">
        <f t="shared" si="265"/>
        <v>0</v>
      </c>
      <c r="HE51" s="23">
        <f t="shared" si="266"/>
        <v>0</v>
      </c>
      <c r="HF51" s="23">
        <f t="shared" si="267"/>
        <v>0</v>
      </c>
      <c r="HG51" s="23">
        <f t="shared" si="268"/>
        <v>0</v>
      </c>
      <c r="HH51" s="23">
        <f t="shared" si="269"/>
        <v>0</v>
      </c>
      <c r="HI51" s="23">
        <f t="shared" si="270"/>
        <v>0</v>
      </c>
      <c r="HJ51" s="23">
        <f t="shared" si="271"/>
        <v>0</v>
      </c>
      <c r="HK51" s="23">
        <f t="shared" si="272"/>
        <v>0</v>
      </c>
      <c r="HL51" s="23">
        <f t="shared" si="273"/>
        <v>0</v>
      </c>
      <c r="HM51" s="23">
        <f t="shared" si="274"/>
        <v>0</v>
      </c>
      <c r="HN51" s="23">
        <f t="shared" si="275"/>
        <v>0</v>
      </c>
      <c r="HO51" s="23">
        <f t="shared" si="276"/>
        <v>0</v>
      </c>
      <c r="HP51" s="23" t="str">
        <f>INDEX(LabNameList,MATCH(LabId,LabIDList,0))</f>
        <v>Trung tâm Kiểm định và Chứng nhận 2</v>
      </c>
      <c r="HQ51" s="23">
        <f t="shared" si="277"/>
        <v>23</v>
      </c>
      <c r="HR51" s="23">
        <f t="shared" si="278"/>
        <v>20</v>
      </c>
      <c r="HS51" s="23">
        <f t="shared" si="279"/>
        <v>0</v>
      </c>
      <c r="HT51" s="23">
        <f t="shared" si="280"/>
        <v>0</v>
      </c>
      <c r="HU51" s="23">
        <f t="shared" si="281"/>
        <v>0</v>
      </c>
      <c r="HV51" s="23">
        <f t="shared" si="282"/>
        <v>0</v>
      </c>
      <c r="HW51" s="22">
        <f t="shared" si="283"/>
        <v>20</v>
      </c>
      <c r="HX51" s="22">
        <f>Input!EB51</f>
        <v>7</v>
      </c>
      <c r="HY51" s="23">
        <v>97</v>
      </c>
      <c r="HZ51" s="23"/>
      <c r="IA51" s="23"/>
      <c r="IB51" s="23"/>
      <c r="IC51" s="25" t="str">
        <f t="shared" si="284"/>
        <v>B00050050118TG54</v>
      </c>
      <c r="ID51" s="26">
        <f>Input!O51</f>
        <v>50</v>
      </c>
      <c r="IE51" s="260" t="str">
        <f t="shared" si="285"/>
        <v>050118</v>
      </c>
      <c r="IF51" s="25" t="s">
        <v>7117</v>
      </c>
      <c r="IG51" s="260" t="str">
        <f t="shared" si="286"/>
        <v>05/01/2018</v>
      </c>
      <c r="IH51" s="260" t="str">
        <f t="shared" si="287"/>
        <v>05/01/2023</v>
      </c>
      <c r="II51" s="342" t="str">
        <f xml:space="preserve"> Input!R51</f>
        <v>05/01/2018</v>
      </c>
      <c r="IJ51" s="260">
        <f t="shared" si="288"/>
        <v>44931</v>
      </c>
      <c r="IK51" s="261">
        <f t="shared" si="289"/>
        <v>3</v>
      </c>
      <c r="IL51" s="262" t="str">
        <f t="shared" si="290"/>
        <v>3-2</v>
      </c>
      <c r="IM51" s="262" t="str">
        <f t="shared" si="291"/>
        <v>CHUNG</v>
      </c>
      <c r="IN51" s="262" t="str">
        <f t="shared" si="292"/>
        <v>KHAC</v>
      </c>
      <c r="IO51" s="262" t="str">
        <f t="shared" si="293"/>
        <v/>
      </c>
      <c r="IP51" s="262" t="str">
        <f t="shared" si="294"/>
        <v/>
      </c>
      <c r="IQ51" s="262" t="str">
        <f t="shared" si="295"/>
        <v/>
      </c>
      <c r="IR51" s="262">
        <f t="shared" si="296"/>
        <v>2</v>
      </c>
      <c r="IS51" s="262">
        <f t="shared" si="297"/>
        <v>1</v>
      </c>
      <c r="IT51" s="262" t="str">
        <f t="shared" si="298"/>
        <v>Yes</v>
      </c>
      <c r="IU51" s="262" t="str">
        <f t="shared" si="299"/>
        <v>Yes</v>
      </c>
    </row>
    <row r="52" spans="1:255" ht="114.75">
      <c r="A52" s="349">
        <f>Input!A52</f>
        <v>51</v>
      </c>
      <c r="B52" s="22" t="str">
        <f>INDEX(ApplicantIDList,MATCH(AI52,ApplicantNameList,0))</f>
        <v>VNM-HCM</v>
      </c>
      <c r="C52" s="22" t="str">
        <f>INDEX(OperatorIDList,MATCH(AJ52,OperatorNameList,0))</f>
        <v>VNMOBILE</v>
      </c>
      <c r="D52" s="22" t="str">
        <f>Input!Y52</f>
        <v>359429</v>
      </c>
      <c r="E52" s="22" t="str">
        <f>Input!G52</f>
        <v>Số 1, đường số 15, khu phố 4, phường Linh Trung, quận Thủ Đức, thành phố Hồ Chí Minh.</v>
      </c>
      <c r="F52" s="22" t="str">
        <f>TRIM(SUBSTITUTE(SUBSTITUTE(Input!H52,"Thành phố ",""),"Tỉnh ",""))</f>
        <v>Hồ Chí Minh</v>
      </c>
      <c r="G52" s="22" t="str">
        <f>Input!I52</f>
        <v>106,77351</v>
      </c>
      <c r="H52" s="22" t="str">
        <f>Input!J52</f>
        <v>10,86876</v>
      </c>
      <c r="I52" s="22">
        <f>Input!V52</f>
        <v>2</v>
      </c>
      <c r="J52" s="22" t="str">
        <f>Input!K52</f>
        <v>K00051271217D005</v>
      </c>
      <c r="K52" s="24" t="str">
        <f>TEXT(Input!L52,"dd/mm/yyyy")</f>
        <v>30/12/2017</v>
      </c>
      <c r="L52" s="24" t="str">
        <f>TEXT(Input!M52,"dd/mm/yyyy")</f>
        <v>27/12/2017</v>
      </c>
      <c r="M52" s="22" t="str">
        <f t="shared" si="135"/>
        <v>CÔNG TY CỔ PHẦN VIỄN THÔNG DI ĐỘNG VIETNAMOBILE;CÔNG TY CỔ PHẦN VIỄN THÔNG DI ĐỘNG VIETNAMOBILE</v>
      </c>
      <c r="N52" s="22" t="str">
        <f t="shared" si="136"/>
        <v>359429;359429</v>
      </c>
      <c r="O52" s="22" t="str">
        <f t="shared" si="137"/>
        <v>ERICSSON RBS 2216;ZTE ZXSDR BS8700</v>
      </c>
      <c r="P52" s="22" t="str">
        <f t="shared" si="138"/>
        <v>3;3</v>
      </c>
      <c r="Q52" s="22" t="str">
        <f t="shared" si="139"/>
        <v>4/4/4;2/2/2</v>
      </c>
      <c r="R52" s="22" t="str">
        <f t="shared" si="140"/>
        <v>80W/ 80W/ 80W;80W/ 80W/ 80W</v>
      </c>
      <c r="S52" s="22" t="str">
        <f t="shared" si="141"/>
        <v>G900;U2100</v>
      </c>
      <c r="T52" s="22" t="str">
        <f t="shared" si="142"/>
        <v>23m/ 23m/ 23m;23m/ 23m/ 23m</v>
      </c>
      <c r="U52" s="22">
        <v>51</v>
      </c>
      <c r="V52" s="22"/>
      <c r="W52" s="22" t="b">
        <f>INDEX(TrueFalseList,_xlfn.IFNA(MATCH(Input!EC52,CoKhongList,0),MATCH(Input!EC52,YesNoList,0)))</f>
        <v>1</v>
      </c>
      <c r="X52" s="22" t="b">
        <f>INDEX(TrueFalseList,_xlfn.IFNA(MATCH(Input!W52,CoKhongList,0),MATCH(Input!W52,YesNoList,0)))</f>
        <v>0</v>
      </c>
      <c r="Y52" s="22" t="str">
        <f>Input!DZ52</f>
        <v/>
      </c>
      <c r="Z52" s="22" t="b">
        <f>INDEX(TrueFalseList,_xlfn.IFNA(MATCH(Input!EA52,CoKhongList,0),MATCH(Input!EA52,YesNoList,0)))</f>
        <v>1</v>
      </c>
      <c r="AA52" s="22">
        <f t="shared" si="143"/>
        <v>12</v>
      </c>
      <c r="AB52" s="22" t="b">
        <v>0</v>
      </c>
      <c r="AC52" s="22" t="b">
        <v>1</v>
      </c>
      <c r="AD52" s="22" t="str">
        <f>Input!DR52</f>
        <v>Anten dualband</v>
      </c>
      <c r="AE52" s="22"/>
      <c r="AF52" s="22">
        <f>Options!D56</f>
        <v>0</v>
      </c>
      <c r="AG52" s="22" t="str">
        <f t="shared" si="144"/>
        <v>Anten dualband</v>
      </c>
      <c r="AH52" s="23"/>
      <c r="AI52" s="350" t="str">
        <f>Input!E52</f>
        <v>CHI NHÁNH CÔNG TY CỔ PHẦN VIỄN THÔNG DI ĐỘNG VIETNAMOBILE TẠI THÀNH PHỐ HỒ CHÍ MINH</v>
      </c>
      <c r="AJ52" s="350" t="str">
        <f>Input!F52</f>
        <v>CÔNG TY CỔ PHẦN VIỄN THÔNG DI ĐỘNG VIETNAMOBILE</v>
      </c>
      <c r="AK52" s="22">
        <f t="shared" si="145"/>
        <v>5</v>
      </c>
      <c r="AL52" s="258" t="str">
        <f t="shared" si="146"/>
        <v>thành phố Hồ Chí Minh.</v>
      </c>
      <c r="AM52" s="258" t="str">
        <f t="shared" si="147"/>
        <v>quận Thủ Đức</v>
      </c>
      <c r="AN52" s="258" t="str">
        <f t="shared" si="148"/>
        <v>phường Linh Trung</v>
      </c>
      <c r="AO52" s="22" t="str">
        <f>INDEX(CityIDList,MATCH(F52,CityNameList,0))</f>
        <v>HCM</v>
      </c>
      <c r="AP52" s="23" t="str">
        <f>Input!X52</f>
        <v>CÔNG TY CỔ PHẦN VIỄN THÔNG DI ĐỘNG VIETNAMOBILE</v>
      </c>
      <c r="AQ52" s="23" t="str">
        <f>Input!AN52</f>
        <v>CÔNG TY CỔ PHẦN VIỄN THÔNG DI ĐỘNG VIETNAMOBILE</v>
      </c>
      <c r="AR52" s="23">
        <f>Input!BD52</f>
        <v>0</v>
      </c>
      <c r="AS52" s="23" t="str">
        <f>Input!BT52</f>
        <v/>
      </c>
      <c r="AT52" s="23" t="str">
        <f>Input!CH52</f>
        <v/>
      </c>
      <c r="AU52" s="23" t="str">
        <f>Input!CV52</f>
        <v/>
      </c>
      <c r="AV52" s="23" t="str">
        <f>IF(I52&gt;=1,INDEX(OperatorIDList,MATCH(AP52,OperatorNameList,0)),"")</f>
        <v>VNMOBILE</v>
      </c>
      <c r="AW52" s="23" t="str">
        <f>IF(I52&gt;=2,INDEX(OperatorIDList,MATCH(AQ52,OperatorNameList,0)),"")</f>
        <v>VNMOBILE</v>
      </c>
      <c r="AX52" s="23" t="str">
        <f>IF(I52&gt;=3,INDEX(OperatorIDList,MATCH(AR52,OperatorNameList,0)),"")</f>
        <v/>
      </c>
      <c r="AY52" s="23" t="str">
        <f>IF(I52&gt;=4,INDEX(OperatorIDList,MATCH(AS52,OperatorNameList,0)),"")</f>
        <v/>
      </c>
      <c r="AZ52" s="23" t="str">
        <f>IF(I52&gt;=5,INDEX(OperatorIDList,MATCH(AT52,OperatorNameList,0)),"")</f>
        <v/>
      </c>
      <c r="BA52" s="23" t="str">
        <f>IF(I52&gt;=6,INDEX(OperatorIDList,MATCH(AU52,OperatorNameList,0)),"")</f>
        <v/>
      </c>
      <c r="BB52" s="23" t="str">
        <f t="shared" si="149"/>
        <v>VNMOBILE;VNMOBILE</v>
      </c>
      <c r="BC52" s="23" t="str">
        <f>Input!Y52</f>
        <v>359429</v>
      </c>
      <c r="BD52" s="23" t="str">
        <f>Input!AO52</f>
        <v>359429</v>
      </c>
      <c r="BE52" s="23">
        <f>Input!BE52</f>
        <v>0</v>
      </c>
      <c r="BF52" s="23" t="str">
        <f>Input!BU52</f>
        <v/>
      </c>
      <c r="BG52" s="23" t="str">
        <f>Input!CI52</f>
        <v/>
      </c>
      <c r="BH52" s="23" t="str">
        <f>Input!CW52</f>
        <v/>
      </c>
      <c r="BI52" s="23" t="str">
        <f>Input!Z52</f>
        <v>ERICSSON RBS 2216</v>
      </c>
      <c r="BJ52" s="23" t="str">
        <f>Input!AP52</f>
        <v>ZTE ZXSDR BS8700</v>
      </c>
      <c r="BK52" s="23">
        <f>Input!BF52</f>
        <v>0</v>
      </c>
      <c r="BL52" s="23" t="str">
        <f>Input!BV52</f>
        <v/>
      </c>
      <c r="BM52" s="23" t="str">
        <f>Input!CJ52</f>
        <v/>
      </c>
      <c r="BN52" s="23" t="str">
        <f>Input!CX52</f>
        <v/>
      </c>
      <c r="BO52" s="350">
        <f>IF(ISNUMBER(Input!AA52),Input!AA52,0)</f>
        <v>3</v>
      </c>
      <c r="BP52" s="350">
        <f>IF(ISNUMBER(Input!AQ52),Input!AQ52,0)</f>
        <v>3</v>
      </c>
      <c r="BQ52" s="350">
        <f>IF(ISNUMBER(Input!BG52),Input!BG52,0)</f>
        <v>0</v>
      </c>
      <c r="BR52" s="350">
        <f>IF(ISNUMBER(Input!BW52),Input!BW52,0)</f>
        <v>0</v>
      </c>
      <c r="BS52" s="350">
        <f>IF(ISNUMBER(Input!CK52),Input!CK52,0)</f>
        <v>0</v>
      </c>
      <c r="BT52" s="351">
        <f>IF(ISNUMBER(Input!CY52),Input!CY52,0)</f>
        <v>0</v>
      </c>
      <c r="BU52" s="23" t="str">
        <f>Input!AF52</f>
        <v>4/4/4</v>
      </c>
      <c r="BV52" s="23" t="str">
        <f>Input!AV52</f>
        <v>2/2/2</v>
      </c>
      <c r="BW52" s="23" t="str">
        <f>Input!BL52</f>
        <v/>
      </c>
      <c r="BX52" s="23" t="str">
        <f>Input!CA52</f>
        <v/>
      </c>
      <c r="BY52" s="23" t="str">
        <f>Input!CO52</f>
        <v/>
      </c>
      <c r="BZ52" s="23" t="str">
        <f>Input!DC52</f>
        <v/>
      </c>
      <c r="CA52" s="23">
        <f t="shared" si="150"/>
        <v>4</v>
      </c>
      <c r="CB52" s="23">
        <f t="shared" si="151"/>
        <v>4</v>
      </c>
      <c r="CC52" s="23">
        <f t="shared" si="152"/>
        <v>4</v>
      </c>
      <c r="CD52" s="23">
        <f t="shared" si="153"/>
        <v>0</v>
      </c>
      <c r="CE52" s="23">
        <f t="shared" si="154"/>
        <v>0</v>
      </c>
      <c r="CF52" s="23">
        <f t="shared" si="155"/>
        <v>0</v>
      </c>
      <c r="CG52" s="23">
        <f t="shared" si="156"/>
        <v>2</v>
      </c>
      <c r="CH52" s="23">
        <f t="shared" si="157"/>
        <v>2</v>
      </c>
      <c r="CI52" s="23">
        <f t="shared" si="158"/>
        <v>2</v>
      </c>
      <c r="CJ52" s="23">
        <f t="shared" si="159"/>
        <v>0</v>
      </c>
      <c r="CK52" s="23">
        <f t="shared" si="160"/>
        <v>0</v>
      </c>
      <c r="CL52" s="23">
        <f t="shared" si="161"/>
        <v>0</v>
      </c>
      <c r="CM52" s="23">
        <f t="shared" si="162"/>
        <v>0</v>
      </c>
      <c r="CN52" s="23">
        <f t="shared" si="163"/>
        <v>0</v>
      </c>
      <c r="CO52" s="23">
        <f t="shared" si="164"/>
        <v>0</v>
      </c>
      <c r="CP52" s="23">
        <f t="shared" si="165"/>
        <v>0</v>
      </c>
      <c r="CQ52" s="23">
        <f t="shared" si="166"/>
        <v>0</v>
      </c>
      <c r="CR52" s="23">
        <f t="shared" si="167"/>
        <v>0</v>
      </c>
      <c r="CS52" s="23">
        <f t="shared" si="168"/>
        <v>0</v>
      </c>
      <c r="CT52" s="23">
        <f t="shared" si="169"/>
        <v>0</v>
      </c>
      <c r="CU52" s="23">
        <f t="shared" si="170"/>
        <v>0</v>
      </c>
      <c r="CV52" s="23">
        <f t="shared" si="171"/>
        <v>0</v>
      </c>
      <c r="CW52" s="23">
        <f t="shared" si="172"/>
        <v>0</v>
      </c>
      <c r="CX52" s="23">
        <f t="shared" si="173"/>
        <v>0</v>
      </c>
      <c r="CY52" s="23">
        <f t="shared" si="174"/>
        <v>0</v>
      </c>
      <c r="CZ52" s="23">
        <f t="shared" si="175"/>
        <v>0</v>
      </c>
      <c r="DA52" s="23">
        <f t="shared" si="176"/>
        <v>0</v>
      </c>
      <c r="DB52" s="23">
        <f t="shared" si="177"/>
        <v>0</v>
      </c>
      <c r="DC52" s="23">
        <f t="shared" si="178"/>
        <v>0</v>
      </c>
      <c r="DD52" s="23">
        <f t="shared" si="179"/>
        <v>0</v>
      </c>
      <c r="DE52" s="23">
        <f t="shared" si="180"/>
        <v>0</v>
      </c>
      <c r="DF52" s="23">
        <f t="shared" si="181"/>
        <v>0</v>
      </c>
      <c r="DG52" s="23">
        <f t="shared" si="182"/>
        <v>0</v>
      </c>
      <c r="DH52" s="23">
        <f t="shared" si="183"/>
        <v>0</v>
      </c>
      <c r="DI52" s="23">
        <f t="shared" si="184"/>
        <v>0</v>
      </c>
      <c r="DJ52" s="23">
        <f t="shared" si="185"/>
        <v>0</v>
      </c>
      <c r="DK52" s="23" t="str">
        <f>Input!AK52</f>
        <v>80W/80W/80W</v>
      </c>
      <c r="DL52" s="23" t="str">
        <f>Input!BA52</f>
        <v>80W/80W/80W</v>
      </c>
      <c r="DM52" s="23" t="str">
        <f>Input!BQ52</f>
        <v/>
      </c>
      <c r="DN52" s="23" t="str">
        <f>Input!CE52</f>
        <v/>
      </c>
      <c r="DO52" s="23" t="str">
        <f>Input!CS52</f>
        <v/>
      </c>
      <c r="DP52" s="23" t="str">
        <f>Input!DG52</f>
        <v/>
      </c>
      <c r="DQ52" s="23" t="str">
        <f t="shared" si="186"/>
        <v>80W/ 80W/ 80W</v>
      </c>
      <c r="DR52" s="23" t="str">
        <f t="shared" si="187"/>
        <v>80W/ 80W/ 80W</v>
      </c>
      <c r="DS52" s="23" t="str">
        <f t="shared" si="188"/>
        <v/>
      </c>
      <c r="DT52" s="23" t="str">
        <f t="shared" si="189"/>
        <v/>
      </c>
      <c r="DU52" s="23" t="str">
        <f t="shared" si="190"/>
        <v/>
      </c>
      <c r="DV52" s="23" t="str">
        <f t="shared" si="191"/>
        <v/>
      </c>
      <c r="DW52" s="23">
        <f t="shared" si="192"/>
        <v>80</v>
      </c>
      <c r="DX52" s="23">
        <f t="shared" si="193"/>
        <v>80</v>
      </c>
      <c r="DY52" s="23">
        <f t="shared" si="194"/>
        <v>80</v>
      </c>
      <c r="DZ52" s="23">
        <f t="shared" si="195"/>
        <v>0</v>
      </c>
      <c r="EA52" s="23">
        <f t="shared" si="196"/>
        <v>0</v>
      </c>
      <c r="EB52" s="23">
        <f t="shared" si="197"/>
        <v>0</v>
      </c>
      <c r="EC52" s="23">
        <f t="shared" si="198"/>
        <v>80</v>
      </c>
      <c r="ED52" s="23">
        <f t="shared" si="199"/>
        <v>80</v>
      </c>
      <c r="EE52" s="23">
        <f t="shared" si="200"/>
        <v>80</v>
      </c>
      <c r="EF52" s="23">
        <f t="shared" si="201"/>
        <v>80</v>
      </c>
      <c r="EG52" s="23">
        <f t="shared" si="202"/>
        <v>0</v>
      </c>
      <c r="EH52" s="23">
        <f t="shared" si="203"/>
        <v>0</v>
      </c>
      <c r="EI52" s="23">
        <f t="shared" si="204"/>
        <v>0</v>
      </c>
      <c r="EJ52" s="23">
        <f t="shared" si="205"/>
        <v>80</v>
      </c>
      <c r="EK52" s="23">
        <f t="shared" si="206"/>
        <v>0</v>
      </c>
      <c r="EL52" s="23">
        <f t="shared" si="207"/>
        <v>0</v>
      </c>
      <c r="EM52" s="23">
        <f t="shared" si="208"/>
        <v>0</v>
      </c>
      <c r="EN52" s="23">
        <f t="shared" si="209"/>
        <v>0</v>
      </c>
      <c r="EO52" s="23">
        <f t="shared" si="210"/>
        <v>0</v>
      </c>
      <c r="EP52" s="23">
        <f t="shared" si="211"/>
        <v>0</v>
      </c>
      <c r="EQ52" s="23">
        <f t="shared" si="212"/>
        <v>0</v>
      </c>
      <c r="ER52" s="23">
        <f t="shared" si="213"/>
        <v>0</v>
      </c>
      <c r="ES52" s="23">
        <f t="shared" si="214"/>
        <v>0</v>
      </c>
      <c r="ET52" s="23">
        <f t="shared" si="215"/>
        <v>0</v>
      </c>
      <c r="EU52" s="23">
        <f t="shared" si="216"/>
        <v>0</v>
      </c>
      <c r="EV52" s="23">
        <f t="shared" si="217"/>
        <v>0</v>
      </c>
      <c r="EW52" s="23">
        <f t="shared" si="218"/>
        <v>0</v>
      </c>
      <c r="EX52" s="23">
        <f t="shared" si="219"/>
        <v>0</v>
      </c>
      <c r="EY52" s="23">
        <f t="shared" si="220"/>
        <v>0</v>
      </c>
      <c r="EZ52" s="23">
        <f t="shared" si="221"/>
        <v>0</v>
      </c>
      <c r="FA52" s="23">
        <f t="shared" si="222"/>
        <v>0</v>
      </c>
      <c r="FB52" s="23">
        <f t="shared" si="223"/>
        <v>0</v>
      </c>
      <c r="FC52" s="23">
        <f t="shared" si="224"/>
        <v>0</v>
      </c>
      <c r="FD52" s="23">
        <f t="shared" si="225"/>
        <v>0</v>
      </c>
      <c r="FE52" s="23">
        <f t="shared" si="226"/>
        <v>0</v>
      </c>
      <c r="FF52" s="23">
        <f t="shared" si="227"/>
        <v>0</v>
      </c>
      <c r="FG52" s="23">
        <f t="shared" si="228"/>
        <v>0</v>
      </c>
      <c r="FH52" s="23">
        <f t="shared" si="229"/>
        <v>0</v>
      </c>
      <c r="FI52" s="23">
        <f t="shared" si="230"/>
        <v>0</v>
      </c>
      <c r="FJ52" s="23">
        <f t="shared" si="231"/>
        <v>0</v>
      </c>
      <c r="FK52" s="23">
        <f t="shared" si="232"/>
        <v>0</v>
      </c>
      <c r="FL52" s="23">
        <f t="shared" si="233"/>
        <v>0</v>
      </c>
      <c r="FM52" s="23">
        <f t="shared" si="234"/>
        <v>80</v>
      </c>
      <c r="FN52" s="23" t="str">
        <f>Input!AL52</f>
        <v>G900</v>
      </c>
      <c r="FO52" s="23" t="str">
        <f>Input!BB52</f>
        <v>U2100</v>
      </c>
      <c r="FP52" s="23">
        <f>Input!BR52</f>
        <v>0</v>
      </c>
      <c r="FQ52" s="23" t="str">
        <f>Input!CF52</f>
        <v/>
      </c>
      <c r="FR52" s="23" t="str">
        <f>Input!CT52</f>
        <v/>
      </c>
      <c r="FS52" s="23" t="str">
        <f>Input!DH52</f>
        <v/>
      </c>
      <c r="FT52" s="23" t="str">
        <f>Input!AM52</f>
        <v>23m/ 23m/ 23m</v>
      </c>
      <c r="FU52" s="23" t="str">
        <f>Input!BC52</f>
        <v>23m/ 23m/ 23m</v>
      </c>
      <c r="FV52" s="23">
        <f>Input!BS52</f>
        <v>0</v>
      </c>
      <c r="FW52" s="23" t="str">
        <f>Input!CG52</f>
        <v/>
      </c>
      <c r="FX52" s="23" t="str">
        <f>Input!CU52</f>
        <v/>
      </c>
      <c r="FY52" s="23" t="str">
        <f>Input!DI52</f>
        <v/>
      </c>
      <c r="FZ52" s="23" t="str">
        <f t="shared" si="235"/>
        <v>23m/ 23m/ 23m</v>
      </c>
      <c r="GA52" s="23" t="str">
        <f t="shared" si="236"/>
        <v>23m/ 23m/ 23m</v>
      </c>
      <c r="GB52" s="23" t="str">
        <f t="shared" si="237"/>
        <v/>
      </c>
      <c r="GC52" s="23" t="str">
        <f t="shared" si="238"/>
        <v/>
      </c>
      <c r="GD52" s="23" t="str">
        <f t="shared" si="239"/>
        <v/>
      </c>
      <c r="GE52" s="23" t="str">
        <f t="shared" si="240"/>
        <v/>
      </c>
      <c r="GF52" s="23">
        <f t="shared" si="241"/>
        <v>23</v>
      </c>
      <c r="GG52" s="23">
        <f t="shared" si="242"/>
        <v>23</v>
      </c>
      <c r="GH52" s="23">
        <f t="shared" si="243"/>
        <v>23</v>
      </c>
      <c r="GI52" s="23">
        <f t="shared" si="244"/>
        <v>0</v>
      </c>
      <c r="GJ52" s="23">
        <f t="shared" si="245"/>
        <v>0</v>
      </c>
      <c r="GK52" s="23">
        <f t="shared" si="246"/>
        <v>0</v>
      </c>
      <c r="GL52" s="23">
        <f t="shared" si="247"/>
        <v>23</v>
      </c>
      <c r="GM52" s="23">
        <f t="shared" si="248"/>
        <v>23</v>
      </c>
      <c r="GN52" s="23">
        <f t="shared" si="249"/>
        <v>23</v>
      </c>
      <c r="GO52" s="23">
        <f t="shared" si="250"/>
        <v>0</v>
      </c>
      <c r="GP52" s="23">
        <f t="shared" si="251"/>
        <v>0</v>
      </c>
      <c r="GQ52" s="23">
        <f t="shared" si="252"/>
        <v>0</v>
      </c>
      <c r="GR52" s="23">
        <f t="shared" si="253"/>
        <v>0</v>
      </c>
      <c r="GS52" s="23">
        <f t="shared" si="254"/>
        <v>0</v>
      </c>
      <c r="GT52" s="23">
        <f t="shared" si="255"/>
        <v>0</v>
      </c>
      <c r="GU52" s="23">
        <f t="shared" si="256"/>
        <v>0</v>
      </c>
      <c r="GV52" s="23">
        <f t="shared" si="257"/>
        <v>0</v>
      </c>
      <c r="GW52" s="23">
        <f t="shared" si="258"/>
        <v>0</v>
      </c>
      <c r="GX52" s="23">
        <f t="shared" si="259"/>
        <v>0</v>
      </c>
      <c r="GY52" s="23">
        <f t="shared" si="260"/>
        <v>0</v>
      </c>
      <c r="GZ52" s="23">
        <f t="shared" si="261"/>
        <v>0</v>
      </c>
      <c r="HA52" s="23">
        <f t="shared" si="262"/>
        <v>0</v>
      </c>
      <c r="HB52" s="23">
        <f t="shared" si="263"/>
        <v>0</v>
      </c>
      <c r="HC52" s="23">
        <f t="shared" si="264"/>
        <v>0</v>
      </c>
      <c r="HD52" s="23">
        <f t="shared" si="265"/>
        <v>0</v>
      </c>
      <c r="HE52" s="23">
        <f t="shared" si="266"/>
        <v>0</v>
      </c>
      <c r="HF52" s="23">
        <f t="shared" si="267"/>
        <v>0</v>
      </c>
      <c r="HG52" s="23">
        <f t="shared" si="268"/>
        <v>0</v>
      </c>
      <c r="HH52" s="23">
        <f t="shared" si="269"/>
        <v>0</v>
      </c>
      <c r="HI52" s="23">
        <f t="shared" si="270"/>
        <v>0</v>
      </c>
      <c r="HJ52" s="23">
        <f t="shared" si="271"/>
        <v>0</v>
      </c>
      <c r="HK52" s="23">
        <f t="shared" si="272"/>
        <v>0</v>
      </c>
      <c r="HL52" s="23">
        <f t="shared" si="273"/>
        <v>0</v>
      </c>
      <c r="HM52" s="23">
        <f t="shared" si="274"/>
        <v>0</v>
      </c>
      <c r="HN52" s="23">
        <f t="shared" si="275"/>
        <v>0</v>
      </c>
      <c r="HO52" s="23">
        <f t="shared" si="276"/>
        <v>0</v>
      </c>
      <c r="HP52" s="23" t="str">
        <f>INDEX(LabNameList,MATCH(LabId,LabIDList,0))</f>
        <v>Trung tâm Kiểm định và Chứng nhận 2</v>
      </c>
      <c r="HQ52" s="23">
        <f t="shared" si="277"/>
        <v>23</v>
      </c>
      <c r="HR52" s="23">
        <f t="shared" si="278"/>
        <v>23</v>
      </c>
      <c r="HS52" s="23">
        <f t="shared" si="279"/>
        <v>0</v>
      </c>
      <c r="HT52" s="23">
        <f t="shared" si="280"/>
        <v>0</v>
      </c>
      <c r="HU52" s="23">
        <f t="shared" si="281"/>
        <v>0</v>
      </c>
      <c r="HV52" s="23">
        <f t="shared" si="282"/>
        <v>0</v>
      </c>
      <c r="HW52" s="22">
        <f t="shared" si="283"/>
        <v>23</v>
      </c>
      <c r="HX52" s="22">
        <f>Input!EB52</f>
        <v>11</v>
      </c>
      <c r="HY52" s="23">
        <v>97</v>
      </c>
      <c r="HZ52" s="23"/>
      <c r="IA52" s="23"/>
      <c r="IB52" s="23"/>
      <c r="IC52" s="25" t="str">
        <f t="shared" si="284"/>
        <v>B00051050118TG55</v>
      </c>
      <c r="ID52" s="26">
        <f>Input!O52</f>
        <v>51</v>
      </c>
      <c r="IE52" s="260" t="str">
        <f t="shared" si="285"/>
        <v>050118</v>
      </c>
      <c r="IF52" s="25" t="s">
        <v>7118</v>
      </c>
      <c r="IG52" s="260" t="str">
        <f t="shared" si="286"/>
        <v>05/01/2018</v>
      </c>
      <c r="IH52" s="260" t="str">
        <f t="shared" si="287"/>
        <v>05/01/2023</v>
      </c>
      <c r="II52" s="342" t="str">
        <f xml:space="preserve"> Input!R52</f>
        <v>05/01/2018</v>
      </c>
      <c r="IJ52" s="260">
        <f t="shared" si="288"/>
        <v>44931</v>
      </c>
      <c r="IK52" s="261">
        <f t="shared" si="289"/>
        <v>3</v>
      </c>
      <c r="IL52" s="262" t="str">
        <f t="shared" si="290"/>
        <v>3-2</v>
      </c>
      <c r="IM52" s="262" t="str">
        <f t="shared" si="291"/>
        <v>CHUNG</v>
      </c>
      <c r="IN52" s="262" t="str">
        <f t="shared" si="292"/>
        <v>KHAC</v>
      </c>
      <c r="IO52" s="262" t="str">
        <f t="shared" si="293"/>
        <v/>
      </c>
      <c r="IP52" s="262" t="str">
        <f t="shared" si="294"/>
        <v/>
      </c>
      <c r="IQ52" s="262" t="str">
        <f t="shared" si="295"/>
        <v/>
      </c>
      <c r="IR52" s="262">
        <f t="shared" si="296"/>
        <v>2</v>
      </c>
      <c r="IS52" s="262">
        <f t="shared" si="297"/>
        <v>1</v>
      </c>
      <c r="IT52" s="262" t="str">
        <f t="shared" si="298"/>
        <v>Yes</v>
      </c>
      <c r="IU52" s="262" t="str">
        <f t="shared" si="299"/>
        <v>Yes</v>
      </c>
    </row>
    <row r="53" spans="1:255" ht="114.75">
      <c r="A53" s="349">
        <f>Input!A53</f>
        <v>52</v>
      </c>
      <c r="B53" s="22" t="str">
        <f>INDEX(ApplicantIDList,MATCH(AI53,ApplicantNameList,0))</f>
        <v>VNM-HCM</v>
      </c>
      <c r="C53" s="22" t="str">
        <f>INDEX(OperatorIDList,MATCH(AJ53,OperatorNameList,0))</f>
        <v>VNMOBILE</v>
      </c>
      <c r="D53" s="22" t="str">
        <f>Input!Y53</f>
        <v>359039</v>
      </c>
      <c r="E53" s="22" t="str">
        <f>Input!G53</f>
        <v>Số 37, đường số 225A, phường Tân Phú, quận 9, thành phố Hồ Chí Minh.</v>
      </c>
      <c r="F53" s="22" t="str">
        <f>TRIM(SUBSTITUTE(SUBSTITUTE(Input!H53,"Thành phố ",""),"Tỉnh ",""))</f>
        <v>Hồ Chí Minh</v>
      </c>
      <c r="G53" s="22" t="str">
        <f>Input!I53</f>
        <v>106,80711</v>
      </c>
      <c r="H53" s="22" t="str">
        <f>Input!J53</f>
        <v>10,86909</v>
      </c>
      <c r="I53" s="22">
        <f>Input!V53</f>
        <v>2</v>
      </c>
      <c r="J53" s="22" t="str">
        <f>Input!K53</f>
        <v>K00052271217D005</v>
      </c>
      <c r="K53" s="24" t="str">
        <f>TEXT(Input!L53,"dd/mm/yyyy")</f>
        <v>30/12/2017</v>
      </c>
      <c r="L53" s="24" t="str">
        <f>TEXT(Input!M53,"dd/mm/yyyy")</f>
        <v>27/12/2017</v>
      </c>
      <c r="M53" s="22" t="str">
        <f t="shared" si="135"/>
        <v>CÔNG TY CỔ PHẦN VIỄN THÔNG DI ĐỘNG VIETNAMOBILE;CÔNG TY CỔ PHẦN VIỄN THÔNG DI ĐỘNG VIETNAMOBILE</v>
      </c>
      <c r="N53" s="22" t="str">
        <f t="shared" si="136"/>
        <v>359039;359039</v>
      </c>
      <c r="O53" s="22" t="str">
        <f t="shared" si="137"/>
        <v>ERICSSON RBS 2216 &amp; ERICSSON RBS 2111;ZTE ZXSDR BS8700</v>
      </c>
      <c r="P53" s="22" t="str">
        <f t="shared" si="138"/>
        <v>3;3</v>
      </c>
      <c r="Q53" s="22" t="str">
        <f t="shared" si="139"/>
        <v>4/4/6;2/2/2</v>
      </c>
      <c r="R53" s="22" t="str">
        <f t="shared" si="140"/>
        <v>80W/ 80W/ 120W;80W/ 80W/ 80W</v>
      </c>
      <c r="S53" s="22" t="str">
        <f t="shared" si="141"/>
        <v>G900;U2100</v>
      </c>
      <c r="T53" s="22" t="str">
        <f t="shared" si="142"/>
        <v>38m/ 38m/ 38m;35m/ 35m/ 35m</v>
      </c>
      <c r="U53" s="22">
        <v>52</v>
      </c>
      <c r="V53" s="22"/>
      <c r="W53" s="22" t="b">
        <f>INDEX(TrueFalseList,_xlfn.IFNA(MATCH(Input!EC53,CoKhongList,0),MATCH(Input!EC53,YesNoList,0)))</f>
        <v>0</v>
      </c>
      <c r="X53" s="22" t="b">
        <f>INDEX(TrueFalseList,_xlfn.IFNA(MATCH(Input!W53,CoKhongList,0),MATCH(Input!W53,YesNoList,0)))</f>
        <v>0</v>
      </c>
      <c r="Y53" s="22" t="str">
        <f>Input!DZ53</f>
        <v/>
      </c>
      <c r="Z53" s="22" t="b">
        <f>INDEX(TrueFalseList,_xlfn.IFNA(MATCH(Input!EA53,CoKhongList,0),MATCH(Input!EA53,YesNoList,0)))</f>
        <v>1</v>
      </c>
      <c r="AA53" s="22">
        <f t="shared" si="143"/>
        <v>17</v>
      </c>
      <c r="AB53" s="22" t="b">
        <v>0</v>
      </c>
      <c r="AC53" s="22" t="b">
        <v>1</v>
      </c>
      <c r="AD53" s="22">
        <f>Input!DR53</f>
        <v>0</v>
      </c>
      <c r="AE53" s="22"/>
      <c r="AF53" s="22">
        <f>Options!D57</f>
        <v>0</v>
      </c>
      <c r="AG53" s="22">
        <f t="shared" si="144"/>
        <v>0</v>
      </c>
      <c r="AH53" s="23"/>
      <c r="AI53" s="350" t="str">
        <f>Input!E53</f>
        <v>CHI NHÁNH CÔNG TY CỔ PHẦN VIỄN THÔNG DI ĐỘNG VIETNAMOBILE TẠI THÀNH PHỐ HỒ CHÍ MINH</v>
      </c>
      <c r="AJ53" s="350" t="str">
        <f>Input!F53</f>
        <v>CÔNG TY CỔ PHẦN VIỄN THÔNG DI ĐỘNG VIETNAMOBILE</v>
      </c>
      <c r="AK53" s="22">
        <f t="shared" si="145"/>
        <v>4</v>
      </c>
      <c r="AL53" s="258" t="str">
        <f t="shared" si="146"/>
        <v>thành phố Hồ Chí Minh.</v>
      </c>
      <c r="AM53" s="258" t="str">
        <f t="shared" si="147"/>
        <v>quận 9</v>
      </c>
      <c r="AN53" s="258" t="str">
        <f t="shared" si="148"/>
        <v>phường Tân Phú</v>
      </c>
      <c r="AO53" s="22" t="str">
        <f>INDEX(CityIDList,MATCH(F53,CityNameList,0))</f>
        <v>HCM</v>
      </c>
      <c r="AP53" s="23" t="str">
        <f>Input!X53</f>
        <v>CÔNG TY CỔ PHẦN VIỄN THÔNG DI ĐỘNG VIETNAMOBILE</v>
      </c>
      <c r="AQ53" s="23" t="str">
        <f>Input!AN53</f>
        <v>CÔNG TY CỔ PHẦN VIỄN THÔNG DI ĐỘNG VIETNAMOBILE</v>
      </c>
      <c r="AR53" s="23">
        <f>Input!BD53</f>
        <v>0</v>
      </c>
      <c r="AS53" s="23" t="str">
        <f>Input!BT53</f>
        <v/>
      </c>
      <c r="AT53" s="23" t="str">
        <f>Input!CH53</f>
        <v/>
      </c>
      <c r="AU53" s="23" t="str">
        <f>Input!CV53</f>
        <v/>
      </c>
      <c r="AV53" s="23" t="str">
        <f>IF(I53&gt;=1,INDEX(OperatorIDList,MATCH(AP53,OperatorNameList,0)),"")</f>
        <v>VNMOBILE</v>
      </c>
      <c r="AW53" s="23" t="str">
        <f>IF(I53&gt;=2,INDEX(OperatorIDList,MATCH(AQ53,OperatorNameList,0)),"")</f>
        <v>VNMOBILE</v>
      </c>
      <c r="AX53" s="23" t="str">
        <f>IF(I53&gt;=3,INDEX(OperatorIDList,MATCH(AR53,OperatorNameList,0)),"")</f>
        <v/>
      </c>
      <c r="AY53" s="23" t="str">
        <f>IF(I53&gt;=4,INDEX(OperatorIDList,MATCH(AS53,OperatorNameList,0)),"")</f>
        <v/>
      </c>
      <c r="AZ53" s="23" t="str">
        <f>IF(I53&gt;=5,INDEX(OperatorIDList,MATCH(AT53,OperatorNameList,0)),"")</f>
        <v/>
      </c>
      <c r="BA53" s="23" t="str">
        <f>IF(I53&gt;=6,INDEX(OperatorIDList,MATCH(AU53,OperatorNameList,0)),"")</f>
        <v/>
      </c>
      <c r="BB53" s="23" t="str">
        <f t="shared" si="149"/>
        <v>VNMOBILE;VNMOBILE</v>
      </c>
      <c r="BC53" s="23" t="str">
        <f>Input!Y53</f>
        <v>359039</v>
      </c>
      <c r="BD53" s="23" t="str">
        <f>Input!AO53</f>
        <v>359039</v>
      </c>
      <c r="BE53" s="23">
        <f>Input!BE53</f>
        <v>0</v>
      </c>
      <c r="BF53" s="23" t="str">
        <f>Input!BU53</f>
        <v/>
      </c>
      <c r="BG53" s="23" t="str">
        <f>Input!CI53</f>
        <v/>
      </c>
      <c r="BH53" s="23" t="str">
        <f>Input!CW53</f>
        <v/>
      </c>
      <c r="BI53" s="23" t="str">
        <f>Input!Z53</f>
        <v>ERICSSON RBS 2216 &amp; ERICSSON RBS 2111</v>
      </c>
      <c r="BJ53" s="23" t="str">
        <f>Input!AP53</f>
        <v>ZTE ZXSDR BS8700</v>
      </c>
      <c r="BK53" s="23">
        <f>Input!BF53</f>
        <v>0</v>
      </c>
      <c r="BL53" s="23" t="str">
        <f>Input!BV53</f>
        <v/>
      </c>
      <c r="BM53" s="23" t="str">
        <f>Input!CJ53</f>
        <v/>
      </c>
      <c r="BN53" s="23" t="str">
        <f>Input!CX53</f>
        <v/>
      </c>
      <c r="BO53" s="350">
        <f>IF(ISNUMBER(Input!AA53),Input!AA53,0)</f>
        <v>3</v>
      </c>
      <c r="BP53" s="350">
        <f>IF(ISNUMBER(Input!AQ53),Input!AQ53,0)</f>
        <v>3</v>
      </c>
      <c r="BQ53" s="350">
        <f>IF(ISNUMBER(Input!BG53),Input!BG53,0)</f>
        <v>0</v>
      </c>
      <c r="BR53" s="350">
        <f>IF(ISNUMBER(Input!BW53),Input!BW53,0)</f>
        <v>0</v>
      </c>
      <c r="BS53" s="350">
        <f>IF(ISNUMBER(Input!CK53),Input!CK53,0)</f>
        <v>0</v>
      </c>
      <c r="BT53" s="351">
        <f>IF(ISNUMBER(Input!CY53),Input!CY53,0)</f>
        <v>0</v>
      </c>
      <c r="BU53" s="23" t="str">
        <f>Input!AF53</f>
        <v>4/4/6</v>
      </c>
      <c r="BV53" s="23" t="str">
        <f>Input!AV53</f>
        <v>2/2/2</v>
      </c>
      <c r="BW53" s="23" t="str">
        <f>Input!BL53</f>
        <v/>
      </c>
      <c r="BX53" s="23" t="str">
        <f>Input!CA53</f>
        <v/>
      </c>
      <c r="BY53" s="23" t="str">
        <f>Input!CO53</f>
        <v/>
      </c>
      <c r="BZ53" s="23" t="str">
        <f>Input!DC53</f>
        <v/>
      </c>
      <c r="CA53" s="23">
        <f t="shared" si="150"/>
        <v>4</v>
      </c>
      <c r="CB53" s="23">
        <f t="shared" si="151"/>
        <v>4</v>
      </c>
      <c r="CC53" s="23">
        <f t="shared" si="152"/>
        <v>6</v>
      </c>
      <c r="CD53" s="23">
        <f t="shared" si="153"/>
        <v>0</v>
      </c>
      <c r="CE53" s="23">
        <f t="shared" si="154"/>
        <v>0</v>
      </c>
      <c r="CF53" s="23">
        <f t="shared" si="155"/>
        <v>0</v>
      </c>
      <c r="CG53" s="23">
        <f t="shared" si="156"/>
        <v>2</v>
      </c>
      <c r="CH53" s="23">
        <f t="shared" si="157"/>
        <v>2</v>
      </c>
      <c r="CI53" s="23">
        <f t="shared" si="158"/>
        <v>2</v>
      </c>
      <c r="CJ53" s="23">
        <f t="shared" si="159"/>
        <v>0</v>
      </c>
      <c r="CK53" s="23">
        <f t="shared" si="160"/>
        <v>0</v>
      </c>
      <c r="CL53" s="23">
        <f t="shared" si="161"/>
        <v>0</v>
      </c>
      <c r="CM53" s="23">
        <f t="shared" si="162"/>
        <v>0</v>
      </c>
      <c r="CN53" s="23">
        <f t="shared" si="163"/>
        <v>0</v>
      </c>
      <c r="CO53" s="23">
        <f t="shared" si="164"/>
        <v>0</v>
      </c>
      <c r="CP53" s="23">
        <f t="shared" si="165"/>
        <v>0</v>
      </c>
      <c r="CQ53" s="23">
        <f t="shared" si="166"/>
        <v>0</v>
      </c>
      <c r="CR53" s="23">
        <f t="shared" si="167"/>
        <v>0</v>
      </c>
      <c r="CS53" s="23">
        <f t="shared" si="168"/>
        <v>0</v>
      </c>
      <c r="CT53" s="23">
        <f t="shared" si="169"/>
        <v>0</v>
      </c>
      <c r="CU53" s="23">
        <f t="shared" si="170"/>
        <v>0</v>
      </c>
      <c r="CV53" s="23">
        <f t="shared" si="171"/>
        <v>0</v>
      </c>
      <c r="CW53" s="23">
        <f t="shared" si="172"/>
        <v>0</v>
      </c>
      <c r="CX53" s="23">
        <f t="shared" si="173"/>
        <v>0</v>
      </c>
      <c r="CY53" s="23">
        <f t="shared" si="174"/>
        <v>0</v>
      </c>
      <c r="CZ53" s="23">
        <f t="shared" si="175"/>
        <v>0</v>
      </c>
      <c r="DA53" s="23">
        <f t="shared" si="176"/>
        <v>0</v>
      </c>
      <c r="DB53" s="23">
        <f t="shared" si="177"/>
        <v>0</v>
      </c>
      <c r="DC53" s="23">
        <f t="shared" si="178"/>
        <v>0</v>
      </c>
      <c r="DD53" s="23">
        <f t="shared" si="179"/>
        <v>0</v>
      </c>
      <c r="DE53" s="23">
        <f t="shared" si="180"/>
        <v>0</v>
      </c>
      <c r="DF53" s="23">
        <f t="shared" si="181"/>
        <v>0</v>
      </c>
      <c r="DG53" s="23">
        <f t="shared" si="182"/>
        <v>0</v>
      </c>
      <c r="DH53" s="23">
        <f t="shared" si="183"/>
        <v>0</v>
      </c>
      <c r="DI53" s="23">
        <f t="shared" si="184"/>
        <v>0</v>
      </c>
      <c r="DJ53" s="23">
        <f t="shared" si="185"/>
        <v>0</v>
      </c>
      <c r="DK53" s="23" t="str">
        <f>Input!AK53</f>
        <v>80W/80W/120W</v>
      </c>
      <c r="DL53" s="23" t="str">
        <f>Input!BA53</f>
        <v>80W/80W/80W</v>
      </c>
      <c r="DM53" s="23" t="str">
        <f>Input!BQ53</f>
        <v/>
      </c>
      <c r="DN53" s="23" t="str">
        <f>Input!CE53</f>
        <v/>
      </c>
      <c r="DO53" s="23" t="str">
        <f>Input!CS53</f>
        <v/>
      </c>
      <c r="DP53" s="23" t="str">
        <f>Input!DG53</f>
        <v/>
      </c>
      <c r="DQ53" s="23" t="str">
        <f t="shared" si="186"/>
        <v>80W/ 80W/ 120W</v>
      </c>
      <c r="DR53" s="23" t="str">
        <f t="shared" si="187"/>
        <v>80W/ 80W/ 80W</v>
      </c>
      <c r="DS53" s="23" t="str">
        <f t="shared" si="188"/>
        <v/>
      </c>
      <c r="DT53" s="23" t="str">
        <f t="shared" si="189"/>
        <v/>
      </c>
      <c r="DU53" s="23" t="str">
        <f t="shared" si="190"/>
        <v/>
      </c>
      <c r="DV53" s="23" t="str">
        <f t="shared" si="191"/>
        <v/>
      </c>
      <c r="DW53" s="23">
        <f t="shared" si="192"/>
        <v>80</v>
      </c>
      <c r="DX53" s="23">
        <f t="shared" si="193"/>
        <v>80</v>
      </c>
      <c r="DY53" s="23">
        <f t="shared" si="194"/>
        <v>120</v>
      </c>
      <c r="DZ53" s="23">
        <f t="shared" si="195"/>
        <v>0</v>
      </c>
      <c r="EA53" s="23">
        <f t="shared" si="196"/>
        <v>0</v>
      </c>
      <c r="EB53" s="23">
        <f t="shared" si="197"/>
        <v>0</v>
      </c>
      <c r="EC53" s="23">
        <f t="shared" si="198"/>
        <v>120</v>
      </c>
      <c r="ED53" s="23">
        <f t="shared" si="199"/>
        <v>80</v>
      </c>
      <c r="EE53" s="23">
        <f t="shared" si="200"/>
        <v>80</v>
      </c>
      <c r="EF53" s="23">
        <f t="shared" si="201"/>
        <v>80</v>
      </c>
      <c r="EG53" s="23">
        <f t="shared" si="202"/>
        <v>0</v>
      </c>
      <c r="EH53" s="23">
        <f t="shared" si="203"/>
        <v>0</v>
      </c>
      <c r="EI53" s="23">
        <f t="shared" si="204"/>
        <v>0</v>
      </c>
      <c r="EJ53" s="23">
        <f t="shared" si="205"/>
        <v>80</v>
      </c>
      <c r="EK53" s="23">
        <f t="shared" si="206"/>
        <v>0</v>
      </c>
      <c r="EL53" s="23">
        <f t="shared" si="207"/>
        <v>0</v>
      </c>
      <c r="EM53" s="23">
        <f t="shared" si="208"/>
        <v>0</v>
      </c>
      <c r="EN53" s="23">
        <f t="shared" si="209"/>
        <v>0</v>
      </c>
      <c r="EO53" s="23">
        <f t="shared" si="210"/>
        <v>0</v>
      </c>
      <c r="EP53" s="23">
        <f t="shared" si="211"/>
        <v>0</v>
      </c>
      <c r="EQ53" s="23">
        <f t="shared" si="212"/>
        <v>0</v>
      </c>
      <c r="ER53" s="23">
        <f t="shared" si="213"/>
        <v>0</v>
      </c>
      <c r="ES53" s="23">
        <f t="shared" si="214"/>
        <v>0</v>
      </c>
      <c r="ET53" s="23">
        <f t="shared" si="215"/>
        <v>0</v>
      </c>
      <c r="EU53" s="23">
        <f t="shared" si="216"/>
        <v>0</v>
      </c>
      <c r="EV53" s="23">
        <f t="shared" si="217"/>
        <v>0</v>
      </c>
      <c r="EW53" s="23">
        <f t="shared" si="218"/>
        <v>0</v>
      </c>
      <c r="EX53" s="23">
        <f t="shared" si="219"/>
        <v>0</v>
      </c>
      <c r="EY53" s="23">
        <f t="shared" si="220"/>
        <v>0</v>
      </c>
      <c r="EZ53" s="23">
        <f t="shared" si="221"/>
        <v>0</v>
      </c>
      <c r="FA53" s="23">
        <f t="shared" si="222"/>
        <v>0</v>
      </c>
      <c r="FB53" s="23">
        <f t="shared" si="223"/>
        <v>0</v>
      </c>
      <c r="FC53" s="23">
        <f t="shared" si="224"/>
        <v>0</v>
      </c>
      <c r="FD53" s="23">
        <f t="shared" si="225"/>
        <v>0</v>
      </c>
      <c r="FE53" s="23">
        <f t="shared" si="226"/>
        <v>0</v>
      </c>
      <c r="FF53" s="23">
        <f t="shared" si="227"/>
        <v>0</v>
      </c>
      <c r="FG53" s="23">
        <f t="shared" si="228"/>
        <v>0</v>
      </c>
      <c r="FH53" s="23">
        <f t="shared" si="229"/>
        <v>0</v>
      </c>
      <c r="FI53" s="23">
        <f t="shared" si="230"/>
        <v>0</v>
      </c>
      <c r="FJ53" s="23">
        <f t="shared" si="231"/>
        <v>0</v>
      </c>
      <c r="FK53" s="23">
        <f t="shared" si="232"/>
        <v>0</v>
      </c>
      <c r="FL53" s="23">
        <f t="shared" si="233"/>
        <v>0</v>
      </c>
      <c r="FM53" s="23">
        <f t="shared" si="234"/>
        <v>120</v>
      </c>
      <c r="FN53" s="23" t="str">
        <f>Input!AL53</f>
        <v>G900</v>
      </c>
      <c r="FO53" s="23" t="str">
        <f>Input!BB53</f>
        <v>U2100</v>
      </c>
      <c r="FP53" s="23">
        <f>Input!BR53</f>
        <v>0</v>
      </c>
      <c r="FQ53" s="23" t="str">
        <f>Input!CF53</f>
        <v/>
      </c>
      <c r="FR53" s="23" t="str">
        <f>Input!CT53</f>
        <v/>
      </c>
      <c r="FS53" s="23" t="str">
        <f>Input!DH53</f>
        <v/>
      </c>
      <c r="FT53" s="23" t="str">
        <f>Input!AM53</f>
        <v>38m/ 38m/ 38m</v>
      </c>
      <c r="FU53" s="23" t="str">
        <f>Input!BC53</f>
        <v>35m/ 35m/ 35m</v>
      </c>
      <c r="FV53" s="23">
        <f>Input!BS53</f>
        <v>0</v>
      </c>
      <c r="FW53" s="23" t="str">
        <f>Input!CG53</f>
        <v/>
      </c>
      <c r="FX53" s="23" t="str">
        <f>Input!CU53</f>
        <v/>
      </c>
      <c r="FY53" s="23" t="str">
        <f>Input!DI53</f>
        <v/>
      </c>
      <c r="FZ53" s="23" t="str">
        <f t="shared" si="235"/>
        <v>38m/ 38m/ 38m</v>
      </c>
      <c r="GA53" s="23" t="str">
        <f t="shared" si="236"/>
        <v>35m/ 35m/ 35m</v>
      </c>
      <c r="GB53" s="23" t="str">
        <f t="shared" si="237"/>
        <v/>
      </c>
      <c r="GC53" s="23" t="str">
        <f t="shared" si="238"/>
        <v/>
      </c>
      <c r="GD53" s="23" t="str">
        <f t="shared" si="239"/>
        <v/>
      </c>
      <c r="GE53" s="23" t="str">
        <f t="shared" si="240"/>
        <v/>
      </c>
      <c r="GF53" s="23">
        <f t="shared" si="241"/>
        <v>38</v>
      </c>
      <c r="GG53" s="23">
        <f t="shared" si="242"/>
        <v>38</v>
      </c>
      <c r="GH53" s="23">
        <f t="shared" si="243"/>
        <v>38</v>
      </c>
      <c r="GI53" s="23">
        <f t="shared" si="244"/>
        <v>0</v>
      </c>
      <c r="GJ53" s="23">
        <f t="shared" si="245"/>
        <v>0</v>
      </c>
      <c r="GK53" s="23">
        <f t="shared" si="246"/>
        <v>0</v>
      </c>
      <c r="GL53" s="23">
        <f t="shared" si="247"/>
        <v>35</v>
      </c>
      <c r="GM53" s="23">
        <f t="shared" si="248"/>
        <v>35</v>
      </c>
      <c r="GN53" s="23">
        <f t="shared" si="249"/>
        <v>35</v>
      </c>
      <c r="GO53" s="23">
        <f t="shared" si="250"/>
        <v>0</v>
      </c>
      <c r="GP53" s="23">
        <f t="shared" si="251"/>
        <v>0</v>
      </c>
      <c r="GQ53" s="23">
        <f t="shared" si="252"/>
        <v>0</v>
      </c>
      <c r="GR53" s="23">
        <f t="shared" si="253"/>
        <v>0</v>
      </c>
      <c r="GS53" s="23">
        <f t="shared" si="254"/>
        <v>0</v>
      </c>
      <c r="GT53" s="23">
        <f t="shared" si="255"/>
        <v>0</v>
      </c>
      <c r="GU53" s="23">
        <f t="shared" si="256"/>
        <v>0</v>
      </c>
      <c r="GV53" s="23">
        <f t="shared" si="257"/>
        <v>0</v>
      </c>
      <c r="GW53" s="23">
        <f t="shared" si="258"/>
        <v>0</v>
      </c>
      <c r="GX53" s="23">
        <f t="shared" si="259"/>
        <v>0</v>
      </c>
      <c r="GY53" s="23">
        <f t="shared" si="260"/>
        <v>0</v>
      </c>
      <c r="GZ53" s="23">
        <f t="shared" si="261"/>
        <v>0</v>
      </c>
      <c r="HA53" s="23">
        <f t="shared" si="262"/>
        <v>0</v>
      </c>
      <c r="HB53" s="23">
        <f t="shared" si="263"/>
        <v>0</v>
      </c>
      <c r="HC53" s="23">
        <f t="shared" si="264"/>
        <v>0</v>
      </c>
      <c r="HD53" s="23">
        <f t="shared" si="265"/>
        <v>0</v>
      </c>
      <c r="HE53" s="23">
        <f t="shared" si="266"/>
        <v>0</v>
      </c>
      <c r="HF53" s="23">
        <f t="shared" si="267"/>
        <v>0</v>
      </c>
      <c r="HG53" s="23">
        <f t="shared" si="268"/>
        <v>0</v>
      </c>
      <c r="HH53" s="23">
        <f t="shared" si="269"/>
        <v>0</v>
      </c>
      <c r="HI53" s="23">
        <f t="shared" si="270"/>
        <v>0</v>
      </c>
      <c r="HJ53" s="23">
        <f t="shared" si="271"/>
        <v>0</v>
      </c>
      <c r="HK53" s="23">
        <f t="shared" si="272"/>
        <v>0</v>
      </c>
      <c r="HL53" s="23">
        <f t="shared" si="273"/>
        <v>0</v>
      </c>
      <c r="HM53" s="23">
        <f t="shared" si="274"/>
        <v>0</v>
      </c>
      <c r="HN53" s="23">
        <f t="shared" si="275"/>
        <v>0</v>
      </c>
      <c r="HO53" s="23">
        <f t="shared" si="276"/>
        <v>0</v>
      </c>
      <c r="HP53" s="23" t="str">
        <f>INDEX(LabNameList,MATCH(LabId,LabIDList,0))</f>
        <v>Trung tâm Kiểm định và Chứng nhận 2</v>
      </c>
      <c r="HQ53" s="23">
        <f t="shared" si="277"/>
        <v>38</v>
      </c>
      <c r="HR53" s="23">
        <f t="shared" si="278"/>
        <v>35</v>
      </c>
      <c r="HS53" s="23">
        <f t="shared" si="279"/>
        <v>0</v>
      </c>
      <c r="HT53" s="23">
        <f t="shared" si="280"/>
        <v>0</v>
      </c>
      <c r="HU53" s="23">
        <f t="shared" si="281"/>
        <v>0</v>
      </c>
      <c r="HV53" s="23">
        <f t="shared" si="282"/>
        <v>0</v>
      </c>
      <c r="HW53" s="22">
        <f t="shared" si="283"/>
        <v>35</v>
      </c>
      <c r="HX53" s="22">
        <f>Input!EB53</f>
        <v>18</v>
      </c>
      <c r="HY53" s="23">
        <v>97</v>
      </c>
      <c r="HZ53" s="23"/>
      <c r="IA53" s="23"/>
      <c r="IB53" s="23"/>
      <c r="IC53" s="25" t="str">
        <f t="shared" si="284"/>
        <v>B00052050118TG56</v>
      </c>
      <c r="ID53" s="26">
        <f>Input!O53</f>
        <v>52</v>
      </c>
      <c r="IE53" s="260" t="str">
        <f t="shared" si="285"/>
        <v>050118</v>
      </c>
      <c r="IF53" s="25" t="s">
        <v>7119</v>
      </c>
      <c r="IG53" s="260" t="str">
        <f t="shared" si="286"/>
        <v>05/01/2018</v>
      </c>
      <c r="IH53" s="260" t="str">
        <f t="shared" si="287"/>
        <v>05/01/2023</v>
      </c>
      <c r="II53" s="342" t="str">
        <f xml:space="preserve"> Input!R53</f>
        <v>05/01/2018</v>
      </c>
      <c r="IJ53" s="260">
        <f t="shared" si="288"/>
        <v>44931</v>
      </c>
      <c r="IK53" s="261">
        <f t="shared" si="289"/>
        <v>3</v>
      </c>
      <c r="IL53" s="262" t="str">
        <f t="shared" si="290"/>
        <v>3-2</v>
      </c>
      <c r="IM53" s="262" t="str">
        <f t="shared" si="291"/>
        <v>CHUNG</v>
      </c>
      <c r="IN53" s="262" t="str">
        <f t="shared" si="292"/>
        <v>KHAC</v>
      </c>
      <c r="IO53" s="262" t="str">
        <f t="shared" si="293"/>
        <v/>
      </c>
      <c r="IP53" s="262" t="str">
        <f t="shared" si="294"/>
        <v/>
      </c>
      <c r="IQ53" s="262" t="str">
        <f t="shared" si="295"/>
        <v/>
      </c>
      <c r="IR53" s="262">
        <f t="shared" si="296"/>
        <v>2</v>
      </c>
      <c r="IS53" s="262">
        <f t="shared" si="297"/>
        <v>1</v>
      </c>
      <c r="IT53" s="262" t="str">
        <f t="shared" si="298"/>
        <v>Yes</v>
      </c>
      <c r="IU53" s="262" t="str">
        <f t="shared" si="299"/>
        <v>Yes</v>
      </c>
    </row>
    <row r="54" spans="1:255" ht="114.75">
      <c r="A54" s="349">
        <f>Input!A54</f>
        <v>53</v>
      </c>
      <c r="B54" s="22" t="str">
        <f>INDEX(ApplicantIDList,MATCH(AI54,ApplicantNameList,0))</f>
        <v>VNM-HCM</v>
      </c>
      <c r="C54" s="22" t="str">
        <f>INDEX(OperatorIDList,MATCH(AJ54,OperatorNameList,0))</f>
        <v>VNMOBILE</v>
      </c>
      <c r="D54" s="22" t="str">
        <f>Input!Y54</f>
        <v>359247</v>
      </c>
      <c r="E54" s="22" t="str">
        <f>Input!G54</f>
        <v>Lô đất 89, số 6, khu phố Vĩnh Thuận, phường Long Bình, quận 9, thành phố Hồ Chí Minh.</v>
      </c>
      <c r="F54" s="22" t="str">
        <f>TRIM(SUBSTITUTE(SUBSTITUTE(Input!H54,"Thành phố ",""),"Tỉnh ",""))</f>
        <v>Hồ Chí Minh</v>
      </c>
      <c r="G54" s="22" t="str">
        <f>Input!I54</f>
        <v>106,81944</v>
      </c>
      <c r="H54" s="22" t="str">
        <f>Input!J54</f>
        <v>10,88476</v>
      </c>
      <c r="I54" s="22">
        <f>Input!V54</f>
        <v>2</v>
      </c>
      <c r="J54" s="22" t="str">
        <f>Input!K54</f>
        <v>K00053271217D005</v>
      </c>
      <c r="K54" s="24" t="str">
        <f>TEXT(Input!L54,"dd/mm/yyyy")</f>
        <v>30/12/2017</v>
      </c>
      <c r="L54" s="24" t="str">
        <f>TEXT(Input!M54,"dd/mm/yyyy")</f>
        <v>27/12/2017</v>
      </c>
      <c r="M54" s="22" t="str">
        <f t="shared" si="135"/>
        <v>CÔNG TY CỔ PHẦN VIỄN THÔNG DI ĐỘNG VIETNAMOBILE;CÔNG TY CỔ PHẦN VIỄN THÔNG DI ĐỘNG VIETNAMOBILE</v>
      </c>
      <c r="N54" s="22" t="str">
        <f t="shared" si="136"/>
        <v>359247;359247</v>
      </c>
      <c r="O54" s="22" t="str">
        <f t="shared" si="137"/>
        <v>ERICSSON RBS 2216;ZTE ZXSDR BS8700</v>
      </c>
      <c r="P54" s="22" t="str">
        <f t="shared" si="138"/>
        <v>3;3</v>
      </c>
      <c r="Q54" s="22" t="str">
        <f t="shared" si="139"/>
        <v>4/4/4;2/2/2</v>
      </c>
      <c r="R54" s="22" t="str">
        <f t="shared" si="140"/>
        <v>80W/ 80W/ 80W;80W/ 80W/ 80W</v>
      </c>
      <c r="S54" s="22" t="str">
        <f t="shared" si="141"/>
        <v>G900;U2100</v>
      </c>
      <c r="T54" s="22" t="str">
        <f t="shared" si="142"/>
        <v>33m/ 33m/ 33m;30m/ 30m/ 30m</v>
      </c>
      <c r="U54" s="22">
        <v>53</v>
      </c>
      <c r="V54" s="22"/>
      <c r="W54" s="22" t="b">
        <f>INDEX(TrueFalseList,_xlfn.IFNA(MATCH(Input!EC54,CoKhongList,0),MATCH(Input!EC54,YesNoList,0)))</f>
        <v>1</v>
      </c>
      <c r="X54" s="22" t="b">
        <f>INDEX(TrueFalseList,_xlfn.IFNA(MATCH(Input!W54,CoKhongList,0),MATCH(Input!W54,YesNoList,0)))</f>
        <v>0</v>
      </c>
      <c r="Y54" s="22" t="str">
        <f>Input!DZ54</f>
        <v/>
      </c>
      <c r="Z54" s="22" t="b">
        <f>INDEX(TrueFalseList,_xlfn.IFNA(MATCH(Input!EA54,CoKhongList,0),MATCH(Input!EA54,YesNoList,0)))</f>
        <v>1</v>
      </c>
      <c r="AA54" s="22">
        <f t="shared" si="143"/>
        <v>17</v>
      </c>
      <c r="AB54" s="22" t="b">
        <v>0</v>
      </c>
      <c r="AC54" s="22" t="b">
        <v>1</v>
      </c>
      <c r="AD54" s="22">
        <f>Input!DR54</f>
        <v>0</v>
      </c>
      <c r="AE54" s="22"/>
      <c r="AF54" s="22">
        <f>Options!D58</f>
        <v>0</v>
      </c>
      <c r="AG54" s="22">
        <f t="shared" si="144"/>
        <v>0</v>
      </c>
      <c r="AH54" s="23"/>
      <c r="AI54" s="350" t="str">
        <f>Input!E54</f>
        <v>CHI NHÁNH CÔNG TY CỔ PHẦN VIỄN THÔNG DI ĐỘNG VIETNAMOBILE TẠI THÀNH PHỐ HỒ CHÍ MINH</v>
      </c>
      <c r="AJ54" s="350" t="str">
        <f>Input!F54</f>
        <v>CÔNG TY CỔ PHẦN VIỄN THÔNG DI ĐỘNG VIETNAMOBILE</v>
      </c>
      <c r="AK54" s="22">
        <f t="shared" si="145"/>
        <v>5</v>
      </c>
      <c r="AL54" s="258" t="str">
        <f t="shared" si="146"/>
        <v>thành phố Hồ Chí Minh.</v>
      </c>
      <c r="AM54" s="258" t="str">
        <f t="shared" si="147"/>
        <v>quận 9</v>
      </c>
      <c r="AN54" s="258" t="str">
        <f t="shared" si="148"/>
        <v>phường Long Bình</v>
      </c>
      <c r="AO54" s="22" t="str">
        <f>INDEX(CityIDList,MATCH(F54,CityNameList,0))</f>
        <v>HCM</v>
      </c>
      <c r="AP54" s="23" t="str">
        <f>Input!X54</f>
        <v>CÔNG TY CỔ PHẦN VIỄN THÔNG DI ĐỘNG VIETNAMOBILE</v>
      </c>
      <c r="AQ54" s="23" t="str">
        <f>Input!AN54</f>
        <v>CÔNG TY CỔ PHẦN VIỄN THÔNG DI ĐỘNG VIETNAMOBILE</v>
      </c>
      <c r="AR54" s="23">
        <f>Input!BD54</f>
        <v>0</v>
      </c>
      <c r="AS54" s="23" t="str">
        <f>Input!BT54</f>
        <v/>
      </c>
      <c r="AT54" s="23" t="str">
        <f>Input!CH54</f>
        <v/>
      </c>
      <c r="AU54" s="23" t="str">
        <f>Input!CV54</f>
        <v/>
      </c>
      <c r="AV54" s="23" t="str">
        <f>IF(I54&gt;=1,INDEX(OperatorIDList,MATCH(AP54,OperatorNameList,0)),"")</f>
        <v>VNMOBILE</v>
      </c>
      <c r="AW54" s="23" t="str">
        <f>IF(I54&gt;=2,INDEX(OperatorIDList,MATCH(AQ54,OperatorNameList,0)),"")</f>
        <v>VNMOBILE</v>
      </c>
      <c r="AX54" s="23" t="str">
        <f>IF(I54&gt;=3,INDEX(OperatorIDList,MATCH(AR54,OperatorNameList,0)),"")</f>
        <v/>
      </c>
      <c r="AY54" s="23" t="str">
        <f>IF(I54&gt;=4,INDEX(OperatorIDList,MATCH(AS54,OperatorNameList,0)),"")</f>
        <v/>
      </c>
      <c r="AZ54" s="23" t="str">
        <f>IF(I54&gt;=5,INDEX(OperatorIDList,MATCH(AT54,OperatorNameList,0)),"")</f>
        <v/>
      </c>
      <c r="BA54" s="23" t="str">
        <f>IF(I54&gt;=6,INDEX(OperatorIDList,MATCH(AU54,OperatorNameList,0)),"")</f>
        <v/>
      </c>
      <c r="BB54" s="23" t="str">
        <f t="shared" si="149"/>
        <v>VNMOBILE;VNMOBILE</v>
      </c>
      <c r="BC54" s="23" t="str">
        <f>Input!Y54</f>
        <v>359247</v>
      </c>
      <c r="BD54" s="23" t="str">
        <f>Input!AO54</f>
        <v>359247</v>
      </c>
      <c r="BE54" s="23">
        <f>Input!BE54</f>
        <v>0</v>
      </c>
      <c r="BF54" s="23" t="str">
        <f>Input!BU54</f>
        <v/>
      </c>
      <c r="BG54" s="23" t="str">
        <f>Input!CI54</f>
        <v/>
      </c>
      <c r="BH54" s="23" t="str">
        <f>Input!CW54</f>
        <v/>
      </c>
      <c r="BI54" s="23" t="str">
        <f>Input!Z54</f>
        <v>ERICSSON RBS 2216</v>
      </c>
      <c r="BJ54" s="23" t="str">
        <f>Input!AP54</f>
        <v>ZTE ZXSDR BS8700</v>
      </c>
      <c r="BK54" s="23">
        <f>Input!BF54</f>
        <v>0</v>
      </c>
      <c r="BL54" s="23" t="str">
        <f>Input!BV54</f>
        <v/>
      </c>
      <c r="BM54" s="23" t="str">
        <f>Input!CJ54</f>
        <v/>
      </c>
      <c r="BN54" s="23" t="str">
        <f>Input!CX54</f>
        <v/>
      </c>
      <c r="BO54" s="350">
        <f>IF(ISNUMBER(Input!AA54),Input!AA54,0)</f>
        <v>3</v>
      </c>
      <c r="BP54" s="350">
        <f>IF(ISNUMBER(Input!AQ54),Input!AQ54,0)</f>
        <v>3</v>
      </c>
      <c r="BQ54" s="350">
        <f>IF(ISNUMBER(Input!BG54),Input!BG54,0)</f>
        <v>0</v>
      </c>
      <c r="BR54" s="350">
        <f>IF(ISNUMBER(Input!BW54),Input!BW54,0)</f>
        <v>0</v>
      </c>
      <c r="BS54" s="350">
        <f>IF(ISNUMBER(Input!CK54),Input!CK54,0)</f>
        <v>0</v>
      </c>
      <c r="BT54" s="351">
        <f>IF(ISNUMBER(Input!CY54),Input!CY54,0)</f>
        <v>0</v>
      </c>
      <c r="BU54" s="23" t="str">
        <f>Input!AF54</f>
        <v>4/4/4</v>
      </c>
      <c r="BV54" s="23" t="str">
        <f>Input!AV54</f>
        <v>2/2/2</v>
      </c>
      <c r="BW54" s="23" t="str">
        <f>Input!BL54</f>
        <v/>
      </c>
      <c r="BX54" s="23" t="str">
        <f>Input!CA54</f>
        <v/>
      </c>
      <c r="BY54" s="23" t="str">
        <f>Input!CO54</f>
        <v/>
      </c>
      <c r="BZ54" s="23" t="str">
        <f>Input!DC54</f>
        <v/>
      </c>
      <c r="CA54" s="23">
        <f t="shared" si="150"/>
        <v>4</v>
      </c>
      <c r="CB54" s="23">
        <f t="shared" si="151"/>
        <v>4</v>
      </c>
      <c r="CC54" s="23">
        <f t="shared" si="152"/>
        <v>4</v>
      </c>
      <c r="CD54" s="23">
        <f t="shared" si="153"/>
        <v>0</v>
      </c>
      <c r="CE54" s="23">
        <f t="shared" si="154"/>
        <v>0</v>
      </c>
      <c r="CF54" s="23">
        <f t="shared" si="155"/>
        <v>0</v>
      </c>
      <c r="CG54" s="23">
        <f t="shared" si="156"/>
        <v>2</v>
      </c>
      <c r="CH54" s="23">
        <f t="shared" si="157"/>
        <v>2</v>
      </c>
      <c r="CI54" s="23">
        <f t="shared" si="158"/>
        <v>2</v>
      </c>
      <c r="CJ54" s="23">
        <f t="shared" si="159"/>
        <v>0</v>
      </c>
      <c r="CK54" s="23">
        <f t="shared" si="160"/>
        <v>0</v>
      </c>
      <c r="CL54" s="23">
        <f t="shared" si="161"/>
        <v>0</v>
      </c>
      <c r="CM54" s="23">
        <f t="shared" si="162"/>
        <v>0</v>
      </c>
      <c r="CN54" s="23">
        <f t="shared" si="163"/>
        <v>0</v>
      </c>
      <c r="CO54" s="23">
        <f t="shared" si="164"/>
        <v>0</v>
      </c>
      <c r="CP54" s="23">
        <f t="shared" si="165"/>
        <v>0</v>
      </c>
      <c r="CQ54" s="23">
        <f t="shared" si="166"/>
        <v>0</v>
      </c>
      <c r="CR54" s="23">
        <f t="shared" si="167"/>
        <v>0</v>
      </c>
      <c r="CS54" s="23">
        <f t="shared" si="168"/>
        <v>0</v>
      </c>
      <c r="CT54" s="23">
        <f t="shared" si="169"/>
        <v>0</v>
      </c>
      <c r="CU54" s="23">
        <f t="shared" si="170"/>
        <v>0</v>
      </c>
      <c r="CV54" s="23">
        <f t="shared" si="171"/>
        <v>0</v>
      </c>
      <c r="CW54" s="23">
        <f t="shared" si="172"/>
        <v>0</v>
      </c>
      <c r="CX54" s="23">
        <f t="shared" si="173"/>
        <v>0</v>
      </c>
      <c r="CY54" s="23">
        <f t="shared" si="174"/>
        <v>0</v>
      </c>
      <c r="CZ54" s="23">
        <f t="shared" si="175"/>
        <v>0</v>
      </c>
      <c r="DA54" s="23">
        <f t="shared" si="176"/>
        <v>0</v>
      </c>
      <c r="DB54" s="23">
        <f t="shared" si="177"/>
        <v>0</v>
      </c>
      <c r="DC54" s="23">
        <f t="shared" si="178"/>
        <v>0</v>
      </c>
      <c r="DD54" s="23">
        <f t="shared" si="179"/>
        <v>0</v>
      </c>
      <c r="DE54" s="23">
        <f t="shared" si="180"/>
        <v>0</v>
      </c>
      <c r="DF54" s="23">
        <f t="shared" si="181"/>
        <v>0</v>
      </c>
      <c r="DG54" s="23">
        <f t="shared" si="182"/>
        <v>0</v>
      </c>
      <c r="DH54" s="23">
        <f t="shared" si="183"/>
        <v>0</v>
      </c>
      <c r="DI54" s="23">
        <f t="shared" si="184"/>
        <v>0</v>
      </c>
      <c r="DJ54" s="23">
        <f t="shared" si="185"/>
        <v>0</v>
      </c>
      <c r="DK54" s="23" t="str">
        <f>Input!AK54</f>
        <v>80W/80W/80W</v>
      </c>
      <c r="DL54" s="23" t="str">
        <f>Input!BA54</f>
        <v>80W/80W/80W</v>
      </c>
      <c r="DM54" s="23" t="str">
        <f>Input!BQ54</f>
        <v/>
      </c>
      <c r="DN54" s="23" t="str">
        <f>Input!CE54</f>
        <v/>
      </c>
      <c r="DO54" s="23" t="str">
        <f>Input!CS54</f>
        <v/>
      </c>
      <c r="DP54" s="23" t="str">
        <f>Input!DG54</f>
        <v/>
      </c>
      <c r="DQ54" s="23" t="str">
        <f t="shared" si="186"/>
        <v>80W/ 80W/ 80W</v>
      </c>
      <c r="DR54" s="23" t="str">
        <f t="shared" si="187"/>
        <v>80W/ 80W/ 80W</v>
      </c>
      <c r="DS54" s="23" t="str">
        <f t="shared" si="188"/>
        <v/>
      </c>
      <c r="DT54" s="23" t="str">
        <f t="shared" si="189"/>
        <v/>
      </c>
      <c r="DU54" s="23" t="str">
        <f t="shared" si="190"/>
        <v/>
      </c>
      <c r="DV54" s="23" t="str">
        <f t="shared" si="191"/>
        <v/>
      </c>
      <c r="DW54" s="23">
        <f t="shared" si="192"/>
        <v>80</v>
      </c>
      <c r="DX54" s="23">
        <f t="shared" si="193"/>
        <v>80</v>
      </c>
      <c r="DY54" s="23">
        <f t="shared" si="194"/>
        <v>80</v>
      </c>
      <c r="DZ54" s="23">
        <f t="shared" si="195"/>
        <v>0</v>
      </c>
      <c r="EA54" s="23">
        <f t="shared" si="196"/>
        <v>0</v>
      </c>
      <c r="EB54" s="23">
        <f t="shared" si="197"/>
        <v>0</v>
      </c>
      <c r="EC54" s="23">
        <f t="shared" si="198"/>
        <v>80</v>
      </c>
      <c r="ED54" s="23">
        <f t="shared" si="199"/>
        <v>80</v>
      </c>
      <c r="EE54" s="23">
        <f t="shared" si="200"/>
        <v>80</v>
      </c>
      <c r="EF54" s="23">
        <f t="shared" si="201"/>
        <v>80</v>
      </c>
      <c r="EG54" s="23">
        <f t="shared" si="202"/>
        <v>0</v>
      </c>
      <c r="EH54" s="23">
        <f t="shared" si="203"/>
        <v>0</v>
      </c>
      <c r="EI54" s="23">
        <f t="shared" si="204"/>
        <v>0</v>
      </c>
      <c r="EJ54" s="23">
        <f t="shared" si="205"/>
        <v>80</v>
      </c>
      <c r="EK54" s="23">
        <f t="shared" si="206"/>
        <v>0</v>
      </c>
      <c r="EL54" s="23">
        <f t="shared" si="207"/>
        <v>0</v>
      </c>
      <c r="EM54" s="23">
        <f t="shared" si="208"/>
        <v>0</v>
      </c>
      <c r="EN54" s="23">
        <f t="shared" si="209"/>
        <v>0</v>
      </c>
      <c r="EO54" s="23">
        <f t="shared" si="210"/>
        <v>0</v>
      </c>
      <c r="EP54" s="23">
        <f t="shared" si="211"/>
        <v>0</v>
      </c>
      <c r="EQ54" s="23">
        <f t="shared" si="212"/>
        <v>0</v>
      </c>
      <c r="ER54" s="23">
        <f t="shared" si="213"/>
        <v>0</v>
      </c>
      <c r="ES54" s="23">
        <f t="shared" si="214"/>
        <v>0</v>
      </c>
      <c r="ET54" s="23">
        <f t="shared" si="215"/>
        <v>0</v>
      </c>
      <c r="EU54" s="23">
        <f t="shared" si="216"/>
        <v>0</v>
      </c>
      <c r="EV54" s="23">
        <f t="shared" si="217"/>
        <v>0</v>
      </c>
      <c r="EW54" s="23">
        <f t="shared" si="218"/>
        <v>0</v>
      </c>
      <c r="EX54" s="23">
        <f t="shared" si="219"/>
        <v>0</v>
      </c>
      <c r="EY54" s="23">
        <f t="shared" si="220"/>
        <v>0</v>
      </c>
      <c r="EZ54" s="23">
        <f t="shared" si="221"/>
        <v>0</v>
      </c>
      <c r="FA54" s="23">
        <f t="shared" si="222"/>
        <v>0</v>
      </c>
      <c r="FB54" s="23">
        <f t="shared" si="223"/>
        <v>0</v>
      </c>
      <c r="FC54" s="23">
        <f t="shared" si="224"/>
        <v>0</v>
      </c>
      <c r="FD54" s="23">
        <f t="shared" si="225"/>
        <v>0</v>
      </c>
      <c r="FE54" s="23">
        <f t="shared" si="226"/>
        <v>0</v>
      </c>
      <c r="FF54" s="23">
        <f t="shared" si="227"/>
        <v>0</v>
      </c>
      <c r="FG54" s="23">
        <f t="shared" si="228"/>
        <v>0</v>
      </c>
      <c r="FH54" s="23">
        <f t="shared" si="229"/>
        <v>0</v>
      </c>
      <c r="FI54" s="23">
        <f t="shared" si="230"/>
        <v>0</v>
      </c>
      <c r="FJ54" s="23">
        <f t="shared" si="231"/>
        <v>0</v>
      </c>
      <c r="FK54" s="23">
        <f t="shared" si="232"/>
        <v>0</v>
      </c>
      <c r="FL54" s="23">
        <f t="shared" si="233"/>
        <v>0</v>
      </c>
      <c r="FM54" s="23">
        <f t="shared" si="234"/>
        <v>80</v>
      </c>
      <c r="FN54" s="23" t="str">
        <f>Input!AL54</f>
        <v>G900</v>
      </c>
      <c r="FO54" s="23" t="str">
        <f>Input!BB54</f>
        <v>U2100</v>
      </c>
      <c r="FP54" s="23">
        <f>Input!BR54</f>
        <v>0</v>
      </c>
      <c r="FQ54" s="23" t="str">
        <f>Input!CF54</f>
        <v/>
      </c>
      <c r="FR54" s="23" t="str">
        <f>Input!CT54</f>
        <v/>
      </c>
      <c r="FS54" s="23" t="str">
        <f>Input!DH54</f>
        <v/>
      </c>
      <c r="FT54" s="23" t="str">
        <f>Input!AM54</f>
        <v>33m/ 33m/ 33m</v>
      </c>
      <c r="FU54" s="23" t="str">
        <f>Input!BC54</f>
        <v>30m/ 30m/ 30m</v>
      </c>
      <c r="FV54" s="23">
        <f>Input!BS54</f>
        <v>0</v>
      </c>
      <c r="FW54" s="23" t="str">
        <f>Input!CG54</f>
        <v/>
      </c>
      <c r="FX54" s="23" t="str">
        <f>Input!CU54</f>
        <v/>
      </c>
      <c r="FY54" s="23" t="str">
        <f>Input!DI54</f>
        <v/>
      </c>
      <c r="FZ54" s="23" t="str">
        <f t="shared" si="235"/>
        <v>33m/ 33m/ 33m</v>
      </c>
      <c r="GA54" s="23" t="str">
        <f t="shared" si="236"/>
        <v>30m/ 30m/ 30m</v>
      </c>
      <c r="GB54" s="23" t="str">
        <f t="shared" si="237"/>
        <v/>
      </c>
      <c r="GC54" s="23" t="str">
        <f t="shared" si="238"/>
        <v/>
      </c>
      <c r="GD54" s="23" t="str">
        <f t="shared" si="239"/>
        <v/>
      </c>
      <c r="GE54" s="23" t="str">
        <f t="shared" si="240"/>
        <v/>
      </c>
      <c r="GF54" s="23">
        <f t="shared" si="241"/>
        <v>33</v>
      </c>
      <c r="GG54" s="23">
        <f t="shared" si="242"/>
        <v>33</v>
      </c>
      <c r="GH54" s="23">
        <f t="shared" si="243"/>
        <v>33</v>
      </c>
      <c r="GI54" s="23">
        <f t="shared" si="244"/>
        <v>0</v>
      </c>
      <c r="GJ54" s="23">
        <f t="shared" si="245"/>
        <v>0</v>
      </c>
      <c r="GK54" s="23">
        <f t="shared" si="246"/>
        <v>0</v>
      </c>
      <c r="GL54" s="23">
        <f t="shared" si="247"/>
        <v>30</v>
      </c>
      <c r="GM54" s="23">
        <f t="shared" si="248"/>
        <v>30</v>
      </c>
      <c r="GN54" s="23">
        <f t="shared" si="249"/>
        <v>30</v>
      </c>
      <c r="GO54" s="23">
        <f t="shared" si="250"/>
        <v>0</v>
      </c>
      <c r="GP54" s="23">
        <f t="shared" si="251"/>
        <v>0</v>
      </c>
      <c r="GQ54" s="23">
        <f t="shared" si="252"/>
        <v>0</v>
      </c>
      <c r="GR54" s="23">
        <f t="shared" si="253"/>
        <v>0</v>
      </c>
      <c r="GS54" s="23">
        <f t="shared" si="254"/>
        <v>0</v>
      </c>
      <c r="GT54" s="23">
        <f t="shared" si="255"/>
        <v>0</v>
      </c>
      <c r="GU54" s="23">
        <f t="shared" si="256"/>
        <v>0</v>
      </c>
      <c r="GV54" s="23">
        <f t="shared" si="257"/>
        <v>0</v>
      </c>
      <c r="GW54" s="23">
        <f t="shared" si="258"/>
        <v>0</v>
      </c>
      <c r="GX54" s="23">
        <f t="shared" si="259"/>
        <v>0</v>
      </c>
      <c r="GY54" s="23">
        <f t="shared" si="260"/>
        <v>0</v>
      </c>
      <c r="GZ54" s="23">
        <f t="shared" si="261"/>
        <v>0</v>
      </c>
      <c r="HA54" s="23">
        <f t="shared" si="262"/>
        <v>0</v>
      </c>
      <c r="HB54" s="23">
        <f t="shared" si="263"/>
        <v>0</v>
      </c>
      <c r="HC54" s="23">
        <f t="shared" si="264"/>
        <v>0</v>
      </c>
      <c r="HD54" s="23">
        <f t="shared" si="265"/>
        <v>0</v>
      </c>
      <c r="HE54" s="23">
        <f t="shared" si="266"/>
        <v>0</v>
      </c>
      <c r="HF54" s="23">
        <f t="shared" si="267"/>
        <v>0</v>
      </c>
      <c r="HG54" s="23">
        <f t="shared" si="268"/>
        <v>0</v>
      </c>
      <c r="HH54" s="23">
        <f t="shared" si="269"/>
        <v>0</v>
      </c>
      <c r="HI54" s="23">
        <f t="shared" si="270"/>
        <v>0</v>
      </c>
      <c r="HJ54" s="23">
        <f t="shared" si="271"/>
        <v>0</v>
      </c>
      <c r="HK54" s="23">
        <f t="shared" si="272"/>
        <v>0</v>
      </c>
      <c r="HL54" s="23">
        <f t="shared" si="273"/>
        <v>0</v>
      </c>
      <c r="HM54" s="23">
        <f t="shared" si="274"/>
        <v>0</v>
      </c>
      <c r="HN54" s="23">
        <f t="shared" si="275"/>
        <v>0</v>
      </c>
      <c r="HO54" s="23">
        <f t="shared" si="276"/>
        <v>0</v>
      </c>
      <c r="HP54" s="23" t="str">
        <f>INDEX(LabNameList,MATCH(LabId,LabIDList,0))</f>
        <v>Trung tâm Kiểm định và Chứng nhận 2</v>
      </c>
      <c r="HQ54" s="23">
        <f t="shared" si="277"/>
        <v>33</v>
      </c>
      <c r="HR54" s="23">
        <f t="shared" si="278"/>
        <v>30</v>
      </c>
      <c r="HS54" s="23">
        <f t="shared" si="279"/>
        <v>0</v>
      </c>
      <c r="HT54" s="23">
        <f t="shared" si="280"/>
        <v>0</v>
      </c>
      <c r="HU54" s="23">
        <f t="shared" si="281"/>
        <v>0</v>
      </c>
      <c r="HV54" s="23">
        <f t="shared" si="282"/>
        <v>0</v>
      </c>
      <c r="HW54" s="22">
        <f t="shared" si="283"/>
        <v>30</v>
      </c>
      <c r="HX54" s="22">
        <f>Input!EB54</f>
        <v>13</v>
      </c>
      <c r="HY54" s="23">
        <v>97</v>
      </c>
      <c r="HZ54" s="23"/>
      <c r="IA54" s="23"/>
      <c r="IB54" s="23"/>
      <c r="IC54" s="25" t="str">
        <f t="shared" si="284"/>
        <v>B00053050118TG57</v>
      </c>
      <c r="ID54" s="26">
        <f>Input!O54</f>
        <v>53</v>
      </c>
      <c r="IE54" s="260" t="str">
        <f t="shared" si="285"/>
        <v>050118</v>
      </c>
      <c r="IF54" s="25" t="s">
        <v>7120</v>
      </c>
      <c r="IG54" s="260" t="str">
        <f t="shared" si="286"/>
        <v>05/01/2018</v>
      </c>
      <c r="IH54" s="260" t="str">
        <f t="shared" si="287"/>
        <v>05/01/2023</v>
      </c>
      <c r="II54" s="342" t="str">
        <f xml:space="preserve"> Input!R54</f>
        <v>05/01/2018</v>
      </c>
      <c r="IJ54" s="260">
        <f t="shared" si="288"/>
        <v>44931</v>
      </c>
      <c r="IK54" s="261">
        <f t="shared" si="289"/>
        <v>3</v>
      </c>
      <c r="IL54" s="262" t="str">
        <f t="shared" si="290"/>
        <v>3-2</v>
      </c>
      <c r="IM54" s="262" t="str">
        <f t="shared" si="291"/>
        <v>CHUNG</v>
      </c>
      <c r="IN54" s="262" t="str">
        <f t="shared" si="292"/>
        <v>KHAC</v>
      </c>
      <c r="IO54" s="262" t="str">
        <f t="shared" si="293"/>
        <v/>
      </c>
      <c r="IP54" s="262" t="str">
        <f t="shared" si="294"/>
        <v/>
      </c>
      <c r="IQ54" s="262" t="str">
        <f t="shared" si="295"/>
        <v/>
      </c>
      <c r="IR54" s="262">
        <f t="shared" si="296"/>
        <v>2</v>
      </c>
      <c r="IS54" s="262">
        <f t="shared" si="297"/>
        <v>1</v>
      </c>
      <c r="IT54" s="262" t="str">
        <f t="shared" si="298"/>
        <v>Yes</v>
      </c>
      <c r="IU54" s="262" t="str">
        <f t="shared" si="299"/>
        <v>Yes</v>
      </c>
    </row>
    <row r="55" spans="1:255" ht="114.75">
      <c r="A55" s="349">
        <f>Input!A55</f>
        <v>54</v>
      </c>
      <c r="B55" s="22" t="str">
        <f>INDEX(ApplicantIDList,MATCH(AI55,ApplicantNameList,0))</f>
        <v>VNM-HCM</v>
      </c>
      <c r="C55" s="22" t="str">
        <f>INDEX(OperatorIDList,MATCH(AJ55,OperatorNameList,0))</f>
        <v>VNMOBILE</v>
      </c>
      <c r="D55" s="22" t="str">
        <f>Input!Y55</f>
        <v>359243</v>
      </c>
      <c r="E55" s="22" t="str">
        <f>Input!G55</f>
        <v>Số 116, đường Linh Trung, khu phố 3, phường Linh Trung, quận Thủ Đức, thành phố Hồ Chí Minh.</v>
      </c>
      <c r="F55" s="22" t="str">
        <f>TRIM(SUBSTITUTE(SUBSTITUTE(Input!H55,"Thành phố ",""),"Tỉnh ",""))</f>
        <v>Hồ Chí Minh</v>
      </c>
      <c r="G55" s="22" t="str">
        <f>Input!I55</f>
        <v>106,77288</v>
      </c>
      <c r="H55" s="22" t="str">
        <f>Input!J55</f>
        <v>10,86045</v>
      </c>
      <c r="I55" s="22">
        <f>Input!V55</f>
        <v>2</v>
      </c>
      <c r="J55" s="22" t="str">
        <f>Input!K55</f>
        <v>K00054271217D005</v>
      </c>
      <c r="K55" s="24" t="str">
        <f>TEXT(Input!L55,"dd/mm/yyyy")</f>
        <v>30/12/2017</v>
      </c>
      <c r="L55" s="24" t="str">
        <f>TEXT(Input!M55,"dd/mm/yyyy")</f>
        <v>27/12/2017</v>
      </c>
      <c r="M55" s="22" t="str">
        <f t="shared" si="135"/>
        <v>CÔNG TY CỔ PHẦN VIỄN THÔNG DI ĐỘNG VIETNAMOBILE;CÔNG TY CỔ PHẦN VIỄN THÔNG DI ĐỘNG VIETNAMOBILE</v>
      </c>
      <c r="N55" s="22" t="str">
        <f t="shared" si="136"/>
        <v>359243;359243</v>
      </c>
      <c r="O55" s="22" t="str">
        <f t="shared" si="137"/>
        <v>ERICSSON RBS 2216;ZTE ZXSDR BS8700</v>
      </c>
      <c r="P55" s="22" t="str">
        <f t="shared" si="138"/>
        <v>3;3</v>
      </c>
      <c r="Q55" s="22" t="str">
        <f t="shared" si="139"/>
        <v>4/4/4;2/2/2</v>
      </c>
      <c r="R55" s="22" t="str">
        <f t="shared" si="140"/>
        <v>80W/ 80W/ 80W;80W/ 80W/ 80W</v>
      </c>
      <c r="S55" s="22" t="str">
        <f t="shared" si="141"/>
        <v>G900;U2100</v>
      </c>
      <c r="T55" s="22" t="str">
        <f t="shared" si="142"/>
        <v>20m/ 20m/ 20m;26m/ 26m/ 26m</v>
      </c>
      <c r="U55" s="22">
        <v>54</v>
      </c>
      <c r="V55" s="22"/>
      <c r="W55" s="22" t="b">
        <f>INDEX(TrueFalseList,_xlfn.IFNA(MATCH(Input!EC55,CoKhongList,0),MATCH(Input!EC55,YesNoList,0)))</f>
        <v>0</v>
      </c>
      <c r="X55" s="22" t="b">
        <f>INDEX(TrueFalseList,_xlfn.IFNA(MATCH(Input!W55,CoKhongList,0),MATCH(Input!W55,YesNoList,0)))</f>
        <v>0</v>
      </c>
      <c r="Y55" s="22" t="str">
        <f>Input!DZ55</f>
        <v/>
      </c>
      <c r="Z55" s="22" t="b">
        <f>INDEX(TrueFalseList,_xlfn.IFNA(MATCH(Input!EA55,CoKhongList,0),MATCH(Input!EA55,YesNoList,0)))</f>
        <v>1</v>
      </c>
      <c r="AA55" s="22">
        <f t="shared" si="143"/>
        <v>13</v>
      </c>
      <c r="AB55" s="22" t="b">
        <v>0</v>
      </c>
      <c r="AC55" s="22" t="b">
        <v>1</v>
      </c>
      <c r="AD55" s="22">
        <f>Input!DR55</f>
        <v>0</v>
      </c>
      <c r="AE55" s="22"/>
      <c r="AF55" s="22">
        <f>Options!D59</f>
        <v>0</v>
      </c>
      <c r="AG55" s="22">
        <f t="shared" si="144"/>
        <v>0</v>
      </c>
      <c r="AH55" s="23"/>
      <c r="AI55" s="350" t="str">
        <f>Input!E55</f>
        <v>CHI NHÁNH CÔNG TY CỔ PHẦN VIỄN THÔNG DI ĐỘNG VIETNAMOBILE TẠI THÀNH PHỐ HỒ CHÍ MINH</v>
      </c>
      <c r="AJ55" s="350" t="str">
        <f>Input!F55</f>
        <v>CÔNG TY CỔ PHẦN VIỄN THÔNG DI ĐỘNG VIETNAMOBILE</v>
      </c>
      <c r="AK55" s="22">
        <f t="shared" si="145"/>
        <v>5</v>
      </c>
      <c r="AL55" s="258" t="str">
        <f t="shared" si="146"/>
        <v>thành phố Hồ Chí Minh.</v>
      </c>
      <c r="AM55" s="258" t="str">
        <f t="shared" si="147"/>
        <v>quận Thủ Đức</v>
      </c>
      <c r="AN55" s="258" t="str">
        <f t="shared" si="148"/>
        <v>phường Linh Trung</v>
      </c>
      <c r="AO55" s="22" t="str">
        <f>INDEX(CityIDList,MATCH(F55,CityNameList,0))</f>
        <v>HCM</v>
      </c>
      <c r="AP55" s="23" t="str">
        <f>Input!X55</f>
        <v>CÔNG TY CỔ PHẦN VIỄN THÔNG DI ĐỘNG VIETNAMOBILE</v>
      </c>
      <c r="AQ55" s="23" t="str">
        <f>Input!AN55</f>
        <v>CÔNG TY CỔ PHẦN VIỄN THÔNG DI ĐỘNG VIETNAMOBILE</v>
      </c>
      <c r="AR55" s="23">
        <f>Input!BD55</f>
        <v>0</v>
      </c>
      <c r="AS55" s="23" t="str">
        <f>Input!BT55</f>
        <v/>
      </c>
      <c r="AT55" s="23" t="str">
        <f>Input!CH55</f>
        <v/>
      </c>
      <c r="AU55" s="23" t="str">
        <f>Input!CV55</f>
        <v/>
      </c>
      <c r="AV55" s="23" t="str">
        <f>IF(I55&gt;=1,INDEX(OperatorIDList,MATCH(AP55,OperatorNameList,0)),"")</f>
        <v>VNMOBILE</v>
      </c>
      <c r="AW55" s="23" t="str">
        <f>IF(I55&gt;=2,INDEX(OperatorIDList,MATCH(AQ55,OperatorNameList,0)),"")</f>
        <v>VNMOBILE</v>
      </c>
      <c r="AX55" s="23" t="str">
        <f>IF(I55&gt;=3,INDEX(OperatorIDList,MATCH(AR55,OperatorNameList,0)),"")</f>
        <v/>
      </c>
      <c r="AY55" s="23" t="str">
        <f>IF(I55&gt;=4,INDEX(OperatorIDList,MATCH(AS55,OperatorNameList,0)),"")</f>
        <v/>
      </c>
      <c r="AZ55" s="23" t="str">
        <f>IF(I55&gt;=5,INDEX(OperatorIDList,MATCH(AT55,OperatorNameList,0)),"")</f>
        <v/>
      </c>
      <c r="BA55" s="23" t="str">
        <f>IF(I55&gt;=6,INDEX(OperatorIDList,MATCH(AU55,OperatorNameList,0)),"")</f>
        <v/>
      </c>
      <c r="BB55" s="23" t="str">
        <f t="shared" si="149"/>
        <v>VNMOBILE;VNMOBILE</v>
      </c>
      <c r="BC55" s="23" t="str">
        <f>Input!Y55</f>
        <v>359243</v>
      </c>
      <c r="BD55" s="23" t="str">
        <f>Input!AO55</f>
        <v>359243</v>
      </c>
      <c r="BE55" s="23">
        <f>Input!BE55</f>
        <v>0</v>
      </c>
      <c r="BF55" s="23" t="str">
        <f>Input!BU55</f>
        <v/>
      </c>
      <c r="BG55" s="23" t="str">
        <f>Input!CI55</f>
        <v/>
      </c>
      <c r="BH55" s="23" t="str">
        <f>Input!CW55</f>
        <v/>
      </c>
      <c r="BI55" s="23" t="str">
        <f>Input!Z55</f>
        <v>ERICSSON RBS 2216</v>
      </c>
      <c r="BJ55" s="23" t="str">
        <f>Input!AP55</f>
        <v>ZTE ZXSDR BS8700</v>
      </c>
      <c r="BK55" s="23">
        <f>Input!BF55</f>
        <v>0</v>
      </c>
      <c r="BL55" s="23" t="str">
        <f>Input!BV55</f>
        <v/>
      </c>
      <c r="BM55" s="23" t="str">
        <f>Input!CJ55</f>
        <v/>
      </c>
      <c r="BN55" s="23" t="str">
        <f>Input!CX55</f>
        <v/>
      </c>
      <c r="BO55" s="350">
        <f>IF(ISNUMBER(Input!AA55),Input!AA55,0)</f>
        <v>3</v>
      </c>
      <c r="BP55" s="350">
        <f>IF(ISNUMBER(Input!AQ55),Input!AQ55,0)</f>
        <v>3</v>
      </c>
      <c r="BQ55" s="350">
        <f>IF(ISNUMBER(Input!BG55),Input!BG55,0)</f>
        <v>0</v>
      </c>
      <c r="BR55" s="350">
        <f>IF(ISNUMBER(Input!BW55),Input!BW55,0)</f>
        <v>0</v>
      </c>
      <c r="BS55" s="350">
        <f>IF(ISNUMBER(Input!CK55),Input!CK55,0)</f>
        <v>0</v>
      </c>
      <c r="BT55" s="351">
        <f>IF(ISNUMBER(Input!CY55),Input!CY55,0)</f>
        <v>0</v>
      </c>
      <c r="BU55" s="23" t="str">
        <f>Input!AF55</f>
        <v>4/4/4</v>
      </c>
      <c r="BV55" s="23" t="str">
        <f>Input!AV55</f>
        <v>2/2/2</v>
      </c>
      <c r="BW55" s="23" t="str">
        <f>Input!BL55</f>
        <v/>
      </c>
      <c r="BX55" s="23" t="str">
        <f>Input!CA55</f>
        <v/>
      </c>
      <c r="BY55" s="23" t="str">
        <f>Input!CO55</f>
        <v/>
      </c>
      <c r="BZ55" s="23" t="str">
        <f>Input!DC55</f>
        <v/>
      </c>
      <c r="CA55" s="23">
        <f t="shared" si="150"/>
        <v>4</v>
      </c>
      <c r="CB55" s="23">
        <f t="shared" si="151"/>
        <v>4</v>
      </c>
      <c r="CC55" s="23">
        <f t="shared" si="152"/>
        <v>4</v>
      </c>
      <c r="CD55" s="23">
        <f t="shared" si="153"/>
        <v>0</v>
      </c>
      <c r="CE55" s="23">
        <f t="shared" si="154"/>
        <v>0</v>
      </c>
      <c r="CF55" s="23">
        <f t="shared" si="155"/>
        <v>0</v>
      </c>
      <c r="CG55" s="23">
        <f t="shared" si="156"/>
        <v>2</v>
      </c>
      <c r="CH55" s="23">
        <f t="shared" si="157"/>
        <v>2</v>
      </c>
      <c r="CI55" s="23">
        <f t="shared" si="158"/>
        <v>2</v>
      </c>
      <c r="CJ55" s="23">
        <f t="shared" si="159"/>
        <v>0</v>
      </c>
      <c r="CK55" s="23">
        <f t="shared" si="160"/>
        <v>0</v>
      </c>
      <c r="CL55" s="23">
        <f t="shared" si="161"/>
        <v>0</v>
      </c>
      <c r="CM55" s="23">
        <f t="shared" si="162"/>
        <v>0</v>
      </c>
      <c r="CN55" s="23">
        <f t="shared" si="163"/>
        <v>0</v>
      </c>
      <c r="CO55" s="23">
        <f t="shared" si="164"/>
        <v>0</v>
      </c>
      <c r="CP55" s="23">
        <f t="shared" si="165"/>
        <v>0</v>
      </c>
      <c r="CQ55" s="23">
        <f t="shared" si="166"/>
        <v>0</v>
      </c>
      <c r="CR55" s="23">
        <f t="shared" si="167"/>
        <v>0</v>
      </c>
      <c r="CS55" s="23">
        <f t="shared" si="168"/>
        <v>0</v>
      </c>
      <c r="CT55" s="23">
        <f t="shared" si="169"/>
        <v>0</v>
      </c>
      <c r="CU55" s="23">
        <f t="shared" si="170"/>
        <v>0</v>
      </c>
      <c r="CV55" s="23">
        <f t="shared" si="171"/>
        <v>0</v>
      </c>
      <c r="CW55" s="23">
        <f t="shared" si="172"/>
        <v>0</v>
      </c>
      <c r="CX55" s="23">
        <f t="shared" si="173"/>
        <v>0</v>
      </c>
      <c r="CY55" s="23">
        <f t="shared" si="174"/>
        <v>0</v>
      </c>
      <c r="CZ55" s="23">
        <f t="shared" si="175"/>
        <v>0</v>
      </c>
      <c r="DA55" s="23">
        <f t="shared" si="176"/>
        <v>0</v>
      </c>
      <c r="DB55" s="23">
        <f t="shared" si="177"/>
        <v>0</v>
      </c>
      <c r="DC55" s="23">
        <f t="shared" si="178"/>
        <v>0</v>
      </c>
      <c r="DD55" s="23">
        <f t="shared" si="179"/>
        <v>0</v>
      </c>
      <c r="DE55" s="23">
        <f t="shared" si="180"/>
        <v>0</v>
      </c>
      <c r="DF55" s="23">
        <f t="shared" si="181"/>
        <v>0</v>
      </c>
      <c r="DG55" s="23">
        <f t="shared" si="182"/>
        <v>0</v>
      </c>
      <c r="DH55" s="23">
        <f t="shared" si="183"/>
        <v>0</v>
      </c>
      <c r="DI55" s="23">
        <f t="shared" si="184"/>
        <v>0</v>
      </c>
      <c r="DJ55" s="23">
        <f t="shared" si="185"/>
        <v>0</v>
      </c>
      <c r="DK55" s="23" t="str">
        <f>Input!AK55</f>
        <v>80W/80W/80W</v>
      </c>
      <c r="DL55" s="23" t="str">
        <f>Input!BA55</f>
        <v>80W/80W/80W</v>
      </c>
      <c r="DM55" s="23" t="str">
        <f>Input!BQ55</f>
        <v/>
      </c>
      <c r="DN55" s="23" t="str">
        <f>Input!CE55</f>
        <v/>
      </c>
      <c r="DO55" s="23" t="str">
        <f>Input!CS55</f>
        <v/>
      </c>
      <c r="DP55" s="23" t="str">
        <f>Input!DG55</f>
        <v/>
      </c>
      <c r="DQ55" s="23" t="str">
        <f t="shared" si="186"/>
        <v>80W/ 80W/ 80W</v>
      </c>
      <c r="DR55" s="23" t="str">
        <f t="shared" si="187"/>
        <v>80W/ 80W/ 80W</v>
      </c>
      <c r="DS55" s="23" t="str">
        <f t="shared" si="188"/>
        <v/>
      </c>
      <c r="DT55" s="23" t="str">
        <f t="shared" si="189"/>
        <v/>
      </c>
      <c r="DU55" s="23" t="str">
        <f t="shared" si="190"/>
        <v/>
      </c>
      <c r="DV55" s="23" t="str">
        <f t="shared" si="191"/>
        <v/>
      </c>
      <c r="DW55" s="23">
        <f t="shared" si="192"/>
        <v>80</v>
      </c>
      <c r="DX55" s="23">
        <f t="shared" si="193"/>
        <v>80</v>
      </c>
      <c r="DY55" s="23">
        <f t="shared" si="194"/>
        <v>80</v>
      </c>
      <c r="DZ55" s="23">
        <f t="shared" si="195"/>
        <v>0</v>
      </c>
      <c r="EA55" s="23">
        <f t="shared" si="196"/>
        <v>0</v>
      </c>
      <c r="EB55" s="23">
        <f t="shared" si="197"/>
        <v>0</v>
      </c>
      <c r="EC55" s="23">
        <f t="shared" si="198"/>
        <v>80</v>
      </c>
      <c r="ED55" s="23">
        <f t="shared" si="199"/>
        <v>80</v>
      </c>
      <c r="EE55" s="23">
        <f t="shared" si="200"/>
        <v>80</v>
      </c>
      <c r="EF55" s="23">
        <f t="shared" si="201"/>
        <v>80</v>
      </c>
      <c r="EG55" s="23">
        <f t="shared" si="202"/>
        <v>0</v>
      </c>
      <c r="EH55" s="23">
        <f t="shared" si="203"/>
        <v>0</v>
      </c>
      <c r="EI55" s="23">
        <f t="shared" si="204"/>
        <v>0</v>
      </c>
      <c r="EJ55" s="23">
        <f t="shared" si="205"/>
        <v>80</v>
      </c>
      <c r="EK55" s="23">
        <f t="shared" si="206"/>
        <v>0</v>
      </c>
      <c r="EL55" s="23">
        <f t="shared" si="207"/>
        <v>0</v>
      </c>
      <c r="EM55" s="23">
        <f t="shared" si="208"/>
        <v>0</v>
      </c>
      <c r="EN55" s="23">
        <f t="shared" si="209"/>
        <v>0</v>
      </c>
      <c r="EO55" s="23">
        <f t="shared" si="210"/>
        <v>0</v>
      </c>
      <c r="EP55" s="23">
        <f t="shared" si="211"/>
        <v>0</v>
      </c>
      <c r="EQ55" s="23">
        <f t="shared" si="212"/>
        <v>0</v>
      </c>
      <c r="ER55" s="23">
        <f t="shared" si="213"/>
        <v>0</v>
      </c>
      <c r="ES55" s="23">
        <f t="shared" si="214"/>
        <v>0</v>
      </c>
      <c r="ET55" s="23">
        <f t="shared" si="215"/>
        <v>0</v>
      </c>
      <c r="EU55" s="23">
        <f t="shared" si="216"/>
        <v>0</v>
      </c>
      <c r="EV55" s="23">
        <f t="shared" si="217"/>
        <v>0</v>
      </c>
      <c r="EW55" s="23">
        <f t="shared" si="218"/>
        <v>0</v>
      </c>
      <c r="EX55" s="23">
        <f t="shared" si="219"/>
        <v>0</v>
      </c>
      <c r="EY55" s="23">
        <f t="shared" si="220"/>
        <v>0</v>
      </c>
      <c r="EZ55" s="23">
        <f t="shared" si="221"/>
        <v>0</v>
      </c>
      <c r="FA55" s="23">
        <f t="shared" si="222"/>
        <v>0</v>
      </c>
      <c r="FB55" s="23">
        <f t="shared" si="223"/>
        <v>0</v>
      </c>
      <c r="FC55" s="23">
        <f t="shared" si="224"/>
        <v>0</v>
      </c>
      <c r="FD55" s="23">
        <f t="shared" si="225"/>
        <v>0</v>
      </c>
      <c r="FE55" s="23">
        <f t="shared" si="226"/>
        <v>0</v>
      </c>
      <c r="FF55" s="23">
        <f t="shared" si="227"/>
        <v>0</v>
      </c>
      <c r="FG55" s="23">
        <f t="shared" si="228"/>
        <v>0</v>
      </c>
      <c r="FH55" s="23">
        <f t="shared" si="229"/>
        <v>0</v>
      </c>
      <c r="FI55" s="23">
        <f t="shared" si="230"/>
        <v>0</v>
      </c>
      <c r="FJ55" s="23">
        <f t="shared" si="231"/>
        <v>0</v>
      </c>
      <c r="FK55" s="23">
        <f t="shared" si="232"/>
        <v>0</v>
      </c>
      <c r="FL55" s="23">
        <f t="shared" si="233"/>
        <v>0</v>
      </c>
      <c r="FM55" s="23">
        <f t="shared" si="234"/>
        <v>80</v>
      </c>
      <c r="FN55" s="23" t="str">
        <f>Input!AL55</f>
        <v>G900</v>
      </c>
      <c r="FO55" s="23" t="str">
        <f>Input!BB55</f>
        <v>U2100</v>
      </c>
      <c r="FP55" s="23">
        <f>Input!BR55</f>
        <v>0</v>
      </c>
      <c r="FQ55" s="23" t="str">
        <f>Input!CF55</f>
        <v/>
      </c>
      <c r="FR55" s="23" t="str">
        <f>Input!CT55</f>
        <v/>
      </c>
      <c r="FS55" s="23" t="str">
        <f>Input!DH55</f>
        <v/>
      </c>
      <c r="FT55" s="23" t="str">
        <f>Input!AM55</f>
        <v>20m/ 20m/ 20m</v>
      </c>
      <c r="FU55" s="23" t="str">
        <f>Input!BC55</f>
        <v>26m/ 26m/ 26m</v>
      </c>
      <c r="FV55" s="23">
        <f>Input!BS55</f>
        <v>0</v>
      </c>
      <c r="FW55" s="23" t="str">
        <f>Input!CG55</f>
        <v/>
      </c>
      <c r="FX55" s="23" t="str">
        <f>Input!CU55</f>
        <v/>
      </c>
      <c r="FY55" s="23" t="str">
        <f>Input!DI55</f>
        <v/>
      </c>
      <c r="FZ55" s="23" t="str">
        <f t="shared" si="235"/>
        <v>20m/ 20m/ 20m</v>
      </c>
      <c r="GA55" s="23" t="str">
        <f t="shared" si="236"/>
        <v>26m/ 26m/ 26m</v>
      </c>
      <c r="GB55" s="23" t="str">
        <f t="shared" si="237"/>
        <v/>
      </c>
      <c r="GC55" s="23" t="str">
        <f t="shared" si="238"/>
        <v/>
      </c>
      <c r="GD55" s="23" t="str">
        <f t="shared" si="239"/>
        <v/>
      </c>
      <c r="GE55" s="23" t="str">
        <f t="shared" si="240"/>
        <v/>
      </c>
      <c r="GF55" s="23">
        <f t="shared" si="241"/>
        <v>20</v>
      </c>
      <c r="GG55" s="23">
        <f t="shared" si="242"/>
        <v>20</v>
      </c>
      <c r="GH55" s="23">
        <f t="shared" si="243"/>
        <v>20</v>
      </c>
      <c r="GI55" s="23">
        <f t="shared" si="244"/>
        <v>0</v>
      </c>
      <c r="GJ55" s="23">
        <f t="shared" si="245"/>
        <v>0</v>
      </c>
      <c r="GK55" s="23">
        <f t="shared" si="246"/>
        <v>0</v>
      </c>
      <c r="GL55" s="23">
        <f t="shared" si="247"/>
        <v>26</v>
      </c>
      <c r="GM55" s="23">
        <f t="shared" si="248"/>
        <v>26</v>
      </c>
      <c r="GN55" s="23">
        <f t="shared" si="249"/>
        <v>26</v>
      </c>
      <c r="GO55" s="23">
        <f t="shared" si="250"/>
        <v>0</v>
      </c>
      <c r="GP55" s="23">
        <f t="shared" si="251"/>
        <v>0</v>
      </c>
      <c r="GQ55" s="23">
        <f t="shared" si="252"/>
        <v>0</v>
      </c>
      <c r="GR55" s="23">
        <f t="shared" si="253"/>
        <v>0</v>
      </c>
      <c r="GS55" s="23">
        <f t="shared" si="254"/>
        <v>0</v>
      </c>
      <c r="GT55" s="23">
        <f t="shared" si="255"/>
        <v>0</v>
      </c>
      <c r="GU55" s="23">
        <f t="shared" si="256"/>
        <v>0</v>
      </c>
      <c r="GV55" s="23">
        <f t="shared" si="257"/>
        <v>0</v>
      </c>
      <c r="GW55" s="23">
        <f t="shared" si="258"/>
        <v>0</v>
      </c>
      <c r="GX55" s="23">
        <f t="shared" si="259"/>
        <v>0</v>
      </c>
      <c r="GY55" s="23">
        <f t="shared" si="260"/>
        <v>0</v>
      </c>
      <c r="GZ55" s="23">
        <f t="shared" si="261"/>
        <v>0</v>
      </c>
      <c r="HA55" s="23">
        <f t="shared" si="262"/>
        <v>0</v>
      </c>
      <c r="HB55" s="23">
        <f t="shared" si="263"/>
        <v>0</v>
      </c>
      <c r="HC55" s="23">
        <f t="shared" si="264"/>
        <v>0</v>
      </c>
      <c r="HD55" s="23">
        <f t="shared" si="265"/>
        <v>0</v>
      </c>
      <c r="HE55" s="23">
        <f t="shared" si="266"/>
        <v>0</v>
      </c>
      <c r="HF55" s="23">
        <f t="shared" si="267"/>
        <v>0</v>
      </c>
      <c r="HG55" s="23">
        <f t="shared" si="268"/>
        <v>0</v>
      </c>
      <c r="HH55" s="23">
        <f t="shared" si="269"/>
        <v>0</v>
      </c>
      <c r="HI55" s="23">
        <f t="shared" si="270"/>
        <v>0</v>
      </c>
      <c r="HJ55" s="23">
        <f t="shared" si="271"/>
        <v>0</v>
      </c>
      <c r="HK55" s="23">
        <f t="shared" si="272"/>
        <v>0</v>
      </c>
      <c r="HL55" s="23">
        <f t="shared" si="273"/>
        <v>0</v>
      </c>
      <c r="HM55" s="23">
        <f t="shared" si="274"/>
        <v>0</v>
      </c>
      <c r="HN55" s="23">
        <f t="shared" si="275"/>
        <v>0</v>
      </c>
      <c r="HO55" s="23">
        <f t="shared" si="276"/>
        <v>0</v>
      </c>
      <c r="HP55" s="23" t="str">
        <f>INDEX(LabNameList,MATCH(LabId,LabIDList,0))</f>
        <v>Trung tâm Kiểm định và Chứng nhận 2</v>
      </c>
      <c r="HQ55" s="23">
        <f t="shared" si="277"/>
        <v>20</v>
      </c>
      <c r="HR55" s="23">
        <f t="shared" si="278"/>
        <v>26</v>
      </c>
      <c r="HS55" s="23">
        <f t="shared" si="279"/>
        <v>0</v>
      </c>
      <c r="HT55" s="23">
        <f t="shared" si="280"/>
        <v>0</v>
      </c>
      <c r="HU55" s="23">
        <f t="shared" si="281"/>
        <v>0</v>
      </c>
      <c r="HV55" s="23">
        <f t="shared" si="282"/>
        <v>0</v>
      </c>
      <c r="HW55" s="22">
        <f t="shared" si="283"/>
        <v>20</v>
      </c>
      <c r="HX55" s="22">
        <f>Input!EB55</f>
        <v>7</v>
      </c>
      <c r="HY55" s="23">
        <v>97</v>
      </c>
      <c r="HZ55" s="23"/>
      <c r="IA55" s="23"/>
      <c r="IB55" s="23"/>
      <c r="IC55" s="25" t="str">
        <f t="shared" si="284"/>
        <v>B00054050118TG58</v>
      </c>
      <c r="ID55" s="26">
        <f>Input!O55</f>
        <v>54</v>
      </c>
      <c r="IE55" s="260" t="str">
        <f t="shared" si="285"/>
        <v>050118</v>
      </c>
      <c r="IF55" s="25" t="s">
        <v>7121</v>
      </c>
      <c r="IG55" s="260" t="str">
        <f t="shared" si="286"/>
        <v>05/01/2018</v>
      </c>
      <c r="IH55" s="260" t="str">
        <f t="shared" si="287"/>
        <v>05/01/2023</v>
      </c>
      <c r="II55" s="342" t="str">
        <f xml:space="preserve"> Input!R55</f>
        <v>05/01/2018</v>
      </c>
      <c r="IJ55" s="260">
        <f t="shared" si="288"/>
        <v>44931</v>
      </c>
      <c r="IK55" s="261">
        <f t="shared" si="289"/>
        <v>3</v>
      </c>
      <c r="IL55" s="262" t="str">
        <f t="shared" si="290"/>
        <v>3-2</v>
      </c>
      <c r="IM55" s="262" t="str">
        <f t="shared" si="291"/>
        <v>CHUNG</v>
      </c>
      <c r="IN55" s="262" t="str">
        <f t="shared" si="292"/>
        <v>KHAC</v>
      </c>
      <c r="IO55" s="262" t="str">
        <f t="shared" si="293"/>
        <v/>
      </c>
      <c r="IP55" s="262" t="str">
        <f t="shared" si="294"/>
        <v/>
      </c>
      <c r="IQ55" s="262" t="str">
        <f t="shared" si="295"/>
        <v/>
      </c>
      <c r="IR55" s="262">
        <f t="shared" si="296"/>
        <v>2</v>
      </c>
      <c r="IS55" s="262">
        <f t="shared" si="297"/>
        <v>1</v>
      </c>
      <c r="IT55" s="262" t="str">
        <f t="shared" si="298"/>
        <v>Yes</v>
      </c>
      <c r="IU55" s="262" t="str">
        <f t="shared" si="299"/>
        <v>Yes</v>
      </c>
    </row>
    <row r="56" spans="1:255" ht="114.75">
      <c r="A56" s="349">
        <f>Input!A56</f>
        <v>55</v>
      </c>
      <c r="B56" s="22" t="str">
        <f>INDEX(ApplicantIDList,MATCH(AI56,ApplicantNameList,0))</f>
        <v>VNM-HCM</v>
      </c>
      <c r="C56" s="22" t="str">
        <f>INDEX(OperatorIDList,MATCH(AJ56,OperatorNameList,0))</f>
        <v>VNMOBILE</v>
      </c>
      <c r="D56" s="22" t="str">
        <f>Input!Y56</f>
        <v>359473</v>
      </c>
      <c r="E56" s="22" t="str">
        <f>Input!G56</f>
        <v>Nhà điều hành Đại học Quốc gia thành phố Hồ Chí Minh, khu phố 6, phường Linh Trung, quận Thủ Đức, thành phố Hồ Chí Minh.</v>
      </c>
      <c r="F56" s="22" t="str">
        <f>TRIM(SUBSTITUTE(SUBSTITUTE(Input!H56,"Thành phố ",""),"Tỉnh ",""))</f>
        <v>Hồ Chí Minh</v>
      </c>
      <c r="G56" s="22" t="str">
        <f>Input!I56</f>
        <v>106,79627</v>
      </c>
      <c r="H56" s="22" t="str">
        <f>Input!J56</f>
        <v>10,86871</v>
      </c>
      <c r="I56" s="22">
        <f>Input!V56</f>
        <v>2</v>
      </c>
      <c r="J56" s="22" t="str">
        <f>Input!K56</f>
        <v>K00055281217D005</v>
      </c>
      <c r="K56" s="24" t="str">
        <f>TEXT(Input!L56,"dd/mm/yyyy")</f>
        <v>30/12/2017</v>
      </c>
      <c r="L56" s="24" t="str">
        <f>TEXT(Input!M56,"dd/mm/yyyy")</f>
        <v>28/12/2017</v>
      </c>
      <c r="M56" s="22" t="str">
        <f t="shared" si="135"/>
        <v>CÔNG TY CỔ PHẦN VIỄN THÔNG DI ĐỘNG VIETNAMOBILE;CÔNG TY CỔ PHẦN VIỄN THÔNG DI ĐỘNG VIETNAMOBILE</v>
      </c>
      <c r="N56" s="22" t="str">
        <f t="shared" si="136"/>
        <v>359473;359473</v>
      </c>
      <c r="O56" s="22" t="str">
        <f t="shared" si="137"/>
        <v>ERICSSON RBS 2216 &amp; ERICSSON RBS 2111;ZTE ZXSDR BS8700</v>
      </c>
      <c r="P56" s="22" t="str">
        <f t="shared" si="138"/>
        <v>3;3</v>
      </c>
      <c r="Q56" s="22" t="str">
        <f t="shared" si="139"/>
        <v>4/6/4;2/2/2</v>
      </c>
      <c r="R56" s="22" t="str">
        <f t="shared" si="140"/>
        <v>80W/ 120W/ 80W;80W/ 80W/ 80W</v>
      </c>
      <c r="S56" s="22" t="str">
        <f t="shared" si="141"/>
        <v>G900;U2100</v>
      </c>
      <c r="T56" s="22" t="str">
        <f t="shared" si="142"/>
        <v>35m/ 35m/ 35m;36m/ 36m/ 36m</v>
      </c>
      <c r="U56" s="22">
        <v>55</v>
      </c>
      <c r="V56" s="22"/>
      <c r="W56" s="22" t="b">
        <f>INDEX(TrueFalseList,_xlfn.IFNA(MATCH(Input!EC56,CoKhongList,0),MATCH(Input!EC56,YesNoList,0)))</f>
        <v>0</v>
      </c>
      <c r="X56" s="22" t="b">
        <f>INDEX(TrueFalseList,_xlfn.IFNA(MATCH(Input!W56,CoKhongList,0),MATCH(Input!W56,YesNoList,0)))</f>
        <v>0</v>
      </c>
      <c r="Y56" s="22" t="str">
        <f>Input!DZ56</f>
        <v/>
      </c>
      <c r="Z56" s="22" t="b">
        <f>INDEX(TrueFalseList,_xlfn.IFNA(MATCH(Input!EA56,CoKhongList,0),MATCH(Input!EA56,YesNoList,0)))</f>
        <v>1</v>
      </c>
      <c r="AA56" s="22">
        <f t="shared" si="143"/>
        <v>32</v>
      </c>
      <c r="AB56" s="22" t="b">
        <v>0</v>
      </c>
      <c r="AC56" s="22" t="b">
        <v>1</v>
      </c>
      <c r="AD56" s="22">
        <f>Input!DR56</f>
        <v>0</v>
      </c>
      <c r="AE56" s="22"/>
      <c r="AF56" s="22">
        <f>Options!D60</f>
        <v>0</v>
      </c>
      <c r="AG56" s="22">
        <f t="shared" si="144"/>
        <v>0</v>
      </c>
      <c r="AH56" s="23"/>
      <c r="AI56" s="350" t="str">
        <f>Input!E56</f>
        <v>CHI NHÁNH CÔNG TY CỔ PHẦN VIỄN THÔNG DI ĐỘNG VIETNAMOBILE TẠI THÀNH PHỐ HỒ CHÍ MINH</v>
      </c>
      <c r="AJ56" s="350" t="str">
        <f>Input!F56</f>
        <v>CÔNG TY CỔ PHẦN VIỄN THÔNG DI ĐỘNG VIETNAMOBILE</v>
      </c>
      <c r="AK56" s="22">
        <f t="shared" si="145"/>
        <v>4</v>
      </c>
      <c r="AL56" s="258" t="str">
        <f t="shared" si="146"/>
        <v>thành phố Hồ Chí Minh.</v>
      </c>
      <c r="AM56" s="258" t="str">
        <f t="shared" si="147"/>
        <v>quận Thủ Đức</v>
      </c>
      <c r="AN56" s="258" t="str">
        <f t="shared" si="148"/>
        <v>phường Linh Trung</v>
      </c>
      <c r="AO56" s="22" t="str">
        <f>INDEX(CityIDList,MATCH(F56,CityNameList,0))</f>
        <v>HCM</v>
      </c>
      <c r="AP56" s="23" t="str">
        <f>Input!X56</f>
        <v>CÔNG TY CỔ PHẦN VIỄN THÔNG DI ĐỘNG VIETNAMOBILE</v>
      </c>
      <c r="AQ56" s="23" t="str">
        <f>Input!AN56</f>
        <v>CÔNG TY CỔ PHẦN VIỄN THÔNG DI ĐỘNG VIETNAMOBILE</v>
      </c>
      <c r="AR56" s="23">
        <f>Input!BD56</f>
        <v>0</v>
      </c>
      <c r="AS56" s="23" t="str">
        <f>Input!BT56</f>
        <v/>
      </c>
      <c r="AT56" s="23" t="str">
        <f>Input!CH56</f>
        <v/>
      </c>
      <c r="AU56" s="23" t="str">
        <f>Input!CV56</f>
        <v/>
      </c>
      <c r="AV56" s="23" t="str">
        <f>IF(I56&gt;=1,INDEX(OperatorIDList,MATCH(AP56,OperatorNameList,0)),"")</f>
        <v>VNMOBILE</v>
      </c>
      <c r="AW56" s="23" t="str">
        <f>IF(I56&gt;=2,INDEX(OperatorIDList,MATCH(AQ56,OperatorNameList,0)),"")</f>
        <v>VNMOBILE</v>
      </c>
      <c r="AX56" s="23" t="str">
        <f>IF(I56&gt;=3,INDEX(OperatorIDList,MATCH(AR56,OperatorNameList,0)),"")</f>
        <v/>
      </c>
      <c r="AY56" s="23" t="str">
        <f>IF(I56&gt;=4,INDEX(OperatorIDList,MATCH(AS56,OperatorNameList,0)),"")</f>
        <v/>
      </c>
      <c r="AZ56" s="23" t="str">
        <f>IF(I56&gt;=5,INDEX(OperatorIDList,MATCH(AT56,OperatorNameList,0)),"")</f>
        <v/>
      </c>
      <c r="BA56" s="23" t="str">
        <f>IF(I56&gt;=6,INDEX(OperatorIDList,MATCH(AU56,OperatorNameList,0)),"")</f>
        <v/>
      </c>
      <c r="BB56" s="23" t="str">
        <f t="shared" si="149"/>
        <v>VNMOBILE;VNMOBILE</v>
      </c>
      <c r="BC56" s="23" t="str">
        <f>Input!Y56</f>
        <v>359473</v>
      </c>
      <c r="BD56" s="23" t="str">
        <f>Input!AO56</f>
        <v>359473</v>
      </c>
      <c r="BE56" s="23">
        <f>Input!BE56</f>
        <v>0</v>
      </c>
      <c r="BF56" s="23" t="str">
        <f>Input!BU56</f>
        <v/>
      </c>
      <c r="BG56" s="23" t="str">
        <f>Input!CI56</f>
        <v/>
      </c>
      <c r="BH56" s="23" t="str">
        <f>Input!CW56</f>
        <v/>
      </c>
      <c r="BI56" s="23" t="str">
        <f>Input!Z56</f>
        <v>ERICSSON RBS 2216 &amp; ERICSSON RBS 2111</v>
      </c>
      <c r="BJ56" s="23" t="str">
        <f>Input!AP56</f>
        <v>ZTE ZXSDR BS8700</v>
      </c>
      <c r="BK56" s="23">
        <f>Input!BF56</f>
        <v>0</v>
      </c>
      <c r="BL56" s="23" t="str">
        <f>Input!BV56</f>
        <v/>
      </c>
      <c r="BM56" s="23" t="str">
        <f>Input!CJ56</f>
        <v/>
      </c>
      <c r="BN56" s="23" t="str">
        <f>Input!CX56</f>
        <v/>
      </c>
      <c r="BO56" s="350">
        <f>IF(ISNUMBER(Input!AA56),Input!AA56,0)</f>
        <v>3</v>
      </c>
      <c r="BP56" s="350">
        <f>IF(ISNUMBER(Input!AQ56),Input!AQ56,0)</f>
        <v>3</v>
      </c>
      <c r="BQ56" s="350">
        <f>IF(ISNUMBER(Input!BG56),Input!BG56,0)</f>
        <v>0</v>
      </c>
      <c r="BR56" s="350">
        <f>IF(ISNUMBER(Input!BW56),Input!BW56,0)</f>
        <v>0</v>
      </c>
      <c r="BS56" s="350">
        <f>IF(ISNUMBER(Input!CK56),Input!CK56,0)</f>
        <v>0</v>
      </c>
      <c r="BT56" s="351">
        <f>IF(ISNUMBER(Input!CY56),Input!CY56,0)</f>
        <v>0</v>
      </c>
      <c r="BU56" s="23" t="str">
        <f>Input!AF56</f>
        <v>4/6/4</v>
      </c>
      <c r="BV56" s="23" t="str">
        <f>Input!AV56</f>
        <v>2/2/2</v>
      </c>
      <c r="BW56" s="23" t="str">
        <f>Input!BL56</f>
        <v/>
      </c>
      <c r="BX56" s="23" t="str">
        <f>Input!CA56</f>
        <v/>
      </c>
      <c r="BY56" s="23" t="str">
        <f>Input!CO56</f>
        <v/>
      </c>
      <c r="BZ56" s="23" t="str">
        <f>Input!DC56</f>
        <v/>
      </c>
      <c r="CA56" s="23">
        <f t="shared" si="150"/>
        <v>4</v>
      </c>
      <c r="CB56" s="23">
        <f t="shared" si="151"/>
        <v>6</v>
      </c>
      <c r="CC56" s="23">
        <f t="shared" si="152"/>
        <v>4</v>
      </c>
      <c r="CD56" s="23">
        <f t="shared" si="153"/>
        <v>0</v>
      </c>
      <c r="CE56" s="23">
        <f t="shared" si="154"/>
        <v>0</v>
      </c>
      <c r="CF56" s="23">
        <f t="shared" si="155"/>
        <v>0</v>
      </c>
      <c r="CG56" s="23">
        <f t="shared" si="156"/>
        <v>2</v>
      </c>
      <c r="CH56" s="23">
        <f t="shared" si="157"/>
        <v>2</v>
      </c>
      <c r="CI56" s="23">
        <f t="shared" si="158"/>
        <v>2</v>
      </c>
      <c r="CJ56" s="23">
        <f t="shared" si="159"/>
        <v>0</v>
      </c>
      <c r="CK56" s="23">
        <f t="shared" si="160"/>
        <v>0</v>
      </c>
      <c r="CL56" s="23">
        <f t="shared" si="161"/>
        <v>0</v>
      </c>
      <c r="CM56" s="23">
        <f t="shared" si="162"/>
        <v>0</v>
      </c>
      <c r="CN56" s="23">
        <f t="shared" si="163"/>
        <v>0</v>
      </c>
      <c r="CO56" s="23">
        <f t="shared" si="164"/>
        <v>0</v>
      </c>
      <c r="CP56" s="23">
        <f t="shared" si="165"/>
        <v>0</v>
      </c>
      <c r="CQ56" s="23">
        <f t="shared" si="166"/>
        <v>0</v>
      </c>
      <c r="CR56" s="23">
        <f t="shared" si="167"/>
        <v>0</v>
      </c>
      <c r="CS56" s="23">
        <f t="shared" si="168"/>
        <v>0</v>
      </c>
      <c r="CT56" s="23">
        <f t="shared" si="169"/>
        <v>0</v>
      </c>
      <c r="CU56" s="23">
        <f t="shared" si="170"/>
        <v>0</v>
      </c>
      <c r="CV56" s="23">
        <f t="shared" si="171"/>
        <v>0</v>
      </c>
      <c r="CW56" s="23">
        <f t="shared" si="172"/>
        <v>0</v>
      </c>
      <c r="CX56" s="23">
        <f t="shared" si="173"/>
        <v>0</v>
      </c>
      <c r="CY56" s="23">
        <f t="shared" si="174"/>
        <v>0</v>
      </c>
      <c r="CZ56" s="23">
        <f t="shared" si="175"/>
        <v>0</v>
      </c>
      <c r="DA56" s="23">
        <f t="shared" si="176"/>
        <v>0</v>
      </c>
      <c r="DB56" s="23">
        <f t="shared" si="177"/>
        <v>0</v>
      </c>
      <c r="DC56" s="23">
        <f t="shared" si="178"/>
        <v>0</v>
      </c>
      <c r="DD56" s="23">
        <f t="shared" si="179"/>
        <v>0</v>
      </c>
      <c r="DE56" s="23">
        <f t="shared" si="180"/>
        <v>0</v>
      </c>
      <c r="DF56" s="23">
        <f t="shared" si="181"/>
        <v>0</v>
      </c>
      <c r="DG56" s="23">
        <f t="shared" si="182"/>
        <v>0</v>
      </c>
      <c r="DH56" s="23">
        <f t="shared" si="183"/>
        <v>0</v>
      </c>
      <c r="DI56" s="23">
        <f t="shared" si="184"/>
        <v>0</v>
      </c>
      <c r="DJ56" s="23">
        <f t="shared" si="185"/>
        <v>0</v>
      </c>
      <c r="DK56" s="23" t="str">
        <f>Input!AK56</f>
        <v>80W/120W/80W</v>
      </c>
      <c r="DL56" s="23" t="str">
        <f>Input!BA56</f>
        <v>80W/80W/80W</v>
      </c>
      <c r="DM56" s="23" t="str">
        <f>Input!BQ56</f>
        <v/>
      </c>
      <c r="DN56" s="23" t="str">
        <f>Input!CE56</f>
        <v/>
      </c>
      <c r="DO56" s="23" t="str">
        <f>Input!CS56</f>
        <v/>
      </c>
      <c r="DP56" s="23" t="str">
        <f>Input!DG56</f>
        <v/>
      </c>
      <c r="DQ56" s="23" t="str">
        <f t="shared" si="186"/>
        <v>80W/ 120W/ 80W</v>
      </c>
      <c r="DR56" s="23" t="str">
        <f t="shared" si="187"/>
        <v>80W/ 80W/ 80W</v>
      </c>
      <c r="DS56" s="23" t="str">
        <f t="shared" si="188"/>
        <v/>
      </c>
      <c r="DT56" s="23" t="str">
        <f t="shared" si="189"/>
        <v/>
      </c>
      <c r="DU56" s="23" t="str">
        <f t="shared" si="190"/>
        <v/>
      </c>
      <c r="DV56" s="23" t="str">
        <f t="shared" si="191"/>
        <v/>
      </c>
      <c r="DW56" s="23">
        <f t="shared" si="192"/>
        <v>80</v>
      </c>
      <c r="DX56" s="23">
        <f t="shared" si="193"/>
        <v>120</v>
      </c>
      <c r="DY56" s="23">
        <f t="shared" si="194"/>
        <v>80</v>
      </c>
      <c r="DZ56" s="23">
        <f t="shared" si="195"/>
        <v>0</v>
      </c>
      <c r="EA56" s="23">
        <f t="shared" si="196"/>
        <v>0</v>
      </c>
      <c r="EB56" s="23">
        <f t="shared" si="197"/>
        <v>0</v>
      </c>
      <c r="EC56" s="23">
        <f t="shared" si="198"/>
        <v>120</v>
      </c>
      <c r="ED56" s="23">
        <f t="shared" si="199"/>
        <v>80</v>
      </c>
      <c r="EE56" s="23">
        <f t="shared" si="200"/>
        <v>80</v>
      </c>
      <c r="EF56" s="23">
        <f t="shared" si="201"/>
        <v>80</v>
      </c>
      <c r="EG56" s="23">
        <f t="shared" si="202"/>
        <v>0</v>
      </c>
      <c r="EH56" s="23">
        <f t="shared" si="203"/>
        <v>0</v>
      </c>
      <c r="EI56" s="23">
        <f t="shared" si="204"/>
        <v>0</v>
      </c>
      <c r="EJ56" s="23">
        <f t="shared" si="205"/>
        <v>80</v>
      </c>
      <c r="EK56" s="23">
        <f t="shared" si="206"/>
        <v>0</v>
      </c>
      <c r="EL56" s="23">
        <f t="shared" si="207"/>
        <v>0</v>
      </c>
      <c r="EM56" s="23">
        <f t="shared" si="208"/>
        <v>0</v>
      </c>
      <c r="EN56" s="23">
        <f t="shared" si="209"/>
        <v>0</v>
      </c>
      <c r="EO56" s="23">
        <f t="shared" si="210"/>
        <v>0</v>
      </c>
      <c r="EP56" s="23">
        <f t="shared" si="211"/>
        <v>0</v>
      </c>
      <c r="EQ56" s="23">
        <f t="shared" si="212"/>
        <v>0</v>
      </c>
      <c r="ER56" s="23">
        <f t="shared" si="213"/>
        <v>0</v>
      </c>
      <c r="ES56" s="23">
        <f t="shared" si="214"/>
        <v>0</v>
      </c>
      <c r="ET56" s="23">
        <f t="shared" si="215"/>
        <v>0</v>
      </c>
      <c r="EU56" s="23">
        <f t="shared" si="216"/>
        <v>0</v>
      </c>
      <c r="EV56" s="23">
        <f t="shared" si="217"/>
        <v>0</v>
      </c>
      <c r="EW56" s="23">
        <f t="shared" si="218"/>
        <v>0</v>
      </c>
      <c r="EX56" s="23">
        <f t="shared" si="219"/>
        <v>0</v>
      </c>
      <c r="EY56" s="23">
        <f t="shared" si="220"/>
        <v>0</v>
      </c>
      <c r="EZ56" s="23">
        <f t="shared" si="221"/>
        <v>0</v>
      </c>
      <c r="FA56" s="23">
        <f t="shared" si="222"/>
        <v>0</v>
      </c>
      <c r="FB56" s="23">
        <f t="shared" si="223"/>
        <v>0</v>
      </c>
      <c r="FC56" s="23">
        <f t="shared" si="224"/>
        <v>0</v>
      </c>
      <c r="FD56" s="23">
        <f t="shared" si="225"/>
        <v>0</v>
      </c>
      <c r="FE56" s="23">
        <f t="shared" si="226"/>
        <v>0</v>
      </c>
      <c r="FF56" s="23">
        <f t="shared" si="227"/>
        <v>0</v>
      </c>
      <c r="FG56" s="23">
        <f t="shared" si="228"/>
        <v>0</v>
      </c>
      <c r="FH56" s="23">
        <f t="shared" si="229"/>
        <v>0</v>
      </c>
      <c r="FI56" s="23">
        <f t="shared" si="230"/>
        <v>0</v>
      </c>
      <c r="FJ56" s="23">
        <f t="shared" si="231"/>
        <v>0</v>
      </c>
      <c r="FK56" s="23">
        <f t="shared" si="232"/>
        <v>0</v>
      </c>
      <c r="FL56" s="23">
        <f t="shared" si="233"/>
        <v>0</v>
      </c>
      <c r="FM56" s="23">
        <f t="shared" si="234"/>
        <v>120</v>
      </c>
      <c r="FN56" s="23" t="str">
        <f>Input!AL56</f>
        <v>G900</v>
      </c>
      <c r="FO56" s="23" t="str">
        <f>Input!BB56</f>
        <v>U2100</v>
      </c>
      <c r="FP56" s="23">
        <f>Input!BR56</f>
        <v>0</v>
      </c>
      <c r="FQ56" s="23" t="str">
        <f>Input!CF56</f>
        <v/>
      </c>
      <c r="FR56" s="23" t="str">
        <f>Input!CT56</f>
        <v/>
      </c>
      <c r="FS56" s="23" t="str">
        <f>Input!DH56</f>
        <v/>
      </c>
      <c r="FT56" s="23" t="str">
        <f>Input!AM56</f>
        <v>35m/ 35m/ 35m</v>
      </c>
      <c r="FU56" s="23" t="str">
        <f>Input!BC56</f>
        <v>36m/ 36m/ 36m</v>
      </c>
      <c r="FV56" s="23">
        <f>Input!BS56</f>
        <v>0</v>
      </c>
      <c r="FW56" s="23" t="str">
        <f>Input!CG56</f>
        <v/>
      </c>
      <c r="FX56" s="23" t="str">
        <f>Input!CU56</f>
        <v/>
      </c>
      <c r="FY56" s="23" t="str">
        <f>Input!DI56</f>
        <v/>
      </c>
      <c r="FZ56" s="23" t="str">
        <f t="shared" si="235"/>
        <v>35m/ 35m/ 35m</v>
      </c>
      <c r="GA56" s="23" t="str">
        <f t="shared" si="236"/>
        <v>36m/ 36m/ 36m</v>
      </c>
      <c r="GB56" s="23" t="str">
        <f t="shared" si="237"/>
        <v/>
      </c>
      <c r="GC56" s="23" t="str">
        <f t="shared" si="238"/>
        <v/>
      </c>
      <c r="GD56" s="23" t="str">
        <f t="shared" si="239"/>
        <v/>
      </c>
      <c r="GE56" s="23" t="str">
        <f t="shared" si="240"/>
        <v/>
      </c>
      <c r="GF56" s="23">
        <f t="shared" si="241"/>
        <v>35</v>
      </c>
      <c r="GG56" s="23">
        <f t="shared" si="242"/>
        <v>35</v>
      </c>
      <c r="GH56" s="23">
        <f t="shared" si="243"/>
        <v>35</v>
      </c>
      <c r="GI56" s="23">
        <f t="shared" si="244"/>
        <v>0</v>
      </c>
      <c r="GJ56" s="23">
        <f t="shared" si="245"/>
        <v>0</v>
      </c>
      <c r="GK56" s="23">
        <f t="shared" si="246"/>
        <v>0</v>
      </c>
      <c r="GL56" s="23">
        <f t="shared" si="247"/>
        <v>36</v>
      </c>
      <c r="GM56" s="23">
        <f t="shared" si="248"/>
        <v>36</v>
      </c>
      <c r="GN56" s="23">
        <f t="shared" si="249"/>
        <v>36</v>
      </c>
      <c r="GO56" s="23">
        <f t="shared" si="250"/>
        <v>0</v>
      </c>
      <c r="GP56" s="23">
        <f t="shared" si="251"/>
        <v>0</v>
      </c>
      <c r="GQ56" s="23">
        <f t="shared" si="252"/>
        <v>0</v>
      </c>
      <c r="GR56" s="23">
        <f t="shared" si="253"/>
        <v>0</v>
      </c>
      <c r="GS56" s="23">
        <f t="shared" si="254"/>
        <v>0</v>
      </c>
      <c r="GT56" s="23">
        <f t="shared" si="255"/>
        <v>0</v>
      </c>
      <c r="GU56" s="23">
        <f t="shared" si="256"/>
        <v>0</v>
      </c>
      <c r="GV56" s="23">
        <f t="shared" si="257"/>
        <v>0</v>
      </c>
      <c r="GW56" s="23">
        <f t="shared" si="258"/>
        <v>0</v>
      </c>
      <c r="GX56" s="23">
        <f t="shared" si="259"/>
        <v>0</v>
      </c>
      <c r="GY56" s="23">
        <f t="shared" si="260"/>
        <v>0</v>
      </c>
      <c r="GZ56" s="23">
        <f t="shared" si="261"/>
        <v>0</v>
      </c>
      <c r="HA56" s="23">
        <f t="shared" si="262"/>
        <v>0</v>
      </c>
      <c r="HB56" s="23">
        <f t="shared" si="263"/>
        <v>0</v>
      </c>
      <c r="HC56" s="23">
        <f t="shared" si="264"/>
        <v>0</v>
      </c>
      <c r="HD56" s="23">
        <f t="shared" si="265"/>
        <v>0</v>
      </c>
      <c r="HE56" s="23">
        <f t="shared" si="266"/>
        <v>0</v>
      </c>
      <c r="HF56" s="23">
        <f t="shared" si="267"/>
        <v>0</v>
      </c>
      <c r="HG56" s="23">
        <f t="shared" si="268"/>
        <v>0</v>
      </c>
      <c r="HH56" s="23">
        <f t="shared" si="269"/>
        <v>0</v>
      </c>
      <c r="HI56" s="23">
        <f t="shared" si="270"/>
        <v>0</v>
      </c>
      <c r="HJ56" s="23">
        <f t="shared" si="271"/>
        <v>0</v>
      </c>
      <c r="HK56" s="23">
        <f t="shared" si="272"/>
        <v>0</v>
      </c>
      <c r="HL56" s="23">
        <f t="shared" si="273"/>
        <v>0</v>
      </c>
      <c r="HM56" s="23">
        <f t="shared" si="274"/>
        <v>0</v>
      </c>
      <c r="HN56" s="23">
        <f t="shared" si="275"/>
        <v>0</v>
      </c>
      <c r="HO56" s="23">
        <f t="shared" si="276"/>
        <v>0</v>
      </c>
      <c r="HP56" s="23" t="str">
        <f>INDEX(LabNameList,MATCH(LabId,LabIDList,0))</f>
        <v>Trung tâm Kiểm định và Chứng nhận 2</v>
      </c>
      <c r="HQ56" s="23">
        <f t="shared" si="277"/>
        <v>35</v>
      </c>
      <c r="HR56" s="23">
        <f t="shared" si="278"/>
        <v>36</v>
      </c>
      <c r="HS56" s="23">
        <f t="shared" si="279"/>
        <v>0</v>
      </c>
      <c r="HT56" s="23">
        <f t="shared" si="280"/>
        <v>0</v>
      </c>
      <c r="HU56" s="23">
        <f t="shared" si="281"/>
        <v>0</v>
      </c>
      <c r="HV56" s="23">
        <f t="shared" si="282"/>
        <v>0</v>
      </c>
      <c r="HW56" s="22">
        <f t="shared" si="283"/>
        <v>35</v>
      </c>
      <c r="HX56" s="22">
        <f>Input!EB56</f>
        <v>3</v>
      </c>
      <c r="HY56" s="23">
        <v>97</v>
      </c>
      <c r="HZ56" s="23"/>
      <c r="IA56" s="23"/>
      <c r="IB56" s="23"/>
      <c r="IC56" s="25" t="str">
        <f t="shared" si="284"/>
        <v>B00055050118TG59</v>
      </c>
      <c r="ID56" s="26">
        <f>Input!O56</f>
        <v>55</v>
      </c>
      <c r="IE56" s="260" t="str">
        <f t="shared" si="285"/>
        <v>050118</v>
      </c>
      <c r="IF56" s="25" t="s">
        <v>7122</v>
      </c>
      <c r="IG56" s="260" t="str">
        <f t="shared" si="286"/>
        <v>05/01/2018</v>
      </c>
      <c r="IH56" s="260" t="str">
        <f t="shared" si="287"/>
        <v>05/01/2023</v>
      </c>
      <c r="II56" s="342" t="str">
        <f xml:space="preserve"> Input!R56</f>
        <v>05/01/2018</v>
      </c>
      <c r="IJ56" s="260">
        <f t="shared" si="288"/>
        <v>44931</v>
      </c>
      <c r="IK56" s="261">
        <f t="shared" si="289"/>
        <v>3</v>
      </c>
      <c r="IL56" s="262" t="str">
        <f t="shared" si="290"/>
        <v>3-2</v>
      </c>
      <c r="IM56" s="262" t="str">
        <f t="shared" si="291"/>
        <v>CHUNG</v>
      </c>
      <c r="IN56" s="262" t="str">
        <f t="shared" si="292"/>
        <v>KHAC</v>
      </c>
      <c r="IO56" s="262" t="str">
        <f t="shared" si="293"/>
        <v/>
      </c>
      <c r="IP56" s="262" t="str">
        <f t="shared" si="294"/>
        <v/>
      </c>
      <c r="IQ56" s="262" t="str">
        <f t="shared" si="295"/>
        <v/>
      </c>
      <c r="IR56" s="262">
        <f t="shared" si="296"/>
        <v>2</v>
      </c>
      <c r="IS56" s="262">
        <f t="shared" si="297"/>
        <v>1</v>
      </c>
      <c r="IT56" s="262" t="str">
        <f t="shared" si="298"/>
        <v>Yes</v>
      </c>
      <c r="IU56" s="262" t="str">
        <f t="shared" si="299"/>
        <v>Yes</v>
      </c>
    </row>
    <row r="57" spans="1:255" ht="114.75">
      <c r="A57" s="349">
        <f>Input!A57</f>
        <v>56</v>
      </c>
      <c r="B57" s="22" t="str">
        <f>INDEX(ApplicantIDList,MATCH(AI57,ApplicantNameList,0))</f>
        <v>VNM-HCM</v>
      </c>
      <c r="C57" s="22" t="str">
        <f>INDEX(OperatorIDList,MATCH(AJ57,OperatorNameList,0))</f>
        <v>VNMOBILE</v>
      </c>
      <c r="D57" s="22" t="str">
        <f>Input!Y57</f>
        <v>359406</v>
      </c>
      <c r="E57" s="22" t="str">
        <f>Input!G57</f>
        <v>Số 36, đường 16, khu phố 1, phường Linh Chiểu, quận Thủ Đức, thành phố Hồ Chí Minh.</v>
      </c>
      <c r="F57" s="22" t="str">
        <f>TRIM(SUBSTITUTE(SUBSTITUTE(Input!H57,"Thành phố ",""),"Tỉnh ",""))</f>
        <v>Hồ Chí Minh</v>
      </c>
      <c r="G57" s="22" t="str">
        <f>Input!I57</f>
        <v>106,76198</v>
      </c>
      <c r="H57" s="22" t="str">
        <f>Input!J57</f>
        <v>10,85898</v>
      </c>
      <c r="I57" s="22">
        <f>Input!V57</f>
        <v>2</v>
      </c>
      <c r="J57" s="22" t="str">
        <f>Input!K57</f>
        <v>K00056281217D005</v>
      </c>
      <c r="K57" s="24" t="str">
        <f>TEXT(Input!L57,"dd/mm/yyyy")</f>
        <v>30/12/2017</v>
      </c>
      <c r="L57" s="24" t="str">
        <f>TEXT(Input!M57,"dd/mm/yyyy")</f>
        <v>28/12/2017</v>
      </c>
      <c r="M57" s="22" t="str">
        <f t="shared" si="135"/>
        <v>CÔNG TY CỔ PHẦN VIỄN THÔNG DI ĐỘNG VIETNAMOBILE;CÔNG TY CỔ PHẦN VIỄN THÔNG DI ĐỘNG VIETNAMOBILE</v>
      </c>
      <c r="N57" s="22" t="str">
        <f t="shared" si="136"/>
        <v>359406;359406</v>
      </c>
      <c r="O57" s="22" t="str">
        <f t="shared" si="137"/>
        <v>ERICSSON RBS 2216;ZTE ZXSDR BS8700</v>
      </c>
      <c r="P57" s="22" t="str">
        <f t="shared" si="138"/>
        <v>3;3</v>
      </c>
      <c r="Q57" s="22" t="str">
        <f t="shared" si="139"/>
        <v>4/4/4;2/2/2</v>
      </c>
      <c r="R57" s="22" t="str">
        <f t="shared" si="140"/>
        <v>80W/ 80W/ 80W;80W/ 80W/ 80W</v>
      </c>
      <c r="S57" s="22" t="str">
        <f t="shared" si="141"/>
        <v>G900;U2100</v>
      </c>
      <c r="T57" s="22" t="str">
        <f t="shared" si="142"/>
        <v>24m/ 24m/ 24m;21m/ 21m/ 21m</v>
      </c>
      <c r="U57" s="22">
        <v>56</v>
      </c>
      <c r="V57" s="22"/>
      <c r="W57" s="22" t="b">
        <f>INDEX(TrueFalseList,_xlfn.IFNA(MATCH(Input!EC57,CoKhongList,0),MATCH(Input!EC57,YesNoList,0)))</f>
        <v>0</v>
      </c>
      <c r="X57" s="22" t="b">
        <f>INDEX(TrueFalseList,_xlfn.IFNA(MATCH(Input!W57,CoKhongList,0),MATCH(Input!W57,YesNoList,0)))</f>
        <v>0</v>
      </c>
      <c r="Y57" s="22" t="str">
        <f>Input!DZ57</f>
        <v/>
      </c>
      <c r="Z57" s="22" t="b">
        <f>INDEX(TrueFalseList,_xlfn.IFNA(MATCH(Input!EA57,CoKhongList,0),MATCH(Input!EA57,YesNoList,0)))</f>
        <v>1</v>
      </c>
      <c r="AA57" s="22">
        <f t="shared" si="143"/>
        <v>17</v>
      </c>
      <c r="AB57" s="22" t="b">
        <v>0</v>
      </c>
      <c r="AC57" s="22" t="b">
        <v>1</v>
      </c>
      <c r="AD57" s="22">
        <f>Input!DR57</f>
        <v>0</v>
      </c>
      <c r="AE57" s="22"/>
      <c r="AF57" s="22">
        <f>Options!D61</f>
        <v>0</v>
      </c>
      <c r="AG57" s="22">
        <f t="shared" si="144"/>
        <v>0</v>
      </c>
      <c r="AH57" s="23"/>
      <c r="AI57" s="350" t="str">
        <f>Input!E57</f>
        <v>CHI NHÁNH CÔNG TY CỔ PHẦN VIỄN THÔNG DI ĐỘNG VIETNAMOBILE TẠI THÀNH PHỐ HỒ CHÍ MINH</v>
      </c>
      <c r="AJ57" s="350" t="str">
        <f>Input!F57</f>
        <v>CÔNG TY CỔ PHẦN VIỄN THÔNG DI ĐỘNG VIETNAMOBILE</v>
      </c>
      <c r="AK57" s="22">
        <f t="shared" si="145"/>
        <v>5</v>
      </c>
      <c r="AL57" s="258" t="str">
        <f t="shared" si="146"/>
        <v>thành phố Hồ Chí Minh.</v>
      </c>
      <c r="AM57" s="258" t="str">
        <f t="shared" si="147"/>
        <v>quận Thủ Đức</v>
      </c>
      <c r="AN57" s="258" t="str">
        <f t="shared" si="148"/>
        <v>phường Linh Chiểu</v>
      </c>
      <c r="AO57" s="22" t="str">
        <f>INDEX(CityIDList,MATCH(F57,CityNameList,0))</f>
        <v>HCM</v>
      </c>
      <c r="AP57" s="23" t="str">
        <f>Input!X57</f>
        <v>CÔNG TY CỔ PHẦN VIỄN THÔNG DI ĐỘNG VIETNAMOBILE</v>
      </c>
      <c r="AQ57" s="23" t="str">
        <f>Input!AN57</f>
        <v>CÔNG TY CỔ PHẦN VIỄN THÔNG DI ĐỘNG VIETNAMOBILE</v>
      </c>
      <c r="AR57" s="23">
        <f>Input!BD57</f>
        <v>0</v>
      </c>
      <c r="AS57" s="23" t="str">
        <f>Input!BT57</f>
        <v/>
      </c>
      <c r="AT57" s="23" t="str">
        <f>Input!CH57</f>
        <v/>
      </c>
      <c r="AU57" s="23" t="str">
        <f>Input!CV57</f>
        <v/>
      </c>
      <c r="AV57" s="23" t="str">
        <f>IF(I57&gt;=1,INDEX(OperatorIDList,MATCH(AP57,OperatorNameList,0)),"")</f>
        <v>VNMOBILE</v>
      </c>
      <c r="AW57" s="23" t="str">
        <f>IF(I57&gt;=2,INDEX(OperatorIDList,MATCH(AQ57,OperatorNameList,0)),"")</f>
        <v>VNMOBILE</v>
      </c>
      <c r="AX57" s="23" t="str">
        <f>IF(I57&gt;=3,INDEX(OperatorIDList,MATCH(AR57,OperatorNameList,0)),"")</f>
        <v/>
      </c>
      <c r="AY57" s="23" t="str">
        <f>IF(I57&gt;=4,INDEX(OperatorIDList,MATCH(AS57,OperatorNameList,0)),"")</f>
        <v/>
      </c>
      <c r="AZ57" s="23" t="str">
        <f>IF(I57&gt;=5,INDEX(OperatorIDList,MATCH(AT57,OperatorNameList,0)),"")</f>
        <v/>
      </c>
      <c r="BA57" s="23" t="str">
        <f>IF(I57&gt;=6,INDEX(OperatorIDList,MATCH(AU57,OperatorNameList,0)),"")</f>
        <v/>
      </c>
      <c r="BB57" s="23" t="str">
        <f t="shared" si="149"/>
        <v>VNMOBILE;VNMOBILE</v>
      </c>
      <c r="BC57" s="23" t="str">
        <f>Input!Y57</f>
        <v>359406</v>
      </c>
      <c r="BD57" s="23" t="str">
        <f>Input!AO57</f>
        <v>359406</v>
      </c>
      <c r="BE57" s="23">
        <f>Input!BE57</f>
        <v>0</v>
      </c>
      <c r="BF57" s="23" t="str">
        <f>Input!BU57</f>
        <v/>
      </c>
      <c r="BG57" s="23" t="str">
        <f>Input!CI57</f>
        <v/>
      </c>
      <c r="BH57" s="23" t="str">
        <f>Input!CW57</f>
        <v/>
      </c>
      <c r="BI57" s="23" t="str">
        <f>Input!Z57</f>
        <v>ERICSSON RBS 2216</v>
      </c>
      <c r="BJ57" s="23" t="str">
        <f>Input!AP57</f>
        <v>ZTE ZXSDR BS8700</v>
      </c>
      <c r="BK57" s="23">
        <f>Input!BF57</f>
        <v>0</v>
      </c>
      <c r="BL57" s="23" t="str">
        <f>Input!BV57</f>
        <v/>
      </c>
      <c r="BM57" s="23" t="str">
        <f>Input!CJ57</f>
        <v/>
      </c>
      <c r="BN57" s="23" t="str">
        <f>Input!CX57</f>
        <v/>
      </c>
      <c r="BO57" s="350">
        <f>IF(ISNUMBER(Input!AA57),Input!AA57,0)</f>
        <v>3</v>
      </c>
      <c r="BP57" s="350">
        <f>IF(ISNUMBER(Input!AQ57),Input!AQ57,0)</f>
        <v>3</v>
      </c>
      <c r="BQ57" s="350">
        <f>IF(ISNUMBER(Input!BG57),Input!BG57,0)</f>
        <v>0</v>
      </c>
      <c r="BR57" s="350">
        <f>IF(ISNUMBER(Input!BW57),Input!BW57,0)</f>
        <v>0</v>
      </c>
      <c r="BS57" s="350">
        <f>IF(ISNUMBER(Input!CK57),Input!CK57,0)</f>
        <v>0</v>
      </c>
      <c r="BT57" s="351">
        <f>IF(ISNUMBER(Input!CY57),Input!CY57,0)</f>
        <v>0</v>
      </c>
      <c r="BU57" s="23" t="str">
        <f>Input!AF57</f>
        <v>4/4/4</v>
      </c>
      <c r="BV57" s="23" t="str">
        <f>Input!AV57</f>
        <v>2/2/2</v>
      </c>
      <c r="BW57" s="23" t="str">
        <f>Input!BL57</f>
        <v/>
      </c>
      <c r="BX57" s="23" t="str">
        <f>Input!CA57</f>
        <v/>
      </c>
      <c r="BY57" s="23" t="str">
        <f>Input!CO57</f>
        <v/>
      </c>
      <c r="BZ57" s="23" t="str">
        <f>Input!DC57</f>
        <v/>
      </c>
      <c r="CA57" s="23">
        <f t="shared" si="150"/>
        <v>4</v>
      </c>
      <c r="CB57" s="23">
        <f t="shared" si="151"/>
        <v>4</v>
      </c>
      <c r="CC57" s="23">
        <f t="shared" si="152"/>
        <v>4</v>
      </c>
      <c r="CD57" s="23">
        <f t="shared" si="153"/>
        <v>0</v>
      </c>
      <c r="CE57" s="23">
        <f t="shared" si="154"/>
        <v>0</v>
      </c>
      <c r="CF57" s="23">
        <f t="shared" si="155"/>
        <v>0</v>
      </c>
      <c r="CG57" s="23">
        <f t="shared" si="156"/>
        <v>2</v>
      </c>
      <c r="CH57" s="23">
        <f t="shared" si="157"/>
        <v>2</v>
      </c>
      <c r="CI57" s="23">
        <f t="shared" si="158"/>
        <v>2</v>
      </c>
      <c r="CJ57" s="23">
        <f t="shared" si="159"/>
        <v>0</v>
      </c>
      <c r="CK57" s="23">
        <f t="shared" si="160"/>
        <v>0</v>
      </c>
      <c r="CL57" s="23">
        <f t="shared" si="161"/>
        <v>0</v>
      </c>
      <c r="CM57" s="23">
        <f t="shared" si="162"/>
        <v>0</v>
      </c>
      <c r="CN57" s="23">
        <f t="shared" si="163"/>
        <v>0</v>
      </c>
      <c r="CO57" s="23">
        <f t="shared" si="164"/>
        <v>0</v>
      </c>
      <c r="CP57" s="23">
        <f t="shared" si="165"/>
        <v>0</v>
      </c>
      <c r="CQ57" s="23">
        <f t="shared" si="166"/>
        <v>0</v>
      </c>
      <c r="CR57" s="23">
        <f t="shared" si="167"/>
        <v>0</v>
      </c>
      <c r="CS57" s="23">
        <f t="shared" si="168"/>
        <v>0</v>
      </c>
      <c r="CT57" s="23">
        <f t="shared" si="169"/>
        <v>0</v>
      </c>
      <c r="CU57" s="23">
        <f t="shared" si="170"/>
        <v>0</v>
      </c>
      <c r="CV57" s="23">
        <f t="shared" si="171"/>
        <v>0</v>
      </c>
      <c r="CW57" s="23">
        <f t="shared" si="172"/>
        <v>0</v>
      </c>
      <c r="CX57" s="23">
        <f t="shared" si="173"/>
        <v>0</v>
      </c>
      <c r="CY57" s="23">
        <f t="shared" si="174"/>
        <v>0</v>
      </c>
      <c r="CZ57" s="23">
        <f t="shared" si="175"/>
        <v>0</v>
      </c>
      <c r="DA57" s="23">
        <f t="shared" si="176"/>
        <v>0</v>
      </c>
      <c r="DB57" s="23">
        <f t="shared" si="177"/>
        <v>0</v>
      </c>
      <c r="DC57" s="23">
        <f t="shared" si="178"/>
        <v>0</v>
      </c>
      <c r="DD57" s="23">
        <f t="shared" si="179"/>
        <v>0</v>
      </c>
      <c r="DE57" s="23">
        <f t="shared" si="180"/>
        <v>0</v>
      </c>
      <c r="DF57" s="23">
        <f t="shared" si="181"/>
        <v>0</v>
      </c>
      <c r="DG57" s="23">
        <f t="shared" si="182"/>
        <v>0</v>
      </c>
      <c r="DH57" s="23">
        <f t="shared" si="183"/>
        <v>0</v>
      </c>
      <c r="DI57" s="23">
        <f t="shared" si="184"/>
        <v>0</v>
      </c>
      <c r="DJ57" s="23">
        <f t="shared" si="185"/>
        <v>0</v>
      </c>
      <c r="DK57" s="23" t="str">
        <f>Input!AK57</f>
        <v>80W/80W/80W</v>
      </c>
      <c r="DL57" s="23" t="str">
        <f>Input!BA57</f>
        <v>80W/80W/80W</v>
      </c>
      <c r="DM57" s="23" t="str">
        <f>Input!BQ57</f>
        <v/>
      </c>
      <c r="DN57" s="23" t="str">
        <f>Input!CE57</f>
        <v/>
      </c>
      <c r="DO57" s="23" t="str">
        <f>Input!CS57</f>
        <v/>
      </c>
      <c r="DP57" s="23" t="str">
        <f>Input!DG57</f>
        <v/>
      </c>
      <c r="DQ57" s="23" t="str">
        <f t="shared" si="186"/>
        <v>80W/ 80W/ 80W</v>
      </c>
      <c r="DR57" s="23" t="str">
        <f t="shared" si="187"/>
        <v>80W/ 80W/ 80W</v>
      </c>
      <c r="DS57" s="23" t="str">
        <f t="shared" si="188"/>
        <v/>
      </c>
      <c r="DT57" s="23" t="str">
        <f t="shared" si="189"/>
        <v/>
      </c>
      <c r="DU57" s="23" t="str">
        <f t="shared" si="190"/>
        <v/>
      </c>
      <c r="DV57" s="23" t="str">
        <f t="shared" si="191"/>
        <v/>
      </c>
      <c r="DW57" s="23">
        <f t="shared" si="192"/>
        <v>80</v>
      </c>
      <c r="DX57" s="23">
        <f t="shared" si="193"/>
        <v>80</v>
      </c>
      <c r="DY57" s="23">
        <f t="shared" si="194"/>
        <v>80</v>
      </c>
      <c r="DZ57" s="23">
        <f t="shared" si="195"/>
        <v>0</v>
      </c>
      <c r="EA57" s="23">
        <f t="shared" si="196"/>
        <v>0</v>
      </c>
      <c r="EB57" s="23">
        <f t="shared" si="197"/>
        <v>0</v>
      </c>
      <c r="EC57" s="23">
        <f t="shared" si="198"/>
        <v>80</v>
      </c>
      <c r="ED57" s="23">
        <f t="shared" si="199"/>
        <v>80</v>
      </c>
      <c r="EE57" s="23">
        <f t="shared" si="200"/>
        <v>80</v>
      </c>
      <c r="EF57" s="23">
        <f t="shared" si="201"/>
        <v>80</v>
      </c>
      <c r="EG57" s="23">
        <f t="shared" si="202"/>
        <v>0</v>
      </c>
      <c r="EH57" s="23">
        <f t="shared" si="203"/>
        <v>0</v>
      </c>
      <c r="EI57" s="23">
        <f t="shared" si="204"/>
        <v>0</v>
      </c>
      <c r="EJ57" s="23">
        <f t="shared" si="205"/>
        <v>80</v>
      </c>
      <c r="EK57" s="23">
        <f t="shared" si="206"/>
        <v>0</v>
      </c>
      <c r="EL57" s="23">
        <f t="shared" si="207"/>
        <v>0</v>
      </c>
      <c r="EM57" s="23">
        <f t="shared" si="208"/>
        <v>0</v>
      </c>
      <c r="EN57" s="23">
        <f t="shared" si="209"/>
        <v>0</v>
      </c>
      <c r="EO57" s="23">
        <f t="shared" si="210"/>
        <v>0</v>
      </c>
      <c r="EP57" s="23">
        <f t="shared" si="211"/>
        <v>0</v>
      </c>
      <c r="EQ57" s="23">
        <f t="shared" si="212"/>
        <v>0</v>
      </c>
      <c r="ER57" s="23">
        <f t="shared" si="213"/>
        <v>0</v>
      </c>
      <c r="ES57" s="23">
        <f t="shared" si="214"/>
        <v>0</v>
      </c>
      <c r="ET57" s="23">
        <f t="shared" si="215"/>
        <v>0</v>
      </c>
      <c r="EU57" s="23">
        <f t="shared" si="216"/>
        <v>0</v>
      </c>
      <c r="EV57" s="23">
        <f t="shared" si="217"/>
        <v>0</v>
      </c>
      <c r="EW57" s="23">
        <f t="shared" si="218"/>
        <v>0</v>
      </c>
      <c r="EX57" s="23">
        <f t="shared" si="219"/>
        <v>0</v>
      </c>
      <c r="EY57" s="23">
        <f t="shared" si="220"/>
        <v>0</v>
      </c>
      <c r="EZ57" s="23">
        <f t="shared" si="221"/>
        <v>0</v>
      </c>
      <c r="FA57" s="23">
        <f t="shared" si="222"/>
        <v>0</v>
      </c>
      <c r="FB57" s="23">
        <f t="shared" si="223"/>
        <v>0</v>
      </c>
      <c r="FC57" s="23">
        <f t="shared" si="224"/>
        <v>0</v>
      </c>
      <c r="FD57" s="23">
        <f t="shared" si="225"/>
        <v>0</v>
      </c>
      <c r="FE57" s="23">
        <f t="shared" si="226"/>
        <v>0</v>
      </c>
      <c r="FF57" s="23">
        <f t="shared" si="227"/>
        <v>0</v>
      </c>
      <c r="FG57" s="23">
        <f t="shared" si="228"/>
        <v>0</v>
      </c>
      <c r="FH57" s="23">
        <f t="shared" si="229"/>
        <v>0</v>
      </c>
      <c r="FI57" s="23">
        <f t="shared" si="230"/>
        <v>0</v>
      </c>
      <c r="FJ57" s="23">
        <f t="shared" si="231"/>
        <v>0</v>
      </c>
      <c r="FK57" s="23">
        <f t="shared" si="232"/>
        <v>0</v>
      </c>
      <c r="FL57" s="23">
        <f t="shared" si="233"/>
        <v>0</v>
      </c>
      <c r="FM57" s="23">
        <f t="shared" si="234"/>
        <v>80</v>
      </c>
      <c r="FN57" s="23" t="str">
        <f>Input!AL57</f>
        <v>G900</v>
      </c>
      <c r="FO57" s="23" t="str">
        <f>Input!BB57</f>
        <v>U2100</v>
      </c>
      <c r="FP57" s="23">
        <f>Input!BR57</f>
        <v>0</v>
      </c>
      <c r="FQ57" s="23" t="str">
        <f>Input!CF57</f>
        <v/>
      </c>
      <c r="FR57" s="23" t="str">
        <f>Input!CT57</f>
        <v/>
      </c>
      <c r="FS57" s="23" t="str">
        <f>Input!DH57</f>
        <v/>
      </c>
      <c r="FT57" s="23" t="str">
        <f>Input!AM57</f>
        <v>24m/ 24m/ 24m</v>
      </c>
      <c r="FU57" s="23" t="str">
        <f>Input!BC57</f>
        <v>21m/ 21m/ 21m</v>
      </c>
      <c r="FV57" s="23">
        <f>Input!BS57</f>
        <v>0</v>
      </c>
      <c r="FW57" s="23" t="str">
        <f>Input!CG57</f>
        <v/>
      </c>
      <c r="FX57" s="23" t="str">
        <f>Input!CU57</f>
        <v/>
      </c>
      <c r="FY57" s="23" t="str">
        <f>Input!DI57</f>
        <v/>
      </c>
      <c r="FZ57" s="23" t="str">
        <f t="shared" si="235"/>
        <v>24m/ 24m/ 24m</v>
      </c>
      <c r="GA57" s="23" t="str">
        <f t="shared" si="236"/>
        <v>21m/ 21m/ 21m</v>
      </c>
      <c r="GB57" s="23" t="str">
        <f t="shared" si="237"/>
        <v/>
      </c>
      <c r="GC57" s="23" t="str">
        <f t="shared" si="238"/>
        <v/>
      </c>
      <c r="GD57" s="23" t="str">
        <f t="shared" si="239"/>
        <v/>
      </c>
      <c r="GE57" s="23" t="str">
        <f t="shared" si="240"/>
        <v/>
      </c>
      <c r="GF57" s="23">
        <f t="shared" si="241"/>
        <v>24</v>
      </c>
      <c r="GG57" s="23">
        <f t="shared" si="242"/>
        <v>24</v>
      </c>
      <c r="GH57" s="23">
        <f t="shared" si="243"/>
        <v>24</v>
      </c>
      <c r="GI57" s="23">
        <f t="shared" si="244"/>
        <v>0</v>
      </c>
      <c r="GJ57" s="23">
        <f t="shared" si="245"/>
        <v>0</v>
      </c>
      <c r="GK57" s="23">
        <f t="shared" si="246"/>
        <v>0</v>
      </c>
      <c r="GL57" s="23">
        <f t="shared" si="247"/>
        <v>21</v>
      </c>
      <c r="GM57" s="23">
        <f t="shared" si="248"/>
        <v>21</v>
      </c>
      <c r="GN57" s="23">
        <f t="shared" si="249"/>
        <v>21</v>
      </c>
      <c r="GO57" s="23">
        <f t="shared" si="250"/>
        <v>0</v>
      </c>
      <c r="GP57" s="23">
        <f t="shared" si="251"/>
        <v>0</v>
      </c>
      <c r="GQ57" s="23">
        <f t="shared" si="252"/>
        <v>0</v>
      </c>
      <c r="GR57" s="23">
        <f t="shared" si="253"/>
        <v>0</v>
      </c>
      <c r="GS57" s="23">
        <f t="shared" si="254"/>
        <v>0</v>
      </c>
      <c r="GT57" s="23">
        <f t="shared" si="255"/>
        <v>0</v>
      </c>
      <c r="GU57" s="23">
        <f t="shared" si="256"/>
        <v>0</v>
      </c>
      <c r="GV57" s="23">
        <f t="shared" si="257"/>
        <v>0</v>
      </c>
      <c r="GW57" s="23">
        <f t="shared" si="258"/>
        <v>0</v>
      </c>
      <c r="GX57" s="23">
        <f t="shared" si="259"/>
        <v>0</v>
      </c>
      <c r="GY57" s="23">
        <f t="shared" si="260"/>
        <v>0</v>
      </c>
      <c r="GZ57" s="23">
        <f t="shared" si="261"/>
        <v>0</v>
      </c>
      <c r="HA57" s="23">
        <f t="shared" si="262"/>
        <v>0</v>
      </c>
      <c r="HB57" s="23">
        <f t="shared" si="263"/>
        <v>0</v>
      </c>
      <c r="HC57" s="23">
        <f t="shared" si="264"/>
        <v>0</v>
      </c>
      <c r="HD57" s="23">
        <f t="shared" si="265"/>
        <v>0</v>
      </c>
      <c r="HE57" s="23">
        <f t="shared" si="266"/>
        <v>0</v>
      </c>
      <c r="HF57" s="23">
        <f t="shared" si="267"/>
        <v>0</v>
      </c>
      <c r="HG57" s="23">
        <f t="shared" si="268"/>
        <v>0</v>
      </c>
      <c r="HH57" s="23">
        <f t="shared" si="269"/>
        <v>0</v>
      </c>
      <c r="HI57" s="23">
        <f t="shared" si="270"/>
        <v>0</v>
      </c>
      <c r="HJ57" s="23">
        <f t="shared" si="271"/>
        <v>0</v>
      </c>
      <c r="HK57" s="23">
        <f t="shared" si="272"/>
        <v>0</v>
      </c>
      <c r="HL57" s="23">
        <f t="shared" si="273"/>
        <v>0</v>
      </c>
      <c r="HM57" s="23">
        <f t="shared" si="274"/>
        <v>0</v>
      </c>
      <c r="HN57" s="23">
        <f t="shared" si="275"/>
        <v>0</v>
      </c>
      <c r="HO57" s="23">
        <f t="shared" si="276"/>
        <v>0</v>
      </c>
      <c r="HP57" s="23" t="str">
        <f>INDEX(LabNameList,MATCH(LabId,LabIDList,0))</f>
        <v>Trung tâm Kiểm định và Chứng nhận 2</v>
      </c>
      <c r="HQ57" s="23">
        <f t="shared" si="277"/>
        <v>24</v>
      </c>
      <c r="HR57" s="23">
        <f t="shared" si="278"/>
        <v>21</v>
      </c>
      <c r="HS57" s="23">
        <f t="shared" si="279"/>
        <v>0</v>
      </c>
      <c r="HT57" s="23">
        <f t="shared" si="280"/>
        <v>0</v>
      </c>
      <c r="HU57" s="23">
        <f t="shared" si="281"/>
        <v>0</v>
      </c>
      <c r="HV57" s="23">
        <f t="shared" si="282"/>
        <v>0</v>
      </c>
      <c r="HW57" s="22">
        <f t="shared" si="283"/>
        <v>21</v>
      </c>
      <c r="HX57" s="22">
        <f>Input!EB57</f>
        <v>4</v>
      </c>
      <c r="HY57" s="23">
        <v>97</v>
      </c>
      <c r="HZ57" s="23"/>
      <c r="IA57" s="23"/>
      <c r="IB57" s="23"/>
      <c r="IC57" s="25" t="str">
        <f t="shared" si="284"/>
        <v>B00056050118TG60</v>
      </c>
      <c r="ID57" s="26">
        <f>Input!O57</f>
        <v>56</v>
      </c>
      <c r="IE57" s="260" t="str">
        <f t="shared" si="285"/>
        <v>050118</v>
      </c>
      <c r="IF57" s="25" t="s">
        <v>7123</v>
      </c>
      <c r="IG57" s="260" t="str">
        <f t="shared" si="286"/>
        <v>05/01/2018</v>
      </c>
      <c r="IH57" s="260" t="str">
        <f t="shared" si="287"/>
        <v>05/01/2023</v>
      </c>
      <c r="II57" s="342" t="str">
        <f xml:space="preserve"> Input!R57</f>
        <v>05/01/2018</v>
      </c>
      <c r="IJ57" s="260">
        <f t="shared" si="288"/>
        <v>44931</v>
      </c>
      <c r="IK57" s="261">
        <f t="shared" si="289"/>
        <v>3</v>
      </c>
      <c r="IL57" s="262" t="str">
        <f t="shared" si="290"/>
        <v>3-2</v>
      </c>
      <c r="IM57" s="262" t="str">
        <f t="shared" si="291"/>
        <v>CHUNG</v>
      </c>
      <c r="IN57" s="262" t="str">
        <f t="shared" si="292"/>
        <v>KHAC</v>
      </c>
      <c r="IO57" s="262" t="str">
        <f t="shared" si="293"/>
        <v/>
      </c>
      <c r="IP57" s="262" t="str">
        <f t="shared" si="294"/>
        <v/>
      </c>
      <c r="IQ57" s="262" t="str">
        <f t="shared" si="295"/>
        <v/>
      </c>
      <c r="IR57" s="262">
        <f t="shared" si="296"/>
        <v>2</v>
      </c>
      <c r="IS57" s="262">
        <f t="shared" si="297"/>
        <v>1</v>
      </c>
      <c r="IT57" s="262" t="str">
        <f t="shared" si="298"/>
        <v>Yes</v>
      </c>
      <c r="IU57" s="262" t="str">
        <f t="shared" si="299"/>
        <v>Yes</v>
      </c>
    </row>
    <row r="58" spans="1:255" ht="114.75">
      <c r="A58" s="349">
        <f>Input!A58</f>
        <v>57</v>
      </c>
      <c r="B58" s="22" t="str">
        <f>INDEX(ApplicantIDList,MATCH(AI58,ApplicantNameList,0))</f>
        <v>VNM-HCM</v>
      </c>
      <c r="C58" s="22" t="str">
        <f>INDEX(OperatorIDList,MATCH(AJ58,OperatorNameList,0))</f>
        <v>VNMOBILE</v>
      </c>
      <c r="D58" s="22" t="str">
        <f>Input!Y58</f>
        <v>359306</v>
      </c>
      <c r="E58" s="22" t="str">
        <f>Input!G58</f>
        <v>Số 31/5, đường số 12, tổ 2, khu phố 1, phường Linh Tây, quận Thủ Đức, thành phố Hồ Chí Minh.</v>
      </c>
      <c r="F58" s="22" t="str">
        <f>TRIM(SUBSTITUTE(SUBSTITUTE(Input!H58,"Thành phố ",""),"Tỉnh ",""))</f>
        <v>Hồ Chí Minh</v>
      </c>
      <c r="G58" s="22" t="str">
        <f>Input!I58</f>
        <v>106,75977</v>
      </c>
      <c r="H58" s="22" t="str">
        <f>Input!J58</f>
        <v>10,86646</v>
      </c>
      <c r="I58" s="22">
        <f>Input!V58</f>
        <v>2</v>
      </c>
      <c r="J58" s="22" t="str">
        <f>Input!K58</f>
        <v>K00057281217D005</v>
      </c>
      <c r="K58" s="24" t="str">
        <f>TEXT(Input!L58,"dd/mm/yyyy")</f>
        <v>30/12/2017</v>
      </c>
      <c r="L58" s="24" t="str">
        <f>TEXT(Input!M58,"dd/mm/yyyy")</f>
        <v>28/12/2017</v>
      </c>
      <c r="M58" s="22" t="str">
        <f t="shared" si="135"/>
        <v>CÔNG TY CỔ PHẦN VIỄN THÔNG DI ĐỘNG VIETNAMOBILE;CÔNG TY CỔ PHẦN VIỄN THÔNG DI ĐỘNG VIETNAMOBILE</v>
      </c>
      <c r="N58" s="22" t="str">
        <f t="shared" si="136"/>
        <v>359306;359306</v>
      </c>
      <c r="O58" s="22" t="str">
        <f t="shared" si="137"/>
        <v>ERICSSON RBS 2216;ZTE ZXSDR BS8700</v>
      </c>
      <c r="P58" s="22" t="str">
        <f t="shared" si="138"/>
        <v>3;3</v>
      </c>
      <c r="Q58" s="22" t="str">
        <f t="shared" si="139"/>
        <v>4/4/4;2/2/2</v>
      </c>
      <c r="R58" s="22" t="str">
        <f t="shared" si="140"/>
        <v>80W/ 80W/ 80W;80W/ 80W/ 80W</v>
      </c>
      <c r="S58" s="22" t="str">
        <f t="shared" si="141"/>
        <v>G900;U2100</v>
      </c>
      <c r="T58" s="22" t="str">
        <f t="shared" si="142"/>
        <v>22m/ 22m/ 22m;20m/ 20m/ 20m</v>
      </c>
      <c r="U58" s="22">
        <v>57</v>
      </c>
      <c r="V58" s="22"/>
      <c r="W58" s="22" t="b">
        <f>INDEX(TrueFalseList,_xlfn.IFNA(MATCH(Input!EC58,CoKhongList,0),MATCH(Input!EC58,YesNoList,0)))</f>
        <v>0</v>
      </c>
      <c r="X58" s="22" t="b">
        <f>INDEX(TrueFalseList,_xlfn.IFNA(MATCH(Input!W58,CoKhongList,0),MATCH(Input!W58,YesNoList,0)))</f>
        <v>0</v>
      </c>
      <c r="Y58" s="22" t="str">
        <f>Input!DZ58</f>
        <v/>
      </c>
      <c r="Z58" s="22" t="b">
        <f>INDEX(TrueFalseList,_xlfn.IFNA(MATCH(Input!EA58,CoKhongList,0),MATCH(Input!EA58,YesNoList,0)))</f>
        <v>1</v>
      </c>
      <c r="AA58" s="22">
        <f t="shared" si="143"/>
        <v>13</v>
      </c>
      <c r="AB58" s="22" t="b">
        <v>0</v>
      </c>
      <c r="AC58" s="22" t="b">
        <v>1</v>
      </c>
      <c r="AD58" s="22">
        <f>Input!DR58</f>
        <v>0</v>
      </c>
      <c r="AE58" s="22"/>
      <c r="AF58" s="22">
        <f>Options!D62</f>
        <v>0</v>
      </c>
      <c r="AG58" s="22">
        <f t="shared" si="144"/>
        <v>0</v>
      </c>
      <c r="AH58" s="23"/>
      <c r="AI58" s="350" t="str">
        <f>Input!E58</f>
        <v>CHI NHÁNH CÔNG TY CỔ PHẦN VIỄN THÔNG DI ĐỘNG VIETNAMOBILE TẠI THÀNH PHỐ HỒ CHÍ MINH</v>
      </c>
      <c r="AJ58" s="350" t="str">
        <f>Input!F58</f>
        <v>CÔNG TY CỔ PHẦN VIỄN THÔNG DI ĐỘNG VIETNAMOBILE</v>
      </c>
      <c r="AK58" s="22">
        <f t="shared" si="145"/>
        <v>6</v>
      </c>
      <c r="AL58" s="258" t="str">
        <f t="shared" si="146"/>
        <v>thành phố Hồ Chí Minh.</v>
      </c>
      <c r="AM58" s="258" t="str">
        <f t="shared" si="147"/>
        <v>quận Thủ Đức</v>
      </c>
      <c r="AN58" s="258" t="str">
        <f t="shared" si="148"/>
        <v>phường Linh Tây</v>
      </c>
      <c r="AO58" s="22" t="str">
        <f>INDEX(CityIDList,MATCH(F58,CityNameList,0))</f>
        <v>HCM</v>
      </c>
      <c r="AP58" s="23" t="str">
        <f>Input!X58</f>
        <v>CÔNG TY CỔ PHẦN VIỄN THÔNG DI ĐỘNG VIETNAMOBILE</v>
      </c>
      <c r="AQ58" s="23" t="str">
        <f>Input!AN58</f>
        <v>CÔNG TY CỔ PHẦN VIỄN THÔNG DI ĐỘNG VIETNAMOBILE</v>
      </c>
      <c r="AR58" s="23">
        <f>Input!BD58</f>
        <v>0</v>
      </c>
      <c r="AS58" s="23" t="str">
        <f>Input!BT58</f>
        <v/>
      </c>
      <c r="AT58" s="23" t="str">
        <f>Input!CH58</f>
        <v/>
      </c>
      <c r="AU58" s="23" t="str">
        <f>Input!CV58</f>
        <v/>
      </c>
      <c r="AV58" s="23" t="str">
        <f>IF(I58&gt;=1,INDEX(OperatorIDList,MATCH(AP58,OperatorNameList,0)),"")</f>
        <v>VNMOBILE</v>
      </c>
      <c r="AW58" s="23" t="str">
        <f>IF(I58&gt;=2,INDEX(OperatorIDList,MATCH(AQ58,OperatorNameList,0)),"")</f>
        <v>VNMOBILE</v>
      </c>
      <c r="AX58" s="23" t="str">
        <f>IF(I58&gt;=3,INDEX(OperatorIDList,MATCH(AR58,OperatorNameList,0)),"")</f>
        <v/>
      </c>
      <c r="AY58" s="23" t="str">
        <f>IF(I58&gt;=4,INDEX(OperatorIDList,MATCH(AS58,OperatorNameList,0)),"")</f>
        <v/>
      </c>
      <c r="AZ58" s="23" t="str">
        <f>IF(I58&gt;=5,INDEX(OperatorIDList,MATCH(AT58,OperatorNameList,0)),"")</f>
        <v/>
      </c>
      <c r="BA58" s="23" t="str">
        <f>IF(I58&gt;=6,INDEX(OperatorIDList,MATCH(AU58,OperatorNameList,0)),"")</f>
        <v/>
      </c>
      <c r="BB58" s="23" t="str">
        <f t="shared" si="149"/>
        <v>VNMOBILE;VNMOBILE</v>
      </c>
      <c r="BC58" s="23" t="str">
        <f>Input!Y58</f>
        <v>359306</v>
      </c>
      <c r="BD58" s="23" t="str">
        <f>Input!AO58</f>
        <v>359306</v>
      </c>
      <c r="BE58" s="23">
        <f>Input!BE58</f>
        <v>0</v>
      </c>
      <c r="BF58" s="23" t="str">
        <f>Input!BU58</f>
        <v/>
      </c>
      <c r="BG58" s="23" t="str">
        <f>Input!CI58</f>
        <v/>
      </c>
      <c r="BH58" s="23" t="str">
        <f>Input!CW58</f>
        <v/>
      </c>
      <c r="BI58" s="23" t="str">
        <f>Input!Z58</f>
        <v>ERICSSON RBS 2216</v>
      </c>
      <c r="BJ58" s="23" t="str">
        <f>Input!AP58</f>
        <v>ZTE ZXSDR BS8700</v>
      </c>
      <c r="BK58" s="23">
        <f>Input!BF58</f>
        <v>0</v>
      </c>
      <c r="BL58" s="23" t="str">
        <f>Input!BV58</f>
        <v/>
      </c>
      <c r="BM58" s="23" t="str">
        <f>Input!CJ58</f>
        <v/>
      </c>
      <c r="BN58" s="23" t="str">
        <f>Input!CX58</f>
        <v/>
      </c>
      <c r="BO58" s="350">
        <f>IF(ISNUMBER(Input!AA58),Input!AA58,0)</f>
        <v>3</v>
      </c>
      <c r="BP58" s="350">
        <f>IF(ISNUMBER(Input!AQ58),Input!AQ58,0)</f>
        <v>3</v>
      </c>
      <c r="BQ58" s="350">
        <f>IF(ISNUMBER(Input!BG58),Input!BG58,0)</f>
        <v>0</v>
      </c>
      <c r="BR58" s="350">
        <f>IF(ISNUMBER(Input!BW58),Input!BW58,0)</f>
        <v>0</v>
      </c>
      <c r="BS58" s="350">
        <f>IF(ISNUMBER(Input!CK58),Input!CK58,0)</f>
        <v>0</v>
      </c>
      <c r="BT58" s="351">
        <f>IF(ISNUMBER(Input!CY58),Input!CY58,0)</f>
        <v>0</v>
      </c>
      <c r="BU58" s="23" t="str">
        <f>Input!AF58</f>
        <v>4/4/4</v>
      </c>
      <c r="BV58" s="23" t="str">
        <f>Input!AV58</f>
        <v>2/2/2</v>
      </c>
      <c r="BW58" s="23" t="str">
        <f>Input!BL58</f>
        <v/>
      </c>
      <c r="BX58" s="23" t="str">
        <f>Input!CA58</f>
        <v/>
      </c>
      <c r="BY58" s="23" t="str">
        <f>Input!CO58</f>
        <v/>
      </c>
      <c r="BZ58" s="23" t="str">
        <f>Input!DC58</f>
        <v/>
      </c>
      <c r="CA58" s="23">
        <f t="shared" si="150"/>
        <v>4</v>
      </c>
      <c r="CB58" s="23">
        <f t="shared" si="151"/>
        <v>4</v>
      </c>
      <c r="CC58" s="23">
        <f t="shared" si="152"/>
        <v>4</v>
      </c>
      <c r="CD58" s="23">
        <f t="shared" si="153"/>
        <v>0</v>
      </c>
      <c r="CE58" s="23">
        <f t="shared" si="154"/>
        <v>0</v>
      </c>
      <c r="CF58" s="23">
        <f t="shared" si="155"/>
        <v>0</v>
      </c>
      <c r="CG58" s="23">
        <f t="shared" si="156"/>
        <v>2</v>
      </c>
      <c r="CH58" s="23">
        <f t="shared" si="157"/>
        <v>2</v>
      </c>
      <c r="CI58" s="23">
        <f t="shared" si="158"/>
        <v>2</v>
      </c>
      <c r="CJ58" s="23">
        <f t="shared" si="159"/>
        <v>0</v>
      </c>
      <c r="CK58" s="23">
        <f t="shared" si="160"/>
        <v>0</v>
      </c>
      <c r="CL58" s="23">
        <f t="shared" si="161"/>
        <v>0</v>
      </c>
      <c r="CM58" s="23">
        <f t="shared" si="162"/>
        <v>0</v>
      </c>
      <c r="CN58" s="23">
        <f t="shared" si="163"/>
        <v>0</v>
      </c>
      <c r="CO58" s="23">
        <f t="shared" si="164"/>
        <v>0</v>
      </c>
      <c r="CP58" s="23">
        <f t="shared" si="165"/>
        <v>0</v>
      </c>
      <c r="CQ58" s="23">
        <f t="shared" si="166"/>
        <v>0</v>
      </c>
      <c r="CR58" s="23">
        <f t="shared" si="167"/>
        <v>0</v>
      </c>
      <c r="CS58" s="23">
        <f t="shared" si="168"/>
        <v>0</v>
      </c>
      <c r="CT58" s="23">
        <f t="shared" si="169"/>
        <v>0</v>
      </c>
      <c r="CU58" s="23">
        <f t="shared" si="170"/>
        <v>0</v>
      </c>
      <c r="CV58" s="23">
        <f t="shared" si="171"/>
        <v>0</v>
      </c>
      <c r="CW58" s="23">
        <f t="shared" si="172"/>
        <v>0</v>
      </c>
      <c r="CX58" s="23">
        <f t="shared" si="173"/>
        <v>0</v>
      </c>
      <c r="CY58" s="23">
        <f t="shared" si="174"/>
        <v>0</v>
      </c>
      <c r="CZ58" s="23">
        <f t="shared" si="175"/>
        <v>0</v>
      </c>
      <c r="DA58" s="23">
        <f t="shared" si="176"/>
        <v>0</v>
      </c>
      <c r="DB58" s="23">
        <f t="shared" si="177"/>
        <v>0</v>
      </c>
      <c r="DC58" s="23">
        <f t="shared" si="178"/>
        <v>0</v>
      </c>
      <c r="DD58" s="23">
        <f t="shared" si="179"/>
        <v>0</v>
      </c>
      <c r="DE58" s="23">
        <f t="shared" si="180"/>
        <v>0</v>
      </c>
      <c r="DF58" s="23">
        <f t="shared" si="181"/>
        <v>0</v>
      </c>
      <c r="DG58" s="23">
        <f t="shared" si="182"/>
        <v>0</v>
      </c>
      <c r="DH58" s="23">
        <f t="shared" si="183"/>
        <v>0</v>
      </c>
      <c r="DI58" s="23">
        <f t="shared" si="184"/>
        <v>0</v>
      </c>
      <c r="DJ58" s="23">
        <f t="shared" si="185"/>
        <v>0</v>
      </c>
      <c r="DK58" s="23" t="str">
        <f>Input!AK58</f>
        <v>80W/80W/80W</v>
      </c>
      <c r="DL58" s="23" t="str">
        <f>Input!BA58</f>
        <v>80W/80W/80W</v>
      </c>
      <c r="DM58" s="23" t="str">
        <f>Input!BQ58</f>
        <v/>
      </c>
      <c r="DN58" s="23" t="str">
        <f>Input!CE58</f>
        <v/>
      </c>
      <c r="DO58" s="23" t="str">
        <f>Input!CS58</f>
        <v/>
      </c>
      <c r="DP58" s="23" t="str">
        <f>Input!DG58</f>
        <v/>
      </c>
      <c r="DQ58" s="23" t="str">
        <f t="shared" si="186"/>
        <v>80W/ 80W/ 80W</v>
      </c>
      <c r="DR58" s="23" t="str">
        <f t="shared" si="187"/>
        <v>80W/ 80W/ 80W</v>
      </c>
      <c r="DS58" s="23" t="str">
        <f t="shared" si="188"/>
        <v/>
      </c>
      <c r="DT58" s="23" t="str">
        <f t="shared" si="189"/>
        <v/>
      </c>
      <c r="DU58" s="23" t="str">
        <f t="shared" si="190"/>
        <v/>
      </c>
      <c r="DV58" s="23" t="str">
        <f t="shared" si="191"/>
        <v/>
      </c>
      <c r="DW58" s="23">
        <f t="shared" si="192"/>
        <v>80</v>
      </c>
      <c r="DX58" s="23">
        <f t="shared" si="193"/>
        <v>80</v>
      </c>
      <c r="DY58" s="23">
        <f t="shared" si="194"/>
        <v>80</v>
      </c>
      <c r="DZ58" s="23">
        <f t="shared" si="195"/>
        <v>0</v>
      </c>
      <c r="EA58" s="23">
        <f t="shared" si="196"/>
        <v>0</v>
      </c>
      <c r="EB58" s="23">
        <f t="shared" si="197"/>
        <v>0</v>
      </c>
      <c r="EC58" s="23">
        <f t="shared" si="198"/>
        <v>80</v>
      </c>
      <c r="ED58" s="23">
        <f t="shared" si="199"/>
        <v>80</v>
      </c>
      <c r="EE58" s="23">
        <f t="shared" si="200"/>
        <v>80</v>
      </c>
      <c r="EF58" s="23">
        <f t="shared" si="201"/>
        <v>80</v>
      </c>
      <c r="EG58" s="23">
        <f t="shared" si="202"/>
        <v>0</v>
      </c>
      <c r="EH58" s="23">
        <f t="shared" si="203"/>
        <v>0</v>
      </c>
      <c r="EI58" s="23">
        <f t="shared" si="204"/>
        <v>0</v>
      </c>
      <c r="EJ58" s="23">
        <f t="shared" si="205"/>
        <v>80</v>
      </c>
      <c r="EK58" s="23">
        <f t="shared" si="206"/>
        <v>0</v>
      </c>
      <c r="EL58" s="23">
        <f t="shared" si="207"/>
        <v>0</v>
      </c>
      <c r="EM58" s="23">
        <f t="shared" si="208"/>
        <v>0</v>
      </c>
      <c r="EN58" s="23">
        <f t="shared" si="209"/>
        <v>0</v>
      </c>
      <c r="EO58" s="23">
        <f t="shared" si="210"/>
        <v>0</v>
      </c>
      <c r="EP58" s="23">
        <f t="shared" si="211"/>
        <v>0</v>
      </c>
      <c r="EQ58" s="23">
        <f t="shared" si="212"/>
        <v>0</v>
      </c>
      <c r="ER58" s="23">
        <f t="shared" si="213"/>
        <v>0</v>
      </c>
      <c r="ES58" s="23">
        <f t="shared" si="214"/>
        <v>0</v>
      </c>
      <c r="ET58" s="23">
        <f t="shared" si="215"/>
        <v>0</v>
      </c>
      <c r="EU58" s="23">
        <f t="shared" si="216"/>
        <v>0</v>
      </c>
      <c r="EV58" s="23">
        <f t="shared" si="217"/>
        <v>0</v>
      </c>
      <c r="EW58" s="23">
        <f t="shared" si="218"/>
        <v>0</v>
      </c>
      <c r="EX58" s="23">
        <f t="shared" si="219"/>
        <v>0</v>
      </c>
      <c r="EY58" s="23">
        <f t="shared" si="220"/>
        <v>0</v>
      </c>
      <c r="EZ58" s="23">
        <f t="shared" si="221"/>
        <v>0</v>
      </c>
      <c r="FA58" s="23">
        <f t="shared" si="222"/>
        <v>0</v>
      </c>
      <c r="FB58" s="23">
        <f t="shared" si="223"/>
        <v>0</v>
      </c>
      <c r="FC58" s="23">
        <f t="shared" si="224"/>
        <v>0</v>
      </c>
      <c r="FD58" s="23">
        <f t="shared" si="225"/>
        <v>0</v>
      </c>
      <c r="FE58" s="23">
        <f t="shared" si="226"/>
        <v>0</v>
      </c>
      <c r="FF58" s="23">
        <f t="shared" si="227"/>
        <v>0</v>
      </c>
      <c r="FG58" s="23">
        <f t="shared" si="228"/>
        <v>0</v>
      </c>
      <c r="FH58" s="23">
        <f t="shared" si="229"/>
        <v>0</v>
      </c>
      <c r="FI58" s="23">
        <f t="shared" si="230"/>
        <v>0</v>
      </c>
      <c r="FJ58" s="23">
        <f t="shared" si="231"/>
        <v>0</v>
      </c>
      <c r="FK58" s="23">
        <f t="shared" si="232"/>
        <v>0</v>
      </c>
      <c r="FL58" s="23">
        <f t="shared" si="233"/>
        <v>0</v>
      </c>
      <c r="FM58" s="23">
        <f t="shared" si="234"/>
        <v>80</v>
      </c>
      <c r="FN58" s="23" t="str">
        <f>Input!AL58</f>
        <v>G900</v>
      </c>
      <c r="FO58" s="23" t="str">
        <f>Input!BB58</f>
        <v>U2100</v>
      </c>
      <c r="FP58" s="23">
        <f>Input!BR58</f>
        <v>0</v>
      </c>
      <c r="FQ58" s="23" t="str">
        <f>Input!CF58</f>
        <v/>
      </c>
      <c r="FR58" s="23" t="str">
        <f>Input!CT58</f>
        <v/>
      </c>
      <c r="FS58" s="23" t="str">
        <f>Input!DH58</f>
        <v/>
      </c>
      <c r="FT58" s="23" t="str">
        <f>Input!AM58</f>
        <v>22m/ 22m/ 22m</v>
      </c>
      <c r="FU58" s="23" t="str">
        <f>Input!BC58</f>
        <v>20m/ 20m/ 20m</v>
      </c>
      <c r="FV58" s="23">
        <f>Input!BS58</f>
        <v>0</v>
      </c>
      <c r="FW58" s="23" t="str">
        <f>Input!CG58</f>
        <v/>
      </c>
      <c r="FX58" s="23" t="str">
        <f>Input!CU58</f>
        <v/>
      </c>
      <c r="FY58" s="23" t="str">
        <f>Input!DI58</f>
        <v/>
      </c>
      <c r="FZ58" s="23" t="str">
        <f t="shared" si="235"/>
        <v>22m/ 22m/ 22m</v>
      </c>
      <c r="GA58" s="23" t="str">
        <f t="shared" si="236"/>
        <v>20m/ 20m/ 20m</v>
      </c>
      <c r="GB58" s="23" t="str">
        <f t="shared" si="237"/>
        <v/>
      </c>
      <c r="GC58" s="23" t="str">
        <f t="shared" si="238"/>
        <v/>
      </c>
      <c r="GD58" s="23" t="str">
        <f t="shared" si="239"/>
        <v/>
      </c>
      <c r="GE58" s="23" t="str">
        <f t="shared" si="240"/>
        <v/>
      </c>
      <c r="GF58" s="23">
        <f t="shared" si="241"/>
        <v>22</v>
      </c>
      <c r="GG58" s="23">
        <f t="shared" si="242"/>
        <v>22</v>
      </c>
      <c r="GH58" s="23">
        <f t="shared" si="243"/>
        <v>22</v>
      </c>
      <c r="GI58" s="23">
        <f t="shared" si="244"/>
        <v>0</v>
      </c>
      <c r="GJ58" s="23">
        <f t="shared" si="245"/>
        <v>0</v>
      </c>
      <c r="GK58" s="23">
        <f t="shared" si="246"/>
        <v>0</v>
      </c>
      <c r="GL58" s="23">
        <f t="shared" si="247"/>
        <v>20</v>
      </c>
      <c r="GM58" s="23">
        <f t="shared" si="248"/>
        <v>20</v>
      </c>
      <c r="GN58" s="23">
        <f t="shared" si="249"/>
        <v>20</v>
      </c>
      <c r="GO58" s="23">
        <f t="shared" si="250"/>
        <v>0</v>
      </c>
      <c r="GP58" s="23">
        <f t="shared" si="251"/>
        <v>0</v>
      </c>
      <c r="GQ58" s="23">
        <f t="shared" si="252"/>
        <v>0</v>
      </c>
      <c r="GR58" s="23">
        <f t="shared" si="253"/>
        <v>0</v>
      </c>
      <c r="GS58" s="23">
        <f t="shared" si="254"/>
        <v>0</v>
      </c>
      <c r="GT58" s="23">
        <f t="shared" si="255"/>
        <v>0</v>
      </c>
      <c r="GU58" s="23">
        <f t="shared" si="256"/>
        <v>0</v>
      </c>
      <c r="GV58" s="23">
        <f t="shared" si="257"/>
        <v>0</v>
      </c>
      <c r="GW58" s="23">
        <f t="shared" si="258"/>
        <v>0</v>
      </c>
      <c r="GX58" s="23">
        <f t="shared" si="259"/>
        <v>0</v>
      </c>
      <c r="GY58" s="23">
        <f t="shared" si="260"/>
        <v>0</v>
      </c>
      <c r="GZ58" s="23">
        <f t="shared" si="261"/>
        <v>0</v>
      </c>
      <c r="HA58" s="23">
        <f t="shared" si="262"/>
        <v>0</v>
      </c>
      <c r="HB58" s="23">
        <f t="shared" si="263"/>
        <v>0</v>
      </c>
      <c r="HC58" s="23">
        <f t="shared" si="264"/>
        <v>0</v>
      </c>
      <c r="HD58" s="23">
        <f t="shared" si="265"/>
        <v>0</v>
      </c>
      <c r="HE58" s="23">
        <f t="shared" si="266"/>
        <v>0</v>
      </c>
      <c r="HF58" s="23">
        <f t="shared" si="267"/>
        <v>0</v>
      </c>
      <c r="HG58" s="23">
        <f t="shared" si="268"/>
        <v>0</v>
      </c>
      <c r="HH58" s="23">
        <f t="shared" si="269"/>
        <v>0</v>
      </c>
      <c r="HI58" s="23">
        <f t="shared" si="270"/>
        <v>0</v>
      </c>
      <c r="HJ58" s="23">
        <f t="shared" si="271"/>
        <v>0</v>
      </c>
      <c r="HK58" s="23">
        <f t="shared" si="272"/>
        <v>0</v>
      </c>
      <c r="HL58" s="23">
        <f t="shared" si="273"/>
        <v>0</v>
      </c>
      <c r="HM58" s="23">
        <f t="shared" si="274"/>
        <v>0</v>
      </c>
      <c r="HN58" s="23">
        <f t="shared" si="275"/>
        <v>0</v>
      </c>
      <c r="HO58" s="23">
        <f t="shared" si="276"/>
        <v>0</v>
      </c>
      <c r="HP58" s="23" t="str">
        <f>INDEX(LabNameList,MATCH(LabId,LabIDList,0))</f>
        <v>Trung tâm Kiểm định và Chứng nhận 2</v>
      </c>
      <c r="HQ58" s="23">
        <f t="shared" si="277"/>
        <v>22</v>
      </c>
      <c r="HR58" s="23">
        <f t="shared" si="278"/>
        <v>20</v>
      </c>
      <c r="HS58" s="23">
        <f t="shared" si="279"/>
        <v>0</v>
      </c>
      <c r="HT58" s="23">
        <f t="shared" si="280"/>
        <v>0</v>
      </c>
      <c r="HU58" s="23">
        <f t="shared" si="281"/>
        <v>0</v>
      </c>
      <c r="HV58" s="23">
        <f t="shared" si="282"/>
        <v>0</v>
      </c>
      <c r="HW58" s="22">
        <f t="shared" si="283"/>
        <v>20</v>
      </c>
      <c r="HX58" s="22">
        <f>Input!EB58</f>
        <v>7</v>
      </c>
      <c r="HY58" s="23">
        <v>97</v>
      </c>
      <c r="HZ58" s="23"/>
      <c r="IA58" s="23"/>
      <c r="IB58" s="23"/>
      <c r="IC58" s="25" t="str">
        <f t="shared" si="284"/>
        <v>B00057050118TG61</v>
      </c>
      <c r="ID58" s="26">
        <f>Input!O58</f>
        <v>57</v>
      </c>
      <c r="IE58" s="260" t="str">
        <f t="shared" si="285"/>
        <v>050118</v>
      </c>
      <c r="IF58" s="25" t="s">
        <v>7124</v>
      </c>
      <c r="IG58" s="260" t="str">
        <f t="shared" si="286"/>
        <v>05/01/2018</v>
      </c>
      <c r="IH58" s="260" t="str">
        <f t="shared" si="287"/>
        <v>05/01/2023</v>
      </c>
      <c r="II58" s="342" t="str">
        <f xml:space="preserve"> Input!R58</f>
        <v>05/01/2018</v>
      </c>
      <c r="IJ58" s="260">
        <f t="shared" si="288"/>
        <v>44931</v>
      </c>
      <c r="IK58" s="261">
        <f t="shared" si="289"/>
        <v>3</v>
      </c>
      <c r="IL58" s="262" t="str">
        <f t="shared" si="290"/>
        <v>3-2</v>
      </c>
      <c r="IM58" s="262" t="str">
        <f t="shared" si="291"/>
        <v>CHUNG</v>
      </c>
      <c r="IN58" s="262" t="str">
        <f t="shared" si="292"/>
        <v>KHAC</v>
      </c>
      <c r="IO58" s="262" t="str">
        <f t="shared" si="293"/>
        <v/>
      </c>
      <c r="IP58" s="262" t="str">
        <f t="shared" si="294"/>
        <v/>
      </c>
      <c r="IQ58" s="262" t="str">
        <f t="shared" si="295"/>
        <v/>
      </c>
      <c r="IR58" s="262">
        <f t="shared" si="296"/>
        <v>2</v>
      </c>
      <c r="IS58" s="262">
        <f t="shared" si="297"/>
        <v>1</v>
      </c>
      <c r="IT58" s="262" t="str">
        <f t="shared" si="298"/>
        <v>Yes</v>
      </c>
      <c r="IU58" s="262" t="str">
        <f t="shared" si="299"/>
        <v>Yes</v>
      </c>
    </row>
    <row r="59" spans="1:255" ht="114.75">
      <c r="A59" s="349">
        <f>Input!A59</f>
        <v>58</v>
      </c>
      <c r="B59" s="22" t="str">
        <f>INDEX(ApplicantIDList,MATCH(AI59,ApplicantNameList,0))</f>
        <v>VNM-HCM</v>
      </c>
      <c r="C59" s="22" t="str">
        <f>INDEX(OperatorIDList,MATCH(AJ59,OperatorNameList,0))</f>
        <v>VNMOBILE</v>
      </c>
      <c r="D59" s="22" t="str">
        <f>Input!Y59</f>
        <v>359567</v>
      </c>
      <c r="E59" s="22" t="str">
        <f>Input!G59</f>
        <v>Số 27, đường 17, khu phố 5, phường Bình Chiểu, quận Thủ Đức, thành phố Hồ Chí Minh.</v>
      </c>
      <c r="F59" s="22" t="str">
        <f>TRIM(SUBSTITUTE(SUBSTITUTE(Input!H59,"Thành phố ",""),"Tỉnh ",""))</f>
        <v>Hồ Chí Minh</v>
      </c>
      <c r="G59" s="22" t="str">
        <f>Input!I59</f>
        <v>106,74509</v>
      </c>
      <c r="H59" s="22" t="str">
        <f>Input!J59</f>
        <v>10,87689</v>
      </c>
      <c r="I59" s="22">
        <f>Input!V59</f>
        <v>2</v>
      </c>
      <c r="J59" s="22" t="str">
        <f>Input!K59</f>
        <v>K00058281217D005</v>
      </c>
      <c r="K59" s="24" t="str">
        <f>TEXT(Input!L59,"dd/mm/yyyy")</f>
        <v>30/12/2017</v>
      </c>
      <c r="L59" s="24" t="str">
        <f>TEXT(Input!M59,"dd/mm/yyyy")</f>
        <v>28/12/2017</v>
      </c>
      <c r="M59" s="22" t="str">
        <f t="shared" si="135"/>
        <v>CÔNG TY CỔ PHẦN VIỄN THÔNG DI ĐỘNG VIETNAMOBILE;CÔNG TY CỔ PHẦN VIỄN THÔNG DI ĐỘNG VIETNAMOBILE</v>
      </c>
      <c r="N59" s="22" t="str">
        <f t="shared" si="136"/>
        <v>359567;359567</v>
      </c>
      <c r="O59" s="22" t="str">
        <f t="shared" si="137"/>
        <v>ERICSSON RBS 2216;ZTE ZXSDR BS8700</v>
      </c>
      <c r="P59" s="22" t="str">
        <f t="shared" si="138"/>
        <v>3;3</v>
      </c>
      <c r="Q59" s="22" t="str">
        <f t="shared" si="139"/>
        <v>2/3/3;2/2/2</v>
      </c>
      <c r="R59" s="22" t="str">
        <f t="shared" si="140"/>
        <v>40W/ 76W/ 76W;80W/ 80W/ 80W</v>
      </c>
      <c r="S59" s="22" t="str">
        <f t="shared" si="141"/>
        <v>G900;U2100</v>
      </c>
      <c r="T59" s="22" t="str">
        <f t="shared" si="142"/>
        <v>19m/ 19m/ 19m;25m/ 25m/ 25m</v>
      </c>
      <c r="U59" s="22">
        <v>58</v>
      </c>
      <c r="V59" s="22"/>
      <c r="W59" s="22" t="b">
        <f>INDEX(TrueFalseList,_xlfn.IFNA(MATCH(Input!EC59,CoKhongList,0),MATCH(Input!EC59,YesNoList,0)))</f>
        <v>0</v>
      </c>
      <c r="X59" s="22" t="b">
        <f>INDEX(TrueFalseList,_xlfn.IFNA(MATCH(Input!W59,CoKhongList,0),MATCH(Input!W59,YesNoList,0)))</f>
        <v>0</v>
      </c>
      <c r="Y59" s="22" t="str">
        <f>Input!DZ59</f>
        <v/>
      </c>
      <c r="Z59" s="22" t="b">
        <f>INDEX(TrueFalseList,_xlfn.IFNA(MATCH(Input!EA59,CoKhongList,0),MATCH(Input!EA59,YesNoList,0)))</f>
        <v>1</v>
      </c>
      <c r="AA59" s="22">
        <f t="shared" si="143"/>
        <v>13</v>
      </c>
      <c r="AB59" s="22" t="b">
        <v>0</v>
      </c>
      <c r="AC59" s="22" t="b">
        <v>1</v>
      </c>
      <c r="AD59" s="22">
        <f>Input!DR59</f>
        <v>0</v>
      </c>
      <c r="AE59" s="22"/>
      <c r="AF59" s="22">
        <f>Options!D63</f>
        <v>0</v>
      </c>
      <c r="AG59" s="22">
        <f t="shared" si="144"/>
        <v>0</v>
      </c>
      <c r="AH59" s="23"/>
      <c r="AI59" s="350" t="str">
        <f>Input!E59</f>
        <v>CHI NHÁNH CÔNG TY CỔ PHẦN VIỄN THÔNG DI ĐỘNG VIETNAMOBILE TẠI THÀNH PHỐ HỒ CHÍ MINH</v>
      </c>
      <c r="AJ59" s="350" t="str">
        <f>Input!F59</f>
        <v>CÔNG TY CỔ PHẦN VIỄN THÔNG DI ĐỘNG VIETNAMOBILE</v>
      </c>
      <c r="AK59" s="22">
        <f t="shared" si="145"/>
        <v>5</v>
      </c>
      <c r="AL59" s="258" t="str">
        <f t="shared" si="146"/>
        <v>thành phố Hồ Chí Minh.</v>
      </c>
      <c r="AM59" s="258" t="str">
        <f t="shared" si="147"/>
        <v>quận Thủ Đức</v>
      </c>
      <c r="AN59" s="258" t="str">
        <f t="shared" si="148"/>
        <v>phường Bình Chiểu</v>
      </c>
      <c r="AO59" s="22" t="str">
        <f>INDEX(CityIDList,MATCH(F59,CityNameList,0))</f>
        <v>HCM</v>
      </c>
      <c r="AP59" s="23" t="str">
        <f>Input!X59</f>
        <v>CÔNG TY CỔ PHẦN VIỄN THÔNG DI ĐỘNG VIETNAMOBILE</v>
      </c>
      <c r="AQ59" s="23" t="str">
        <f>Input!AN59</f>
        <v>CÔNG TY CỔ PHẦN VIỄN THÔNG DI ĐỘNG VIETNAMOBILE</v>
      </c>
      <c r="AR59" s="23">
        <f>Input!BD59</f>
        <v>0</v>
      </c>
      <c r="AS59" s="23" t="str">
        <f>Input!BT59</f>
        <v/>
      </c>
      <c r="AT59" s="23" t="str">
        <f>Input!CH59</f>
        <v/>
      </c>
      <c r="AU59" s="23" t="str">
        <f>Input!CV59</f>
        <v/>
      </c>
      <c r="AV59" s="23" t="str">
        <f>IF(I59&gt;=1,INDEX(OperatorIDList,MATCH(AP59,OperatorNameList,0)),"")</f>
        <v>VNMOBILE</v>
      </c>
      <c r="AW59" s="23" t="str">
        <f>IF(I59&gt;=2,INDEX(OperatorIDList,MATCH(AQ59,OperatorNameList,0)),"")</f>
        <v>VNMOBILE</v>
      </c>
      <c r="AX59" s="23" t="str">
        <f>IF(I59&gt;=3,INDEX(OperatorIDList,MATCH(AR59,OperatorNameList,0)),"")</f>
        <v/>
      </c>
      <c r="AY59" s="23" t="str">
        <f>IF(I59&gt;=4,INDEX(OperatorIDList,MATCH(AS59,OperatorNameList,0)),"")</f>
        <v/>
      </c>
      <c r="AZ59" s="23" t="str">
        <f>IF(I59&gt;=5,INDEX(OperatorIDList,MATCH(AT59,OperatorNameList,0)),"")</f>
        <v/>
      </c>
      <c r="BA59" s="23" t="str">
        <f>IF(I59&gt;=6,INDEX(OperatorIDList,MATCH(AU59,OperatorNameList,0)),"")</f>
        <v/>
      </c>
      <c r="BB59" s="23" t="str">
        <f t="shared" si="149"/>
        <v>VNMOBILE;VNMOBILE</v>
      </c>
      <c r="BC59" s="23" t="str">
        <f>Input!Y59</f>
        <v>359567</v>
      </c>
      <c r="BD59" s="23" t="str">
        <f>Input!AO59</f>
        <v>359567</v>
      </c>
      <c r="BE59" s="23">
        <f>Input!BE59</f>
        <v>0</v>
      </c>
      <c r="BF59" s="23" t="str">
        <f>Input!BU59</f>
        <v/>
      </c>
      <c r="BG59" s="23" t="str">
        <f>Input!CI59</f>
        <v/>
      </c>
      <c r="BH59" s="23" t="str">
        <f>Input!CW59</f>
        <v/>
      </c>
      <c r="BI59" s="23" t="str">
        <f>Input!Z59</f>
        <v>ERICSSON RBS 2216</v>
      </c>
      <c r="BJ59" s="23" t="str">
        <f>Input!AP59</f>
        <v>ZTE ZXSDR BS8700</v>
      </c>
      <c r="BK59" s="23">
        <f>Input!BF59</f>
        <v>0</v>
      </c>
      <c r="BL59" s="23" t="str">
        <f>Input!BV59</f>
        <v/>
      </c>
      <c r="BM59" s="23" t="str">
        <f>Input!CJ59</f>
        <v/>
      </c>
      <c r="BN59" s="23" t="str">
        <f>Input!CX59</f>
        <v/>
      </c>
      <c r="BO59" s="350">
        <f>IF(ISNUMBER(Input!AA59),Input!AA59,0)</f>
        <v>3</v>
      </c>
      <c r="BP59" s="350">
        <f>IF(ISNUMBER(Input!AQ59),Input!AQ59,0)</f>
        <v>3</v>
      </c>
      <c r="BQ59" s="350">
        <f>IF(ISNUMBER(Input!BG59),Input!BG59,0)</f>
        <v>0</v>
      </c>
      <c r="BR59" s="350">
        <f>IF(ISNUMBER(Input!BW59),Input!BW59,0)</f>
        <v>0</v>
      </c>
      <c r="BS59" s="350">
        <f>IF(ISNUMBER(Input!CK59),Input!CK59,0)</f>
        <v>0</v>
      </c>
      <c r="BT59" s="351">
        <f>IF(ISNUMBER(Input!CY59),Input!CY59,0)</f>
        <v>0</v>
      </c>
      <c r="BU59" s="23" t="str">
        <f>Input!AF59</f>
        <v>2/3/3</v>
      </c>
      <c r="BV59" s="23" t="str">
        <f>Input!AV59</f>
        <v>2/2/2</v>
      </c>
      <c r="BW59" s="23" t="str">
        <f>Input!BL59</f>
        <v/>
      </c>
      <c r="BX59" s="23" t="str">
        <f>Input!CA59</f>
        <v/>
      </c>
      <c r="BY59" s="23" t="str">
        <f>Input!CO59</f>
        <v/>
      </c>
      <c r="BZ59" s="23" t="str">
        <f>Input!DC59</f>
        <v/>
      </c>
      <c r="CA59" s="23">
        <f t="shared" si="150"/>
        <v>2</v>
      </c>
      <c r="CB59" s="23">
        <f t="shared" si="151"/>
        <v>3</v>
      </c>
      <c r="CC59" s="23">
        <f t="shared" si="152"/>
        <v>3</v>
      </c>
      <c r="CD59" s="23">
        <f t="shared" si="153"/>
        <v>0</v>
      </c>
      <c r="CE59" s="23">
        <f t="shared" si="154"/>
        <v>0</v>
      </c>
      <c r="CF59" s="23">
        <f t="shared" si="155"/>
        <v>0</v>
      </c>
      <c r="CG59" s="23">
        <f t="shared" si="156"/>
        <v>2</v>
      </c>
      <c r="CH59" s="23">
        <f t="shared" si="157"/>
        <v>2</v>
      </c>
      <c r="CI59" s="23">
        <f t="shared" si="158"/>
        <v>2</v>
      </c>
      <c r="CJ59" s="23">
        <f t="shared" si="159"/>
        <v>0</v>
      </c>
      <c r="CK59" s="23">
        <f t="shared" si="160"/>
        <v>0</v>
      </c>
      <c r="CL59" s="23">
        <f t="shared" si="161"/>
        <v>0</v>
      </c>
      <c r="CM59" s="23">
        <f t="shared" si="162"/>
        <v>0</v>
      </c>
      <c r="CN59" s="23">
        <f t="shared" si="163"/>
        <v>0</v>
      </c>
      <c r="CO59" s="23">
        <f t="shared" si="164"/>
        <v>0</v>
      </c>
      <c r="CP59" s="23">
        <f t="shared" si="165"/>
        <v>0</v>
      </c>
      <c r="CQ59" s="23">
        <f t="shared" si="166"/>
        <v>0</v>
      </c>
      <c r="CR59" s="23">
        <f t="shared" si="167"/>
        <v>0</v>
      </c>
      <c r="CS59" s="23">
        <f t="shared" si="168"/>
        <v>0</v>
      </c>
      <c r="CT59" s="23">
        <f t="shared" si="169"/>
        <v>0</v>
      </c>
      <c r="CU59" s="23">
        <f t="shared" si="170"/>
        <v>0</v>
      </c>
      <c r="CV59" s="23">
        <f t="shared" si="171"/>
        <v>0</v>
      </c>
      <c r="CW59" s="23">
        <f t="shared" si="172"/>
        <v>0</v>
      </c>
      <c r="CX59" s="23">
        <f t="shared" si="173"/>
        <v>0</v>
      </c>
      <c r="CY59" s="23">
        <f t="shared" si="174"/>
        <v>0</v>
      </c>
      <c r="CZ59" s="23">
        <f t="shared" si="175"/>
        <v>0</v>
      </c>
      <c r="DA59" s="23">
        <f t="shared" si="176"/>
        <v>0</v>
      </c>
      <c r="DB59" s="23">
        <f t="shared" si="177"/>
        <v>0</v>
      </c>
      <c r="DC59" s="23">
        <f t="shared" si="178"/>
        <v>0</v>
      </c>
      <c r="DD59" s="23">
        <f t="shared" si="179"/>
        <v>0</v>
      </c>
      <c r="DE59" s="23">
        <f t="shared" si="180"/>
        <v>0</v>
      </c>
      <c r="DF59" s="23">
        <f t="shared" si="181"/>
        <v>0</v>
      </c>
      <c r="DG59" s="23">
        <f t="shared" si="182"/>
        <v>0</v>
      </c>
      <c r="DH59" s="23">
        <f t="shared" si="183"/>
        <v>0</v>
      </c>
      <c r="DI59" s="23">
        <f t="shared" si="184"/>
        <v>0</v>
      </c>
      <c r="DJ59" s="23">
        <f t="shared" si="185"/>
        <v>0</v>
      </c>
      <c r="DK59" s="23" t="str">
        <f>Input!AK59</f>
        <v>40W/76W/76W</v>
      </c>
      <c r="DL59" s="23" t="str">
        <f>Input!BA59</f>
        <v>80W/80W/80W</v>
      </c>
      <c r="DM59" s="23" t="str">
        <f>Input!BQ59</f>
        <v/>
      </c>
      <c r="DN59" s="23" t="str">
        <f>Input!CE59</f>
        <v/>
      </c>
      <c r="DO59" s="23" t="str">
        <f>Input!CS59</f>
        <v/>
      </c>
      <c r="DP59" s="23" t="str">
        <f>Input!DG59</f>
        <v/>
      </c>
      <c r="DQ59" s="23" t="str">
        <f t="shared" si="186"/>
        <v>40W/ 76W/ 76W</v>
      </c>
      <c r="DR59" s="23" t="str">
        <f t="shared" si="187"/>
        <v>80W/ 80W/ 80W</v>
      </c>
      <c r="DS59" s="23" t="str">
        <f t="shared" si="188"/>
        <v/>
      </c>
      <c r="DT59" s="23" t="str">
        <f t="shared" si="189"/>
        <v/>
      </c>
      <c r="DU59" s="23" t="str">
        <f t="shared" si="190"/>
        <v/>
      </c>
      <c r="DV59" s="23" t="str">
        <f t="shared" si="191"/>
        <v/>
      </c>
      <c r="DW59" s="23">
        <f t="shared" si="192"/>
        <v>40</v>
      </c>
      <c r="DX59" s="23">
        <f t="shared" si="193"/>
        <v>76</v>
      </c>
      <c r="DY59" s="23">
        <f t="shared" si="194"/>
        <v>76</v>
      </c>
      <c r="DZ59" s="23">
        <f t="shared" si="195"/>
        <v>0</v>
      </c>
      <c r="EA59" s="23">
        <f t="shared" si="196"/>
        <v>0</v>
      </c>
      <c r="EB59" s="23">
        <f t="shared" si="197"/>
        <v>0</v>
      </c>
      <c r="EC59" s="23">
        <f t="shared" si="198"/>
        <v>76</v>
      </c>
      <c r="ED59" s="23">
        <f t="shared" si="199"/>
        <v>80</v>
      </c>
      <c r="EE59" s="23">
        <f t="shared" si="200"/>
        <v>80</v>
      </c>
      <c r="EF59" s="23">
        <f t="shared" si="201"/>
        <v>80</v>
      </c>
      <c r="EG59" s="23">
        <f t="shared" si="202"/>
        <v>0</v>
      </c>
      <c r="EH59" s="23">
        <f t="shared" si="203"/>
        <v>0</v>
      </c>
      <c r="EI59" s="23">
        <f t="shared" si="204"/>
        <v>0</v>
      </c>
      <c r="EJ59" s="23">
        <f t="shared" si="205"/>
        <v>80</v>
      </c>
      <c r="EK59" s="23">
        <f t="shared" si="206"/>
        <v>0</v>
      </c>
      <c r="EL59" s="23">
        <f t="shared" si="207"/>
        <v>0</v>
      </c>
      <c r="EM59" s="23">
        <f t="shared" si="208"/>
        <v>0</v>
      </c>
      <c r="EN59" s="23">
        <f t="shared" si="209"/>
        <v>0</v>
      </c>
      <c r="EO59" s="23">
        <f t="shared" si="210"/>
        <v>0</v>
      </c>
      <c r="EP59" s="23">
        <f t="shared" si="211"/>
        <v>0</v>
      </c>
      <c r="EQ59" s="23">
        <f t="shared" si="212"/>
        <v>0</v>
      </c>
      <c r="ER59" s="23">
        <f t="shared" si="213"/>
        <v>0</v>
      </c>
      <c r="ES59" s="23">
        <f t="shared" si="214"/>
        <v>0</v>
      </c>
      <c r="ET59" s="23">
        <f t="shared" si="215"/>
        <v>0</v>
      </c>
      <c r="EU59" s="23">
        <f t="shared" si="216"/>
        <v>0</v>
      </c>
      <c r="EV59" s="23">
        <f t="shared" si="217"/>
        <v>0</v>
      </c>
      <c r="EW59" s="23">
        <f t="shared" si="218"/>
        <v>0</v>
      </c>
      <c r="EX59" s="23">
        <f t="shared" si="219"/>
        <v>0</v>
      </c>
      <c r="EY59" s="23">
        <f t="shared" si="220"/>
        <v>0</v>
      </c>
      <c r="EZ59" s="23">
        <f t="shared" si="221"/>
        <v>0</v>
      </c>
      <c r="FA59" s="23">
        <f t="shared" si="222"/>
        <v>0</v>
      </c>
      <c r="FB59" s="23">
        <f t="shared" si="223"/>
        <v>0</v>
      </c>
      <c r="FC59" s="23">
        <f t="shared" si="224"/>
        <v>0</v>
      </c>
      <c r="FD59" s="23">
        <f t="shared" si="225"/>
        <v>0</v>
      </c>
      <c r="FE59" s="23">
        <f t="shared" si="226"/>
        <v>0</v>
      </c>
      <c r="FF59" s="23">
        <f t="shared" si="227"/>
        <v>0</v>
      </c>
      <c r="FG59" s="23">
        <f t="shared" si="228"/>
        <v>0</v>
      </c>
      <c r="FH59" s="23">
        <f t="shared" si="229"/>
        <v>0</v>
      </c>
      <c r="FI59" s="23">
        <f t="shared" si="230"/>
        <v>0</v>
      </c>
      <c r="FJ59" s="23">
        <f t="shared" si="231"/>
        <v>0</v>
      </c>
      <c r="FK59" s="23">
        <f t="shared" si="232"/>
        <v>0</v>
      </c>
      <c r="FL59" s="23">
        <f t="shared" si="233"/>
        <v>0</v>
      </c>
      <c r="FM59" s="23">
        <f t="shared" si="234"/>
        <v>80</v>
      </c>
      <c r="FN59" s="23" t="str">
        <f>Input!AL59</f>
        <v>G900</v>
      </c>
      <c r="FO59" s="23" t="str">
        <f>Input!BB59</f>
        <v>U2100</v>
      </c>
      <c r="FP59" s="23">
        <f>Input!BR59</f>
        <v>0</v>
      </c>
      <c r="FQ59" s="23" t="str">
        <f>Input!CF59</f>
        <v/>
      </c>
      <c r="FR59" s="23" t="str">
        <f>Input!CT59</f>
        <v/>
      </c>
      <c r="FS59" s="23" t="str">
        <f>Input!DH59</f>
        <v/>
      </c>
      <c r="FT59" s="23" t="str">
        <f>Input!AM59</f>
        <v>19m/ 19m/ 19m</v>
      </c>
      <c r="FU59" s="23" t="str">
        <f>Input!BC59</f>
        <v>25m/ 25m/ 25m</v>
      </c>
      <c r="FV59" s="23">
        <f>Input!BS59</f>
        <v>0</v>
      </c>
      <c r="FW59" s="23" t="str">
        <f>Input!CG59</f>
        <v/>
      </c>
      <c r="FX59" s="23" t="str">
        <f>Input!CU59</f>
        <v/>
      </c>
      <c r="FY59" s="23" t="str">
        <f>Input!DI59</f>
        <v/>
      </c>
      <c r="FZ59" s="23" t="str">
        <f t="shared" si="235"/>
        <v>19m/ 19m/ 19m</v>
      </c>
      <c r="GA59" s="23" t="str">
        <f t="shared" si="236"/>
        <v>25m/ 25m/ 25m</v>
      </c>
      <c r="GB59" s="23" t="str">
        <f t="shared" si="237"/>
        <v/>
      </c>
      <c r="GC59" s="23" t="str">
        <f t="shared" si="238"/>
        <v/>
      </c>
      <c r="GD59" s="23" t="str">
        <f t="shared" si="239"/>
        <v/>
      </c>
      <c r="GE59" s="23" t="str">
        <f t="shared" si="240"/>
        <v/>
      </c>
      <c r="GF59" s="23">
        <f t="shared" si="241"/>
        <v>19</v>
      </c>
      <c r="GG59" s="23">
        <f t="shared" si="242"/>
        <v>19</v>
      </c>
      <c r="GH59" s="23">
        <f t="shared" si="243"/>
        <v>19</v>
      </c>
      <c r="GI59" s="23">
        <f t="shared" si="244"/>
        <v>0</v>
      </c>
      <c r="GJ59" s="23">
        <f t="shared" si="245"/>
        <v>0</v>
      </c>
      <c r="GK59" s="23">
        <f t="shared" si="246"/>
        <v>0</v>
      </c>
      <c r="GL59" s="23">
        <f t="shared" si="247"/>
        <v>25</v>
      </c>
      <c r="GM59" s="23">
        <f t="shared" si="248"/>
        <v>25</v>
      </c>
      <c r="GN59" s="23">
        <f t="shared" si="249"/>
        <v>25</v>
      </c>
      <c r="GO59" s="23">
        <f t="shared" si="250"/>
        <v>0</v>
      </c>
      <c r="GP59" s="23">
        <f t="shared" si="251"/>
        <v>0</v>
      </c>
      <c r="GQ59" s="23">
        <f t="shared" si="252"/>
        <v>0</v>
      </c>
      <c r="GR59" s="23">
        <f t="shared" si="253"/>
        <v>0</v>
      </c>
      <c r="GS59" s="23">
        <f t="shared" si="254"/>
        <v>0</v>
      </c>
      <c r="GT59" s="23">
        <f t="shared" si="255"/>
        <v>0</v>
      </c>
      <c r="GU59" s="23">
        <f t="shared" si="256"/>
        <v>0</v>
      </c>
      <c r="GV59" s="23">
        <f t="shared" si="257"/>
        <v>0</v>
      </c>
      <c r="GW59" s="23">
        <f t="shared" si="258"/>
        <v>0</v>
      </c>
      <c r="GX59" s="23">
        <f t="shared" si="259"/>
        <v>0</v>
      </c>
      <c r="GY59" s="23">
        <f t="shared" si="260"/>
        <v>0</v>
      </c>
      <c r="GZ59" s="23">
        <f t="shared" si="261"/>
        <v>0</v>
      </c>
      <c r="HA59" s="23">
        <f t="shared" si="262"/>
        <v>0</v>
      </c>
      <c r="HB59" s="23">
        <f t="shared" si="263"/>
        <v>0</v>
      </c>
      <c r="HC59" s="23">
        <f t="shared" si="264"/>
        <v>0</v>
      </c>
      <c r="HD59" s="23">
        <f t="shared" si="265"/>
        <v>0</v>
      </c>
      <c r="HE59" s="23">
        <f t="shared" si="266"/>
        <v>0</v>
      </c>
      <c r="HF59" s="23">
        <f t="shared" si="267"/>
        <v>0</v>
      </c>
      <c r="HG59" s="23">
        <f t="shared" si="268"/>
        <v>0</v>
      </c>
      <c r="HH59" s="23">
        <f t="shared" si="269"/>
        <v>0</v>
      </c>
      <c r="HI59" s="23">
        <f t="shared" si="270"/>
        <v>0</v>
      </c>
      <c r="HJ59" s="23">
        <f t="shared" si="271"/>
        <v>0</v>
      </c>
      <c r="HK59" s="23">
        <f t="shared" si="272"/>
        <v>0</v>
      </c>
      <c r="HL59" s="23">
        <f t="shared" si="273"/>
        <v>0</v>
      </c>
      <c r="HM59" s="23">
        <f t="shared" si="274"/>
        <v>0</v>
      </c>
      <c r="HN59" s="23">
        <f t="shared" si="275"/>
        <v>0</v>
      </c>
      <c r="HO59" s="23">
        <f t="shared" si="276"/>
        <v>0</v>
      </c>
      <c r="HP59" s="23" t="str">
        <f>INDEX(LabNameList,MATCH(LabId,LabIDList,0))</f>
        <v>Trung tâm Kiểm định và Chứng nhận 2</v>
      </c>
      <c r="HQ59" s="23">
        <f t="shared" si="277"/>
        <v>19</v>
      </c>
      <c r="HR59" s="23">
        <f t="shared" si="278"/>
        <v>25</v>
      </c>
      <c r="HS59" s="23">
        <f t="shared" si="279"/>
        <v>0</v>
      </c>
      <c r="HT59" s="23">
        <f t="shared" si="280"/>
        <v>0</v>
      </c>
      <c r="HU59" s="23">
        <f t="shared" si="281"/>
        <v>0</v>
      </c>
      <c r="HV59" s="23">
        <f t="shared" si="282"/>
        <v>0</v>
      </c>
      <c r="HW59" s="22">
        <f t="shared" si="283"/>
        <v>19</v>
      </c>
      <c r="HX59" s="22">
        <f>Input!EB59</f>
        <v>6</v>
      </c>
      <c r="HY59" s="23">
        <v>97</v>
      </c>
      <c r="HZ59" s="23"/>
      <c r="IA59" s="23"/>
      <c r="IB59" s="23"/>
      <c r="IC59" s="25" t="str">
        <f t="shared" si="284"/>
        <v>B00058050118TG62</v>
      </c>
      <c r="ID59" s="26">
        <f>Input!O59</f>
        <v>58</v>
      </c>
      <c r="IE59" s="260" t="str">
        <f t="shared" si="285"/>
        <v>050118</v>
      </c>
      <c r="IF59" s="25" t="s">
        <v>7125</v>
      </c>
      <c r="IG59" s="260" t="str">
        <f t="shared" si="286"/>
        <v>05/01/2018</v>
      </c>
      <c r="IH59" s="260" t="str">
        <f t="shared" si="287"/>
        <v>05/01/2023</v>
      </c>
      <c r="II59" s="342" t="str">
        <f xml:space="preserve"> Input!R59</f>
        <v>05/01/2018</v>
      </c>
      <c r="IJ59" s="260">
        <f t="shared" si="288"/>
        <v>44931</v>
      </c>
      <c r="IK59" s="261">
        <f t="shared" si="289"/>
        <v>3</v>
      </c>
      <c r="IL59" s="262" t="str">
        <f t="shared" si="290"/>
        <v>3-2</v>
      </c>
      <c r="IM59" s="262" t="str">
        <f t="shared" si="291"/>
        <v>CHUNG</v>
      </c>
      <c r="IN59" s="262" t="str">
        <f t="shared" si="292"/>
        <v>KHAC</v>
      </c>
      <c r="IO59" s="262" t="str">
        <f t="shared" si="293"/>
        <v/>
      </c>
      <c r="IP59" s="262" t="str">
        <f t="shared" si="294"/>
        <v/>
      </c>
      <c r="IQ59" s="262" t="str">
        <f t="shared" si="295"/>
        <v/>
      </c>
      <c r="IR59" s="262">
        <f t="shared" si="296"/>
        <v>2</v>
      </c>
      <c r="IS59" s="262">
        <f t="shared" si="297"/>
        <v>1</v>
      </c>
      <c r="IT59" s="262" t="str">
        <f t="shared" si="298"/>
        <v>Yes</v>
      </c>
      <c r="IU59" s="262" t="str">
        <f t="shared" si="299"/>
        <v>Yes</v>
      </c>
    </row>
    <row r="60" spans="1:255" ht="114.75">
      <c r="A60" s="349">
        <f>Input!A60</f>
        <v>59</v>
      </c>
      <c r="B60" s="22" t="str">
        <f>INDEX(ApplicantIDList,MATCH(AI60,ApplicantNameList,0))</f>
        <v>VNM-HCM</v>
      </c>
      <c r="C60" s="22" t="str">
        <f>INDEX(OperatorIDList,MATCH(AJ60,OperatorNameList,0))</f>
        <v>VNMOBILE</v>
      </c>
      <c r="D60" s="22" t="str">
        <f>Input!Y60</f>
        <v>308100</v>
      </c>
      <c r="E60" s="22" t="str">
        <f>Input!G60</f>
        <v>Nhà khách Đại học Quốc gia thành phố Hồ Chí Minh, khu phố 6, phường Linh Trung, quận Thủ Đức, thành phố Hồ Chí Minh.</v>
      </c>
      <c r="F60" s="22" t="str">
        <f>TRIM(SUBSTITUTE(SUBSTITUTE(Input!H60,"Thành phố ",""),"Tỉnh ",""))</f>
        <v>Hồ Chí Minh</v>
      </c>
      <c r="G60" s="22" t="str">
        <f>Input!I60</f>
        <v>106,79491</v>
      </c>
      <c r="H60" s="22" t="str">
        <f>Input!J60</f>
        <v>10,87961</v>
      </c>
      <c r="I60" s="22">
        <f>Input!V60</f>
        <v>2</v>
      </c>
      <c r="J60" s="22" t="str">
        <f>Input!K60</f>
        <v>K00059291217D005</v>
      </c>
      <c r="K60" s="24" t="str">
        <f>TEXT(Input!L60,"dd/mm/yyyy")</f>
        <v>30/12/2017</v>
      </c>
      <c r="L60" s="24" t="str">
        <f>TEXT(Input!M60,"dd/mm/yyyy")</f>
        <v>29/12/2017</v>
      </c>
      <c r="M60" s="22" t="str">
        <f t="shared" si="135"/>
        <v>CÔNG TY CỔ PHẦN VIỄN THÔNG DI ĐỘNG VIETNAMOBILE;CÔNG TY CỔ PHẦN VIỄN THÔNG DI ĐỘNG VIETNAMOBILE</v>
      </c>
      <c r="N60" s="22" t="str">
        <f t="shared" si="136"/>
        <v>308100;308100</v>
      </c>
      <c r="O60" s="22" t="str">
        <f t="shared" si="137"/>
        <v>ERICSSON RBS 2216;ZTE ZXSDR BS8700</v>
      </c>
      <c r="P60" s="22" t="str">
        <f t="shared" si="138"/>
        <v>3;3</v>
      </c>
      <c r="Q60" s="22" t="str">
        <f t="shared" si="139"/>
        <v>2/2/4;2/2/2</v>
      </c>
      <c r="R60" s="22" t="str">
        <f t="shared" si="140"/>
        <v>40W/ 40W/ 80W;80W/ 80W/ 80W</v>
      </c>
      <c r="S60" s="22" t="str">
        <f t="shared" si="141"/>
        <v>G900;U2100</v>
      </c>
      <c r="T60" s="22" t="str">
        <f t="shared" si="142"/>
        <v>27m/ 27m/ 27m;27m/ 27m/ 27m</v>
      </c>
      <c r="U60" s="22">
        <v>59</v>
      </c>
      <c r="V60" s="22"/>
      <c r="W60" s="22" t="b">
        <f>INDEX(TrueFalseList,_xlfn.IFNA(MATCH(Input!EC60,CoKhongList,0),MATCH(Input!EC60,YesNoList,0)))</f>
        <v>0</v>
      </c>
      <c r="X60" s="22" t="b">
        <f>INDEX(TrueFalseList,_xlfn.IFNA(MATCH(Input!W60,CoKhongList,0),MATCH(Input!W60,YesNoList,0)))</f>
        <v>0</v>
      </c>
      <c r="Y60" s="22" t="str">
        <f>Input!DZ60</f>
        <v/>
      </c>
      <c r="Z60" s="22" t="b">
        <f>INDEX(TrueFalseList,_xlfn.IFNA(MATCH(Input!EA60,CoKhongList,0),MATCH(Input!EA60,YesNoList,0)))</f>
        <v>1</v>
      </c>
      <c r="AA60" s="22">
        <f t="shared" si="143"/>
        <v>24</v>
      </c>
      <c r="AB60" s="22" t="b">
        <v>0</v>
      </c>
      <c r="AC60" s="22" t="b">
        <v>1</v>
      </c>
      <c r="AD60" s="22">
        <f>Input!DR60</f>
        <v>0</v>
      </c>
      <c r="AE60" s="22"/>
      <c r="AF60" s="22">
        <f>Options!D64</f>
        <v>0</v>
      </c>
      <c r="AG60" s="22">
        <f t="shared" si="144"/>
        <v>0</v>
      </c>
      <c r="AH60" s="23"/>
      <c r="AI60" s="350" t="str">
        <f>Input!E60</f>
        <v>CHI NHÁNH CÔNG TY CỔ PHẦN VIỄN THÔNG DI ĐỘNG VIETNAMOBILE TẠI THÀNH PHỐ HỒ CHÍ MINH</v>
      </c>
      <c r="AJ60" s="350" t="str">
        <f>Input!F60</f>
        <v>CÔNG TY CỔ PHẦN VIỄN THÔNG DI ĐỘNG VIETNAMOBILE</v>
      </c>
      <c r="AK60" s="22">
        <f t="shared" si="145"/>
        <v>4</v>
      </c>
      <c r="AL60" s="258" t="str">
        <f t="shared" si="146"/>
        <v>thành phố Hồ Chí Minh.</v>
      </c>
      <c r="AM60" s="258" t="str">
        <f t="shared" si="147"/>
        <v>quận Thủ Đức</v>
      </c>
      <c r="AN60" s="258" t="str">
        <f t="shared" si="148"/>
        <v>phường Linh Trung</v>
      </c>
      <c r="AO60" s="22" t="str">
        <f>INDEX(CityIDList,MATCH(F60,CityNameList,0))</f>
        <v>HCM</v>
      </c>
      <c r="AP60" s="23" t="str">
        <f>Input!X60</f>
        <v>CÔNG TY CỔ PHẦN VIỄN THÔNG DI ĐỘNG VIETNAMOBILE</v>
      </c>
      <c r="AQ60" s="23" t="str">
        <f>Input!AN60</f>
        <v>CÔNG TY CỔ PHẦN VIỄN THÔNG DI ĐỘNG VIETNAMOBILE</v>
      </c>
      <c r="AR60" s="23">
        <f>Input!BD60</f>
        <v>0</v>
      </c>
      <c r="AS60" s="23" t="str">
        <f>Input!BT60</f>
        <v/>
      </c>
      <c r="AT60" s="23" t="str">
        <f>Input!CH60</f>
        <v/>
      </c>
      <c r="AU60" s="23" t="str">
        <f>Input!CV60</f>
        <v/>
      </c>
      <c r="AV60" s="23" t="str">
        <f>IF(I60&gt;=1,INDEX(OperatorIDList,MATCH(AP60,OperatorNameList,0)),"")</f>
        <v>VNMOBILE</v>
      </c>
      <c r="AW60" s="23" t="str">
        <f>IF(I60&gt;=2,INDEX(OperatorIDList,MATCH(AQ60,OperatorNameList,0)),"")</f>
        <v>VNMOBILE</v>
      </c>
      <c r="AX60" s="23" t="str">
        <f>IF(I60&gt;=3,INDEX(OperatorIDList,MATCH(AR60,OperatorNameList,0)),"")</f>
        <v/>
      </c>
      <c r="AY60" s="23" t="str">
        <f>IF(I60&gt;=4,INDEX(OperatorIDList,MATCH(AS60,OperatorNameList,0)),"")</f>
        <v/>
      </c>
      <c r="AZ60" s="23" t="str">
        <f>IF(I60&gt;=5,INDEX(OperatorIDList,MATCH(AT60,OperatorNameList,0)),"")</f>
        <v/>
      </c>
      <c r="BA60" s="23" t="str">
        <f>IF(I60&gt;=6,INDEX(OperatorIDList,MATCH(AU60,OperatorNameList,0)),"")</f>
        <v/>
      </c>
      <c r="BB60" s="23" t="str">
        <f t="shared" si="149"/>
        <v>VNMOBILE;VNMOBILE</v>
      </c>
      <c r="BC60" s="23" t="str">
        <f>Input!Y60</f>
        <v>308100</v>
      </c>
      <c r="BD60" s="23" t="str">
        <f>Input!AO60</f>
        <v>308100</v>
      </c>
      <c r="BE60" s="23">
        <f>Input!BE60</f>
        <v>0</v>
      </c>
      <c r="BF60" s="23" t="str">
        <f>Input!BU60</f>
        <v/>
      </c>
      <c r="BG60" s="23" t="str">
        <f>Input!CI60</f>
        <v/>
      </c>
      <c r="BH60" s="23" t="str">
        <f>Input!CW60</f>
        <v/>
      </c>
      <c r="BI60" s="23" t="str">
        <f>Input!Z60</f>
        <v>ERICSSON RBS 2216</v>
      </c>
      <c r="BJ60" s="23" t="str">
        <f>Input!AP60</f>
        <v>ZTE ZXSDR BS8700</v>
      </c>
      <c r="BK60" s="23">
        <f>Input!BF60</f>
        <v>0</v>
      </c>
      <c r="BL60" s="23" t="str">
        <f>Input!BV60</f>
        <v/>
      </c>
      <c r="BM60" s="23" t="str">
        <f>Input!CJ60</f>
        <v/>
      </c>
      <c r="BN60" s="23" t="str">
        <f>Input!CX60</f>
        <v/>
      </c>
      <c r="BO60" s="350">
        <f>IF(ISNUMBER(Input!AA60),Input!AA60,0)</f>
        <v>3</v>
      </c>
      <c r="BP60" s="350">
        <f>IF(ISNUMBER(Input!AQ60),Input!AQ60,0)</f>
        <v>3</v>
      </c>
      <c r="BQ60" s="350">
        <f>IF(ISNUMBER(Input!BG60),Input!BG60,0)</f>
        <v>0</v>
      </c>
      <c r="BR60" s="350">
        <f>IF(ISNUMBER(Input!BW60),Input!BW60,0)</f>
        <v>0</v>
      </c>
      <c r="BS60" s="350">
        <f>IF(ISNUMBER(Input!CK60),Input!CK60,0)</f>
        <v>0</v>
      </c>
      <c r="BT60" s="351">
        <f>IF(ISNUMBER(Input!CY60),Input!CY60,0)</f>
        <v>0</v>
      </c>
      <c r="BU60" s="23" t="str">
        <f>Input!AF60</f>
        <v>2/2/4</v>
      </c>
      <c r="BV60" s="23" t="str">
        <f>Input!AV60</f>
        <v>2/2/2</v>
      </c>
      <c r="BW60" s="23" t="str">
        <f>Input!BL60</f>
        <v/>
      </c>
      <c r="BX60" s="23" t="str">
        <f>Input!CA60</f>
        <v/>
      </c>
      <c r="BY60" s="23" t="str">
        <f>Input!CO60</f>
        <v/>
      </c>
      <c r="BZ60" s="23" t="str">
        <f>Input!DC60</f>
        <v/>
      </c>
      <c r="CA60" s="23">
        <f t="shared" si="150"/>
        <v>2</v>
      </c>
      <c r="CB60" s="23">
        <f t="shared" si="151"/>
        <v>2</v>
      </c>
      <c r="CC60" s="23">
        <f t="shared" si="152"/>
        <v>4</v>
      </c>
      <c r="CD60" s="23">
        <f t="shared" si="153"/>
        <v>0</v>
      </c>
      <c r="CE60" s="23">
        <f t="shared" si="154"/>
        <v>0</v>
      </c>
      <c r="CF60" s="23">
        <f t="shared" si="155"/>
        <v>0</v>
      </c>
      <c r="CG60" s="23">
        <f t="shared" si="156"/>
        <v>2</v>
      </c>
      <c r="CH60" s="23">
        <f t="shared" si="157"/>
        <v>2</v>
      </c>
      <c r="CI60" s="23">
        <f t="shared" si="158"/>
        <v>2</v>
      </c>
      <c r="CJ60" s="23">
        <f t="shared" si="159"/>
        <v>0</v>
      </c>
      <c r="CK60" s="23">
        <f t="shared" si="160"/>
        <v>0</v>
      </c>
      <c r="CL60" s="23">
        <f t="shared" si="161"/>
        <v>0</v>
      </c>
      <c r="CM60" s="23">
        <f t="shared" si="162"/>
        <v>0</v>
      </c>
      <c r="CN60" s="23">
        <f t="shared" si="163"/>
        <v>0</v>
      </c>
      <c r="CO60" s="23">
        <f t="shared" si="164"/>
        <v>0</v>
      </c>
      <c r="CP60" s="23">
        <f t="shared" si="165"/>
        <v>0</v>
      </c>
      <c r="CQ60" s="23">
        <f t="shared" si="166"/>
        <v>0</v>
      </c>
      <c r="CR60" s="23">
        <f t="shared" si="167"/>
        <v>0</v>
      </c>
      <c r="CS60" s="23">
        <f t="shared" si="168"/>
        <v>0</v>
      </c>
      <c r="CT60" s="23">
        <f t="shared" si="169"/>
        <v>0</v>
      </c>
      <c r="CU60" s="23">
        <f t="shared" si="170"/>
        <v>0</v>
      </c>
      <c r="CV60" s="23">
        <f t="shared" si="171"/>
        <v>0</v>
      </c>
      <c r="CW60" s="23">
        <f t="shared" si="172"/>
        <v>0</v>
      </c>
      <c r="CX60" s="23">
        <f t="shared" si="173"/>
        <v>0</v>
      </c>
      <c r="CY60" s="23">
        <f t="shared" si="174"/>
        <v>0</v>
      </c>
      <c r="CZ60" s="23">
        <f t="shared" si="175"/>
        <v>0</v>
      </c>
      <c r="DA60" s="23">
        <f t="shared" si="176"/>
        <v>0</v>
      </c>
      <c r="DB60" s="23">
        <f t="shared" si="177"/>
        <v>0</v>
      </c>
      <c r="DC60" s="23">
        <f t="shared" si="178"/>
        <v>0</v>
      </c>
      <c r="DD60" s="23">
        <f t="shared" si="179"/>
        <v>0</v>
      </c>
      <c r="DE60" s="23">
        <f t="shared" si="180"/>
        <v>0</v>
      </c>
      <c r="DF60" s="23">
        <f t="shared" si="181"/>
        <v>0</v>
      </c>
      <c r="DG60" s="23">
        <f t="shared" si="182"/>
        <v>0</v>
      </c>
      <c r="DH60" s="23">
        <f t="shared" si="183"/>
        <v>0</v>
      </c>
      <c r="DI60" s="23">
        <f t="shared" si="184"/>
        <v>0</v>
      </c>
      <c r="DJ60" s="23">
        <f t="shared" si="185"/>
        <v>0</v>
      </c>
      <c r="DK60" s="23" t="str">
        <f>Input!AK60</f>
        <v>40W/40W/80W</v>
      </c>
      <c r="DL60" s="23" t="str">
        <f>Input!BA60</f>
        <v>80W/80W/80W</v>
      </c>
      <c r="DM60" s="23" t="str">
        <f>Input!BQ60</f>
        <v/>
      </c>
      <c r="DN60" s="23" t="str">
        <f>Input!CE60</f>
        <v/>
      </c>
      <c r="DO60" s="23" t="str">
        <f>Input!CS60</f>
        <v/>
      </c>
      <c r="DP60" s="23" t="str">
        <f>Input!DG60</f>
        <v/>
      </c>
      <c r="DQ60" s="23" t="str">
        <f t="shared" si="186"/>
        <v>40W/ 40W/ 80W</v>
      </c>
      <c r="DR60" s="23" t="str">
        <f t="shared" si="187"/>
        <v>80W/ 80W/ 80W</v>
      </c>
      <c r="DS60" s="23" t="str">
        <f t="shared" si="188"/>
        <v/>
      </c>
      <c r="DT60" s="23" t="str">
        <f t="shared" si="189"/>
        <v/>
      </c>
      <c r="DU60" s="23" t="str">
        <f t="shared" si="190"/>
        <v/>
      </c>
      <c r="DV60" s="23" t="str">
        <f t="shared" si="191"/>
        <v/>
      </c>
      <c r="DW60" s="23">
        <f t="shared" si="192"/>
        <v>40</v>
      </c>
      <c r="DX60" s="23">
        <f t="shared" si="193"/>
        <v>40</v>
      </c>
      <c r="DY60" s="23">
        <f t="shared" si="194"/>
        <v>80</v>
      </c>
      <c r="DZ60" s="23">
        <f t="shared" si="195"/>
        <v>0</v>
      </c>
      <c r="EA60" s="23">
        <f t="shared" si="196"/>
        <v>0</v>
      </c>
      <c r="EB60" s="23">
        <f t="shared" si="197"/>
        <v>0</v>
      </c>
      <c r="EC60" s="23">
        <f t="shared" si="198"/>
        <v>80</v>
      </c>
      <c r="ED60" s="23">
        <f t="shared" si="199"/>
        <v>80</v>
      </c>
      <c r="EE60" s="23">
        <f t="shared" si="200"/>
        <v>80</v>
      </c>
      <c r="EF60" s="23">
        <f t="shared" si="201"/>
        <v>80</v>
      </c>
      <c r="EG60" s="23">
        <f t="shared" si="202"/>
        <v>0</v>
      </c>
      <c r="EH60" s="23">
        <f t="shared" si="203"/>
        <v>0</v>
      </c>
      <c r="EI60" s="23">
        <f t="shared" si="204"/>
        <v>0</v>
      </c>
      <c r="EJ60" s="23">
        <f t="shared" si="205"/>
        <v>80</v>
      </c>
      <c r="EK60" s="23">
        <f t="shared" si="206"/>
        <v>0</v>
      </c>
      <c r="EL60" s="23">
        <f t="shared" si="207"/>
        <v>0</v>
      </c>
      <c r="EM60" s="23">
        <f t="shared" si="208"/>
        <v>0</v>
      </c>
      <c r="EN60" s="23">
        <f t="shared" si="209"/>
        <v>0</v>
      </c>
      <c r="EO60" s="23">
        <f t="shared" si="210"/>
        <v>0</v>
      </c>
      <c r="EP60" s="23">
        <f t="shared" si="211"/>
        <v>0</v>
      </c>
      <c r="EQ60" s="23">
        <f t="shared" si="212"/>
        <v>0</v>
      </c>
      <c r="ER60" s="23">
        <f t="shared" si="213"/>
        <v>0</v>
      </c>
      <c r="ES60" s="23">
        <f t="shared" si="214"/>
        <v>0</v>
      </c>
      <c r="ET60" s="23">
        <f t="shared" si="215"/>
        <v>0</v>
      </c>
      <c r="EU60" s="23">
        <f t="shared" si="216"/>
        <v>0</v>
      </c>
      <c r="EV60" s="23">
        <f t="shared" si="217"/>
        <v>0</v>
      </c>
      <c r="EW60" s="23">
        <f t="shared" si="218"/>
        <v>0</v>
      </c>
      <c r="EX60" s="23">
        <f t="shared" si="219"/>
        <v>0</v>
      </c>
      <c r="EY60" s="23">
        <f t="shared" si="220"/>
        <v>0</v>
      </c>
      <c r="EZ60" s="23">
        <f t="shared" si="221"/>
        <v>0</v>
      </c>
      <c r="FA60" s="23">
        <f t="shared" si="222"/>
        <v>0</v>
      </c>
      <c r="FB60" s="23">
        <f t="shared" si="223"/>
        <v>0</v>
      </c>
      <c r="FC60" s="23">
        <f t="shared" si="224"/>
        <v>0</v>
      </c>
      <c r="FD60" s="23">
        <f t="shared" si="225"/>
        <v>0</v>
      </c>
      <c r="FE60" s="23">
        <f t="shared" si="226"/>
        <v>0</v>
      </c>
      <c r="FF60" s="23">
        <f t="shared" si="227"/>
        <v>0</v>
      </c>
      <c r="FG60" s="23">
        <f t="shared" si="228"/>
        <v>0</v>
      </c>
      <c r="FH60" s="23">
        <f t="shared" si="229"/>
        <v>0</v>
      </c>
      <c r="FI60" s="23">
        <f t="shared" si="230"/>
        <v>0</v>
      </c>
      <c r="FJ60" s="23">
        <f t="shared" si="231"/>
        <v>0</v>
      </c>
      <c r="FK60" s="23">
        <f t="shared" si="232"/>
        <v>0</v>
      </c>
      <c r="FL60" s="23">
        <f t="shared" si="233"/>
        <v>0</v>
      </c>
      <c r="FM60" s="23">
        <f t="shared" si="234"/>
        <v>80</v>
      </c>
      <c r="FN60" s="23" t="str">
        <f>Input!AL60</f>
        <v>G900</v>
      </c>
      <c r="FO60" s="23" t="str">
        <f>Input!BB60</f>
        <v>U2100</v>
      </c>
      <c r="FP60" s="23">
        <f>Input!BR60</f>
        <v>0</v>
      </c>
      <c r="FQ60" s="23" t="str">
        <f>Input!CF60</f>
        <v/>
      </c>
      <c r="FR60" s="23" t="str">
        <f>Input!CT60</f>
        <v/>
      </c>
      <c r="FS60" s="23" t="str">
        <f>Input!DH60</f>
        <v/>
      </c>
      <c r="FT60" s="23" t="str">
        <f>Input!AM60</f>
        <v>27m/ 27m/ 27m</v>
      </c>
      <c r="FU60" s="23" t="str">
        <f>Input!BC60</f>
        <v>27m/ 27m/ 27m</v>
      </c>
      <c r="FV60" s="23">
        <f>Input!BS60</f>
        <v>0</v>
      </c>
      <c r="FW60" s="23" t="str">
        <f>Input!CG60</f>
        <v/>
      </c>
      <c r="FX60" s="23" t="str">
        <f>Input!CU60</f>
        <v/>
      </c>
      <c r="FY60" s="23" t="str">
        <f>Input!DI60</f>
        <v/>
      </c>
      <c r="FZ60" s="23" t="str">
        <f t="shared" si="235"/>
        <v>27m/ 27m/ 27m</v>
      </c>
      <c r="GA60" s="23" t="str">
        <f t="shared" si="236"/>
        <v>27m/ 27m/ 27m</v>
      </c>
      <c r="GB60" s="23" t="str">
        <f t="shared" si="237"/>
        <v/>
      </c>
      <c r="GC60" s="23" t="str">
        <f t="shared" si="238"/>
        <v/>
      </c>
      <c r="GD60" s="23" t="str">
        <f t="shared" si="239"/>
        <v/>
      </c>
      <c r="GE60" s="23" t="str">
        <f t="shared" si="240"/>
        <v/>
      </c>
      <c r="GF60" s="23">
        <f t="shared" si="241"/>
        <v>27</v>
      </c>
      <c r="GG60" s="23">
        <f t="shared" si="242"/>
        <v>27</v>
      </c>
      <c r="GH60" s="23">
        <f t="shared" si="243"/>
        <v>27</v>
      </c>
      <c r="GI60" s="23">
        <f t="shared" si="244"/>
        <v>0</v>
      </c>
      <c r="GJ60" s="23">
        <f t="shared" si="245"/>
        <v>0</v>
      </c>
      <c r="GK60" s="23">
        <f t="shared" si="246"/>
        <v>0</v>
      </c>
      <c r="GL60" s="23">
        <f t="shared" si="247"/>
        <v>27</v>
      </c>
      <c r="GM60" s="23">
        <f t="shared" si="248"/>
        <v>27</v>
      </c>
      <c r="GN60" s="23">
        <f t="shared" si="249"/>
        <v>27</v>
      </c>
      <c r="GO60" s="23">
        <f t="shared" si="250"/>
        <v>0</v>
      </c>
      <c r="GP60" s="23">
        <f t="shared" si="251"/>
        <v>0</v>
      </c>
      <c r="GQ60" s="23">
        <f t="shared" si="252"/>
        <v>0</v>
      </c>
      <c r="GR60" s="23">
        <f t="shared" si="253"/>
        <v>0</v>
      </c>
      <c r="GS60" s="23">
        <f t="shared" si="254"/>
        <v>0</v>
      </c>
      <c r="GT60" s="23">
        <f t="shared" si="255"/>
        <v>0</v>
      </c>
      <c r="GU60" s="23">
        <f t="shared" si="256"/>
        <v>0</v>
      </c>
      <c r="GV60" s="23">
        <f t="shared" si="257"/>
        <v>0</v>
      </c>
      <c r="GW60" s="23">
        <f t="shared" si="258"/>
        <v>0</v>
      </c>
      <c r="GX60" s="23">
        <f t="shared" si="259"/>
        <v>0</v>
      </c>
      <c r="GY60" s="23">
        <f t="shared" si="260"/>
        <v>0</v>
      </c>
      <c r="GZ60" s="23">
        <f t="shared" si="261"/>
        <v>0</v>
      </c>
      <c r="HA60" s="23">
        <f t="shared" si="262"/>
        <v>0</v>
      </c>
      <c r="HB60" s="23">
        <f t="shared" si="263"/>
        <v>0</v>
      </c>
      <c r="HC60" s="23">
        <f t="shared" si="264"/>
        <v>0</v>
      </c>
      <c r="HD60" s="23">
        <f t="shared" si="265"/>
        <v>0</v>
      </c>
      <c r="HE60" s="23">
        <f t="shared" si="266"/>
        <v>0</v>
      </c>
      <c r="HF60" s="23">
        <f t="shared" si="267"/>
        <v>0</v>
      </c>
      <c r="HG60" s="23">
        <f t="shared" si="268"/>
        <v>0</v>
      </c>
      <c r="HH60" s="23">
        <f t="shared" si="269"/>
        <v>0</v>
      </c>
      <c r="HI60" s="23">
        <f t="shared" si="270"/>
        <v>0</v>
      </c>
      <c r="HJ60" s="23">
        <f t="shared" si="271"/>
        <v>0</v>
      </c>
      <c r="HK60" s="23">
        <f t="shared" si="272"/>
        <v>0</v>
      </c>
      <c r="HL60" s="23">
        <f t="shared" si="273"/>
        <v>0</v>
      </c>
      <c r="HM60" s="23">
        <f t="shared" si="274"/>
        <v>0</v>
      </c>
      <c r="HN60" s="23">
        <f t="shared" si="275"/>
        <v>0</v>
      </c>
      <c r="HO60" s="23">
        <f t="shared" si="276"/>
        <v>0</v>
      </c>
      <c r="HP60" s="23" t="str">
        <f>INDEX(LabNameList,MATCH(LabId,LabIDList,0))</f>
        <v>Trung tâm Kiểm định và Chứng nhận 2</v>
      </c>
      <c r="HQ60" s="23">
        <f t="shared" si="277"/>
        <v>27</v>
      </c>
      <c r="HR60" s="23">
        <f t="shared" si="278"/>
        <v>27</v>
      </c>
      <c r="HS60" s="23">
        <f t="shared" si="279"/>
        <v>0</v>
      </c>
      <c r="HT60" s="23">
        <f t="shared" si="280"/>
        <v>0</v>
      </c>
      <c r="HU60" s="23">
        <f t="shared" si="281"/>
        <v>0</v>
      </c>
      <c r="HV60" s="23">
        <f t="shared" si="282"/>
        <v>0</v>
      </c>
      <c r="HW60" s="22">
        <f t="shared" si="283"/>
        <v>27</v>
      </c>
      <c r="HX60" s="22">
        <f>Input!EB60</f>
        <v>3</v>
      </c>
      <c r="HY60" s="23">
        <v>97</v>
      </c>
      <c r="HZ60" s="23"/>
      <c r="IA60" s="23"/>
      <c r="IB60" s="23"/>
      <c r="IC60" s="25" t="str">
        <f t="shared" si="284"/>
        <v>B00059050118TG63</v>
      </c>
      <c r="ID60" s="26">
        <f>Input!O60</f>
        <v>59</v>
      </c>
      <c r="IE60" s="260" t="str">
        <f t="shared" si="285"/>
        <v>050118</v>
      </c>
      <c r="IF60" s="25" t="s">
        <v>7126</v>
      </c>
      <c r="IG60" s="260" t="str">
        <f t="shared" si="286"/>
        <v>05/01/2018</v>
      </c>
      <c r="IH60" s="260" t="str">
        <f t="shared" si="287"/>
        <v>05/01/2023</v>
      </c>
      <c r="II60" s="342" t="str">
        <f xml:space="preserve"> Input!R60</f>
        <v>05/01/2018</v>
      </c>
      <c r="IJ60" s="260">
        <f t="shared" si="288"/>
        <v>44931</v>
      </c>
      <c r="IK60" s="261">
        <f t="shared" si="289"/>
        <v>3</v>
      </c>
      <c r="IL60" s="262" t="str">
        <f t="shared" si="290"/>
        <v>3-2</v>
      </c>
      <c r="IM60" s="262" t="str">
        <f t="shared" si="291"/>
        <v>CHUNG</v>
      </c>
      <c r="IN60" s="262" t="str">
        <f t="shared" si="292"/>
        <v>KHAC</v>
      </c>
      <c r="IO60" s="262" t="str">
        <f t="shared" si="293"/>
        <v/>
      </c>
      <c r="IP60" s="262" t="str">
        <f t="shared" si="294"/>
        <v/>
      </c>
      <c r="IQ60" s="262" t="str">
        <f t="shared" si="295"/>
        <v/>
      </c>
      <c r="IR60" s="262">
        <f t="shared" si="296"/>
        <v>2</v>
      </c>
      <c r="IS60" s="262">
        <f t="shared" si="297"/>
        <v>1</v>
      </c>
      <c r="IT60" s="262" t="str">
        <f t="shared" si="298"/>
        <v>Yes</v>
      </c>
      <c r="IU60" s="262" t="str">
        <f t="shared" si="299"/>
        <v>Yes</v>
      </c>
    </row>
    <row r="61" spans="1:255" ht="114.75">
      <c r="A61" s="349">
        <f>Input!A61</f>
        <v>60</v>
      </c>
      <c r="B61" s="22" t="str">
        <f>INDEX(ApplicantIDList,MATCH(AI61,ApplicantNameList,0))</f>
        <v>VNM-HCM</v>
      </c>
      <c r="C61" s="22" t="str">
        <f>INDEX(OperatorIDList,MATCH(AJ61,OperatorNameList,0))</f>
        <v>VNMOBILE</v>
      </c>
      <c r="D61" s="22" t="str">
        <f>Input!Y61</f>
        <v>308038</v>
      </c>
      <c r="E61" s="22" t="str">
        <f>Input!G61</f>
        <v>Số 37/4, khu phố Tây B, phường Đông Hòa, thị xã Dĩ An, tỉnh Bình Dương.</v>
      </c>
      <c r="F61" s="22" t="str">
        <f>TRIM(SUBSTITUTE(SUBSTITUTE(Input!H61,"Thành phố ",""),"Tỉnh ",""))</f>
        <v>Bình Dương</v>
      </c>
      <c r="G61" s="22" t="str">
        <f>Input!I61</f>
        <v>106,78269</v>
      </c>
      <c r="H61" s="22" t="str">
        <f>Input!J61</f>
        <v>10,89177</v>
      </c>
      <c r="I61" s="22">
        <f>Input!V61</f>
        <v>2</v>
      </c>
      <c r="J61" s="22" t="str">
        <f>Input!K61</f>
        <v>K00060291217D005</v>
      </c>
      <c r="K61" s="24" t="str">
        <f>TEXT(Input!L61,"dd/mm/yyyy")</f>
        <v>30/12/2017</v>
      </c>
      <c r="L61" s="24" t="str">
        <f>TEXT(Input!M61,"dd/mm/yyyy")</f>
        <v>29/12/2017</v>
      </c>
      <c r="M61" s="22" t="str">
        <f t="shared" si="135"/>
        <v>CÔNG TY CỔ PHẦN VIỄN THÔNG DI ĐỘNG VIETNAMOBILE;CÔNG TY CỔ PHẦN VIỄN THÔNG DI ĐỘNG VIETNAMOBILE</v>
      </c>
      <c r="N61" s="22" t="str">
        <f t="shared" si="136"/>
        <v>308038;308038</v>
      </c>
      <c r="O61" s="22" t="str">
        <f t="shared" si="137"/>
        <v>ERICSSON RBS 2216;ZTE ZXSDR BS8700</v>
      </c>
      <c r="P61" s="22" t="str">
        <f t="shared" si="138"/>
        <v>3;3</v>
      </c>
      <c r="Q61" s="22" t="str">
        <f t="shared" si="139"/>
        <v>4/4/4;2/2/2</v>
      </c>
      <c r="R61" s="22" t="str">
        <f t="shared" si="140"/>
        <v>80W/ 80W/ 80W;80W/ 80W/ 80W</v>
      </c>
      <c r="S61" s="22" t="str">
        <f t="shared" si="141"/>
        <v>G900;U2100</v>
      </c>
      <c r="T61" s="22" t="str">
        <f t="shared" si="142"/>
        <v>21m/ 21m/ 21m;19m/ 19m/ 19m</v>
      </c>
      <c r="U61" s="22">
        <v>60</v>
      </c>
      <c r="V61" s="22"/>
      <c r="W61" s="22" t="b">
        <f>INDEX(TrueFalseList,_xlfn.IFNA(MATCH(Input!EC61,CoKhongList,0),MATCH(Input!EC61,YesNoList,0)))</f>
        <v>0</v>
      </c>
      <c r="X61" s="22" t="b">
        <f>INDEX(TrueFalseList,_xlfn.IFNA(MATCH(Input!W61,CoKhongList,0),MATCH(Input!W61,YesNoList,0)))</f>
        <v>0</v>
      </c>
      <c r="Y61" s="22" t="str">
        <f>Input!DZ61</f>
        <v/>
      </c>
      <c r="Z61" s="22" t="b">
        <f>INDEX(TrueFalseList,_xlfn.IFNA(MATCH(Input!EA61,CoKhongList,0),MATCH(Input!EA61,YesNoList,0)))</f>
        <v>1</v>
      </c>
      <c r="AA61" s="22">
        <f t="shared" si="143"/>
        <v>10</v>
      </c>
      <c r="AB61" s="22" t="b">
        <v>0</v>
      </c>
      <c r="AC61" s="22" t="b">
        <v>1</v>
      </c>
      <c r="AD61" s="22">
        <f>Input!DR61</f>
        <v>0</v>
      </c>
      <c r="AE61" s="22"/>
      <c r="AF61" s="22">
        <f>Options!D65</f>
        <v>0</v>
      </c>
      <c r="AG61" s="22">
        <f t="shared" si="144"/>
        <v>0</v>
      </c>
      <c r="AH61" s="23"/>
      <c r="AI61" s="350" t="str">
        <f>Input!E61</f>
        <v>CHI NHÁNH CÔNG TY CỔ PHẦN VIỄN THÔNG DI ĐỘNG VIETNAMOBILE TẠI THÀNH PHỐ HỒ CHÍ MINH</v>
      </c>
      <c r="AJ61" s="350" t="str">
        <f>Input!F61</f>
        <v>CÔNG TY CỔ PHẦN VIỄN THÔNG DI ĐỘNG VIETNAMOBILE</v>
      </c>
      <c r="AK61" s="22">
        <f t="shared" si="145"/>
        <v>4</v>
      </c>
      <c r="AL61" s="258" t="str">
        <f t="shared" si="146"/>
        <v>tỉnh Bình Dương.</v>
      </c>
      <c r="AM61" s="258" t="str">
        <f t="shared" si="147"/>
        <v>thị xã Dĩ An</v>
      </c>
      <c r="AN61" s="258" t="str">
        <f t="shared" si="148"/>
        <v>phường Đông Hòa</v>
      </c>
      <c r="AO61" s="22" t="str">
        <f>INDEX(CityIDList,MATCH(F61,CityNameList,0))</f>
        <v>BDG</v>
      </c>
      <c r="AP61" s="23" t="str">
        <f>Input!X61</f>
        <v>CÔNG TY CỔ PHẦN VIỄN THÔNG DI ĐỘNG VIETNAMOBILE</v>
      </c>
      <c r="AQ61" s="23" t="str">
        <f>Input!AN61</f>
        <v>CÔNG TY CỔ PHẦN VIỄN THÔNG DI ĐỘNG VIETNAMOBILE</v>
      </c>
      <c r="AR61" s="23">
        <f>Input!BD61</f>
        <v>0</v>
      </c>
      <c r="AS61" s="23" t="str">
        <f>Input!BT61</f>
        <v/>
      </c>
      <c r="AT61" s="23" t="str">
        <f>Input!CH61</f>
        <v/>
      </c>
      <c r="AU61" s="23" t="str">
        <f>Input!CV61</f>
        <v/>
      </c>
      <c r="AV61" s="23" t="str">
        <f>IF(I61&gt;=1,INDEX(OperatorIDList,MATCH(AP61,OperatorNameList,0)),"")</f>
        <v>VNMOBILE</v>
      </c>
      <c r="AW61" s="23" t="str">
        <f>IF(I61&gt;=2,INDEX(OperatorIDList,MATCH(AQ61,OperatorNameList,0)),"")</f>
        <v>VNMOBILE</v>
      </c>
      <c r="AX61" s="23" t="str">
        <f>IF(I61&gt;=3,INDEX(OperatorIDList,MATCH(AR61,OperatorNameList,0)),"")</f>
        <v/>
      </c>
      <c r="AY61" s="23" t="str">
        <f>IF(I61&gt;=4,INDEX(OperatorIDList,MATCH(AS61,OperatorNameList,0)),"")</f>
        <v/>
      </c>
      <c r="AZ61" s="23" t="str">
        <f>IF(I61&gt;=5,INDEX(OperatorIDList,MATCH(AT61,OperatorNameList,0)),"")</f>
        <v/>
      </c>
      <c r="BA61" s="23" t="str">
        <f>IF(I61&gt;=6,INDEX(OperatorIDList,MATCH(AU61,OperatorNameList,0)),"")</f>
        <v/>
      </c>
      <c r="BB61" s="23" t="str">
        <f t="shared" si="149"/>
        <v>VNMOBILE;VNMOBILE</v>
      </c>
      <c r="BC61" s="23" t="str">
        <f>Input!Y61</f>
        <v>308038</v>
      </c>
      <c r="BD61" s="23" t="str">
        <f>Input!AO61</f>
        <v>308038</v>
      </c>
      <c r="BE61" s="23">
        <f>Input!BE61</f>
        <v>0</v>
      </c>
      <c r="BF61" s="23" t="str">
        <f>Input!BU61</f>
        <v/>
      </c>
      <c r="BG61" s="23" t="str">
        <f>Input!CI61</f>
        <v/>
      </c>
      <c r="BH61" s="23" t="str">
        <f>Input!CW61</f>
        <v/>
      </c>
      <c r="BI61" s="23" t="str">
        <f>Input!Z61</f>
        <v>ERICSSON RBS 2216</v>
      </c>
      <c r="BJ61" s="23" t="str">
        <f>Input!AP61</f>
        <v>ZTE ZXSDR BS8700</v>
      </c>
      <c r="BK61" s="23">
        <f>Input!BF61</f>
        <v>0</v>
      </c>
      <c r="BL61" s="23" t="str">
        <f>Input!BV61</f>
        <v/>
      </c>
      <c r="BM61" s="23" t="str">
        <f>Input!CJ61</f>
        <v/>
      </c>
      <c r="BN61" s="23" t="str">
        <f>Input!CX61</f>
        <v/>
      </c>
      <c r="BO61" s="350">
        <f>IF(ISNUMBER(Input!AA61),Input!AA61,0)</f>
        <v>3</v>
      </c>
      <c r="BP61" s="350">
        <f>IF(ISNUMBER(Input!AQ61),Input!AQ61,0)</f>
        <v>3</v>
      </c>
      <c r="BQ61" s="350">
        <f>IF(ISNUMBER(Input!BG61),Input!BG61,0)</f>
        <v>0</v>
      </c>
      <c r="BR61" s="350">
        <f>IF(ISNUMBER(Input!BW61),Input!BW61,0)</f>
        <v>0</v>
      </c>
      <c r="BS61" s="350">
        <f>IF(ISNUMBER(Input!CK61),Input!CK61,0)</f>
        <v>0</v>
      </c>
      <c r="BT61" s="351">
        <f>IF(ISNUMBER(Input!CY61),Input!CY61,0)</f>
        <v>0</v>
      </c>
      <c r="BU61" s="23" t="str">
        <f>Input!AF61</f>
        <v>4/4/4</v>
      </c>
      <c r="BV61" s="23" t="str">
        <f>Input!AV61</f>
        <v>2/2/2</v>
      </c>
      <c r="BW61" s="23" t="str">
        <f>Input!BL61</f>
        <v/>
      </c>
      <c r="BX61" s="23" t="str">
        <f>Input!CA61</f>
        <v/>
      </c>
      <c r="BY61" s="23" t="str">
        <f>Input!CO61</f>
        <v/>
      </c>
      <c r="BZ61" s="23" t="str">
        <f>Input!DC61</f>
        <v/>
      </c>
      <c r="CA61" s="23">
        <f t="shared" si="150"/>
        <v>4</v>
      </c>
      <c r="CB61" s="23">
        <f t="shared" si="151"/>
        <v>4</v>
      </c>
      <c r="CC61" s="23">
        <f t="shared" si="152"/>
        <v>4</v>
      </c>
      <c r="CD61" s="23">
        <f t="shared" si="153"/>
        <v>0</v>
      </c>
      <c r="CE61" s="23">
        <f t="shared" si="154"/>
        <v>0</v>
      </c>
      <c r="CF61" s="23">
        <f t="shared" si="155"/>
        <v>0</v>
      </c>
      <c r="CG61" s="23">
        <f t="shared" si="156"/>
        <v>2</v>
      </c>
      <c r="CH61" s="23">
        <f t="shared" si="157"/>
        <v>2</v>
      </c>
      <c r="CI61" s="23">
        <f t="shared" si="158"/>
        <v>2</v>
      </c>
      <c r="CJ61" s="23">
        <f t="shared" si="159"/>
        <v>0</v>
      </c>
      <c r="CK61" s="23">
        <f t="shared" si="160"/>
        <v>0</v>
      </c>
      <c r="CL61" s="23">
        <f t="shared" si="161"/>
        <v>0</v>
      </c>
      <c r="CM61" s="23">
        <f t="shared" si="162"/>
        <v>0</v>
      </c>
      <c r="CN61" s="23">
        <f t="shared" si="163"/>
        <v>0</v>
      </c>
      <c r="CO61" s="23">
        <f t="shared" si="164"/>
        <v>0</v>
      </c>
      <c r="CP61" s="23">
        <f t="shared" si="165"/>
        <v>0</v>
      </c>
      <c r="CQ61" s="23">
        <f t="shared" si="166"/>
        <v>0</v>
      </c>
      <c r="CR61" s="23">
        <f t="shared" si="167"/>
        <v>0</v>
      </c>
      <c r="CS61" s="23">
        <f t="shared" si="168"/>
        <v>0</v>
      </c>
      <c r="CT61" s="23">
        <f t="shared" si="169"/>
        <v>0</v>
      </c>
      <c r="CU61" s="23">
        <f t="shared" si="170"/>
        <v>0</v>
      </c>
      <c r="CV61" s="23">
        <f t="shared" si="171"/>
        <v>0</v>
      </c>
      <c r="CW61" s="23">
        <f t="shared" si="172"/>
        <v>0</v>
      </c>
      <c r="CX61" s="23">
        <f t="shared" si="173"/>
        <v>0</v>
      </c>
      <c r="CY61" s="23">
        <f t="shared" si="174"/>
        <v>0</v>
      </c>
      <c r="CZ61" s="23">
        <f t="shared" si="175"/>
        <v>0</v>
      </c>
      <c r="DA61" s="23">
        <f t="shared" si="176"/>
        <v>0</v>
      </c>
      <c r="DB61" s="23">
        <f t="shared" si="177"/>
        <v>0</v>
      </c>
      <c r="DC61" s="23">
        <f t="shared" si="178"/>
        <v>0</v>
      </c>
      <c r="DD61" s="23">
        <f t="shared" si="179"/>
        <v>0</v>
      </c>
      <c r="DE61" s="23">
        <f t="shared" si="180"/>
        <v>0</v>
      </c>
      <c r="DF61" s="23">
        <f t="shared" si="181"/>
        <v>0</v>
      </c>
      <c r="DG61" s="23">
        <f t="shared" si="182"/>
        <v>0</v>
      </c>
      <c r="DH61" s="23">
        <f t="shared" si="183"/>
        <v>0</v>
      </c>
      <c r="DI61" s="23">
        <f t="shared" si="184"/>
        <v>0</v>
      </c>
      <c r="DJ61" s="23">
        <f t="shared" si="185"/>
        <v>0</v>
      </c>
      <c r="DK61" s="23" t="str">
        <f>Input!AK61</f>
        <v>80W/80W/80W</v>
      </c>
      <c r="DL61" s="23" t="str">
        <f>Input!BA61</f>
        <v>80W/80W/80W</v>
      </c>
      <c r="DM61" s="23" t="str">
        <f>Input!BQ61</f>
        <v/>
      </c>
      <c r="DN61" s="23" t="str">
        <f>Input!CE61</f>
        <v/>
      </c>
      <c r="DO61" s="23" t="str">
        <f>Input!CS61</f>
        <v/>
      </c>
      <c r="DP61" s="23" t="str">
        <f>Input!DG61</f>
        <v/>
      </c>
      <c r="DQ61" s="23" t="str">
        <f t="shared" si="186"/>
        <v>80W/ 80W/ 80W</v>
      </c>
      <c r="DR61" s="23" t="str">
        <f t="shared" si="187"/>
        <v>80W/ 80W/ 80W</v>
      </c>
      <c r="DS61" s="23" t="str">
        <f t="shared" si="188"/>
        <v/>
      </c>
      <c r="DT61" s="23" t="str">
        <f t="shared" si="189"/>
        <v/>
      </c>
      <c r="DU61" s="23" t="str">
        <f t="shared" si="190"/>
        <v/>
      </c>
      <c r="DV61" s="23" t="str">
        <f t="shared" si="191"/>
        <v/>
      </c>
      <c r="DW61" s="23">
        <f t="shared" si="192"/>
        <v>80</v>
      </c>
      <c r="DX61" s="23">
        <f t="shared" si="193"/>
        <v>80</v>
      </c>
      <c r="DY61" s="23">
        <f t="shared" si="194"/>
        <v>80</v>
      </c>
      <c r="DZ61" s="23">
        <f t="shared" si="195"/>
        <v>0</v>
      </c>
      <c r="EA61" s="23">
        <f t="shared" si="196"/>
        <v>0</v>
      </c>
      <c r="EB61" s="23">
        <f t="shared" si="197"/>
        <v>0</v>
      </c>
      <c r="EC61" s="23">
        <f t="shared" si="198"/>
        <v>80</v>
      </c>
      <c r="ED61" s="23">
        <f t="shared" si="199"/>
        <v>80</v>
      </c>
      <c r="EE61" s="23">
        <f t="shared" si="200"/>
        <v>80</v>
      </c>
      <c r="EF61" s="23">
        <f t="shared" si="201"/>
        <v>80</v>
      </c>
      <c r="EG61" s="23">
        <f t="shared" si="202"/>
        <v>0</v>
      </c>
      <c r="EH61" s="23">
        <f t="shared" si="203"/>
        <v>0</v>
      </c>
      <c r="EI61" s="23">
        <f t="shared" si="204"/>
        <v>0</v>
      </c>
      <c r="EJ61" s="23">
        <f t="shared" si="205"/>
        <v>80</v>
      </c>
      <c r="EK61" s="23">
        <f t="shared" si="206"/>
        <v>0</v>
      </c>
      <c r="EL61" s="23">
        <f t="shared" si="207"/>
        <v>0</v>
      </c>
      <c r="EM61" s="23">
        <f t="shared" si="208"/>
        <v>0</v>
      </c>
      <c r="EN61" s="23">
        <f t="shared" si="209"/>
        <v>0</v>
      </c>
      <c r="EO61" s="23">
        <f t="shared" si="210"/>
        <v>0</v>
      </c>
      <c r="EP61" s="23">
        <f t="shared" si="211"/>
        <v>0</v>
      </c>
      <c r="EQ61" s="23">
        <f t="shared" si="212"/>
        <v>0</v>
      </c>
      <c r="ER61" s="23">
        <f t="shared" si="213"/>
        <v>0</v>
      </c>
      <c r="ES61" s="23">
        <f t="shared" si="214"/>
        <v>0</v>
      </c>
      <c r="ET61" s="23">
        <f t="shared" si="215"/>
        <v>0</v>
      </c>
      <c r="EU61" s="23">
        <f t="shared" si="216"/>
        <v>0</v>
      </c>
      <c r="EV61" s="23">
        <f t="shared" si="217"/>
        <v>0</v>
      </c>
      <c r="EW61" s="23">
        <f t="shared" si="218"/>
        <v>0</v>
      </c>
      <c r="EX61" s="23">
        <f t="shared" si="219"/>
        <v>0</v>
      </c>
      <c r="EY61" s="23">
        <f t="shared" si="220"/>
        <v>0</v>
      </c>
      <c r="EZ61" s="23">
        <f t="shared" si="221"/>
        <v>0</v>
      </c>
      <c r="FA61" s="23">
        <f t="shared" si="222"/>
        <v>0</v>
      </c>
      <c r="FB61" s="23">
        <f t="shared" si="223"/>
        <v>0</v>
      </c>
      <c r="FC61" s="23">
        <f t="shared" si="224"/>
        <v>0</v>
      </c>
      <c r="FD61" s="23">
        <f t="shared" si="225"/>
        <v>0</v>
      </c>
      <c r="FE61" s="23">
        <f t="shared" si="226"/>
        <v>0</v>
      </c>
      <c r="FF61" s="23">
        <f t="shared" si="227"/>
        <v>0</v>
      </c>
      <c r="FG61" s="23">
        <f t="shared" si="228"/>
        <v>0</v>
      </c>
      <c r="FH61" s="23">
        <f t="shared" si="229"/>
        <v>0</v>
      </c>
      <c r="FI61" s="23">
        <f t="shared" si="230"/>
        <v>0</v>
      </c>
      <c r="FJ61" s="23">
        <f t="shared" si="231"/>
        <v>0</v>
      </c>
      <c r="FK61" s="23">
        <f t="shared" si="232"/>
        <v>0</v>
      </c>
      <c r="FL61" s="23">
        <f t="shared" si="233"/>
        <v>0</v>
      </c>
      <c r="FM61" s="23">
        <f t="shared" si="234"/>
        <v>80</v>
      </c>
      <c r="FN61" s="23" t="str">
        <f>Input!AL61</f>
        <v>G900</v>
      </c>
      <c r="FO61" s="23" t="str">
        <f>Input!BB61</f>
        <v>U2100</v>
      </c>
      <c r="FP61" s="23">
        <f>Input!BR61</f>
        <v>0</v>
      </c>
      <c r="FQ61" s="23" t="str">
        <f>Input!CF61</f>
        <v/>
      </c>
      <c r="FR61" s="23" t="str">
        <f>Input!CT61</f>
        <v/>
      </c>
      <c r="FS61" s="23" t="str">
        <f>Input!DH61</f>
        <v/>
      </c>
      <c r="FT61" s="23" t="str">
        <f>Input!AM61</f>
        <v>21m/ 21m/ 21m</v>
      </c>
      <c r="FU61" s="23" t="str">
        <f>Input!BC61</f>
        <v>19m/ 19m/ 19m</v>
      </c>
      <c r="FV61" s="23">
        <f>Input!BS61</f>
        <v>0</v>
      </c>
      <c r="FW61" s="23" t="str">
        <f>Input!CG61</f>
        <v/>
      </c>
      <c r="FX61" s="23" t="str">
        <f>Input!CU61</f>
        <v/>
      </c>
      <c r="FY61" s="23" t="str">
        <f>Input!DI61</f>
        <v/>
      </c>
      <c r="FZ61" s="23" t="str">
        <f t="shared" si="235"/>
        <v>21m/ 21m/ 21m</v>
      </c>
      <c r="GA61" s="23" t="str">
        <f t="shared" si="236"/>
        <v>19m/ 19m/ 19m</v>
      </c>
      <c r="GB61" s="23" t="str">
        <f t="shared" si="237"/>
        <v/>
      </c>
      <c r="GC61" s="23" t="str">
        <f t="shared" si="238"/>
        <v/>
      </c>
      <c r="GD61" s="23" t="str">
        <f t="shared" si="239"/>
        <v/>
      </c>
      <c r="GE61" s="23" t="str">
        <f t="shared" si="240"/>
        <v/>
      </c>
      <c r="GF61" s="23">
        <f t="shared" si="241"/>
        <v>21</v>
      </c>
      <c r="GG61" s="23">
        <f t="shared" si="242"/>
        <v>21</v>
      </c>
      <c r="GH61" s="23">
        <f t="shared" si="243"/>
        <v>21</v>
      </c>
      <c r="GI61" s="23">
        <f t="shared" si="244"/>
        <v>0</v>
      </c>
      <c r="GJ61" s="23">
        <f t="shared" si="245"/>
        <v>0</v>
      </c>
      <c r="GK61" s="23">
        <f t="shared" si="246"/>
        <v>0</v>
      </c>
      <c r="GL61" s="23">
        <f t="shared" si="247"/>
        <v>19</v>
      </c>
      <c r="GM61" s="23">
        <f t="shared" si="248"/>
        <v>19</v>
      </c>
      <c r="GN61" s="23">
        <f t="shared" si="249"/>
        <v>19</v>
      </c>
      <c r="GO61" s="23">
        <f t="shared" si="250"/>
        <v>0</v>
      </c>
      <c r="GP61" s="23">
        <f t="shared" si="251"/>
        <v>0</v>
      </c>
      <c r="GQ61" s="23">
        <f t="shared" si="252"/>
        <v>0</v>
      </c>
      <c r="GR61" s="23">
        <f t="shared" si="253"/>
        <v>0</v>
      </c>
      <c r="GS61" s="23">
        <f t="shared" si="254"/>
        <v>0</v>
      </c>
      <c r="GT61" s="23">
        <f t="shared" si="255"/>
        <v>0</v>
      </c>
      <c r="GU61" s="23">
        <f t="shared" si="256"/>
        <v>0</v>
      </c>
      <c r="GV61" s="23">
        <f t="shared" si="257"/>
        <v>0</v>
      </c>
      <c r="GW61" s="23">
        <f t="shared" si="258"/>
        <v>0</v>
      </c>
      <c r="GX61" s="23">
        <f t="shared" si="259"/>
        <v>0</v>
      </c>
      <c r="GY61" s="23">
        <f t="shared" si="260"/>
        <v>0</v>
      </c>
      <c r="GZ61" s="23">
        <f t="shared" si="261"/>
        <v>0</v>
      </c>
      <c r="HA61" s="23">
        <f t="shared" si="262"/>
        <v>0</v>
      </c>
      <c r="HB61" s="23">
        <f t="shared" si="263"/>
        <v>0</v>
      </c>
      <c r="HC61" s="23">
        <f t="shared" si="264"/>
        <v>0</v>
      </c>
      <c r="HD61" s="23">
        <f t="shared" si="265"/>
        <v>0</v>
      </c>
      <c r="HE61" s="23">
        <f t="shared" si="266"/>
        <v>0</v>
      </c>
      <c r="HF61" s="23">
        <f t="shared" si="267"/>
        <v>0</v>
      </c>
      <c r="HG61" s="23">
        <f t="shared" si="268"/>
        <v>0</v>
      </c>
      <c r="HH61" s="23">
        <f t="shared" si="269"/>
        <v>0</v>
      </c>
      <c r="HI61" s="23">
        <f t="shared" si="270"/>
        <v>0</v>
      </c>
      <c r="HJ61" s="23">
        <f t="shared" si="271"/>
        <v>0</v>
      </c>
      <c r="HK61" s="23">
        <f t="shared" si="272"/>
        <v>0</v>
      </c>
      <c r="HL61" s="23">
        <f t="shared" si="273"/>
        <v>0</v>
      </c>
      <c r="HM61" s="23">
        <f t="shared" si="274"/>
        <v>0</v>
      </c>
      <c r="HN61" s="23">
        <f t="shared" si="275"/>
        <v>0</v>
      </c>
      <c r="HO61" s="23">
        <f t="shared" si="276"/>
        <v>0</v>
      </c>
      <c r="HP61" s="23" t="str">
        <f>INDEX(LabNameList,MATCH(LabId,LabIDList,0))</f>
        <v>Trung tâm Kiểm định và Chứng nhận 2</v>
      </c>
      <c r="HQ61" s="23">
        <f t="shared" si="277"/>
        <v>21</v>
      </c>
      <c r="HR61" s="23">
        <f t="shared" si="278"/>
        <v>19</v>
      </c>
      <c r="HS61" s="23">
        <f t="shared" si="279"/>
        <v>0</v>
      </c>
      <c r="HT61" s="23">
        <f t="shared" si="280"/>
        <v>0</v>
      </c>
      <c r="HU61" s="23">
        <f t="shared" si="281"/>
        <v>0</v>
      </c>
      <c r="HV61" s="23">
        <f t="shared" si="282"/>
        <v>0</v>
      </c>
      <c r="HW61" s="22">
        <f t="shared" si="283"/>
        <v>19</v>
      </c>
      <c r="HX61" s="22">
        <f>Input!EB61</f>
        <v>9</v>
      </c>
      <c r="HY61" s="23">
        <v>97</v>
      </c>
      <c r="HZ61" s="23"/>
      <c r="IA61" s="23"/>
      <c r="IB61" s="23"/>
      <c r="IC61" s="25" t="str">
        <f t="shared" si="284"/>
        <v>B00060050118TG64</v>
      </c>
      <c r="ID61" s="26">
        <f>Input!O61</f>
        <v>60</v>
      </c>
      <c r="IE61" s="260" t="str">
        <f t="shared" si="285"/>
        <v>050118</v>
      </c>
      <c r="IF61" s="25" t="s">
        <v>7127</v>
      </c>
      <c r="IG61" s="260" t="str">
        <f t="shared" si="286"/>
        <v>05/01/2018</v>
      </c>
      <c r="IH61" s="260" t="str">
        <f t="shared" si="287"/>
        <v>05/01/2023</v>
      </c>
      <c r="II61" s="342" t="str">
        <f xml:space="preserve"> Input!R61</f>
        <v>05/01/2018</v>
      </c>
      <c r="IJ61" s="260">
        <f t="shared" si="288"/>
        <v>44931</v>
      </c>
      <c r="IK61" s="261">
        <f t="shared" si="289"/>
        <v>3</v>
      </c>
      <c r="IL61" s="262" t="str">
        <f t="shared" si="290"/>
        <v>3-2</v>
      </c>
      <c r="IM61" s="262" t="str">
        <f t="shared" si="291"/>
        <v>CHUNG</v>
      </c>
      <c r="IN61" s="262" t="str">
        <f t="shared" si="292"/>
        <v>KHAC</v>
      </c>
      <c r="IO61" s="262" t="str">
        <f t="shared" si="293"/>
        <v/>
      </c>
      <c r="IP61" s="262" t="str">
        <f t="shared" si="294"/>
        <v/>
      </c>
      <c r="IQ61" s="262" t="str">
        <f t="shared" si="295"/>
        <v/>
      </c>
      <c r="IR61" s="262">
        <f t="shared" si="296"/>
        <v>2</v>
      </c>
      <c r="IS61" s="262">
        <f t="shared" si="297"/>
        <v>1</v>
      </c>
      <c r="IT61" s="262" t="str">
        <f t="shared" si="298"/>
        <v>Yes</v>
      </c>
      <c r="IU61" s="262" t="str">
        <f t="shared" si="299"/>
        <v>Yes</v>
      </c>
    </row>
    <row r="62" spans="1:255" ht="114.75">
      <c r="A62" s="349">
        <f>Input!A62</f>
        <v>61</v>
      </c>
      <c r="B62" s="22" t="str">
        <f>INDEX(ApplicantIDList,MATCH(AI62,ApplicantNameList,0))</f>
        <v>VNM-HCM</v>
      </c>
      <c r="C62" s="22" t="str">
        <f>INDEX(OperatorIDList,MATCH(AJ62,OperatorNameList,0))</f>
        <v>VNMOBILE</v>
      </c>
      <c r="D62" s="22" t="str">
        <f>Input!Y62</f>
        <v>359333</v>
      </c>
      <c r="E62" s="22" t="str">
        <f>Input!G62</f>
        <v>Số 59/3D, ấp Thới Tây 2, xã Tân Hiệp, huyện Hóc Môn, thành phố Hồ Chí Minh.</v>
      </c>
      <c r="F62" s="22" t="str">
        <f>TRIM(SUBSTITUTE(SUBSTITUTE(Input!H62,"Thành phố ",""),"Tỉnh ",""))</f>
        <v>Hồ Chí Minh</v>
      </c>
      <c r="G62" s="22" t="str">
        <f>Input!I62</f>
        <v>106,59853</v>
      </c>
      <c r="H62" s="22" t="str">
        <f>Input!J62</f>
        <v>10,90567</v>
      </c>
      <c r="I62" s="22">
        <f>Input!V62</f>
        <v>2</v>
      </c>
      <c r="J62" s="22" t="str">
        <f>Input!K62</f>
        <v>K00061291217D005</v>
      </c>
      <c r="K62" s="24" t="str">
        <f>TEXT(Input!L62,"dd/mm/yyyy")</f>
        <v>30/12/2017</v>
      </c>
      <c r="L62" s="24" t="str">
        <f>TEXT(Input!M62,"dd/mm/yyyy")</f>
        <v>29/12/2017</v>
      </c>
      <c r="M62" s="22" t="str">
        <f t="shared" si="135"/>
        <v>CÔNG TY CỔ PHẦN VIỄN THÔNG DI ĐỘNG VIETNAMOBILE;CÔNG TY CỔ PHẦN VIỄN THÔNG DI ĐỘNG VIETNAMOBILE</v>
      </c>
      <c r="N62" s="22" t="str">
        <f t="shared" si="136"/>
        <v>359333;359333</v>
      </c>
      <c r="O62" s="22" t="str">
        <f t="shared" si="137"/>
        <v>ERICSSON RBS 2216;ZTE ZXSDR BS8700</v>
      </c>
      <c r="P62" s="22" t="str">
        <f t="shared" si="138"/>
        <v>3;3</v>
      </c>
      <c r="Q62" s="22" t="str">
        <f t="shared" si="139"/>
        <v>4/4/4;2/2/2</v>
      </c>
      <c r="R62" s="22" t="str">
        <f t="shared" si="140"/>
        <v>80W/ 80W/ 80W;80W/ 80W/ 80W</v>
      </c>
      <c r="S62" s="22" t="str">
        <f t="shared" si="141"/>
        <v>G900;U2100</v>
      </c>
      <c r="T62" s="22" t="str">
        <f t="shared" si="142"/>
        <v>27m/ 27m/ 27m;34m/ 34m/ 34m</v>
      </c>
      <c r="U62" s="22">
        <v>61</v>
      </c>
      <c r="V62" s="22"/>
      <c r="W62" s="22" t="b">
        <f>INDEX(TrueFalseList,_xlfn.IFNA(MATCH(Input!EC62,CoKhongList,0),MATCH(Input!EC62,YesNoList,0)))</f>
        <v>1</v>
      </c>
      <c r="X62" s="22" t="b">
        <f>INDEX(TrueFalseList,_xlfn.IFNA(MATCH(Input!W62,CoKhongList,0),MATCH(Input!W62,YesNoList,0)))</f>
        <v>0</v>
      </c>
      <c r="Y62" s="22" t="str">
        <f>Input!DZ62</f>
        <v/>
      </c>
      <c r="Z62" s="22" t="b">
        <f>INDEX(TrueFalseList,_xlfn.IFNA(MATCH(Input!EA62,CoKhongList,0),MATCH(Input!EA62,YesNoList,0)))</f>
        <v>1</v>
      </c>
      <c r="AA62" s="22">
        <f t="shared" si="143"/>
        <v>14</v>
      </c>
      <c r="AB62" s="22" t="b">
        <v>0</v>
      </c>
      <c r="AC62" s="22" t="b">
        <v>1</v>
      </c>
      <c r="AD62" s="22">
        <f>Input!DR62</f>
        <v>0</v>
      </c>
      <c r="AE62" s="22"/>
      <c r="AF62" s="22">
        <f>Options!D66</f>
        <v>0</v>
      </c>
      <c r="AG62" s="22">
        <f t="shared" si="144"/>
        <v>0</v>
      </c>
      <c r="AH62" s="23"/>
      <c r="AI62" s="350" t="str">
        <f>Input!E62</f>
        <v>CHI NHÁNH CÔNG TY CỔ PHẦN VIỄN THÔNG DI ĐỘNG VIETNAMOBILE TẠI THÀNH PHỐ HỒ CHÍ MINH</v>
      </c>
      <c r="AJ62" s="350" t="str">
        <f>Input!F62</f>
        <v>CÔNG TY CỔ PHẦN VIỄN THÔNG DI ĐỘNG VIETNAMOBILE</v>
      </c>
      <c r="AK62" s="22">
        <f t="shared" si="145"/>
        <v>4</v>
      </c>
      <c r="AL62" s="258" t="str">
        <f t="shared" si="146"/>
        <v>thành phố Hồ Chí Minh.</v>
      </c>
      <c r="AM62" s="258" t="str">
        <f t="shared" si="147"/>
        <v>huyện Hóc Môn</v>
      </c>
      <c r="AN62" s="258" t="str">
        <f t="shared" si="148"/>
        <v>xã Tân Hiệp</v>
      </c>
      <c r="AO62" s="22" t="str">
        <f>INDEX(CityIDList,MATCH(F62,CityNameList,0))</f>
        <v>HCM</v>
      </c>
      <c r="AP62" s="23" t="str">
        <f>Input!X62</f>
        <v>CÔNG TY CỔ PHẦN VIỄN THÔNG DI ĐỘNG VIETNAMOBILE</v>
      </c>
      <c r="AQ62" s="23" t="str">
        <f>Input!AN62</f>
        <v>CÔNG TY CỔ PHẦN VIỄN THÔNG DI ĐỘNG VIETNAMOBILE</v>
      </c>
      <c r="AR62" s="23">
        <f>Input!BD62</f>
        <v>0</v>
      </c>
      <c r="AS62" s="23" t="str">
        <f>Input!BT62</f>
        <v/>
      </c>
      <c r="AT62" s="23" t="str">
        <f>Input!CH62</f>
        <v/>
      </c>
      <c r="AU62" s="23" t="str">
        <f>Input!CV62</f>
        <v/>
      </c>
      <c r="AV62" s="23" t="str">
        <f>IF(I62&gt;=1,INDEX(OperatorIDList,MATCH(AP62,OperatorNameList,0)),"")</f>
        <v>VNMOBILE</v>
      </c>
      <c r="AW62" s="23" t="str">
        <f>IF(I62&gt;=2,INDEX(OperatorIDList,MATCH(AQ62,OperatorNameList,0)),"")</f>
        <v>VNMOBILE</v>
      </c>
      <c r="AX62" s="23" t="str">
        <f>IF(I62&gt;=3,INDEX(OperatorIDList,MATCH(AR62,OperatorNameList,0)),"")</f>
        <v/>
      </c>
      <c r="AY62" s="23" t="str">
        <f>IF(I62&gt;=4,INDEX(OperatorIDList,MATCH(AS62,OperatorNameList,0)),"")</f>
        <v/>
      </c>
      <c r="AZ62" s="23" t="str">
        <f>IF(I62&gt;=5,INDEX(OperatorIDList,MATCH(AT62,OperatorNameList,0)),"")</f>
        <v/>
      </c>
      <c r="BA62" s="23" t="str">
        <f>IF(I62&gt;=6,INDEX(OperatorIDList,MATCH(AU62,OperatorNameList,0)),"")</f>
        <v/>
      </c>
      <c r="BB62" s="23" t="str">
        <f t="shared" si="149"/>
        <v>VNMOBILE;VNMOBILE</v>
      </c>
      <c r="BC62" s="23" t="str">
        <f>Input!Y62</f>
        <v>359333</v>
      </c>
      <c r="BD62" s="23" t="str">
        <f>Input!AO62</f>
        <v>359333</v>
      </c>
      <c r="BE62" s="23">
        <f>Input!BE62</f>
        <v>0</v>
      </c>
      <c r="BF62" s="23" t="str">
        <f>Input!BU62</f>
        <v/>
      </c>
      <c r="BG62" s="23" t="str">
        <f>Input!CI62</f>
        <v/>
      </c>
      <c r="BH62" s="23" t="str">
        <f>Input!CW62</f>
        <v/>
      </c>
      <c r="BI62" s="23" t="str">
        <f>Input!Z62</f>
        <v>ERICSSON RBS 2216</v>
      </c>
      <c r="BJ62" s="23" t="str">
        <f>Input!AP62</f>
        <v>ZTE ZXSDR BS8700</v>
      </c>
      <c r="BK62" s="23">
        <f>Input!BF62</f>
        <v>0</v>
      </c>
      <c r="BL62" s="23" t="str">
        <f>Input!BV62</f>
        <v/>
      </c>
      <c r="BM62" s="23" t="str">
        <f>Input!CJ62</f>
        <v/>
      </c>
      <c r="BN62" s="23" t="str">
        <f>Input!CX62</f>
        <v/>
      </c>
      <c r="BO62" s="350">
        <f>IF(ISNUMBER(Input!AA62),Input!AA62,0)</f>
        <v>3</v>
      </c>
      <c r="BP62" s="350">
        <f>IF(ISNUMBER(Input!AQ62),Input!AQ62,0)</f>
        <v>3</v>
      </c>
      <c r="BQ62" s="350">
        <f>IF(ISNUMBER(Input!BG62),Input!BG62,0)</f>
        <v>0</v>
      </c>
      <c r="BR62" s="350">
        <f>IF(ISNUMBER(Input!BW62),Input!BW62,0)</f>
        <v>0</v>
      </c>
      <c r="BS62" s="350">
        <f>IF(ISNUMBER(Input!CK62),Input!CK62,0)</f>
        <v>0</v>
      </c>
      <c r="BT62" s="351">
        <f>IF(ISNUMBER(Input!CY62),Input!CY62,0)</f>
        <v>0</v>
      </c>
      <c r="BU62" s="23" t="str">
        <f>Input!AF62</f>
        <v>4/4/4</v>
      </c>
      <c r="BV62" s="23" t="str">
        <f>Input!AV62</f>
        <v>2/2/2</v>
      </c>
      <c r="BW62" s="23" t="str">
        <f>Input!BL62</f>
        <v/>
      </c>
      <c r="BX62" s="23" t="str">
        <f>Input!CA62</f>
        <v/>
      </c>
      <c r="BY62" s="23" t="str">
        <f>Input!CO62</f>
        <v/>
      </c>
      <c r="BZ62" s="23" t="str">
        <f>Input!DC62</f>
        <v/>
      </c>
      <c r="CA62" s="23">
        <f t="shared" si="150"/>
        <v>4</v>
      </c>
      <c r="CB62" s="23">
        <f t="shared" si="151"/>
        <v>4</v>
      </c>
      <c r="CC62" s="23">
        <f t="shared" si="152"/>
        <v>4</v>
      </c>
      <c r="CD62" s="23">
        <f t="shared" si="153"/>
        <v>0</v>
      </c>
      <c r="CE62" s="23">
        <f t="shared" si="154"/>
        <v>0</v>
      </c>
      <c r="CF62" s="23">
        <f t="shared" si="155"/>
        <v>0</v>
      </c>
      <c r="CG62" s="23">
        <f t="shared" si="156"/>
        <v>2</v>
      </c>
      <c r="CH62" s="23">
        <f t="shared" si="157"/>
        <v>2</v>
      </c>
      <c r="CI62" s="23">
        <f t="shared" si="158"/>
        <v>2</v>
      </c>
      <c r="CJ62" s="23">
        <f t="shared" si="159"/>
        <v>0</v>
      </c>
      <c r="CK62" s="23">
        <f t="shared" si="160"/>
        <v>0</v>
      </c>
      <c r="CL62" s="23">
        <f t="shared" si="161"/>
        <v>0</v>
      </c>
      <c r="CM62" s="23">
        <f t="shared" si="162"/>
        <v>0</v>
      </c>
      <c r="CN62" s="23">
        <f t="shared" si="163"/>
        <v>0</v>
      </c>
      <c r="CO62" s="23">
        <f t="shared" si="164"/>
        <v>0</v>
      </c>
      <c r="CP62" s="23">
        <f t="shared" si="165"/>
        <v>0</v>
      </c>
      <c r="CQ62" s="23">
        <f t="shared" si="166"/>
        <v>0</v>
      </c>
      <c r="CR62" s="23">
        <f t="shared" si="167"/>
        <v>0</v>
      </c>
      <c r="CS62" s="23">
        <f t="shared" si="168"/>
        <v>0</v>
      </c>
      <c r="CT62" s="23">
        <f t="shared" si="169"/>
        <v>0</v>
      </c>
      <c r="CU62" s="23">
        <f t="shared" si="170"/>
        <v>0</v>
      </c>
      <c r="CV62" s="23">
        <f t="shared" si="171"/>
        <v>0</v>
      </c>
      <c r="CW62" s="23">
        <f t="shared" si="172"/>
        <v>0</v>
      </c>
      <c r="CX62" s="23">
        <f t="shared" si="173"/>
        <v>0</v>
      </c>
      <c r="CY62" s="23">
        <f t="shared" si="174"/>
        <v>0</v>
      </c>
      <c r="CZ62" s="23">
        <f t="shared" si="175"/>
        <v>0</v>
      </c>
      <c r="DA62" s="23">
        <f t="shared" si="176"/>
        <v>0</v>
      </c>
      <c r="DB62" s="23">
        <f t="shared" si="177"/>
        <v>0</v>
      </c>
      <c r="DC62" s="23">
        <f t="shared" si="178"/>
        <v>0</v>
      </c>
      <c r="DD62" s="23">
        <f t="shared" si="179"/>
        <v>0</v>
      </c>
      <c r="DE62" s="23">
        <f t="shared" si="180"/>
        <v>0</v>
      </c>
      <c r="DF62" s="23">
        <f t="shared" si="181"/>
        <v>0</v>
      </c>
      <c r="DG62" s="23">
        <f t="shared" si="182"/>
        <v>0</v>
      </c>
      <c r="DH62" s="23">
        <f t="shared" si="183"/>
        <v>0</v>
      </c>
      <c r="DI62" s="23">
        <f t="shared" si="184"/>
        <v>0</v>
      </c>
      <c r="DJ62" s="23">
        <f t="shared" si="185"/>
        <v>0</v>
      </c>
      <c r="DK62" s="23" t="str">
        <f>Input!AK62</f>
        <v>80W/80W/80W</v>
      </c>
      <c r="DL62" s="23" t="str">
        <f>Input!BA62</f>
        <v>80W/80W/80W</v>
      </c>
      <c r="DM62" s="23" t="str">
        <f>Input!BQ62</f>
        <v/>
      </c>
      <c r="DN62" s="23" t="str">
        <f>Input!CE62</f>
        <v/>
      </c>
      <c r="DO62" s="23" t="str">
        <f>Input!CS62</f>
        <v/>
      </c>
      <c r="DP62" s="23" t="str">
        <f>Input!DG62</f>
        <v/>
      </c>
      <c r="DQ62" s="23" t="str">
        <f t="shared" si="186"/>
        <v>80W/ 80W/ 80W</v>
      </c>
      <c r="DR62" s="23" t="str">
        <f t="shared" si="187"/>
        <v>80W/ 80W/ 80W</v>
      </c>
      <c r="DS62" s="23" t="str">
        <f t="shared" si="188"/>
        <v/>
      </c>
      <c r="DT62" s="23" t="str">
        <f t="shared" si="189"/>
        <v/>
      </c>
      <c r="DU62" s="23" t="str">
        <f t="shared" si="190"/>
        <v/>
      </c>
      <c r="DV62" s="23" t="str">
        <f t="shared" si="191"/>
        <v/>
      </c>
      <c r="DW62" s="23">
        <f t="shared" si="192"/>
        <v>80</v>
      </c>
      <c r="DX62" s="23">
        <f t="shared" si="193"/>
        <v>80</v>
      </c>
      <c r="DY62" s="23">
        <f t="shared" si="194"/>
        <v>80</v>
      </c>
      <c r="DZ62" s="23">
        <f t="shared" si="195"/>
        <v>0</v>
      </c>
      <c r="EA62" s="23">
        <f t="shared" si="196"/>
        <v>0</v>
      </c>
      <c r="EB62" s="23">
        <f t="shared" si="197"/>
        <v>0</v>
      </c>
      <c r="EC62" s="23">
        <f t="shared" si="198"/>
        <v>80</v>
      </c>
      <c r="ED62" s="23">
        <f t="shared" si="199"/>
        <v>80</v>
      </c>
      <c r="EE62" s="23">
        <f t="shared" si="200"/>
        <v>80</v>
      </c>
      <c r="EF62" s="23">
        <f t="shared" si="201"/>
        <v>80</v>
      </c>
      <c r="EG62" s="23">
        <f t="shared" si="202"/>
        <v>0</v>
      </c>
      <c r="EH62" s="23">
        <f t="shared" si="203"/>
        <v>0</v>
      </c>
      <c r="EI62" s="23">
        <f t="shared" si="204"/>
        <v>0</v>
      </c>
      <c r="EJ62" s="23">
        <f t="shared" si="205"/>
        <v>80</v>
      </c>
      <c r="EK62" s="23">
        <f t="shared" si="206"/>
        <v>0</v>
      </c>
      <c r="EL62" s="23">
        <f t="shared" si="207"/>
        <v>0</v>
      </c>
      <c r="EM62" s="23">
        <f t="shared" si="208"/>
        <v>0</v>
      </c>
      <c r="EN62" s="23">
        <f t="shared" si="209"/>
        <v>0</v>
      </c>
      <c r="EO62" s="23">
        <f t="shared" si="210"/>
        <v>0</v>
      </c>
      <c r="EP62" s="23">
        <f t="shared" si="211"/>
        <v>0</v>
      </c>
      <c r="EQ62" s="23">
        <f t="shared" si="212"/>
        <v>0</v>
      </c>
      <c r="ER62" s="23">
        <f t="shared" si="213"/>
        <v>0</v>
      </c>
      <c r="ES62" s="23">
        <f t="shared" si="214"/>
        <v>0</v>
      </c>
      <c r="ET62" s="23">
        <f t="shared" si="215"/>
        <v>0</v>
      </c>
      <c r="EU62" s="23">
        <f t="shared" si="216"/>
        <v>0</v>
      </c>
      <c r="EV62" s="23">
        <f t="shared" si="217"/>
        <v>0</v>
      </c>
      <c r="EW62" s="23">
        <f t="shared" si="218"/>
        <v>0</v>
      </c>
      <c r="EX62" s="23">
        <f t="shared" si="219"/>
        <v>0</v>
      </c>
      <c r="EY62" s="23">
        <f t="shared" si="220"/>
        <v>0</v>
      </c>
      <c r="EZ62" s="23">
        <f t="shared" si="221"/>
        <v>0</v>
      </c>
      <c r="FA62" s="23">
        <f t="shared" si="222"/>
        <v>0</v>
      </c>
      <c r="FB62" s="23">
        <f t="shared" si="223"/>
        <v>0</v>
      </c>
      <c r="FC62" s="23">
        <f t="shared" si="224"/>
        <v>0</v>
      </c>
      <c r="FD62" s="23">
        <f t="shared" si="225"/>
        <v>0</v>
      </c>
      <c r="FE62" s="23">
        <f t="shared" si="226"/>
        <v>0</v>
      </c>
      <c r="FF62" s="23">
        <f t="shared" si="227"/>
        <v>0</v>
      </c>
      <c r="FG62" s="23">
        <f t="shared" si="228"/>
        <v>0</v>
      </c>
      <c r="FH62" s="23">
        <f t="shared" si="229"/>
        <v>0</v>
      </c>
      <c r="FI62" s="23">
        <f t="shared" si="230"/>
        <v>0</v>
      </c>
      <c r="FJ62" s="23">
        <f t="shared" si="231"/>
        <v>0</v>
      </c>
      <c r="FK62" s="23">
        <f t="shared" si="232"/>
        <v>0</v>
      </c>
      <c r="FL62" s="23">
        <f t="shared" si="233"/>
        <v>0</v>
      </c>
      <c r="FM62" s="23">
        <f t="shared" si="234"/>
        <v>80</v>
      </c>
      <c r="FN62" s="23" t="str">
        <f>Input!AL62</f>
        <v>G900</v>
      </c>
      <c r="FO62" s="23" t="str">
        <f>Input!BB62</f>
        <v>U2100</v>
      </c>
      <c r="FP62" s="23">
        <f>Input!BR62</f>
        <v>0</v>
      </c>
      <c r="FQ62" s="23" t="str">
        <f>Input!CF62</f>
        <v/>
      </c>
      <c r="FR62" s="23" t="str">
        <f>Input!CT62</f>
        <v/>
      </c>
      <c r="FS62" s="23" t="str">
        <f>Input!DH62</f>
        <v/>
      </c>
      <c r="FT62" s="23" t="str">
        <f>Input!AM62</f>
        <v>27m/ 27m/ 27m</v>
      </c>
      <c r="FU62" s="23" t="str">
        <f>Input!BC62</f>
        <v>34m/ 34m/ 34m</v>
      </c>
      <c r="FV62" s="23">
        <f>Input!BS62</f>
        <v>0</v>
      </c>
      <c r="FW62" s="23" t="str">
        <f>Input!CG62</f>
        <v/>
      </c>
      <c r="FX62" s="23" t="str">
        <f>Input!CU62</f>
        <v/>
      </c>
      <c r="FY62" s="23" t="str">
        <f>Input!DI62</f>
        <v/>
      </c>
      <c r="FZ62" s="23" t="str">
        <f t="shared" si="235"/>
        <v>27m/ 27m/ 27m</v>
      </c>
      <c r="GA62" s="23" t="str">
        <f t="shared" si="236"/>
        <v>34m/ 34m/ 34m</v>
      </c>
      <c r="GB62" s="23" t="str">
        <f t="shared" si="237"/>
        <v/>
      </c>
      <c r="GC62" s="23" t="str">
        <f t="shared" si="238"/>
        <v/>
      </c>
      <c r="GD62" s="23" t="str">
        <f t="shared" si="239"/>
        <v/>
      </c>
      <c r="GE62" s="23" t="str">
        <f t="shared" si="240"/>
        <v/>
      </c>
      <c r="GF62" s="23">
        <f t="shared" si="241"/>
        <v>27</v>
      </c>
      <c r="GG62" s="23">
        <f t="shared" si="242"/>
        <v>27</v>
      </c>
      <c r="GH62" s="23">
        <f t="shared" si="243"/>
        <v>27</v>
      </c>
      <c r="GI62" s="23">
        <f t="shared" si="244"/>
        <v>0</v>
      </c>
      <c r="GJ62" s="23">
        <f t="shared" si="245"/>
        <v>0</v>
      </c>
      <c r="GK62" s="23">
        <f t="shared" si="246"/>
        <v>0</v>
      </c>
      <c r="GL62" s="23">
        <f t="shared" si="247"/>
        <v>34</v>
      </c>
      <c r="GM62" s="23">
        <f t="shared" si="248"/>
        <v>34</v>
      </c>
      <c r="GN62" s="23">
        <f t="shared" si="249"/>
        <v>34</v>
      </c>
      <c r="GO62" s="23">
        <f t="shared" si="250"/>
        <v>0</v>
      </c>
      <c r="GP62" s="23">
        <f t="shared" si="251"/>
        <v>0</v>
      </c>
      <c r="GQ62" s="23">
        <f t="shared" si="252"/>
        <v>0</v>
      </c>
      <c r="GR62" s="23">
        <f t="shared" si="253"/>
        <v>0</v>
      </c>
      <c r="GS62" s="23">
        <f t="shared" si="254"/>
        <v>0</v>
      </c>
      <c r="GT62" s="23">
        <f t="shared" si="255"/>
        <v>0</v>
      </c>
      <c r="GU62" s="23">
        <f t="shared" si="256"/>
        <v>0</v>
      </c>
      <c r="GV62" s="23">
        <f t="shared" si="257"/>
        <v>0</v>
      </c>
      <c r="GW62" s="23">
        <f t="shared" si="258"/>
        <v>0</v>
      </c>
      <c r="GX62" s="23">
        <f t="shared" si="259"/>
        <v>0</v>
      </c>
      <c r="GY62" s="23">
        <f t="shared" si="260"/>
        <v>0</v>
      </c>
      <c r="GZ62" s="23">
        <f t="shared" si="261"/>
        <v>0</v>
      </c>
      <c r="HA62" s="23">
        <f t="shared" si="262"/>
        <v>0</v>
      </c>
      <c r="HB62" s="23">
        <f t="shared" si="263"/>
        <v>0</v>
      </c>
      <c r="HC62" s="23">
        <f t="shared" si="264"/>
        <v>0</v>
      </c>
      <c r="HD62" s="23">
        <f t="shared" si="265"/>
        <v>0</v>
      </c>
      <c r="HE62" s="23">
        <f t="shared" si="266"/>
        <v>0</v>
      </c>
      <c r="HF62" s="23">
        <f t="shared" si="267"/>
        <v>0</v>
      </c>
      <c r="HG62" s="23">
        <f t="shared" si="268"/>
        <v>0</v>
      </c>
      <c r="HH62" s="23">
        <f t="shared" si="269"/>
        <v>0</v>
      </c>
      <c r="HI62" s="23">
        <f t="shared" si="270"/>
        <v>0</v>
      </c>
      <c r="HJ62" s="23">
        <f t="shared" si="271"/>
        <v>0</v>
      </c>
      <c r="HK62" s="23">
        <f t="shared" si="272"/>
        <v>0</v>
      </c>
      <c r="HL62" s="23">
        <f t="shared" si="273"/>
        <v>0</v>
      </c>
      <c r="HM62" s="23">
        <f t="shared" si="274"/>
        <v>0</v>
      </c>
      <c r="HN62" s="23">
        <f t="shared" si="275"/>
        <v>0</v>
      </c>
      <c r="HO62" s="23">
        <f t="shared" si="276"/>
        <v>0</v>
      </c>
      <c r="HP62" s="23" t="str">
        <f>INDEX(LabNameList,MATCH(LabId,LabIDList,0))</f>
        <v>Trung tâm Kiểm định và Chứng nhận 2</v>
      </c>
      <c r="HQ62" s="23">
        <f t="shared" si="277"/>
        <v>27</v>
      </c>
      <c r="HR62" s="23">
        <f t="shared" si="278"/>
        <v>34</v>
      </c>
      <c r="HS62" s="23">
        <f t="shared" si="279"/>
        <v>0</v>
      </c>
      <c r="HT62" s="23">
        <f t="shared" si="280"/>
        <v>0</v>
      </c>
      <c r="HU62" s="23">
        <f t="shared" si="281"/>
        <v>0</v>
      </c>
      <c r="HV62" s="23">
        <f t="shared" si="282"/>
        <v>0</v>
      </c>
      <c r="HW62" s="22">
        <f t="shared" si="283"/>
        <v>27</v>
      </c>
      <c r="HX62" s="22">
        <f>Input!EB62</f>
        <v>13</v>
      </c>
      <c r="HY62" s="23">
        <v>97</v>
      </c>
      <c r="HZ62" s="23"/>
      <c r="IA62" s="23"/>
      <c r="IB62" s="23"/>
      <c r="IC62" s="25" t="str">
        <f t="shared" si="284"/>
        <v>B00061050118TG65</v>
      </c>
      <c r="ID62" s="26">
        <f>Input!O62</f>
        <v>61</v>
      </c>
      <c r="IE62" s="260" t="str">
        <f t="shared" si="285"/>
        <v>050118</v>
      </c>
      <c r="IF62" s="25" t="s">
        <v>7128</v>
      </c>
      <c r="IG62" s="260" t="str">
        <f t="shared" si="286"/>
        <v>05/01/2018</v>
      </c>
      <c r="IH62" s="260" t="str">
        <f t="shared" si="287"/>
        <v>05/01/2023</v>
      </c>
      <c r="II62" s="342" t="str">
        <f xml:space="preserve"> Input!R62</f>
        <v>05/01/2018</v>
      </c>
      <c r="IJ62" s="260">
        <f t="shared" si="288"/>
        <v>44931</v>
      </c>
      <c r="IK62" s="261">
        <f t="shared" si="289"/>
        <v>3</v>
      </c>
      <c r="IL62" s="262" t="str">
        <f t="shared" si="290"/>
        <v>3-2</v>
      </c>
      <c r="IM62" s="262" t="str">
        <f t="shared" si="291"/>
        <v>CHUNG</v>
      </c>
      <c r="IN62" s="262" t="str">
        <f t="shared" si="292"/>
        <v>KHAC</v>
      </c>
      <c r="IO62" s="262" t="str">
        <f t="shared" si="293"/>
        <v/>
      </c>
      <c r="IP62" s="262" t="str">
        <f t="shared" si="294"/>
        <v/>
      </c>
      <c r="IQ62" s="262" t="str">
        <f t="shared" si="295"/>
        <v/>
      </c>
      <c r="IR62" s="262">
        <f t="shared" si="296"/>
        <v>2</v>
      </c>
      <c r="IS62" s="262">
        <f t="shared" si="297"/>
        <v>1</v>
      </c>
      <c r="IT62" s="262" t="str">
        <f t="shared" si="298"/>
        <v>Yes</v>
      </c>
      <c r="IU62" s="262" t="str">
        <f t="shared" si="299"/>
        <v>Yes</v>
      </c>
    </row>
    <row r="63" spans="1:255" ht="114.75">
      <c r="A63" s="349">
        <f>Input!A63</f>
        <v>62</v>
      </c>
      <c r="B63" s="22" t="str">
        <f>INDEX(ApplicantIDList,MATCH(AI63,ApplicantNameList,0))</f>
        <v>VNM-HCM</v>
      </c>
      <c r="C63" s="22" t="str">
        <f>INDEX(OperatorIDList,MATCH(AJ63,OperatorNameList,0))</f>
        <v>VNMOBILE</v>
      </c>
      <c r="D63" s="22" t="str">
        <f>Input!Y63</f>
        <v>359177</v>
      </c>
      <c r="E63" s="22" t="str">
        <f>Input!G63</f>
        <v>Số 135A, tỉnh lộ 15, ấp 11A, xã Tân Thạnh Đông, huyện Củ Chi, thành phố Hồ Chí Minh.</v>
      </c>
      <c r="F63" s="22" t="str">
        <f>TRIM(SUBSTITUTE(SUBSTITUTE(Input!H63,"Thành phố ",""),"Tỉnh ",""))</f>
        <v>Hồ Chí Minh</v>
      </c>
      <c r="G63" s="22" t="str">
        <f>Input!I63</f>
        <v>106,60392</v>
      </c>
      <c r="H63" s="22" t="str">
        <f>Input!J63</f>
        <v>10,94262</v>
      </c>
      <c r="I63" s="22">
        <f>Input!V63</f>
        <v>2</v>
      </c>
      <c r="J63" s="22" t="str">
        <f>Input!K63</f>
        <v>K00062291217D005</v>
      </c>
      <c r="K63" s="24" t="str">
        <f>TEXT(Input!L63,"dd/mm/yyyy")</f>
        <v>30/12/2017</v>
      </c>
      <c r="L63" s="24" t="str">
        <f>TEXT(Input!M63,"dd/mm/yyyy")</f>
        <v>29/12/2017</v>
      </c>
      <c r="M63" s="22" t="str">
        <f t="shared" si="135"/>
        <v>CÔNG TY CỔ PHẦN VIỄN THÔNG DI ĐỘNG VIETNAMOBILE;CÔNG TY CỔ PHẦN VIỄN THÔNG DI ĐỘNG VIETNAMOBILE</v>
      </c>
      <c r="N63" s="22" t="str">
        <f t="shared" si="136"/>
        <v>359177;359177</v>
      </c>
      <c r="O63" s="22" t="str">
        <f t="shared" si="137"/>
        <v>ERICSSON RBS 2216;ZTE ZXSDR BS8700</v>
      </c>
      <c r="P63" s="22" t="str">
        <f t="shared" si="138"/>
        <v>3;3</v>
      </c>
      <c r="Q63" s="22" t="str">
        <f t="shared" si="139"/>
        <v>4/2/2;2/2/2</v>
      </c>
      <c r="R63" s="22" t="str">
        <f t="shared" si="140"/>
        <v>80W/ 40W/ 40W;80W/ 80W/ 80W</v>
      </c>
      <c r="S63" s="22" t="str">
        <f t="shared" si="141"/>
        <v>G900;U2100</v>
      </c>
      <c r="T63" s="22" t="str">
        <f t="shared" si="142"/>
        <v>25m/ 25m/ 25m;22m/ 22m/ 22m</v>
      </c>
      <c r="U63" s="22">
        <v>62</v>
      </c>
      <c r="V63" s="22"/>
      <c r="W63" s="22" t="b">
        <f>INDEX(TrueFalseList,_xlfn.IFNA(MATCH(Input!EC63,CoKhongList,0),MATCH(Input!EC63,YesNoList,0)))</f>
        <v>0</v>
      </c>
      <c r="X63" s="22" t="b">
        <f>INDEX(TrueFalseList,_xlfn.IFNA(MATCH(Input!W63,CoKhongList,0),MATCH(Input!W63,YesNoList,0)))</f>
        <v>0</v>
      </c>
      <c r="Y63" s="22" t="str">
        <f>Input!DZ63</f>
        <v/>
      </c>
      <c r="Z63" s="22" t="b">
        <f>INDEX(TrueFalseList,_xlfn.IFNA(MATCH(Input!EA63,CoKhongList,0),MATCH(Input!EA63,YesNoList,0)))</f>
        <v>1</v>
      </c>
      <c r="AA63" s="22">
        <f t="shared" si="143"/>
        <v>12</v>
      </c>
      <c r="AB63" s="22" t="b">
        <v>0</v>
      </c>
      <c r="AC63" s="22" t="b">
        <v>1</v>
      </c>
      <c r="AD63" s="22">
        <f>Input!DR63</f>
        <v>0</v>
      </c>
      <c r="AE63" s="22"/>
      <c r="AF63" s="22">
        <f>Options!D67</f>
        <v>0</v>
      </c>
      <c r="AG63" s="22">
        <f t="shared" si="144"/>
        <v>0</v>
      </c>
      <c r="AH63" s="23"/>
      <c r="AI63" s="350" t="str">
        <f>Input!E63</f>
        <v>CHI NHÁNH CÔNG TY CỔ PHẦN VIỄN THÔNG DI ĐỘNG VIETNAMOBILE TẠI THÀNH PHỐ HỒ CHÍ MINH</v>
      </c>
      <c r="AJ63" s="350" t="str">
        <f>Input!F63</f>
        <v>CÔNG TY CỔ PHẦN VIỄN THÔNG DI ĐỘNG VIETNAMOBILE</v>
      </c>
      <c r="AK63" s="22">
        <f t="shared" si="145"/>
        <v>5</v>
      </c>
      <c r="AL63" s="258" t="str">
        <f t="shared" si="146"/>
        <v>thành phố Hồ Chí Minh.</v>
      </c>
      <c r="AM63" s="258" t="str">
        <f t="shared" si="147"/>
        <v>huyện Củ Chi</v>
      </c>
      <c r="AN63" s="258" t="str">
        <f t="shared" si="148"/>
        <v>xã Tân Thạnh Đông</v>
      </c>
      <c r="AO63" s="22" t="str">
        <f>INDEX(CityIDList,MATCH(F63,CityNameList,0))</f>
        <v>HCM</v>
      </c>
      <c r="AP63" s="23" t="str">
        <f>Input!X63</f>
        <v>CÔNG TY CỔ PHẦN VIỄN THÔNG DI ĐỘNG VIETNAMOBILE</v>
      </c>
      <c r="AQ63" s="23" t="str">
        <f>Input!AN63</f>
        <v>CÔNG TY CỔ PHẦN VIỄN THÔNG DI ĐỘNG VIETNAMOBILE</v>
      </c>
      <c r="AR63" s="23">
        <f>Input!BD63</f>
        <v>0</v>
      </c>
      <c r="AS63" s="23" t="str">
        <f>Input!BT63</f>
        <v/>
      </c>
      <c r="AT63" s="23" t="str">
        <f>Input!CH63</f>
        <v/>
      </c>
      <c r="AU63" s="23" t="str">
        <f>Input!CV63</f>
        <v/>
      </c>
      <c r="AV63" s="23" t="str">
        <f>IF(I63&gt;=1,INDEX(OperatorIDList,MATCH(AP63,OperatorNameList,0)),"")</f>
        <v>VNMOBILE</v>
      </c>
      <c r="AW63" s="23" t="str">
        <f>IF(I63&gt;=2,INDEX(OperatorIDList,MATCH(AQ63,OperatorNameList,0)),"")</f>
        <v>VNMOBILE</v>
      </c>
      <c r="AX63" s="23" t="str">
        <f>IF(I63&gt;=3,INDEX(OperatorIDList,MATCH(AR63,OperatorNameList,0)),"")</f>
        <v/>
      </c>
      <c r="AY63" s="23" t="str">
        <f>IF(I63&gt;=4,INDEX(OperatorIDList,MATCH(AS63,OperatorNameList,0)),"")</f>
        <v/>
      </c>
      <c r="AZ63" s="23" t="str">
        <f>IF(I63&gt;=5,INDEX(OperatorIDList,MATCH(AT63,OperatorNameList,0)),"")</f>
        <v/>
      </c>
      <c r="BA63" s="23" t="str">
        <f>IF(I63&gt;=6,INDEX(OperatorIDList,MATCH(AU63,OperatorNameList,0)),"")</f>
        <v/>
      </c>
      <c r="BB63" s="23" t="str">
        <f t="shared" si="149"/>
        <v>VNMOBILE;VNMOBILE</v>
      </c>
      <c r="BC63" s="23" t="str">
        <f>Input!Y63</f>
        <v>359177</v>
      </c>
      <c r="BD63" s="23" t="str">
        <f>Input!AO63</f>
        <v>359177</v>
      </c>
      <c r="BE63" s="23">
        <f>Input!BE63</f>
        <v>0</v>
      </c>
      <c r="BF63" s="23" t="str">
        <f>Input!BU63</f>
        <v/>
      </c>
      <c r="BG63" s="23" t="str">
        <f>Input!CI63</f>
        <v/>
      </c>
      <c r="BH63" s="23" t="str">
        <f>Input!CW63</f>
        <v/>
      </c>
      <c r="BI63" s="23" t="str">
        <f>Input!Z63</f>
        <v>ERICSSON RBS 2216</v>
      </c>
      <c r="BJ63" s="23" t="str">
        <f>Input!AP63</f>
        <v>ZTE ZXSDR BS8700</v>
      </c>
      <c r="BK63" s="23">
        <f>Input!BF63</f>
        <v>0</v>
      </c>
      <c r="BL63" s="23" t="str">
        <f>Input!BV63</f>
        <v/>
      </c>
      <c r="BM63" s="23" t="str">
        <f>Input!CJ63</f>
        <v/>
      </c>
      <c r="BN63" s="23" t="str">
        <f>Input!CX63</f>
        <v/>
      </c>
      <c r="BO63" s="350">
        <f>IF(ISNUMBER(Input!AA63),Input!AA63,0)</f>
        <v>3</v>
      </c>
      <c r="BP63" s="350">
        <f>IF(ISNUMBER(Input!AQ63),Input!AQ63,0)</f>
        <v>3</v>
      </c>
      <c r="BQ63" s="350">
        <f>IF(ISNUMBER(Input!BG63),Input!BG63,0)</f>
        <v>0</v>
      </c>
      <c r="BR63" s="350">
        <f>IF(ISNUMBER(Input!BW63),Input!BW63,0)</f>
        <v>0</v>
      </c>
      <c r="BS63" s="350">
        <f>IF(ISNUMBER(Input!CK63),Input!CK63,0)</f>
        <v>0</v>
      </c>
      <c r="BT63" s="351">
        <f>IF(ISNUMBER(Input!CY63),Input!CY63,0)</f>
        <v>0</v>
      </c>
      <c r="BU63" s="23" t="str">
        <f>Input!AF63</f>
        <v>4/2/2</v>
      </c>
      <c r="BV63" s="23" t="str">
        <f>Input!AV63</f>
        <v>2/2/2</v>
      </c>
      <c r="BW63" s="23" t="str">
        <f>Input!BL63</f>
        <v/>
      </c>
      <c r="BX63" s="23" t="str">
        <f>Input!CA63</f>
        <v/>
      </c>
      <c r="BY63" s="23" t="str">
        <f>Input!CO63</f>
        <v/>
      </c>
      <c r="BZ63" s="23" t="str">
        <f>Input!DC63</f>
        <v/>
      </c>
      <c r="CA63" s="23">
        <f t="shared" si="150"/>
        <v>4</v>
      </c>
      <c r="CB63" s="23">
        <f t="shared" si="151"/>
        <v>2</v>
      </c>
      <c r="CC63" s="23">
        <f t="shared" si="152"/>
        <v>2</v>
      </c>
      <c r="CD63" s="23">
        <f t="shared" si="153"/>
        <v>0</v>
      </c>
      <c r="CE63" s="23">
        <f t="shared" si="154"/>
        <v>0</v>
      </c>
      <c r="CF63" s="23">
        <f t="shared" si="155"/>
        <v>0</v>
      </c>
      <c r="CG63" s="23">
        <f t="shared" si="156"/>
        <v>2</v>
      </c>
      <c r="CH63" s="23">
        <f t="shared" si="157"/>
        <v>2</v>
      </c>
      <c r="CI63" s="23">
        <f t="shared" si="158"/>
        <v>2</v>
      </c>
      <c r="CJ63" s="23">
        <f t="shared" si="159"/>
        <v>0</v>
      </c>
      <c r="CK63" s="23">
        <f t="shared" si="160"/>
        <v>0</v>
      </c>
      <c r="CL63" s="23">
        <f t="shared" si="161"/>
        <v>0</v>
      </c>
      <c r="CM63" s="23">
        <f t="shared" si="162"/>
        <v>0</v>
      </c>
      <c r="CN63" s="23">
        <f t="shared" si="163"/>
        <v>0</v>
      </c>
      <c r="CO63" s="23">
        <f t="shared" si="164"/>
        <v>0</v>
      </c>
      <c r="CP63" s="23">
        <f t="shared" si="165"/>
        <v>0</v>
      </c>
      <c r="CQ63" s="23">
        <f t="shared" si="166"/>
        <v>0</v>
      </c>
      <c r="CR63" s="23">
        <f t="shared" si="167"/>
        <v>0</v>
      </c>
      <c r="CS63" s="23">
        <f t="shared" si="168"/>
        <v>0</v>
      </c>
      <c r="CT63" s="23">
        <f t="shared" si="169"/>
        <v>0</v>
      </c>
      <c r="CU63" s="23">
        <f t="shared" si="170"/>
        <v>0</v>
      </c>
      <c r="CV63" s="23">
        <f t="shared" si="171"/>
        <v>0</v>
      </c>
      <c r="CW63" s="23">
        <f t="shared" si="172"/>
        <v>0</v>
      </c>
      <c r="CX63" s="23">
        <f t="shared" si="173"/>
        <v>0</v>
      </c>
      <c r="CY63" s="23">
        <f t="shared" si="174"/>
        <v>0</v>
      </c>
      <c r="CZ63" s="23">
        <f t="shared" si="175"/>
        <v>0</v>
      </c>
      <c r="DA63" s="23">
        <f t="shared" si="176"/>
        <v>0</v>
      </c>
      <c r="DB63" s="23">
        <f t="shared" si="177"/>
        <v>0</v>
      </c>
      <c r="DC63" s="23">
        <f t="shared" si="178"/>
        <v>0</v>
      </c>
      <c r="DD63" s="23">
        <f t="shared" si="179"/>
        <v>0</v>
      </c>
      <c r="DE63" s="23">
        <f t="shared" si="180"/>
        <v>0</v>
      </c>
      <c r="DF63" s="23">
        <f t="shared" si="181"/>
        <v>0</v>
      </c>
      <c r="DG63" s="23">
        <f t="shared" si="182"/>
        <v>0</v>
      </c>
      <c r="DH63" s="23">
        <f t="shared" si="183"/>
        <v>0</v>
      </c>
      <c r="DI63" s="23">
        <f t="shared" si="184"/>
        <v>0</v>
      </c>
      <c r="DJ63" s="23">
        <f t="shared" si="185"/>
        <v>0</v>
      </c>
      <c r="DK63" s="23" t="str">
        <f>Input!AK63</f>
        <v>80W/40W/40W</v>
      </c>
      <c r="DL63" s="23" t="str">
        <f>Input!BA63</f>
        <v>80W/80W/80W</v>
      </c>
      <c r="DM63" s="23" t="str">
        <f>Input!BQ63</f>
        <v/>
      </c>
      <c r="DN63" s="23" t="str">
        <f>Input!CE63</f>
        <v/>
      </c>
      <c r="DO63" s="23" t="str">
        <f>Input!CS63</f>
        <v/>
      </c>
      <c r="DP63" s="23" t="str">
        <f>Input!DG63</f>
        <v/>
      </c>
      <c r="DQ63" s="23" t="str">
        <f t="shared" si="186"/>
        <v>80W/ 40W/ 40W</v>
      </c>
      <c r="DR63" s="23" t="str">
        <f t="shared" si="187"/>
        <v>80W/ 80W/ 80W</v>
      </c>
      <c r="DS63" s="23" t="str">
        <f t="shared" si="188"/>
        <v/>
      </c>
      <c r="DT63" s="23" t="str">
        <f t="shared" si="189"/>
        <v/>
      </c>
      <c r="DU63" s="23" t="str">
        <f t="shared" si="190"/>
        <v/>
      </c>
      <c r="DV63" s="23" t="str">
        <f t="shared" si="191"/>
        <v/>
      </c>
      <c r="DW63" s="23">
        <f t="shared" si="192"/>
        <v>80</v>
      </c>
      <c r="DX63" s="23">
        <f t="shared" si="193"/>
        <v>40</v>
      </c>
      <c r="DY63" s="23">
        <f t="shared" si="194"/>
        <v>40</v>
      </c>
      <c r="DZ63" s="23">
        <f t="shared" si="195"/>
        <v>0</v>
      </c>
      <c r="EA63" s="23">
        <f t="shared" si="196"/>
        <v>0</v>
      </c>
      <c r="EB63" s="23">
        <f t="shared" si="197"/>
        <v>0</v>
      </c>
      <c r="EC63" s="23">
        <f t="shared" si="198"/>
        <v>80</v>
      </c>
      <c r="ED63" s="23">
        <f t="shared" si="199"/>
        <v>80</v>
      </c>
      <c r="EE63" s="23">
        <f t="shared" si="200"/>
        <v>80</v>
      </c>
      <c r="EF63" s="23">
        <f t="shared" si="201"/>
        <v>80</v>
      </c>
      <c r="EG63" s="23">
        <f t="shared" si="202"/>
        <v>0</v>
      </c>
      <c r="EH63" s="23">
        <f t="shared" si="203"/>
        <v>0</v>
      </c>
      <c r="EI63" s="23">
        <f t="shared" si="204"/>
        <v>0</v>
      </c>
      <c r="EJ63" s="23">
        <f t="shared" si="205"/>
        <v>80</v>
      </c>
      <c r="EK63" s="23">
        <f t="shared" si="206"/>
        <v>0</v>
      </c>
      <c r="EL63" s="23">
        <f t="shared" si="207"/>
        <v>0</v>
      </c>
      <c r="EM63" s="23">
        <f t="shared" si="208"/>
        <v>0</v>
      </c>
      <c r="EN63" s="23">
        <f t="shared" si="209"/>
        <v>0</v>
      </c>
      <c r="EO63" s="23">
        <f t="shared" si="210"/>
        <v>0</v>
      </c>
      <c r="EP63" s="23">
        <f t="shared" si="211"/>
        <v>0</v>
      </c>
      <c r="EQ63" s="23">
        <f t="shared" si="212"/>
        <v>0</v>
      </c>
      <c r="ER63" s="23">
        <f t="shared" si="213"/>
        <v>0</v>
      </c>
      <c r="ES63" s="23">
        <f t="shared" si="214"/>
        <v>0</v>
      </c>
      <c r="ET63" s="23">
        <f t="shared" si="215"/>
        <v>0</v>
      </c>
      <c r="EU63" s="23">
        <f t="shared" si="216"/>
        <v>0</v>
      </c>
      <c r="EV63" s="23">
        <f t="shared" si="217"/>
        <v>0</v>
      </c>
      <c r="EW63" s="23">
        <f t="shared" si="218"/>
        <v>0</v>
      </c>
      <c r="EX63" s="23">
        <f t="shared" si="219"/>
        <v>0</v>
      </c>
      <c r="EY63" s="23">
        <f t="shared" si="220"/>
        <v>0</v>
      </c>
      <c r="EZ63" s="23">
        <f t="shared" si="221"/>
        <v>0</v>
      </c>
      <c r="FA63" s="23">
        <f t="shared" si="222"/>
        <v>0</v>
      </c>
      <c r="FB63" s="23">
        <f t="shared" si="223"/>
        <v>0</v>
      </c>
      <c r="FC63" s="23">
        <f t="shared" si="224"/>
        <v>0</v>
      </c>
      <c r="FD63" s="23">
        <f t="shared" si="225"/>
        <v>0</v>
      </c>
      <c r="FE63" s="23">
        <f t="shared" si="226"/>
        <v>0</v>
      </c>
      <c r="FF63" s="23">
        <f t="shared" si="227"/>
        <v>0</v>
      </c>
      <c r="FG63" s="23">
        <f t="shared" si="228"/>
        <v>0</v>
      </c>
      <c r="FH63" s="23">
        <f t="shared" si="229"/>
        <v>0</v>
      </c>
      <c r="FI63" s="23">
        <f t="shared" si="230"/>
        <v>0</v>
      </c>
      <c r="FJ63" s="23">
        <f t="shared" si="231"/>
        <v>0</v>
      </c>
      <c r="FK63" s="23">
        <f t="shared" si="232"/>
        <v>0</v>
      </c>
      <c r="FL63" s="23">
        <f t="shared" si="233"/>
        <v>0</v>
      </c>
      <c r="FM63" s="23">
        <f t="shared" si="234"/>
        <v>80</v>
      </c>
      <c r="FN63" s="23" t="str">
        <f>Input!AL63</f>
        <v>G900</v>
      </c>
      <c r="FO63" s="23" t="str">
        <f>Input!BB63</f>
        <v>U2100</v>
      </c>
      <c r="FP63" s="23">
        <f>Input!BR63</f>
        <v>0</v>
      </c>
      <c r="FQ63" s="23" t="str">
        <f>Input!CF63</f>
        <v/>
      </c>
      <c r="FR63" s="23" t="str">
        <f>Input!CT63</f>
        <v/>
      </c>
      <c r="FS63" s="23" t="str">
        <f>Input!DH63</f>
        <v/>
      </c>
      <c r="FT63" s="23" t="str">
        <f>Input!AM63</f>
        <v>25m/ 25m/ 25m</v>
      </c>
      <c r="FU63" s="23" t="str">
        <f>Input!BC63</f>
        <v>22m/ 22m/ 22m</v>
      </c>
      <c r="FV63" s="23">
        <f>Input!BS63</f>
        <v>0</v>
      </c>
      <c r="FW63" s="23" t="str">
        <f>Input!CG63</f>
        <v/>
      </c>
      <c r="FX63" s="23" t="str">
        <f>Input!CU63</f>
        <v/>
      </c>
      <c r="FY63" s="23" t="str">
        <f>Input!DI63</f>
        <v/>
      </c>
      <c r="FZ63" s="23" t="str">
        <f t="shared" si="235"/>
        <v>25m/ 25m/ 25m</v>
      </c>
      <c r="GA63" s="23" t="str">
        <f t="shared" si="236"/>
        <v>22m/ 22m/ 22m</v>
      </c>
      <c r="GB63" s="23" t="str">
        <f t="shared" si="237"/>
        <v/>
      </c>
      <c r="GC63" s="23" t="str">
        <f t="shared" si="238"/>
        <v/>
      </c>
      <c r="GD63" s="23" t="str">
        <f t="shared" si="239"/>
        <v/>
      </c>
      <c r="GE63" s="23" t="str">
        <f t="shared" si="240"/>
        <v/>
      </c>
      <c r="GF63" s="23">
        <f t="shared" si="241"/>
        <v>25</v>
      </c>
      <c r="GG63" s="23">
        <f t="shared" si="242"/>
        <v>25</v>
      </c>
      <c r="GH63" s="23">
        <f t="shared" si="243"/>
        <v>25</v>
      </c>
      <c r="GI63" s="23">
        <f t="shared" si="244"/>
        <v>0</v>
      </c>
      <c r="GJ63" s="23">
        <f t="shared" si="245"/>
        <v>0</v>
      </c>
      <c r="GK63" s="23">
        <f t="shared" si="246"/>
        <v>0</v>
      </c>
      <c r="GL63" s="23">
        <f t="shared" si="247"/>
        <v>22</v>
      </c>
      <c r="GM63" s="23">
        <f t="shared" si="248"/>
        <v>22</v>
      </c>
      <c r="GN63" s="23">
        <f t="shared" si="249"/>
        <v>22</v>
      </c>
      <c r="GO63" s="23">
        <f t="shared" si="250"/>
        <v>0</v>
      </c>
      <c r="GP63" s="23">
        <f t="shared" si="251"/>
        <v>0</v>
      </c>
      <c r="GQ63" s="23">
        <f t="shared" si="252"/>
        <v>0</v>
      </c>
      <c r="GR63" s="23">
        <f t="shared" si="253"/>
        <v>0</v>
      </c>
      <c r="GS63" s="23">
        <f t="shared" si="254"/>
        <v>0</v>
      </c>
      <c r="GT63" s="23">
        <f t="shared" si="255"/>
        <v>0</v>
      </c>
      <c r="GU63" s="23">
        <f t="shared" si="256"/>
        <v>0</v>
      </c>
      <c r="GV63" s="23">
        <f t="shared" si="257"/>
        <v>0</v>
      </c>
      <c r="GW63" s="23">
        <f t="shared" si="258"/>
        <v>0</v>
      </c>
      <c r="GX63" s="23">
        <f t="shared" si="259"/>
        <v>0</v>
      </c>
      <c r="GY63" s="23">
        <f t="shared" si="260"/>
        <v>0</v>
      </c>
      <c r="GZ63" s="23">
        <f t="shared" si="261"/>
        <v>0</v>
      </c>
      <c r="HA63" s="23">
        <f t="shared" si="262"/>
        <v>0</v>
      </c>
      <c r="HB63" s="23">
        <f t="shared" si="263"/>
        <v>0</v>
      </c>
      <c r="HC63" s="23">
        <f t="shared" si="264"/>
        <v>0</v>
      </c>
      <c r="HD63" s="23">
        <f t="shared" si="265"/>
        <v>0</v>
      </c>
      <c r="HE63" s="23">
        <f t="shared" si="266"/>
        <v>0</v>
      </c>
      <c r="HF63" s="23">
        <f t="shared" si="267"/>
        <v>0</v>
      </c>
      <c r="HG63" s="23">
        <f t="shared" si="268"/>
        <v>0</v>
      </c>
      <c r="HH63" s="23">
        <f t="shared" si="269"/>
        <v>0</v>
      </c>
      <c r="HI63" s="23">
        <f t="shared" si="270"/>
        <v>0</v>
      </c>
      <c r="HJ63" s="23">
        <f t="shared" si="271"/>
        <v>0</v>
      </c>
      <c r="HK63" s="23">
        <f t="shared" si="272"/>
        <v>0</v>
      </c>
      <c r="HL63" s="23">
        <f t="shared" si="273"/>
        <v>0</v>
      </c>
      <c r="HM63" s="23">
        <f t="shared" si="274"/>
        <v>0</v>
      </c>
      <c r="HN63" s="23">
        <f t="shared" si="275"/>
        <v>0</v>
      </c>
      <c r="HO63" s="23">
        <f t="shared" si="276"/>
        <v>0</v>
      </c>
      <c r="HP63" s="23" t="str">
        <f>INDEX(LabNameList,MATCH(LabId,LabIDList,0))</f>
        <v>Trung tâm Kiểm định và Chứng nhận 2</v>
      </c>
      <c r="HQ63" s="23">
        <f t="shared" si="277"/>
        <v>25</v>
      </c>
      <c r="HR63" s="23">
        <f t="shared" si="278"/>
        <v>22</v>
      </c>
      <c r="HS63" s="23">
        <f t="shared" si="279"/>
        <v>0</v>
      </c>
      <c r="HT63" s="23">
        <f t="shared" si="280"/>
        <v>0</v>
      </c>
      <c r="HU63" s="23">
        <f t="shared" si="281"/>
        <v>0</v>
      </c>
      <c r="HV63" s="23">
        <f t="shared" si="282"/>
        <v>0</v>
      </c>
      <c r="HW63" s="22">
        <f t="shared" si="283"/>
        <v>22</v>
      </c>
      <c r="HX63" s="22">
        <f>Input!EB63</f>
        <v>10</v>
      </c>
      <c r="HY63" s="23">
        <v>97</v>
      </c>
      <c r="HZ63" s="23"/>
      <c r="IA63" s="23"/>
      <c r="IB63" s="23"/>
      <c r="IC63" s="25" t="str">
        <f t="shared" si="284"/>
        <v>B00062050118TG66</v>
      </c>
      <c r="ID63" s="26">
        <f>Input!O63</f>
        <v>62</v>
      </c>
      <c r="IE63" s="260" t="str">
        <f t="shared" si="285"/>
        <v>050118</v>
      </c>
      <c r="IF63" s="25" t="s">
        <v>7129</v>
      </c>
      <c r="IG63" s="260" t="str">
        <f t="shared" si="286"/>
        <v>05/01/2018</v>
      </c>
      <c r="IH63" s="260" t="str">
        <f t="shared" si="287"/>
        <v>05/01/2023</v>
      </c>
      <c r="II63" s="342" t="str">
        <f xml:space="preserve"> Input!R63</f>
        <v>05/01/2018</v>
      </c>
      <c r="IJ63" s="260">
        <f t="shared" si="288"/>
        <v>44931</v>
      </c>
      <c r="IK63" s="261">
        <f t="shared" si="289"/>
        <v>3</v>
      </c>
      <c r="IL63" s="262" t="str">
        <f t="shared" si="290"/>
        <v>3-2</v>
      </c>
      <c r="IM63" s="262" t="str">
        <f t="shared" si="291"/>
        <v>CHUNG</v>
      </c>
      <c r="IN63" s="262" t="str">
        <f t="shared" si="292"/>
        <v>KHAC</v>
      </c>
      <c r="IO63" s="262" t="str">
        <f t="shared" si="293"/>
        <v/>
      </c>
      <c r="IP63" s="262" t="str">
        <f t="shared" si="294"/>
        <v/>
      </c>
      <c r="IQ63" s="262" t="str">
        <f t="shared" si="295"/>
        <v/>
      </c>
      <c r="IR63" s="262">
        <f t="shared" si="296"/>
        <v>2</v>
      </c>
      <c r="IS63" s="262">
        <f t="shared" si="297"/>
        <v>1</v>
      </c>
      <c r="IT63" s="262" t="str">
        <f t="shared" si="298"/>
        <v>Yes</v>
      </c>
      <c r="IU63" s="262" t="str">
        <f t="shared" si="299"/>
        <v>Yes</v>
      </c>
    </row>
    <row r="64" spans="1:255" ht="114.75">
      <c r="A64" s="349">
        <f>Input!A64</f>
        <v>63</v>
      </c>
      <c r="B64" s="22" t="str">
        <f>INDEX(ApplicantIDList,MATCH(AI64,ApplicantNameList,0))</f>
        <v>VNM-HCM</v>
      </c>
      <c r="C64" s="22" t="str">
        <f>INDEX(OperatorIDList,MATCH(AJ64,OperatorNameList,0))</f>
        <v>VNMOBILE</v>
      </c>
      <c r="D64" s="22" t="str">
        <f>Input!Y64</f>
        <v>359408</v>
      </c>
      <c r="E64" s="22" t="str">
        <f>Input!G64</f>
        <v>Số 32/14, đường số 124, ấp 5, xã Tân Thạnh Đông, huyện Củ Chi, thành phố Hồ Chí Minh.</v>
      </c>
      <c r="F64" s="22" t="str">
        <f>TRIM(SUBSTITUTE(SUBSTITUTE(Input!H64,"Thành phố ",""),"Tỉnh ",""))</f>
        <v>Hồ Chí Minh</v>
      </c>
      <c r="G64" s="22" t="str">
        <f>Input!I64</f>
        <v>106,58774</v>
      </c>
      <c r="H64" s="22" t="str">
        <f>Input!J64</f>
        <v>10,97213</v>
      </c>
      <c r="I64" s="22">
        <f>Input!V64</f>
        <v>2</v>
      </c>
      <c r="J64" s="22" t="str">
        <f>Input!K64</f>
        <v>K00063301217D005</v>
      </c>
      <c r="K64" s="24" t="str">
        <f>TEXT(Input!L64,"dd/mm/yyyy")</f>
        <v>30/12/2017</v>
      </c>
      <c r="L64" s="24" t="str">
        <f>TEXT(Input!M64,"dd/mm/yyyy")</f>
        <v>30/12/2017</v>
      </c>
      <c r="M64" s="22" t="str">
        <f t="shared" si="135"/>
        <v>CÔNG TY CỔ PHẦN VIỄN THÔNG DI ĐỘNG VIETNAMOBILE;CÔNG TY CỔ PHẦN VIỄN THÔNG DI ĐỘNG VIETNAMOBILE</v>
      </c>
      <c r="N64" s="22" t="str">
        <f t="shared" si="136"/>
        <v>359408;359408</v>
      </c>
      <c r="O64" s="22" t="str">
        <f t="shared" si="137"/>
        <v>ERICSSON RBS 2216;ZTE ZXSDR BS8700</v>
      </c>
      <c r="P64" s="22" t="str">
        <f t="shared" si="138"/>
        <v>3;3</v>
      </c>
      <c r="Q64" s="22" t="str">
        <f t="shared" si="139"/>
        <v>4/4/4;2/2/2</v>
      </c>
      <c r="R64" s="22" t="str">
        <f t="shared" si="140"/>
        <v>80W/ 80W/ 80W;80W/ 80W/ 80W</v>
      </c>
      <c r="S64" s="22" t="str">
        <f t="shared" si="141"/>
        <v>G900;U2100</v>
      </c>
      <c r="T64" s="22" t="str">
        <f t="shared" si="142"/>
        <v>31m/ 31m/ 31m;31m/ 31m/ 31m</v>
      </c>
      <c r="U64" s="22">
        <v>63</v>
      </c>
      <c r="V64" s="22"/>
      <c r="W64" s="22" t="b">
        <f>INDEX(TrueFalseList,_xlfn.IFNA(MATCH(Input!EC64,CoKhongList,0),MATCH(Input!EC64,YesNoList,0)))</f>
        <v>1</v>
      </c>
      <c r="X64" s="22" t="b">
        <f>INDEX(TrueFalseList,_xlfn.IFNA(MATCH(Input!W64,CoKhongList,0),MATCH(Input!W64,YesNoList,0)))</f>
        <v>0</v>
      </c>
      <c r="Y64" s="22" t="str">
        <f>Input!DZ64</f>
        <v/>
      </c>
      <c r="Z64" s="22" t="b">
        <f>INDEX(TrueFalseList,_xlfn.IFNA(MATCH(Input!EA64,CoKhongList,0),MATCH(Input!EA64,YesNoList,0)))</f>
        <v>1</v>
      </c>
      <c r="AA64" s="22">
        <f t="shared" si="143"/>
        <v>10</v>
      </c>
      <c r="AB64" s="22" t="b">
        <v>0</v>
      </c>
      <c r="AC64" s="22" t="b">
        <v>1</v>
      </c>
      <c r="AD64" s="22" t="str">
        <f>Input!DR64</f>
        <v>Anten dualband</v>
      </c>
      <c r="AE64" s="22"/>
      <c r="AF64" s="22">
        <f>Options!D68</f>
        <v>0</v>
      </c>
      <c r="AG64" s="22" t="str">
        <f t="shared" si="144"/>
        <v>Anten dualband</v>
      </c>
      <c r="AH64" s="23"/>
      <c r="AI64" s="350" t="str">
        <f>Input!E64</f>
        <v>CHI NHÁNH CÔNG TY CỔ PHẦN VIỄN THÔNG DI ĐỘNG VIETNAMOBILE TẠI THÀNH PHỐ HỒ CHÍ MINH</v>
      </c>
      <c r="AJ64" s="350" t="str">
        <f>Input!F64</f>
        <v>CÔNG TY CỔ PHẦN VIỄN THÔNG DI ĐỘNG VIETNAMOBILE</v>
      </c>
      <c r="AK64" s="22">
        <f t="shared" si="145"/>
        <v>5</v>
      </c>
      <c r="AL64" s="258" t="str">
        <f t="shared" si="146"/>
        <v>thành phố Hồ Chí Minh.</v>
      </c>
      <c r="AM64" s="258" t="str">
        <f t="shared" si="147"/>
        <v>huyện Củ Chi</v>
      </c>
      <c r="AN64" s="258" t="str">
        <f t="shared" si="148"/>
        <v>xã Tân Thạnh Đông</v>
      </c>
      <c r="AO64" s="22" t="str">
        <f>INDEX(CityIDList,MATCH(F64,CityNameList,0))</f>
        <v>HCM</v>
      </c>
      <c r="AP64" s="23" t="str">
        <f>Input!X64</f>
        <v>CÔNG TY CỔ PHẦN VIỄN THÔNG DI ĐỘNG VIETNAMOBILE</v>
      </c>
      <c r="AQ64" s="23" t="str">
        <f>Input!AN64</f>
        <v>CÔNG TY CỔ PHẦN VIỄN THÔNG DI ĐỘNG VIETNAMOBILE</v>
      </c>
      <c r="AR64" s="23">
        <f>Input!BD64</f>
        <v>0</v>
      </c>
      <c r="AS64" s="23" t="str">
        <f>Input!BT64</f>
        <v/>
      </c>
      <c r="AT64" s="23" t="str">
        <f>Input!CH64</f>
        <v/>
      </c>
      <c r="AU64" s="23" t="str">
        <f>Input!CV64</f>
        <v/>
      </c>
      <c r="AV64" s="23" t="str">
        <f>IF(I64&gt;=1,INDEX(OperatorIDList,MATCH(AP64,OperatorNameList,0)),"")</f>
        <v>VNMOBILE</v>
      </c>
      <c r="AW64" s="23" t="str">
        <f>IF(I64&gt;=2,INDEX(OperatorIDList,MATCH(AQ64,OperatorNameList,0)),"")</f>
        <v>VNMOBILE</v>
      </c>
      <c r="AX64" s="23" t="str">
        <f>IF(I64&gt;=3,INDEX(OperatorIDList,MATCH(AR64,OperatorNameList,0)),"")</f>
        <v/>
      </c>
      <c r="AY64" s="23" t="str">
        <f>IF(I64&gt;=4,INDEX(OperatorIDList,MATCH(AS64,OperatorNameList,0)),"")</f>
        <v/>
      </c>
      <c r="AZ64" s="23" t="str">
        <f>IF(I64&gt;=5,INDEX(OperatorIDList,MATCH(AT64,OperatorNameList,0)),"")</f>
        <v/>
      </c>
      <c r="BA64" s="23" t="str">
        <f>IF(I64&gt;=6,INDEX(OperatorIDList,MATCH(AU64,OperatorNameList,0)),"")</f>
        <v/>
      </c>
      <c r="BB64" s="23" t="str">
        <f t="shared" si="149"/>
        <v>VNMOBILE;VNMOBILE</v>
      </c>
      <c r="BC64" s="23" t="str">
        <f>Input!Y64</f>
        <v>359408</v>
      </c>
      <c r="BD64" s="23" t="str">
        <f>Input!AO64</f>
        <v>359408</v>
      </c>
      <c r="BE64" s="23">
        <f>Input!BE64</f>
        <v>0</v>
      </c>
      <c r="BF64" s="23" t="str">
        <f>Input!BU64</f>
        <v/>
      </c>
      <c r="BG64" s="23" t="str">
        <f>Input!CI64</f>
        <v/>
      </c>
      <c r="BH64" s="23" t="str">
        <f>Input!CW64</f>
        <v/>
      </c>
      <c r="BI64" s="23" t="str">
        <f>Input!Z64</f>
        <v>ERICSSON RBS 2216</v>
      </c>
      <c r="BJ64" s="23" t="str">
        <f>Input!AP64</f>
        <v>ZTE ZXSDR BS8700</v>
      </c>
      <c r="BK64" s="23">
        <f>Input!BF64</f>
        <v>0</v>
      </c>
      <c r="BL64" s="23" t="str">
        <f>Input!BV64</f>
        <v/>
      </c>
      <c r="BM64" s="23" t="str">
        <f>Input!CJ64</f>
        <v/>
      </c>
      <c r="BN64" s="23" t="str">
        <f>Input!CX64</f>
        <v/>
      </c>
      <c r="BO64" s="350">
        <f>IF(ISNUMBER(Input!AA64),Input!AA64,0)</f>
        <v>3</v>
      </c>
      <c r="BP64" s="350">
        <f>IF(ISNUMBER(Input!AQ64),Input!AQ64,0)</f>
        <v>3</v>
      </c>
      <c r="BQ64" s="350">
        <f>IF(ISNUMBER(Input!BG64),Input!BG64,0)</f>
        <v>0</v>
      </c>
      <c r="BR64" s="350">
        <f>IF(ISNUMBER(Input!BW64),Input!BW64,0)</f>
        <v>0</v>
      </c>
      <c r="BS64" s="350">
        <f>IF(ISNUMBER(Input!CK64),Input!CK64,0)</f>
        <v>0</v>
      </c>
      <c r="BT64" s="351">
        <f>IF(ISNUMBER(Input!CY64),Input!CY64,0)</f>
        <v>0</v>
      </c>
      <c r="BU64" s="23" t="str">
        <f>Input!AF64</f>
        <v>4/4/4</v>
      </c>
      <c r="BV64" s="23" t="str">
        <f>Input!AV64</f>
        <v>2/2/2</v>
      </c>
      <c r="BW64" s="23" t="str">
        <f>Input!BL64</f>
        <v/>
      </c>
      <c r="BX64" s="23" t="str">
        <f>Input!CA64</f>
        <v/>
      </c>
      <c r="BY64" s="23" t="str">
        <f>Input!CO64</f>
        <v/>
      </c>
      <c r="BZ64" s="23" t="str">
        <f>Input!DC64</f>
        <v/>
      </c>
      <c r="CA64" s="23">
        <f t="shared" si="150"/>
        <v>4</v>
      </c>
      <c r="CB64" s="23">
        <f t="shared" si="151"/>
        <v>4</v>
      </c>
      <c r="CC64" s="23">
        <f t="shared" si="152"/>
        <v>4</v>
      </c>
      <c r="CD64" s="23">
        <f t="shared" si="153"/>
        <v>0</v>
      </c>
      <c r="CE64" s="23">
        <f t="shared" si="154"/>
        <v>0</v>
      </c>
      <c r="CF64" s="23">
        <f t="shared" si="155"/>
        <v>0</v>
      </c>
      <c r="CG64" s="23">
        <f t="shared" si="156"/>
        <v>2</v>
      </c>
      <c r="CH64" s="23">
        <f t="shared" si="157"/>
        <v>2</v>
      </c>
      <c r="CI64" s="23">
        <f t="shared" si="158"/>
        <v>2</v>
      </c>
      <c r="CJ64" s="23">
        <f t="shared" si="159"/>
        <v>0</v>
      </c>
      <c r="CK64" s="23">
        <f t="shared" si="160"/>
        <v>0</v>
      </c>
      <c r="CL64" s="23">
        <f t="shared" si="161"/>
        <v>0</v>
      </c>
      <c r="CM64" s="23">
        <f t="shared" si="162"/>
        <v>0</v>
      </c>
      <c r="CN64" s="23">
        <f t="shared" si="163"/>
        <v>0</v>
      </c>
      <c r="CO64" s="23">
        <f t="shared" si="164"/>
        <v>0</v>
      </c>
      <c r="CP64" s="23">
        <f t="shared" si="165"/>
        <v>0</v>
      </c>
      <c r="CQ64" s="23">
        <f t="shared" si="166"/>
        <v>0</v>
      </c>
      <c r="CR64" s="23">
        <f t="shared" si="167"/>
        <v>0</v>
      </c>
      <c r="CS64" s="23">
        <f t="shared" si="168"/>
        <v>0</v>
      </c>
      <c r="CT64" s="23">
        <f t="shared" si="169"/>
        <v>0</v>
      </c>
      <c r="CU64" s="23">
        <f t="shared" si="170"/>
        <v>0</v>
      </c>
      <c r="CV64" s="23">
        <f t="shared" si="171"/>
        <v>0</v>
      </c>
      <c r="CW64" s="23">
        <f t="shared" si="172"/>
        <v>0</v>
      </c>
      <c r="CX64" s="23">
        <f t="shared" si="173"/>
        <v>0</v>
      </c>
      <c r="CY64" s="23">
        <f t="shared" si="174"/>
        <v>0</v>
      </c>
      <c r="CZ64" s="23">
        <f t="shared" si="175"/>
        <v>0</v>
      </c>
      <c r="DA64" s="23">
        <f t="shared" si="176"/>
        <v>0</v>
      </c>
      <c r="DB64" s="23">
        <f t="shared" si="177"/>
        <v>0</v>
      </c>
      <c r="DC64" s="23">
        <f t="shared" si="178"/>
        <v>0</v>
      </c>
      <c r="DD64" s="23">
        <f t="shared" si="179"/>
        <v>0</v>
      </c>
      <c r="DE64" s="23">
        <f t="shared" si="180"/>
        <v>0</v>
      </c>
      <c r="DF64" s="23">
        <f t="shared" si="181"/>
        <v>0</v>
      </c>
      <c r="DG64" s="23">
        <f t="shared" si="182"/>
        <v>0</v>
      </c>
      <c r="DH64" s="23">
        <f t="shared" si="183"/>
        <v>0</v>
      </c>
      <c r="DI64" s="23">
        <f t="shared" si="184"/>
        <v>0</v>
      </c>
      <c r="DJ64" s="23">
        <f t="shared" si="185"/>
        <v>0</v>
      </c>
      <c r="DK64" s="23" t="str">
        <f>Input!AK64</f>
        <v>80W/80W/80W</v>
      </c>
      <c r="DL64" s="23" t="str">
        <f>Input!BA64</f>
        <v>80W/80W/80W</v>
      </c>
      <c r="DM64" s="23" t="str">
        <f>Input!BQ64</f>
        <v/>
      </c>
      <c r="DN64" s="23" t="str">
        <f>Input!CE64</f>
        <v/>
      </c>
      <c r="DO64" s="23" t="str">
        <f>Input!CS64</f>
        <v/>
      </c>
      <c r="DP64" s="23" t="str">
        <f>Input!DG64</f>
        <v/>
      </c>
      <c r="DQ64" s="23" t="str">
        <f t="shared" si="186"/>
        <v>80W/ 80W/ 80W</v>
      </c>
      <c r="DR64" s="23" t="str">
        <f t="shared" si="187"/>
        <v>80W/ 80W/ 80W</v>
      </c>
      <c r="DS64" s="23" t="str">
        <f t="shared" si="188"/>
        <v/>
      </c>
      <c r="DT64" s="23" t="str">
        <f t="shared" si="189"/>
        <v/>
      </c>
      <c r="DU64" s="23" t="str">
        <f t="shared" si="190"/>
        <v/>
      </c>
      <c r="DV64" s="23" t="str">
        <f t="shared" si="191"/>
        <v/>
      </c>
      <c r="DW64" s="23">
        <f t="shared" si="192"/>
        <v>80</v>
      </c>
      <c r="DX64" s="23">
        <f t="shared" si="193"/>
        <v>80</v>
      </c>
      <c r="DY64" s="23">
        <f t="shared" si="194"/>
        <v>80</v>
      </c>
      <c r="DZ64" s="23">
        <f t="shared" si="195"/>
        <v>0</v>
      </c>
      <c r="EA64" s="23">
        <f t="shared" si="196"/>
        <v>0</v>
      </c>
      <c r="EB64" s="23">
        <f t="shared" si="197"/>
        <v>0</v>
      </c>
      <c r="EC64" s="23">
        <f t="shared" si="198"/>
        <v>80</v>
      </c>
      <c r="ED64" s="23">
        <f t="shared" si="199"/>
        <v>80</v>
      </c>
      <c r="EE64" s="23">
        <f t="shared" si="200"/>
        <v>80</v>
      </c>
      <c r="EF64" s="23">
        <f t="shared" si="201"/>
        <v>80</v>
      </c>
      <c r="EG64" s="23">
        <f t="shared" si="202"/>
        <v>0</v>
      </c>
      <c r="EH64" s="23">
        <f t="shared" si="203"/>
        <v>0</v>
      </c>
      <c r="EI64" s="23">
        <f t="shared" si="204"/>
        <v>0</v>
      </c>
      <c r="EJ64" s="23">
        <f t="shared" si="205"/>
        <v>80</v>
      </c>
      <c r="EK64" s="23">
        <f t="shared" si="206"/>
        <v>0</v>
      </c>
      <c r="EL64" s="23">
        <f t="shared" si="207"/>
        <v>0</v>
      </c>
      <c r="EM64" s="23">
        <f t="shared" si="208"/>
        <v>0</v>
      </c>
      <c r="EN64" s="23">
        <f t="shared" si="209"/>
        <v>0</v>
      </c>
      <c r="EO64" s="23">
        <f t="shared" si="210"/>
        <v>0</v>
      </c>
      <c r="EP64" s="23">
        <f t="shared" si="211"/>
        <v>0</v>
      </c>
      <c r="EQ64" s="23">
        <f t="shared" si="212"/>
        <v>0</v>
      </c>
      <c r="ER64" s="23">
        <f t="shared" si="213"/>
        <v>0</v>
      </c>
      <c r="ES64" s="23">
        <f t="shared" si="214"/>
        <v>0</v>
      </c>
      <c r="ET64" s="23">
        <f t="shared" si="215"/>
        <v>0</v>
      </c>
      <c r="EU64" s="23">
        <f t="shared" si="216"/>
        <v>0</v>
      </c>
      <c r="EV64" s="23">
        <f t="shared" si="217"/>
        <v>0</v>
      </c>
      <c r="EW64" s="23">
        <f t="shared" si="218"/>
        <v>0</v>
      </c>
      <c r="EX64" s="23">
        <f t="shared" si="219"/>
        <v>0</v>
      </c>
      <c r="EY64" s="23">
        <f t="shared" si="220"/>
        <v>0</v>
      </c>
      <c r="EZ64" s="23">
        <f t="shared" si="221"/>
        <v>0</v>
      </c>
      <c r="FA64" s="23">
        <f t="shared" si="222"/>
        <v>0</v>
      </c>
      <c r="FB64" s="23">
        <f t="shared" si="223"/>
        <v>0</v>
      </c>
      <c r="FC64" s="23">
        <f t="shared" si="224"/>
        <v>0</v>
      </c>
      <c r="FD64" s="23">
        <f t="shared" si="225"/>
        <v>0</v>
      </c>
      <c r="FE64" s="23">
        <f t="shared" si="226"/>
        <v>0</v>
      </c>
      <c r="FF64" s="23">
        <f t="shared" si="227"/>
        <v>0</v>
      </c>
      <c r="FG64" s="23">
        <f t="shared" si="228"/>
        <v>0</v>
      </c>
      <c r="FH64" s="23">
        <f t="shared" si="229"/>
        <v>0</v>
      </c>
      <c r="FI64" s="23">
        <f t="shared" si="230"/>
        <v>0</v>
      </c>
      <c r="FJ64" s="23">
        <f t="shared" si="231"/>
        <v>0</v>
      </c>
      <c r="FK64" s="23">
        <f t="shared" si="232"/>
        <v>0</v>
      </c>
      <c r="FL64" s="23">
        <f t="shared" si="233"/>
        <v>0</v>
      </c>
      <c r="FM64" s="23">
        <f t="shared" si="234"/>
        <v>80</v>
      </c>
      <c r="FN64" s="23" t="str">
        <f>Input!AL64</f>
        <v>G900</v>
      </c>
      <c r="FO64" s="23" t="str">
        <f>Input!BB64</f>
        <v>U2100</v>
      </c>
      <c r="FP64" s="23">
        <f>Input!BR64</f>
        <v>0</v>
      </c>
      <c r="FQ64" s="23" t="str">
        <f>Input!CF64</f>
        <v/>
      </c>
      <c r="FR64" s="23" t="str">
        <f>Input!CT64</f>
        <v/>
      </c>
      <c r="FS64" s="23" t="str">
        <f>Input!DH64</f>
        <v/>
      </c>
      <c r="FT64" s="23" t="str">
        <f>Input!AM64</f>
        <v>31m/ 31m/ 31m</v>
      </c>
      <c r="FU64" s="23" t="str">
        <f>Input!BC64</f>
        <v>31m/ 31m/ 31m</v>
      </c>
      <c r="FV64" s="23">
        <f>Input!BS64</f>
        <v>0</v>
      </c>
      <c r="FW64" s="23" t="str">
        <f>Input!CG64</f>
        <v/>
      </c>
      <c r="FX64" s="23" t="str">
        <f>Input!CU64</f>
        <v/>
      </c>
      <c r="FY64" s="23" t="str">
        <f>Input!DI64</f>
        <v/>
      </c>
      <c r="FZ64" s="23" t="str">
        <f t="shared" si="235"/>
        <v>31m/ 31m/ 31m</v>
      </c>
      <c r="GA64" s="23" t="str">
        <f t="shared" si="236"/>
        <v>31m/ 31m/ 31m</v>
      </c>
      <c r="GB64" s="23" t="str">
        <f t="shared" si="237"/>
        <v/>
      </c>
      <c r="GC64" s="23" t="str">
        <f t="shared" si="238"/>
        <v/>
      </c>
      <c r="GD64" s="23" t="str">
        <f t="shared" si="239"/>
        <v/>
      </c>
      <c r="GE64" s="23" t="str">
        <f t="shared" si="240"/>
        <v/>
      </c>
      <c r="GF64" s="23">
        <f t="shared" si="241"/>
        <v>31</v>
      </c>
      <c r="GG64" s="23">
        <f t="shared" si="242"/>
        <v>31</v>
      </c>
      <c r="GH64" s="23">
        <f t="shared" si="243"/>
        <v>31</v>
      </c>
      <c r="GI64" s="23">
        <f t="shared" si="244"/>
        <v>0</v>
      </c>
      <c r="GJ64" s="23">
        <f t="shared" si="245"/>
        <v>0</v>
      </c>
      <c r="GK64" s="23">
        <f t="shared" si="246"/>
        <v>0</v>
      </c>
      <c r="GL64" s="23">
        <f t="shared" si="247"/>
        <v>31</v>
      </c>
      <c r="GM64" s="23">
        <f t="shared" si="248"/>
        <v>31</v>
      </c>
      <c r="GN64" s="23">
        <f t="shared" si="249"/>
        <v>31</v>
      </c>
      <c r="GO64" s="23">
        <f t="shared" si="250"/>
        <v>0</v>
      </c>
      <c r="GP64" s="23">
        <f t="shared" si="251"/>
        <v>0</v>
      </c>
      <c r="GQ64" s="23">
        <f t="shared" si="252"/>
        <v>0</v>
      </c>
      <c r="GR64" s="23">
        <f t="shared" si="253"/>
        <v>0</v>
      </c>
      <c r="GS64" s="23">
        <f t="shared" si="254"/>
        <v>0</v>
      </c>
      <c r="GT64" s="23">
        <f t="shared" si="255"/>
        <v>0</v>
      </c>
      <c r="GU64" s="23">
        <f t="shared" si="256"/>
        <v>0</v>
      </c>
      <c r="GV64" s="23">
        <f t="shared" si="257"/>
        <v>0</v>
      </c>
      <c r="GW64" s="23">
        <f t="shared" si="258"/>
        <v>0</v>
      </c>
      <c r="GX64" s="23">
        <f t="shared" si="259"/>
        <v>0</v>
      </c>
      <c r="GY64" s="23">
        <f t="shared" si="260"/>
        <v>0</v>
      </c>
      <c r="GZ64" s="23">
        <f t="shared" si="261"/>
        <v>0</v>
      </c>
      <c r="HA64" s="23">
        <f t="shared" si="262"/>
        <v>0</v>
      </c>
      <c r="HB64" s="23">
        <f t="shared" si="263"/>
        <v>0</v>
      </c>
      <c r="HC64" s="23">
        <f t="shared" si="264"/>
        <v>0</v>
      </c>
      <c r="HD64" s="23">
        <f t="shared" si="265"/>
        <v>0</v>
      </c>
      <c r="HE64" s="23">
        <f t="shared" si="266"/>
        <v>0</v>
      </c>
      <c r="HF64" s="23">
        <f t="shared" si="267"/>
        <v>0</v>
      </c>
      <c r="HG64" s="23">
        <f t="shared" si="268"/>
        <v>0</v>
      </c>
      <c r="HH64" s="23">
        <f t="shared" si="269"/>
        <v>0</v>
      </c>
      <c r="HI64" s="23">
        <f t="shared" si="270"/>
        <v>0</v>
      </c>
      <c r="HJ64" s="23">
        <f t="shared" si="271"/>
        <v>0</v>
      </c>
      <c r="HK64" s="23">
        <f t="shared" si="272"/>
        <v>0</v>
      </c>
      <c r="HL64" s="23">
        <f t="shared" si="273"/>
        <v>0</v>
      </c>
      <c r="HM64" s="23">
        <f t="shared" si="274"/>
        <v>0</v>
      </c>
      <c r="HN64" s="23">
        <f t="shared" si="275"/>
        <v>0</v>
      </c>
      <c r="HO64" s="23">
        <f t="shared" si="276"/>
        <v>0</v>
      </c>
      <c r="HP64" s="23" t="str">
        <f>INDEX(LabNameList,MATCH(LabId,LabIDList,0))</f>
        <v>Trung tâm Kiểm định và Chứng nhận 2</v>
      </c>
      <c r="HQ64" s="23">
        <f t="shared" si="277"/>
        <v>31</v>
      </c>
      <c r="HR64" s="23">
        <f t="shared" si="278"/>
        <v>31</v>
      </c>
      <c r="HS64" s="23">
        <f t="shared" si="279"/>
        <v>0</v>
      </c>
      <c r="HT64" s="23">
        <f t="shared" si="280"/>
        <v>0</v>
      </c>
      <c r="HU64" s="23">
        <f t="shared" si="281"/>
        <v>0</v>
      </c>
      <c r="HV64" s="23">
        <f t="shared" si="282"/>
        <v>0</v>
      </c>
      <c r="HW64" s="22">
        <f t="shared" si="283"/>
        <v>31</v>
      </c>
      <c r="HX64" s="22">
        <f>Input!EB64</f>
        <v>21</v>
      </c>
      <c r="HY64" s="23">
        <v>97</v>
      </c>
      <c r="HZ64" s="23"/>
      <c r="IA64" s="23"/>
      <c r="IB64" s="23"/>
      <c r="IC64" s="25" t="str">
        <f t="shared" si="284"/>
        <v>B00063050118TG67</v>
      </c>
      <c r="ID64" s="26">
        <f>Input!O64</f>
        <v>63</v>
      </c>
      <c r="IE64" s="260" t="str">
        <f t="shared" si="285"/>
        <v>050118</v>
      </c>
      <c r="IF64" s="25" t="s">
        <v>7130</v>
      </c>
      <c r="IG64" s="260" t="str">
        <f t="shared" si="286"/>
        <v>05/01/2018</v>
      </c>
      <c r="IH64" s="260" t="str">
        <f t="shared" si="287"/>
        <v>05/01/2023</v>
      </c>
      <c r="II64" s="342" t="str">
        <f xml:space="preserve"> Input!R64</f>
        <v>05/01/2018</v>
      </c>
      <c r="IJ64" s="260">
        <f t="shared" si="288"/>
        <v>44931</v>
      </c>
      <c r="IK64" s="261">
        <f t="shared" si="289"/>
        <v>3</v>
      </c>
      <c r="IL64" s="262" t="str">
        <f t="shared" si="290"/>
        <v>3-2</v>
      </c>
      <c r="IM64" s="262" t="str">
        <f t="shared" si="291"/>
        <v>CHUNG</v>
      </c>
      <c r="IN64" s="262" t="str">
        <f t="shared" si="292"/>
        <v>KHAC</v>
      </c>
      <c r="IO64" s="262" t="str">
        <f t="shared" si="293"/>
        <v/>
      </c>
      <c r="IP64" s="262" t="str">
        <f t="shared" si="294"/>
        <v/>
      </c>
      <c r="IQ64" s="262" t="str">
        <f t="shared" si="295"/>
        <v/>
      </c>
      <c r="IR64" s="262">
        <f t="shared" si="296"/>
        <v>2</v>
      </c>
      <c r="IS64" s="262">
        <f t="shared" si="297"/>
        <v>1</v>
      </c>
      <c r="IT64" s="262" t="str">
        <f t="shared" si="298"/>
        <v>Yes</v>
      </c>
      <c r="IU64" s="262" t="str">
        <f t="shared" si="299"/>
        <v>Yes</v>
      </c>
    </row>
    <row r="65" spans="1:255" ht="114.75">
      <c r="A65" s="349">
        <f>Input!A65</f>
        <v>64</v>
      </c>
      <c r="B65" s="22" t="str">
        <f>INDEX(ApplicantIDList,MATCH(AI65,ApplicantNameList,0))</f>
        <v>VNM-HCM</v>
      </c>
      <c r="C65" s="22" t="str">
        <f>INDEX(OperatorIDList,MATCH(AJ65,OperatorNameList,0))</f>
        <v>VNMOBILE</v>
      </c>
      <c r="D65" s="22" t="str">
        <f>Input!Y65</f>
        <v>359227</v>
      </c>
      <c r="E65" s="22" t="str">
        <f>Input!G65</f>
        <v>Tổ 6, ấp Cây Da, xã Tân Phú Trung, huyện Củ Chi, thành phố Hồ Chí Minh.</v>
      </c>
      <c r="F65" s="22" t="str">
        <f>TRIM(SUBSTITUTE(SUBSTITUTE(Input!H65,"Thành phố ",""),"Tỉnh ",""))</f>
        <v>Hồ Chí Minh</v>
      </c>
      <c r="G65" s="22" t="str">
        <f>Input!I65</f>
        <v>106,54261</v>
      </c>
      <c r="H65" s="22" t="str">
        <f>Input!J65</f>
        <v>10,97095</v>
      </c>
      <c r="I65" s="22">
        <f>Input!V65</f>
        <v>2</v>
      </c>
      <c r="J65" s="22" t="str">
        <f>Input!K65</f>
        <v>K00064301217D005</v>
      </c>
      <c r="K65" s="24" t="str">
        <f>TEXT(Input!L65,"dd/mm/yyyy")</f>
        <v>30/12/2017</v>
      </c>
      <c r="L65" s="24" t="str">
        <f>TEXT(Input!M65,"dd/mm/yyyy")</f>
        <v>30/12/2017</v>
      </c>
      <c r="M65" s="22" t="str">
        <f t="shared" si="135"/>
        <v>CÔNG TY CỔ PHẦN VIỄN THÔNG DI ĐỘNG VIETNAMOBILE;CÔNG TY CỔ PHẦN VIỄN THÔNG DI ĐỘNG VIETNAMOBILE</v>
      </c>
      <c r="N65" s="22" t="str">
        <f t="shared" si="136"/>
        <v>359227;359227</v>
      </c>
      <c r="O65" s="22" t="str">
        <f t="shared" si="137"/>
        <v>ERICSSON RBS 2216;ZTE ZXSDR BS8700</v>
      </c>
      <c r="P65" s="22" t="str">
        <f t="shared" si="138"/>
        <v>3;3</v>
      </c>
      <c r="Q65" s="22" t="str">
        <f t="shared" si="139"/>
        <v>3/3/2;2/2/2</v>
      </c>
      <c r="R65" s="22" t="str">
        <f t="shared" si="140"/>
        <v>76W/ 76W/ 40W;80W/ 80W/ 80W</v>
      </c>
      <c r="S65" s="22" t="str">
        <f t="shared" si="141"/>
        <v>G900;U2100</v>
      </c>
      <c r="T65" s="22" t="str">
        <f t="shared" si="142"/>
        <v>33m/ 33m/ 33m;33m/ 33m/ 33m</v>
      </c>
      <c r="U65" s="22">
        <v>64</v>
      </c>
      <c r="V65" s="22"/>
      <c r="W65" s="22" t="b">
        <f>INDEX(TrueFalseList,_xlfn.IFNA(MATCH(Input!EC65,CoKhongList,0),MATCH(Input!EC65,YesNoList,0)))</f>
        <v>1</v>
      </c>
      <c r="X65" s="22" t="b">
        <f>INDEX(TrueFalseList,_xlfn.IFNA(MATCH(Input!W65,CoKhongList,0),MATCH(Input!W65,YesNoList,0)))</f>
        <v>1</v>
      </c>
      <c r="Y65" s="22">
        <f>Input!DZ65</f>
        <v>33</v>
      </c>
      <c r="Z65" s="22" t="b">
        <f>INDEX(TrueFalseList,_xlfn.IFNA(MATCH(Input!EA65,CoKhongList,0),MATCH(Input!EA65,YesNoList,0)))</f>
        <v>1</v>
      </c>
      <c r="AA65" s="22">
        <f t="shared" si="143"/>
        <v>5</v>
      </c>
      <c r="AB65" s="22" t="b">
        <v>0</v>
      </c>
      <c r="AC65" s="22" t="b">
        <v>1</v>
      </c>
      <c r="AD65" s="22" t="str">
        <f>Input!DR65</f>
        <v>Anten dualband</v>
      </c>
      <c r="AE65" s="22"/>
      <c r="AF65" s="22">
        <f>Options!D69</f>
        <v>0</v>
      </c>
      <c r="AG65" s="22" t="str">
        <f t="shared" si="144"/>
        <v>Anten dualband</v>
      </c>
      <c r="AH65" s="23"/>
      <c r="AI65" s="350" t="str">
        <f>Input!E65</f>
        <v>CHI NHÁNH CÔNG TY CỔ PHẦN VIỄN THÔNG DI ĐỘNG VIETNAMOBILE TẠI THÀNH PHỐ HỒ CHÍ MINH</v>
      </c>
      <c r="AJ65" s="350" t="str">
        <f>Input!F65</f>
        <v>CÔNG TY CỔ PHẦN VIỄN THÔNG DI ĐỘNG VIETNAMOBILE</v>
      </c>
      <c r="AK65" s="22">
        <f t="shared" si="145"/>
        <v>4</v>
      </c>
      <c r="AL65" s="258" t="str">
        <f t="shared" si="146"/>
        <v>thành phố Hồ Chí Minh.</v>
      </c>
      <c r="AM65" s="258" t="str">
        <f t="shared" si="147"/>
        <v>huyện Củ Chi</v>
      </c>
      <c r="AN65" s="258" t="str">
        <f t="shared" si="148"/>
        <v>xã Tân Phú Trung</v>
      </c>
      <c r="AO65" s="22" t="str">
        <f>INDEX(CityIDList,MATCH(F65,CityNameList,0))</f>
        <v>HCM</v>
      </c>
      <c r="AP65" s="23" t="str">
        <f>Input!X65</f>
        <v>CÔNG TY CỔ PHẦN VIỄN THÔNG DI ĐỘNG VIETNAMOBILE</v>
      </c>
      <c r="AQ65" s="23" t="str">
        <f>Input!AN65</f>
        <v>CÔNG TY CỔ PHẦN VIỄN THÔNG DI ĐỘNG VIETNAMOBILE</v>
      </c>
      <c r="AR65" s="23">
        <f>Input!BD65</f>
        <v>0</v>
      </c>
      <c r="AS65" s="23" t="str">
        <f>Input!BT65</f>
        <v/>
      </c>
      <c r="AT65" s="23" t="str">
        <f>Input!CH65</f>
        <v/>
      </c>
      <c r="AU65" s="23" t="str">
        <f>Input!CV65</f>
        <v/>
      </c>
      <c r="AV65" s="23" t="str">
        <f>IF(I65&gt;=1,INDEX(OperatorIDList,MATCH(AP65,OperatorNameList,0)),"")</f>
        <v>VNMOBILE</v>
      </c>
      <c r="AW65" s="23" t="str">
        <f>IF(I65&gt;=2,INDEX(OperatorIDList,MATCH(AQ65,OperatorNameList,0)),"")</f>
        <v>VNMOBILE</v>
      </c>
      <c r="AX65" s="23" t="str">
        <f>IF(I65&gt;=3,INDEX(OperatorIDList,MATCH(AR65,OperatorNameList,0)),"")</f>
        <v/>
      </c>
      <c r="AY65" s="23" t="str">
        <f>IF(I65&gt;=4,INDEX(OperatorIDList,MATCH(AS65,OperatorNameList,0)),"")</f>
        <v/>
      </c>
      <c r="AZ65" s="23" t="str">
        <f>IF(I65&gt;=5,INDEX(OperatorIDList,MATCH(AT65,OperatorNameList,0)),"")</f>
        <v/>
      </c>
      <c r="BA65" s="23" t="str">
        <f>IF(I65&gt;=6,INDEX(OperatorIDList,MATCH(AU65,OperatorNameList,0)),"")</f>
        <v/>
      </c>
      <c r="BB65" s="23" t="str">
        <f t="shared" si="149"/>
        <v>VNMOBILE;VNMOBILE</v>
      </c>
      <c r="BC65" s="23" t="str">
        <f>Input!Y65</f>
        <v>359227</v>
      </c>
      <c r="BD65" s="23" t="str">
        <f>Input!AO65</f>
        <v>359227</v>
      </c>
      <c r="BE65" s="23">
        <f>Input!BE65</f>
        <v>0</v>
      </c>
      <c r="BF65" s="23" t="str">
        <f>Input!BU65</f>
        <v/>
      </c>
      <c r="BG65" s="23" t="str">
        <f>Input!CI65</f>
        <v/>
      </c>
      <c r="BH65" s="23" t="str">
        <f>Input!CW65</f>
        <v/>
      </c>
      <c r="BI65" s="23" t="str">
        <f>Input!Z65</f>
        <v>ERICSSON RBS 2216</v>
      </c>
      <c r="BJ65" s="23" t="str">
        <f>Input!AP65</f>
        <v>ZTE ZXSDR BS8700</v>
      </c>
      <c r="BK65" s="23">
        <f>Input!BF65</f>
        <v>0</v>
      </c>
      <c r="BL65" s="23" t="str">
        <f>Input!BV65</f>
        <v/>
      </c>
      <c r="BM65" s="23" t="str">
        <f>Input!CJ65</f>
        <v/>
      </c>
      <c r="BN65" s="23" t="str">
        <f>Input!CX65</f>
        <v/>
      </c>
      <c r="BO65" s="350">
        <f>IF(ISNUMBER(Input!AA65),Input!AA65,0)</f>
        <v>3</v>
      </c>
      <c r="BP65" s="350">
        <f>IF(ISNUMBER(Input!AQ65),Input!AQ65,0)</f>
        <v>3</v>
      </c>
      <c r="BQ65" s="350">
        <f>IF(ISNUMBER(Input!BG65),Input!BG65,0)</f>
        <v>0</v>
      </c>
      <c r="BR65" s="350">
        <f>IF(ISNUMBER(Input!BW65),Input!BW65,0)</f>
        <v>0</v>
      </c>
      <c r="BS65" s="350">
        <f>IF(ISNUMBER(Input!CK65),Input!CK65,0)</f>
        <v>0</v>
      </c>
      <c r="BT65" s="351">
        <f>IF(ISNUMBER(Input!CY65),Input!CY65,0)</f>
        <v>0</v>
      </c>
      <c r="BU65" s="23" t="str">
        <f>Input!AF65</f>
        <v>3/3/2</v>
      </c>
      <c r="BV65" s="23" t="str">
        <f>Input!AV65</f>
        <v>2/2/2</v>
      </c>
      <c r="BW65" s="23" t="str">
        <f>Input!BL65</f>
        <v/>
      </c>
      <c r="BX65" s="23" t="str">
        <f>Input!CA65</f>
        <v/>
      </c>
      <c r="BY65" s="23" t="str">
        <f>Input!CO65</f>
        <v/>
      </c>
      <c r="BZ65" s="23" t="str">
        <f>Input!DC65</f>
        <v/>
      </c>
      <c r="CA65" s="23">
        <f t="shared" si="150"/>
        <v>3</v>
      </c>
      <c r="CB65" s="23">
        <f t="shared" si="151"/>
        <v>3</v>
      </c>
      <c r="CC65" s="23">
        <f t="shared" si="152"/>
        <v>2</v>
      </c>
      <c r="CD65" s="23">
        <f t="shared" si="153"/>
        <v>0</v>
      </c>
      <c r="CE65" s="23">
        <f t="shared" si="154"/>
        <v>0</v>
      </c>
      <c r="CF65" s="23">
        <f t="shared" si="155"/>
        <v>0</v>
      </c>
      <c r="CG65" s="23">
        <f t="shared" si="156"/>
        <v>2</v>
      </c>
      <c r="CH65" s="23">
        <f t="shared" si="157"/>
        <v>2</v>
      </c>
      <c r="CI65" s="23">
        <f t="shared" si="158"/>
        <v>2</v>
      </c>
      <c r="CJ65" s="23">
        <f t="shared" si="159"/>
        <v>0</v>
      </c>
      <c r="CK65" s="23">
        <f t="shared" si="160"/>
        <v>0</v>
      </c>
      <c r="CL65" s="23">
        <f t="shared" si="161"/>
        <v>0</v>
      </c>
      <c r="CM65" s="23">
        <f t="shared" si="162"/>
        <v>0</v>
      </c>
      <c r="CN65" s="23">
        <f t="shared" si="163"/>
        <v>0</v>
      </c>
      <c r="CO65" s="23">
        <f t="shared" si="164"/>
        <v>0</v>
      </c>
      <c r="CP65" s="23">
        <f t="shared" si="165"/>
        <v>0</v>
      </c>
      <c r="CQ65" s="23">
        <f t="shared" si="166"/>
        <v>0</v>
      </c>
      <c r="CR65" s="23">
        <f t="shared" si="167"/>
        <v>0</v>
      </c>
      <c r="CS65" s="23">
        <f t="shared" si="168"/>
        <v>0</v>
      </c>
      <c r="CT65" s="23">
        <f t="shared" si="169"/>
        <v>0</v>
      </c>
      <c r="CU65" s="23">
        <f t="shared" si="170"/>
        <v>0</v>
      </c>
      <c r="CV65" s="23">
        <f t="shared" si="171"/>
        <v>0</v>
      </c>
      <c r="CW65" s="23">
        <f t="shared" si="172"/>
        <v>0</v>
      </c>
      <c r="CX65" s="23">
        <f t="shared" si="173"/>
        <v>0</v>
      </c>
      <c r="CY65" s="23">
        <f t="shared" si="174"/>
        <v>0</v>
      </c>
      <c r="CZ65" s="23">
        <f t="shared" si="175"/>
        <v>0</v>
      </c>
      <c r="DA65" s="23">
        <f t="shared" si="176"/>
        <v>0</v>
      </c>
      <c r="DB65" s="23">
        <f t="shared" si="177"/>
        <v>0</v>
      </c>
      <c r="DC65" s="23">
        <f t="shared" si="178"/>
        <v>0</v>
      </c>
      <c r="DD65" s="23">
        <f t="shared" si="179"/>
        <v>0</v>
      </c>
      <c r="DE65" s="23">
        <f t="shared" si="180"/>
        <v>0</v>
      </c>
      <c r="DF65" s="23">
        <f t="shared" si="181"/>
        <v>0</v>
      </c>
      <c r="DG65" s="23">
        <f t="shared" si="182"/>
        <v>0</v>
      </c>
      <c r="DH65" s="23">
        <f t="shared" si="183"/>
        <v>0</v>
      </c>
      <c r="DI65" s="23">
        <f t="shared" si="184"/>
        <v>0</v>
      </c>
      <c r="DJ65" s="23">
        <f t="shared" si="185"/>
        <v>0</v>
      </c>
      <c r="DK65" s="23" t="str">
        <f>Input!AK65</f>
        <v>76W/76W/40W</v>
      </c>
      <c r="DL65" s="23" t="str">
        <f>Input!BA65</f>
        <v>80W/80W/80W</v>
      </c>
      <c r="DM65" s="23" t="str">
        <f>Input!BQ65</f>
        <v/>
      </c>
      <c r="DN65" s="23" t="str">
        <f>Input!CE65</f>
        <v/>
      </c>
      <c r="DO65" s="23" t="str">
        <f>Input!CS65</f>
        <v/>
      </c>
      <c r="DP65" s="23" t="str">
        <f>Input!DG65</f>
        <v/>
      </c>
      <c r="DQ65" s="23" t="str">
        <f t="shared" si="186"/>
        <v>76W/ 76W/ 40W</v>
      </c>
      <c r="DR65" s="23" t="str">
        <f t="shared" si="187"/>
        <v>80W/ 80W/ 80W</v>
      </c>
      <c r="DS65" s="23" t="str">
        <f t="shared" si="188"/>
        <v/>
      </c>
      <c r="DT65" s="23" t="str">
        <f t="shared" si="189"/>
        <v/>
      </c>
      <c r="DU65" s="23" t="str">
        <f t="shared" si="190"/>
        <v/>
      </c>
      <c r="DV65" s="23" t="str">
        <f t="shared" si="191"/>
        <v/>
      </c>
      <c r="DW65" s="23">
        <f t="shared" si="192"/>
        <v>76</v>
      </c>
      <c r="DX65" s="23">
        <f t="shared" si="193"/>
        <v>76</v>
      </c>
      <c r="DY65" s="23">
        <f t="shared" si="194"/>
        <v>40</v>
      </c>
      <c r="DZ65" s="23">
        <f t="shared" si="195"/>
        <v>0</v>
      </c>
      <c r="EA65" s="23">
        <f t="shared" si="196"/>
        <v>0</v>
      </c>
      <c r="EB65" s="23">
        <f t="shared" si="197"/>
        <v>0</v>
      </c>
      <c r="EC65" s="23">
        <f t="shared" si="198"/>
        <v>76</v>
      </c>
      <c r="ED65" s="23">
        <f t="shared" si="199"/>
        <v>80</v>
      </c>
      <c r="EE65" s="23">
        <f t="shared" si="200"/>
        <v>80</v>
      </c>
      <c r="EF65" s="23">
        <f t="shared" si="201"/>
        <v>80</v>
      </c>
      <c r="EG65" s="23">
        <f t="shared" si="202"/>
        <v>0</v>
      </c>
      <c r="EH65" s="23">
        <f t="shared" si="203"/>
        <v>0</v>
      </c>
      <c r="EI65" s="23">
        <f t="shared" si="204"/>
        <v>0</v>
      </c>
      <c r="EJ65" s="23">
        <f t="shared" si="205"/>
        <v>80</v>
      </c>
      <c r="EK65" s="23">
        <f t="shared" si="206"/>
        <v>0</v>
      </c>
      <c r="EL65" s="23">
        <f t="shared" si="207"/>
        <v>0</v>
      </c>
      <c r="EM65" s="23">
        <f t="shared" si="208"/>
        <v>0</v>
      </c>
      <c r="EN65" s="23">
        <f t="shared" si="209"/>
        <v>0</v>
      </c>
      <c r="EO65" s="23">
        <f t="shared" si="210"/>
        <v>0</v>
      </c>
      <c r="EP65" s="23">
        <f t="shared" si="211"/>
        <v>0</v>
      </c>
      <c r="EQ65" s="23">
        <f t="shared" si="212"/>
        <v>0</v>
      </c>
      <c r="ER65" s="23">
        <f t="shared" si="213"/>
        <v>0</v>
      </c>
      <c r="ES65" s="23">
        <f t="shared" si="214"/>
        <v>0</v>
      </c>
      <c r="ET65" s="23">
        <f t="shared" si="215"/>
        <v>0</v>
      </c>
      <c r="EU65" s="23">
        <f t="shared" si="216"/>
        <v>0</v>
      </c>
      <c r="EV65" s="23">
        <f t="shared" si="217"/>
        <v>0</v>
      </c>
      <c r="EW65" s="23">
        <f t="shared" si="218"/>
        <v>0</v>
      </c>
      <c r="EX65" s="23">
        <f t="shared" si="219"/>
        <v>0</v>
      </c>
      <c r="EY65" s="23">
        <f t="shared" si="220"/>
        <v>0</v>
      </c>
      <c r="EZ65" s="23">
        <f t="shared" si="221"/>
        <v>0</v>
      </c>
      <c r="FA65" s="23">
        <f t="shared" si="222"/>
        <v>0</v>
      </c>
      <c r="FB65" s="23">
        <f t="shared" si="223"/>
        <v>0</v>
      </c>
      <c r="FC65" s="23">
        <f t="shared" si="224"/>
        <v>0</v>
      </c>
      <c r="FD65" s="23">
        <f t="shared" si="225"/>
        <v>0</v>
      </c>
      <c r="FE65" s="23">
        <f t="shared" si="226"/>
        <v>0</v>
      </c>
      <c r="FF65" s="23">
        <f t="shared" si="227"/>
        <v>0</v>
      </c>
      <c r="FG65" s="23">
        <f t="shared" si="228"/>
        <v>0</v>
      </c>
      <c r="FH65" s="23">
        <f t="shared" si="229"/>
        <v>0</v>
      </c>
      <c r="FI65" s="23">
        <f t="shared" si="230"/>
        <v>0</v>
      </c>
      <c r="FJ65" s="23">
        <f t="shared" si="231"/>
        <v>0</v>
      </c>
      <c r="FK65" s="23">
        <f t="shared" si="232"/>
        <v>0</v>
      </c>
      <c r="FL65" s="23">
        <f t="shared" si="233"/>
        <v>0</v>
      </c>
      <c r="FM65" s="23">
        <f t="shared" si="234"/>
        <v>80</v>
      </c>
      <c r="FN65" s="23" t="str">
        <f>Input!AL65</f>
        <v>G900</v>
      </c>
      <c r="FO65" s="23" t="str">
        <f>Input!BB65</f>
        <v>U2100</v>
      </c>
      <c r="FP65" s="23">
        <f>Input!BR65</f>
        <v>0</v>
      </c>
      <c r="FQ65" s="23" t="str">
        <f>Input!CF65</f>
        <v/>
      </c>
      <c r="FR65" s="23" t="str">
        <f>Input!CT65</f>
        <v/>
      </c>
      <c r="FS65" s="23" t="str">
        <f>Input!DH65</f>
        <v/>
      </c>
      <c r="FT65" s="23" t="str">
        <f>Input!AM65</f>
        <v>33m/ 33m/ 33m</v>
      </c>
      <c r="FU65" s="23" t="str">
        <f>Input!BC65</f>
        <v>33m/ 33m/ 33m</v>
      </c>
      <c r="FV65" s="23">
        <f>Input!BS65</f>
        <v>0</v>
      </c>
      <c r="FW65" s="23" t="str">
        <f>Input!CG65</f>
        <v/>
      </c>
      <c r="FX65" s="23" t="str">
        <f>Input!CU65</f>
        <v/>
      </c>
      <c r="FY65" s="23" t="str">
        <f>Input!DI65</f>
        <v/>
      </c>
      <c r="FZ65" s="23" t="str">
        <f t="shared" si="235"/>
        <v>33m/ 33m/ 33m</v>
      </c>
      <c r="GA65" s="23" t="str">
        <f t="shared" si="236"/>
        <v>33m/ 33m/ 33m</v>
      </c>
      <c r="GB65" s="23" t="str">
        <f t="shared" si="237"/>
        <v/>
      </c>
      <c r="GC65" s="23" t="str">
        <f t="shared" si="238"/>
        <v/>
      </c>
      <c r="GD65" s="23" t="str">
        <f t="shared" si="239"/>
        <v/>
      </c>
      <c r="GE65" s="23" t="str">
        <f t="shared" si="240"/>
        <v/>
      </c>
      <c r="GF65" s="23">
        <f t="shared" si="241"/>
        <v>33</v>
      </c>
      <c r="GG65" s="23">
        <f t="shared" si="242"/>
        <v>33</v>
      </c>
      <c r="GH65" s="23">
        <f t="shared" si="243"/>
        <v>33</v>
      </c>
      <c r="GI65" s="23">
        <f t="shared" si="244"/>
        <v>0</v>
      </c>
      <c r="GJ65" s="23">
        <f t="shared" si="245"/>
        <v>0</v>
      </c>
      <c r="GK65" s="23">
        <f t="shared" si="246"/>
        <v>0</v>
      </c>
      <c r="GL65" s="23">
        <f t="shared" si="247"/>
        <v>33</v>
      </c>
      <c r="GM65" s="23">
        <f t="shared" si="248"/>
        <v>33</v>
      </c>
      <c r="GN65" s="23">
        <f t="shared" si="249"/>
        <v>33</v>
      </c>
      <c r="GO65" s="23">
        <f t="shared" si="250"/>
        <v>0</v>
      </c>
      <c r="GP65" s="23">
        <f t="shared" si="251"/>
        <v>0</v>
      </c>
      <c r="GQ65" s="23">
        <f t="shared" si="252"/>
        <v>0</v>
      </c>
      <c r="GR65" s="23">
        <f t="shared" si="253"/>
        <v>0</v>
      </c>
      <c r="GS65" s="23">
        <f t="shared" si="254"/>
        <v>0</v>
      </c>
      <c r="GT65" s="23">
        <f t="shared" si="255"/>
        <v>0</v>
      </c>
      <c r="GU65" s="23">
        <f t="shared" si="256"/>
        <v>0</v>
      </c>
      <c r="GV65" s="23">
        <f t="shared" si="257"/>
        <v>0</v>
      </c>
      <c r="GW65" s="23">
        <f t="shared" si="258"/>
        <v>0</v>
      </c>
      <c r="GX65" s="23">
        <f t="shared" si="259"/>
        <v>0</v>
      </c>
      <c r="GY65" s="23">
        <f t="shared" si="260"/>
        <v>0</v>
      </c>
      <c r="GZ65" s="23">
        <f t="shared" si="261"/>
        <v>0</v>
      </c>
      <c r="HA65" s="23">
        <f t="shared" si="262"/>
        <v>0</v>
      </c>
      <c r="HB65" s="23">
        <f t="shared" si="263"/>
        <v>0</v>
      </c>
      <c r="HC65" s="23">
        <f t="shared" si="264"/>
        <v>0</v>
      </c>
      <c r="HD65" s="23">
        <f t="shared" si="265"/>
        <v>0</v>
      </c>
      <c r="HE65" s="23">
        <f t="shared" si="266"/>
        <v>0</v>
      </c>
      <c r="HF65" s="23">
        <f t="shared" si="267"/>
        <v>0</v>
      </c>
      <c r="HG65" s="23">
        <f t="shared" si="268"/>
        <v>0</v>
      </c>
      <c r="HH65" s="23">
        <f t="shared" si="269"/>
        <v>0</v>
      </c>
      <c r="HI65" s="23">
        <f t="shared" si="270"/>
        <v>0</v>
      </c>
      <c r="HJ65" s="23">
        <f t="shared" si="271"/>
        <v>0</v>
      </c>
      <c r="HK65" s="23">
        <f t="shared" si="272"/>
        <v>0</v>
      </c>
      <c r="HL65" s="23">
        <f t="shared" si="273"/>
        <v>0</v>
      </c>
      <c r="HM65" s="23">
        <f t="shared" si="274"/>
        <v>0</v>
      </c>
      <c r="HN65" s="23">
        <f t="shared" si="275"/>
        <v>0</v>
      </c>
      <c r="HO65" s="23">
        <f t="shared" si="276"/>
        <v>0</v>
      </c>
      <c r="HP65" s="23" t="str">
        <f>INDEX(LabNameList,MATCH(LabId,LabIDList,0))</f>
        <v>Trung tâm Kiểm định và Chứng nhận 2</v>
      </c>
      <c r="HQ65" s="23">
        <f t="shared" si="277"/>
        <v>33</v>
      </c>
      <c r="HR65" s="23">
        <f t="shared" si="278"/>
        <v>33</v>
      </c>
      <c r="HS65" s="23">
        <f t="shared" si="279"/>
        <v>0</v>
      </c>
      <c r="HT65" s="23">
        <f t="shared" si="280"/>
        <v>0</v>
      </c>
      <c r="HU65" s="23">
        <f t="shared" si="281"/>
        <v>0</v>
      </c>
      <c r="HV65" s="23">
        <f t="shared" si="282"/>
        <v>0</v>
      </c>
      <c r="HW65" s="22">
        <f t="shared" si="283"/>
        <v>33</v>
      </c>
      <c r="HX65" s="22">
        <f>Input!EB65</f>
        <v>28</v>
      </c>
      <c r="HY65" s="23">
        <v>97</v>
      </c>
      <c r="HZ65" s="23"/>
      <c r="IA65" s="23"/>
      <c r="IB65" s="23"/>
      <c r="IC65" s="25" t="str">
        <f t="shared" si="284"/>
        <v>B00064050118TG68</v>
      </c>
      <c r="ID65" s="26">
        <f>Input!O65</f>
        <v>64</v>
      </c>
      <c r="IE65" s="260" t="str">
        <f t="shared" si="285"/>
        <v>050118</v>
      </c>
      <c r="IF65" s="25" t="s">
        <v>7131</v>
      </c>
      <c r="IG65" s="260" t="str">
        <f t="shared" si="286"/>
        <v>05/01/2018</v>
      </c>
      <c r="IH65" s="260" t="str">
        <f t="shared" si="287"/>
        <v>05/01/2023</v>
      </c>
      <c r="II65" s="342" t="str">
        <f xml:space="preserve"> Input!R65</f>
        <v>05/01/2018</v>
      </c>
      <c r="IJ65" s="260">
        <f t="shared" si="288"/>
        <v>44931</v>
      </c>
      <c r="IK65" s="261">
        <f t="shared" si="289"/>
        <v>3</v>
      </c>
      <c r="IL65" s="262" t="str">
        <f t="shared" si="290"/>
        <v>3-2</v>
      </c>
      <c r="IM65" s="262" t="str">
        <f t="shared" si="291"/>
        <v>CHUNG</v>
      </c>
      <c r="IN65" s="262" t="str">
        <f t="shared" si="292"/>
        <v>KHAC</v>
      </c>
      <c r="IO65" s="262" t="str">
        <f t="shared" si="293"/>
        <v/>
      </c>
      <c r="IP65" s="262" t="str">
        <f t="shared" si="294"/>
        <v/>
      </c>
      <c r="IQ65" s="262" t="str">
        <f t="shared" si="295"/>
        <v/>
      </c>
      <c r="IR65" s="262">
        <f t="shared" si="296"/>
        <v>2</v>
      </c>
      <c r="IS65" s="262">
        <f t="shared" si="297"/>
        <v>1</v>
      </c>
      <c r="IT65" s="262" t="str">
        <f t="shared" si="298"/>
        <v>Yes</v>
      </c>
      <c r="IU65" s="262" t="str">
        <f t="shared" si="299"/>
        <v>Yes</v>
      </c>
    </row>
    <row r="66" spans="1:255" ht="114.75">
      <c r="A66" s="349">
        <f>Input!A66</f>
        <v>65</v>
      </c>
      <c r="B66" s="22" t="str">
        <f>INDEX(ApplicantIDList,MATCH(AI66,ApplicantNameList,0))</f>
        <v>VNM-HCM</v>
      </c>
      <c r="C66" s="22" t="str">
        <f>INDEX(OperatorIDList,MATCH(AJ66,OperatorNameList,0))</f>
        <v>VNMOBILE</v>
      </c>
      <c r="D66" s="22" t="str">
        <f>Input!Y66</f>
        <v>359440</v>
      </c>
      <c r="E66" s="22" t="str">
        <f>Input!G66</f>
        <v>Số 6, đường số 7, ấp Bàu Sim, xã Tân Thông Hội, huyện Củ Chi, thành phố Hồ Chí Minh.</v>
      </c>
      <c r="F66" s="22" t="str">
        <f>TRIM(SUBSTITUTE(SUBSTITUTE(Input!H66,"Thành phố ",""),"Tỉnh ",""))</f>
        <v>Hồ Chí Minh</v>
      </c>
      <c r="G66" s="22" t="str">
        <f>Input!I66</f>
        <v>106,52581</v>
      </c>
      <c r="H66" s="22" t="str">
        <f>Input!J66</f>
        <v>10,95763</v>
      </c>
      <c r="I66" s="22">
        <f>Input!V66</f>
        <v>2</v>
      </c>
      <c r="J66" s="22" t="str">
        <f>Input!K66</f>
        <v>K00065221217D005</v>
      </c>
      <c r="K66" s="24" t="str">
        <f>TEXT(Input!L66,"dd/mm/yyyy")</f>
        <v>30/12/2017</v>
      </c>
      <c r="L66" s="24" t="str">
        <f>TEXT(Input!M66,"dd/mm/yyyy")</f>
        <v>22/12/2017</v>
      </c>
      <c r="M66" s="22" t="str">
        <f t="shared" si="135"/>
        <v>CÔNG TY CỔ PHẦN VIỄN THÔNG DI ĐỘNG VIETNAMOBILE;CÔNG TY CỔ PHẦN VIỄN THÔNG DI ĐỘNG VIETNAMOBILE</v>
      </c>
      <c r="N66" s="22" t="str">
        <f t="shared" si="136"/>
        <v>359440;359440</v>
      </c>
      <c r="O66" s="22" t="str">
        <f t="shared" si="137"/>
        <v>ERICSSON RBS 2216 &amp; ERICSSON RBS 2111;ZTE ZXSDR BS8700</v>
      </c>
      <c r="P66" s="22" t="str">
        <f t="shared" si="138"/>
        <v>3;3</v>
      </c>
      <c r="Q66" s="22" t="str">
        <f t="shared" si="139"/>
        <v>4/6/4;2/2/2</v>
      </c>
      <c r="R66" s="22" t="str">
        <f t="shared" si="140"/>
        <v>80W/ 120W/ 80W;80W/ 80W/ 80W</v>
      </c>
      <c r="S66" s="22" t="str">
        <f t="shared" si="141"/>
        <v>G900;U2100</v>
      </c>
      <c r="T66" s="22" t="str">
        <f t="shared" si="142"/>
        <v>33m/ 33m/ 33m;30m/ 30m/ 30m</v>
      </c>
      <c r="U66" s="22">
        <v>65</v>
      </c>
      <c r="V66" s="22"/>
      <c r="W66" s="22" t="b">
        <f>INDEX(TrueFalseList,_xlfn.IFNA(MATCH(Input!EC66,CoKhongList,0),MATCH(Input!EC66,YesNoList,0)))</f>
        <v>1</v>
      </c>
      <c r="X66" s="22" t="b">
        <f>INDEX(TrueFalseList,_xlfn.IFNA(MATCH(Input!W66,CoKhongList,0),MATCH(Input!W66,YesNoList,0)))</f>
        <v>0</v>
      </c>
      <c r="Y66" s="22" t="str">
        <f>Input!DZ66</f>
        <v/>
      </c>
      <c r="Z66" s="22" t="b">
        <f>INDEX(TrueFalseList,_xlfn.IFNA(MATCH(Input!EA66,CoKhongList,0),MATCH(Input!EA66,YesNoList,0)))</f>
        <v>1</v>
      </c>
      <c r="AA66" s="22">
        <f t="shared" si="143"/>
        <v>8</v>
      </c>
      <c r="AB66" s="22" t="b">
        <v>0</v>
      </c>
      <c r="AC66" s="22" t="b">
        <v>1</v>
      </c>
      <c r="AD66" s="22">
        <f>Input!DR66</f>
        <v>0</v>
      </c>
      <c r="AE66" s="22"/>
      <c r="AF66" s="22">
        <f>Options!D70</f>
        <v>0</v>
      </c>
      <c r="AG66" s="22">
        <f t="shared" si="144"/>
        <v>0</v>
      </c>
      <c r="AH66" s="23"/>
      <c r="AI66" s="350" t="str">
        <f>Input!E66</f>
        <v>CHI NHÁNH CÔNG TY CỔ PHẦN VIỄN THÔNG DI ĐỘNG VIETNAMOBILE TẠI THÀNH PHỐ HỒ CHÍ MINH</v>
      </c>
      <c r="AJ66" s="350" t="str">
        <f>Input!F66</f>
        <v>CÔNG TY CỔ PHẦN VIỄN THÔNG DI ĐỘNG VIETNAMOBILE</v>
      </c>
      <c r="AK66" s="22">
        <f t="shared" si="145"/>
        <v>5</v>
      </c>
      <c r="AL66" s="258" t="str">
        <f t="shared" si="146"/>
        <v>thành phố Hồ Chí Minh.</v>
      </c>
      <c r="AM66" s="258" t="str">
        <f t="shared" si="147"/>
        <v>huyện Củ Chi</v>
      </c>
      <c r="AN66" s="258" t="str">
        <f t="shared" si="148"/>
        <v>xã Tân Thông Hội</v>
      </c>
      <c r="AO66" s="22" t="str">
        <f>INDEX(CityIDList,MATCH(F66,CityNameList,0))</f>
        <v>HCM</v>
      </c>
      <c r="AP66" s="23" t="str">
        <f>Input!X66</f>
        <v>CÔNG TY CỔ PHẦN VIỄN THÔNG DI ĐỘNG VIETNAMOBILE</v>
      </c>
      <c r="AQ66" s="23" t="str">
        <f>Input!AN66</f>
        <v>CÔNG TY CỔ PHẦN VIỄN THÔNG DI ĐỘNG VIETNAMOBILE</v>
      </c>
      <c r="AR66" s="23">
        <f>Input!BD66</f>
        <v>0</v>
      </c>
      <c r="AS66" s="23" t="str">
        <f>Input!BT66</f>
        <v/>
      </c>
      <c r="AT66" s="23" t="str">
        <f>Input!CH66</f>
        <v/>
      </c>
      <c r="AU66" s="23" t="str">
        <f>Input!CV66</f>
        <v/>
      </c>
      <c r="AV66" s="23" t="str">
        <f>IF(I66&gt;=1,INDEX(OperatorIDList,MATCH(AP66,OperatorNameList,0)),"")</f>
        <v>VNMOBILE</v>
      </c>
      <c r="AW66" s="23" t="str">
        <f>IF(I66&gt;=2,INDEX(OperatorIDList,MATCH(AQ66,OperatorNameList,0)),"")</f>
        <v>VNMOBILE</v>
      </c>
      <c r="AX66" s="23" t="str">
        <f>IF(I66&gt;=3,INDEX(OperatorIDList,MATCH(AR66,OperatorNameList,0)),"")</f>
        <v/>
      </c>
      <c r="AY66" s="23" t="str">
        <f>IF(I66&gt;=4,INDEX(OperatorIDList,MATCH(AS66,OperatorNameList,0)),"")</f>
        <v/>
      </c>
      <c r="AZ66" s="23" t="str">
        <f>IF(I66&gt;=5,INDEX(OperatorIDList,MATCH(AT66,OperatorNameList,0)),"")</f>
        <v/>
      </c>
      <c r="BA66" s="23" t="str">
        <f>IF(I66&gt;=6,INDEX(OperatorIDList,MATCH(AU66,OperatorNameList,0)),"")</f>
        <v/>
      </c>
      <c r="BB66" s="23" t="str">
        <f t="shared" si="149"/>
        <v>VNMOBILE;VNMOBILE</v>
      </c>
      <c r="BC66" s="23" t="str">
        <f>Input!Y66</f>
        <v>359440</v>
      </c>
      <c r="BD66" s="23" t="str">
        <f>Input!AO66</f>
        <v>359440</v>
      </c>
      <c r="BE66" s="23">
        <f>Input!BE66</f>
        <v>0</v>
      </c>
      <c r="BF66" s="23" t="str">
        <f>Input!BU66</f>
        <v/>
      </c>
      <c r="BG66" s="23" t="str">
        <f>Input!CI66</f>
        <v/>
      </c>
      <c r="BH66" s="23" t="str">
        <f>Input!CW66</f>
        <v/>
      </c>
      <c r="BI66" s="23" t="str">
        <f>Input!Z66</f>
        <v>ERICSSON RBS 2216 &amp; ERICSSON RBS 2111</v>
      </c>
      <c r="BJ66" s="23" t="str">
        <f>Input!AP66</f>
        <v>ZTE ZXSDR BS8700</v>
      </c>
      <c r="BK66" s="23">
        <f>Input!BF66</f>
        <v>0</v>
      </c>
      <c r="BL66" s="23" t="str">
        <f>Input!BV66</f>
        <v/>
      </c>
      <c r="BM66" s="23" t="str">
        <f>Input!CJ66</f>
        <v/>
      </c>
      <c r="BN66" s="23" t="str">
        <f>Input!CX66</f>
        <v/>
      </c>
      <c r="BO66" s="350">
        <f>IF(ISNUMBER(Input!AA66),Input!AA66,0)</f>
        <v>3</v>
      </c>
      <c r="BP66" s="350">
        <f>IF(ISNUMBER(Input!AQ66),Input!AQ66,0)</f>
        <v>3</v>
      </c>
      <c r="BQ66" s="350">
        <f>IF(ISNUMBER(Input!BG66),Input!BG66,0)</f>
        <v>0</v>
      </c>
      <c r="BR66" s="350">
        <f>IF(ISNUMBER(Input!BW66),Input!BW66,0)</f>
        <v>0</v>
      </c>
      <c r="BS66" s="350">
        <f>IF(ISNUMBER(Input!CK66),Input!CK66,0)</f>
        <v>0</v>
      </c>
      <c r="BT66" s="351">
        <f>IF(ISNUMBER(Input!CY66),Input!CY66,0)</f>
        <v>0</v>
      </c>
      <c r="BU66" s="23" t="str">
        <f>Input!AF66</f>
        <v>4/6/4</v>
      </c>
      <c r="BV66" s="23" t="str">
        <f>Input!AV66</f>
        <v>2/2/2</v>
      </c>
      <c r="BW66" s="23" t="str">
        <f>Input!BL66</f>
        <v/>
      </c>
      <c r="BX66" s="23" t="str">
        <f>Input!CA66</f>
        <v/>
      </c>
      <c r="BY66" s="23" t="str">
        <f>Input!CO66</f>
        <v/>
      </c>
      <c r="BZ66" s="23" t="str">
        <f>Input!DC66</f>
        <v/>
      </c>
      <c r="CA66" s="23">
        <f t="shared" si="150"/>
        <v>4</v>
      </c>
      <c r="CB66" s="23">
        <f t="shared" si="151"/>
        <v>6</v>
      </c>
      <c r="CC66" s="23">
        <f t="shared" si="152"/>
        <v>4</v>
      </c>
      <c r="CD66" s="23">
        <f t="shared" si="153"/>
        <v>0</v>
      </c>
      <c r="CE66" s="23">
        <f t="shared" si="154"/>
        <v>0</v>
      </c>
      <c r="CF66" s="23">
        <f t="shared" si="155"/>
        <v>0</v>
      </c>
      <c r="CG66" s="23">
        <f t="shared" si="156"/>
        <v>2</v>
      </c>
      <c r="CH66" s="23">
        <f t="shared" si="157"/>
        <v>2</v>
      </c>
      <c r="CI66" s="23">
        <f t="shared" si="158"/>
        <v>2</v>
      </c>
      <c r="CJ66" s="23">
        <f t="shared" si="159"/>
        <v>0</v>
      </c>
      <c r="CK66" s="23">
        <f t="shared" si="160"/>
        <v>0</v>
      </c>
      <c r="CL66" s="23">
        <f t="shared" si="161"/>
        <v>0</v>
      </c>
      <c r="CM66" s="23">
        <f t="shared" si="162"/>
        <v>0</v>
      </c>
      <c r="CN66" s="23">
        <f t="shared" si="163"/>
        <v>0</v>
      </c>
      <c r="CO66" s="23">
        <f t="shared" si="164"/>
        <v>0</v>
      </c>
      <c r="CP66" s="23">
        <f t="shared" si="165"/>
        <v>0</v>
      </c>
      <c r="CQ66" s="23">
        <f t="shared" si="166"/>
        <v>0</v>
      </c>
      <c r="CR66" s="23">
        <f t="shared" si="167"/>
        <v>0</v>
      </c>
      <c r="CS66" s="23">
        <f t="shared" si="168"/>
        <v>0</v>
      </c>
      <c r="CT66" s="23">
        <f t="shared" si="169"/>
        <v>0</v>
      </c>
      <c r="CU66" s="23">
        <f t="shared" si="170"/>
        <v>0</v>
      </c>
      <c r="CV66" s="23">
        <f t="shared" si="171"/>
        <v>0</v>
      </c>
      <c r="CW66" s="23">
        <f t="shared" si="172"/>
        <v>0</v>
      </c>
      <c r="CX66" s="23">
        <f t="shared" si="173"/>
        <v>0</v>
      </c>
      <c r="CY66" s="23">
        <f t="shared" si="174"/>
        <v>0</v>
      </c>
      <c r="CZ66" s="23">
        <f t="shared" si="175"/>
        <v>0</v>
      </c>
      <c r="DA66" s="23">
        <f t="shared" si="176"/>
        <v>0</v>
      </c>
      <c r="DB66" s="23">
        <f t="shared" si="177"/>
        <v>0</v>
      </c>
      <c r="DC66" s="23">
        <f t="shared" si="178"/>
        <v>0</v>
      </c>
      <c r="DD66" s="23">
        <f t="shared" si="179"/>
        <v>0</v>
      </c>
      <c r="DE66" s="23">
        <f t="shared" si="180"/>
        <v>0</v>
      </c>
      <c r="DF66" s="23">
        <f t="shared" si="181"/>
        <v>0</v>
      </c>
      <c r="DG66" s="23">
        <f t="shared" si="182"/>
        <v>0</v>
      </c>
      <c r="DH66" s="23">
        <f t="shared" si="183"/>
        <v>0</v>
      </c>
      <c r="DI66" s="23">
        <f t="shared" si="184"/>
        <v>0</v>
      </c>
      <c r="DJ66" s="23">
        <f t="shared" si="185"/>
        <v>0</v>
      </c>
      <c r="DK66" s="23" t="str">
        <f>Input!AK66</f>
        <v>80W/120W/80W</v>
      </c>
      <c r="DL66" s="23" t="str">
        <f>Input!BA66</f>
        <v>80W/80W/80W</v>
      </c>
      <c r="DM66" s="23" t="str">
        <f>Input!BQ66</f>
        <v/>
      </c>
      <c r="DN66" s="23" t="str">
        <f>Input!CE66</f>
        <v/>
      </c>
      <c r="DO66" s="23" t="str">
        <f>Input!CS66</f>
        <v/>
      </c>
      <c r="DP66" s="23" t="str">
        <f>Input!DG66</f>
        <v/>
      </c>
      <c r="DQ66" s="23" t="str">
        <f t="shared" si="186"/>
        <v>80W/ 120W/ 80W</v>
      </c>
      <c r="DR66" s="23" t="str">
        <f t="shared" si="187"/>
        <v>80W/ 80W/ 80W</v>
      </c>
      <c r="DS66" s="23" t="str">
        <f t="shared" si="188"/>
        <v/>
      </c>
      <c r="DT66" s="23" t="str">
        <f t="shared" si="189"/>
        <v/>
      </c>
      <c r="DU66" s="23" t="str">
        <f t="shared" si="190"/>
        <v/>
      </c>
      <c r="DV66" s="23" t="str">
        <f t="shared" si="191"/>
        <v/>
      </c>
      <c r="DW66" s="23">
        <f t="shared" si="192"/>
        <v>80</v>
      </c>
      <c r="DX66" s="23">
        <f t="shared" si="193"/>
        <v>120</v>
      </c>
      <c r="DY66" s="23">
        <f t="shared" si="194"/>
        <v>80</v>
      </c>
      <c r="DZ66" s="23">
        <f t="shared" si="195"/>
        <v>0</v>
      </c>
      <c r="EA66" s="23">
        <f t="shared" si="196"/>
        <v>0</v>
      </c>
      <c r="EB66" s="23">
        <f t="shared" si="197"/>
        <v>0</v>
      </c>
      <c r="EC66" s="23">
        <f t="shared" si="198"/>
        <v>120</v>
      </c>
      <c r="ED66" s="23">
        <f t="shared" si="199"/>
        <v>80</v>
      </c>
      <c r="EE66" s="23">
        <f t="shared" si="200"/>
        <v>80</v>
      </c>
      <c r="EF66" s="23">
        <f t="shared" si="201"/>
        <v>80</v>
      </c>
      <c r="EG66" s="23">
        <f t="shared" si="202"/>
        <v>0</v>
      </c>
      <c r="EH66" s="23">
        <f t="shared" si="203"/>
        <v>0</v>
      </c>
      <c r="EI66" s="23">
        <f t="shared" si="204"/>
        <v>0</v>
      </c>
      <c r="EJ66" s="23">
        <f t="shared" si="205"/>
        <v>80</v>
      </c>
      <c r="EK66" s="23">
        <f t="shared" si="206"/>
        <v>0</v>
      </c>
      <c r="EL66" s="23">
        <f t="shared" si="207"/>
        <v>0</v>
      </c>
      <c r="EM66" s="23">
        <f t="shared" si="208"/>
        <v>0</v>
      </c>
      <c r="EN66" s="23">
        <f t="shared" si="209"/>
        <v>0</v>
      </c>
      <c r="EO66" s="23">
        <f t="shared" si="210"/>
        <v>0</v>
      </c>
      <c r="EP66" s="23">
        <f t="shared" si="211"/>
        <v>0</v>
      </c>
      <c r="EQ66" s="23">
        <f t="shared" si="212"/>
        <v>0</v>
      </c>
      <c r="ER66" s="23">
        <f t="shared" si="213"/>
        <v>0</v>
      </c>
      <c r="ES66" s="23">
        <f t="shared" si="214"/>
        <v>0</v>
      </c>
      <c r="ET66" s="23">
        <f t="shared" si="215"/>
        <v>0</v>
      </c>
      <c r="EU66" s="23">
        <f t="shared" si="216"/>
        <v>0</v>
      </c>
      <c r="EV66" s="23">
        <f t="shared" si="217"/>
        <v>0</v>
      </c>
      <c r="EW66" s="23">
        <f t="shared" si="218"/>
        <v>0</v>
      </c>
      <c r="EX66" s="23">
        <f t="shared" si="219"/>
        <v>0</v>
      </c>
      <c r="EY66" s="23">
        <f t="shared" si="220"/>
        <v>0</v>
      </c>
      <c r="EZ66" s="23">
        <f t="shared" si="221"/>
        <v>0</v>
      </c>
      <c r="FA66" s="23">
        <f t="shared" si="222"/>
        <v>0</v>
      </c>
      <c r="FB66" s="23">
        <f t="shared" si="223"/>
        <v>0</v>
      </c>
      <c r="FC66" s="23">
        <f t="shared" si="224"/>
        <v>0</v>
      </c>
      <c r="FD66" s="23">
        <f t="shared" si="225"/>
        <v>0</v>
      </c>
      <c r="FE66" s="23">
        <f t="shared" si="226"/>
        <v>0</v>
      </c>
      <c r="FF66" s="23">
        <f t="shared" si="227"/>
        <v>0</v>
      </c>
      <c r="FG66" s="23">
        <f t="shared" si="228"/>
        <v>0</v>
      </c>
      <c r="FH66" s="23">
        <f t="shared" si="229"/>
        <v>0</v>
      </c>
      <c r="FI66" s="23">
        <f t="shared" si="230"/>
        <v>0</v>
      </c>
      <c r="FJ66" s="23">
        <f t="shared" si="231"/>
        <v>0</v>
      </c>
      <c r="FK66" s="23">
        <f t="shared" si="232"/>
        <v>0</v>
      </c>
      <c r="FL66" s="23">
        <f t="shared" si="233"/>
        <v>0</v>
      </c>
      <c r="FM66" s="23">
        <f t="shared" si="234"/>
        <v>120</v>
      </c>
      <c r="FN66" s="23" t="str">
        <f>Input!AL66</f>
        <v>G900</v>
      </c>
      <c r="FO66" s="23" t="str">
        <f>Input!BB66</f>
        <v>U2100</v>
      </c>
      <c r="FP66" s="23">
        <f>Input!BR66</f>
        <v>0</v>
      </c>
      <c r="FQ66" s="23" t="str">
        <f>Input!CF66</f>
        <v/>
      </c>
      <c r="FR66" s="23" t="str">
        <f>Input!CT66</f>
        <v/>
      </c>
      <c r="FS66" s="23" t="str">
        <f>Input!DH66</f>
        <v/>
      </c>
      <c r="FT66" s="23" t="str">
        <f>Input!AM66</f>
        <v>33m/ 33m/ 33m</v>
      </c>
      <c r="FU66" s="23" t="str">
        <f>Input!BC66</f>
        <v>30m/ 30m/ 30m</v>
      </c>
      <c r="FV66" s="23">
        <f>Input!BS66</f>
        <v>0</v>
      </c>
      <c r="FW66" s="23" t="str">
        <f>Input!CG66</f>
        <v/>
      </c>
      <c r="FX66" s="23" t="str">
        <f>Input!CU66</f>
        <v/>
      </c>
      <c r="FY66" s="23" t="str">
        <f>Input!DI66</f>
        <v/>
      </c>
      <c r="FZ66" s="23" t="str">
        <f t="shared" si="235"/>
        <v>33m/ 33m/ 33m</v>
      </c>
      <c r="GA66" s="23" t="str">
        <f t="shared" si="236"/>
        <v>30m/ 30m/ 30m</v>
      </c>
      <c r="GB66" s="23" t="str">
        <f t="shared" si="237"/>
        <v/>
      </c>
      <c r="GC66" s="23" t="str">
        <f t="shared" si="238"/>
        <v/>
      </c>
      <c r="GD66" s="23" t="str">
        <f t="shared" si="239"/>
        <v/>
      </c>
      <c r="GE66" s="23" t="str">
        <f t="shared" si="240"/>
        <v/>
      </c>
      <c r="GF66" s="23">
        <f t="shared" si="241"/>
        <v>33</v>
      </c>
      <c r="GG66" s="23">
        <f t="shared" si="242"/>
        <v>33</v>
      </c>
      <c r="GH66" s="23">
        <f t="shared" si="243"/>
        <v>33</v>
      </c>
      <c r="GI66" s="23">
        <f t="shared" si="244"/>
        <v>0</v>
      </c>
      <c r="GJ66" s="23">
        <f t="shared" si="245"/>
        <v>0</v>
      </c>
      <c r="GK66" s="23">
        <f t="shared" si="246"/>
        <v>0</v>
      </c>
      <c r="GL66" s="23">
        <f t="shared" si="247"/>
        <v>30</v>
      </c>
      <c r="GM66" s="23">
        <f t="shared" si="248"/>
        <v>30</v>
      </c>
      <c r="GN66" s="23">
        <f t="shared" si="249"/>
        <v>30</v>
      </c>
      <c r="GO66" s="23">
        <f t="shared" si="250"/>
        <v>0</v>
      </c>
      <c r="GP66" s="23">
        <f t="shared" si="251"/>
        <v>0</v>
      </c>
      <c r="GQ66" s="23">
        <f t="shared" si="252"/>
        <v>0</v>
      </c>
      <c r="GR66" s="23">
        <f t="shared" si="253"/>
        <v>0</v>
      </c>
      <c r="GS66" s="23">
        <f t="shared" si="254"/>
        <v>0</v>
      </c>
      <c r="GT66" s="23">
        <f t="shared" si="255"/>
        <v>0</v>
      </c>
      <c r="GU66" s="23">
        <f t="shared" si="256"/>
        <v>0</v>
      </c>
      <c r="GV66" s="23">
        <f t="shared" si="257"/>
        <v>0</v>
      </c>
      <c r="GW66" s="23">
        <f t="shared" si="258"/>
        <v>0</v>
      </c>
      <c r="GX66" s="23">
        <f t="shared" si="259"/>
        <v>0</v>
      </c>
      <c r="GY66" s="23">
        <f t="shared" si="260"/>
        <v>0</v>
      </c>
      <c r="GZ66" s="23">
        <f t="shared" si="261"/>
        <v>0</v>
      </c>
      <c r="HA66" s="23">
        <f t="shared" si="262"/>
        <v>0</v>
      </c>
      <c r="HB66" s="23">
        <f t="shared" si="263"/>
        <v>0</v>
      </c>
      <c r="HC66" s="23">
        <f t="shared" si="264"/>
        <v>0</v>
      </c>
      <c r="HD66" s="23">
        <f t="shared" si="265"/>
        <v>0</v>
      </c>
      <c r="HE66" s="23">
        <f t="shared" si="266"/>
        <v>0</v>
      </c>
      <c r="HF66" s="23">
        <f t="shared" si="267"/>
        <v>0</v>
      </c>
      <c r="HG66" s="23">
        <f t="shared" si="268"/>
        <v>0</v>
      </c>
      <c r="HH66" s="23">
        <f t="shared" si="269"/>
        <v>0</v>
      </c>
      <c r="HI66" s="23">
        <f t="shared" si="270"/>
        <v>0</v>
      </c>
      <c r="HJ66" s="23">
        <f t="shared" si="271"/>
        <v>0</v>
      </c>
      <c r="HK66" s="23">
        <f t="shared" si="272"/>
        <v>0</v>
      </c>
      <c r="HL66" s="23">
        <f t="shared" si="273"/>
        <v>0</v>
      </c>
      <c r="HM66" s="23">
        <f t="shared" si="274"/>
        <v>0</v>
      </c>
      <c r="HN66" s="23">
        <f t="shared" si="275"/>
        <v>0</v>
      </c>
      <c r="HO66" s="23">
        <f t="shared" si="276"/>
        <v>0</v>
      </c>
      <c r="HP66" s="23" t="str">
        <f>INDEX(LabNameList,MATCH(LabId,LabIDList,0))</f>
        <v>Trung tâm Kiểm định và Chứng nhận 2</v>
      </c>
      <c r="HQ66" s="23">
        <f t="shared" si="277"/>
        <v>33</v>
      </c>
      <c r="HR66" s="23">
        <f t="shared" si="278"/>
        <v>30</v>
      </c>
      <c r="HS66" s="23">
        <f t="shared" si="279"/>
        <v>0</v>
      </c>
      <c r="HT66" s="23">
        <f t="shared" si="280"/>
        <v>0</v>
      </c>
      <c r="HU66" s="23">
        <f t="shared" si="281"/>
        <v>0</v>
      </c>
      <c r="HV66" s="23">
        <f t="shared" si="282"/>
        <v>0</v>
      </c>
      <c r="HW66" s="22">
        <f t="shared" si="283"/>
        <v>30</v>
      </c>
      <c r="HX66" s="22">
        <f>Input!EB66</f>
        <v>22</v>
      </c>
      <c r="HY66" s="23">
        <v>97</v>
      </c>
      <c r="HZ66" s="23"/>
      <c r="IA66" s="23"/>
      <c r="IB66" s="23"/>
      <c r="IC66" s="25" t="str">
        <f t="shared" si="284"/>
        <v>B00065050118TG69</v>
      </c>
      <c r="ID66" s="26">
        <f>Input!O66</f>
        <v>65</v>
      </c>
      <c r="IE66" s="260" t="str">
        <f t="shared" si="285"/>
        <v>050118</v>
      </c>
      <c r="IF66" s="25" t="s">
        <v>7132</v>
      </c>
      <c r="IG66" s="260" t="str">
        <f t="shared" si="286"/>
        <v>05/01/2018</v>
      </c>
      <c r="IH66" s="260" t="str">
        <f t="shared" si="287"/>
        <v>05/01/2023</v>
      </c>
      <c r="II66" s="342" t="str">
        <f xml:space="preserve"> Input!R66</f>
        <v>05/01/2018</v>
      </c>
      <c r="IJ66" s="260">
        <f t="shared" si="288"/>
        <v>44931</v>
      </c>
      <c r="IK66" s="261">
        <f t="shared" si="289"/>
        <v>3</v>
      </c>
      <c r="IL66" s="262" t="str">
        <f t="shared" si="290"/>
        <v>3-2</v>
      </c>
      <c r="IM66" s="262" t="str">
        <f t="shared" si="291"/>
        <v>CHUNG</v>
      </c>
      <c r="IN66" s="262" t="str">
        <f t="shared" si="292"/>
        <v>KHAC</v>
      </c>
      <c r="IO66" s="262" t="str">
        <f t="shared" si="293"/>
        <v/>
      </c>
      <c r="IP66" s="262" t="str">
        <f t="shared" si="294"/>
        <v/>
      </c>
      <c r="IQ66" s="262" t="str">
        <f t="shared" si="295"/>
        <v/>
      </c>
      <c r="IR66" s="262">
        <f t="shared" si="296"/>
        <v>2</v>
      </c>
      <c r="IS66" s="262">
        <f t="shared" si="297"/>
        <v>1</v>
      </c>
      <c r="IT66" s="262" t="str">
        <f t="shared" si="298"/>
        <v>Yes</v>
      </c>
      <c r="IU66" s="262" t="str">
        <f t="shared" si="299"/>
        <v>Yes</v>
      </c>
    </row>
    <row r="67" spans="1:255" ht="114.75">
      <c r="A67" s="349">
        <f>Input!A67</f>
        <v>66</v>
      </c>
      <c r="B67" s="22" t="str">
        <f>INDEX(ApplicantIDList,MATCH(AI67,ApplicantNameList,0))</f>
        <v>VNM-HCM</v>
      </c>
      <c r="C67" s="22" t="str">
        <f>INDEX(OperatorIDList,MATCH(AJ67,OperatorNameList,0))</f>
        <v>VNMOBILE</v>
      </c>
      <c r="D67" s="22" t="str">
        <f>Input!Y67</f>
        <v>359032</v>
      </c>
      <c r="E67" s="22" t="str">
        <f>Input!G67</f>
        <v>Số 8, đường số 99, tổ 10, ấp Giữa, xã Tân Phú Trung, huyện Củ Chi, thành phố Hồ Chí Minh.</v>
      </c>
      <c r="F67" s="22" t="str">
        <f>TRIM(SUBSTITUTE(SUBSTITUTE(Input!H67,"Thành phố ",""),"Tỉnh ",""))</f>
        <v>Hồ Chí Minh</v>
      </c>
      <c r="G67" s="22" t="str">
        <f>Input!I67</f>
        <v>106,54296</v>
      </c>
      <c r="H67" s="22" t="str">
        <f>Input!J67</f>
        <v>10,93638</v>
      </c>
      <c r="I67" s="22">
        <f>Input!V67</f>
        <v>2</v>
      </c>
      <c r="J67" s="22" t="str">
        <f>Input!K67</f>
        <v>K00066221217D005</v>
      </c>
      <c r="K67" s="24" t="str">
        <f>TEXT(Input!L67,"dd/mm/yyyy")</f>
        <v>30/12/2017</v>
      </c>
      <c r="L67" s="24" t="str">
        <f>TEXT(Input!M67,"dd/mm/yyyy")</f>
        <v>22/12/2017</v>
      </c>
      <c r="M67" s="22" t="str">
        <f t="shared" ref="M67:M98" si="300">ConcateMultiple(AP67:AU67,";",I67)</f>
        <v>CÔNG TY CỔ PHẦN VIỄN THÔNG DI ĐỘNG VIETNAMOBILE;CÔNG TY CỔ PHẦN VIỄN THÔNG DI ĐỘNG VIETNAMOBILE</v>
      </c>
      <c r="N67" s="22" t="str">
        <f t="shared" ref="N67:N98" si="301">ConcateMultiple(BC67:BH67,";",I67)</f>
        <v>359032;359032</v>
      </c>
      <c r="O67" s="22" t="str">
        <f t="shared" ref="O67:O98" si="302">ConcateMultiple(BI67:BN67,";",I67)</f>
        <v>ERICSSON RBS 2216 &amp; ERICSSON RBS 2111;ZTE ZXSDR BS8700</v>
      </c>
      <c r="P67" s="22" t="str">
        <f t="shared" ref="P67:P98" si="303">ConcateMultiple(BO67:BT67,";",I67)</f>
        <v>3;3</v>
      </c>
      <c r="Q67" s="22" t="str">
        <f t="shared" ref="Q67:Q98" si="304">ConcateMultiple(BU67:BZ67,";",I67)</f>
        <v>6/4/6;2/2/2</v>
      </c>
      <c r="R67" s="22" t="str">
        <f t="shared" ref="R67:R98" si="305">ConcateMultiple(DQ67:DV67,";",I67)</f>
        <v>120W/ 80W/ 120W;80W/ 80W/ 80W</v>
      </c>
      <c r="S67" s="22" t="str">
        <f t="shared" ref="S67:S98" si="306">ConcateMultiple(FN67:FS67,";",I67)</f>
        <v>G900;U2100</v>
      </c>
      <c r="T67" s="22" t="str">
        <f t="shared" ref="T67:T98" si="307">ConcateMultiple(FZ67:GE67,";",I67)</f>
        <v>49m/ 49m/ 49m;46m/ 46m/ 46m</v>
      </c>
      <c r="U67" s="22">
        <v>66</v>
      </c>
      <c r="V67" s="22"/>
      <c r="W67" s="22" t="b">
        <f>INDEX(TrueFalseList,_xlfn.IFNA(MATCH(Input!EC67,CoKhongList,0),MATCH(Input!EC67,YesNoList,0)))</f>
        <v>1</v>
      </c>
      <c r="X67" s="22" t="b">
        <f>INDEX(TrueFalseList,_xlfn.IFNA(MATCH(Input!W67,CoKhongList,0),MATCH(Input!W67,YesNoList,0)))</f>
        <v>1</v>
      </c>
      <c r="Y67" s="22">
        <f>Input!DZ67</f>
        <v>46</v>
      </c>
      <c r="Z67" s="22" t="b">
        <f>INDEX(TrueFalseList,_xlfn.IFNA(MATCH(Input!EA67,CoKhongList,0),MATCH(Input!EA67,YesNoList,0)))</f>
        <v>1</v>
      </c>
      <c r="AA67" s="22">
        <f t="shared" ref="AA67:AA98" si="308">HW67-HX67</f>
        <v>8</v>
      </c>
      <c r="AB67" s="22" t="b">
        <v>0</v>
      </c>
      <c r="AC67" s="22" t="b">
        <v>1</v>
      </c>
      <c r="AD67" s="22">
        <f>Input!DR67</f>
        <v>0</v>
      </c>
      <c r="AE67" s="22"/>
      <c r="AF67" s="22">
        <f>Options!D71</f>
        <v>0</v>
      </c>
      <c r="AG67" s="22">
        <f t="shared" ref="AG67:AG98" si="309">AD67</f>
        <v>0</v>
      </c>
      <c r="AH67" s="23"/>
      <c r="AI67" s="350" t="str">
        <f>Input!E67</f>
        <v>CHI NHÁNH CÔNG TY CỔ PHẦN VIỄN THÔNG DI ĐỘNG VIETNAMOBILE TẠI THÀNH PHỐ HỒ CHÍ MINH</v>
      </c>
      <c r="AJ67" s="350" t="str">
        <f>Input!F67</f>
        <v>CÔNG TY CỔ PHẦN VIỄN THÔNG DI ĐỘNG VIETNAMOBILE</v>
      </c>
      <c r="AK67" s="22">
        <f t="shared" ref="AK67:AK98" si="310">LEN(E67)-LEN(SUBSTITUTE(E67,",",""))</f>
        <v>6</v>
      </c>
      <c r="AL67" s="258" t="str">
        <f t="shared" ref="AL67:AL98" si="311">TRIM(IF(AK67&gt;=2,MID(E67,FIND("~",SUBSTITUTE(E67,",","~", AK67))+1,IFERROR(FIND("~",SUBSTITUTE(E67,",","~", AK67+1))-1,LEN(E67))- FIND("~",SUBSTITUTE(E67,",","~", AK67))),""))</f>
        <v>thành phố Hồ Chí Minh.</v>
      </c>
      <c r="AM67" s="258" t="str">
        <f t="shared" ref="AM67:AM98" si="312">TRIM(IF(AK67&gt;=2,MID(E67,FIND("~",SUBSTITUTE(E67,",","~", AK67-1))+1,IFERROR(FIND("~",SUBSTITUTE(E67,",","~", AK67-0))-1,LEN(E67))- FIND("~",SUBSTITUTE(E67,",","~", AK67-1))),""))</f>
        <v>huyện Củ Chi</v>
      </c>
      <c r="AN67" s="258" t="str">
        <f t="shared" ref="AN67:AN98" si="313">TRIM(IF(AK67&gt;=3,MID(E67,FIND("~",SUBSTITUTE(E67,",","~", AK67-2))+1,IFERROR(FIND("~",SUBSTITUTE(E67,",","~", AK67-1))-1,LEN(E67))- FIND("~",SUBSTITUTE(E67,",","~", AK67-2))),""))</f>
        <v>xã Tân Phú Trung</v>
      </c>
      <c r="AO67" s="22" t="str">
        <f>INDEX(CityIDList,MATCH(F67,CityNameList,0))</f>
        <v>HCM</v>
      </c>
      <c r="AP67" s="23" t="str">
        <f>Input!X67</f>
        <v>CÔNG TY CỔ PHẦN VIỄN THÔNG DI ĐỘNG VIETNAMOBILE</v>
      </c>
      <c r="AQ67" s="23" t="str">
        <f>Input!AN67</f>
        <v>CÔNG TY CỔ PHẦN VIỄN THÔNG DI ĐỘNG VIETNAMOBILE</v>
      </c>
      <c r="AR67" s="23">
        <f>Input!BD67</f>
        <v>0</v>
      </c>
      <c r="AS67" s="23" t="str">
        <f>Input!BT67</f>
        <v/>
      </c>
      <c r="AT67" s="23" t="str">
        <f>Input!CH67</f>
        <v/>
      </c>
      <c r="AU67" s="23" t="str">
        <f>Input!CV67</f>
        <v/>
      </c>
      <c r="AV67" s="23" t="str">
        <f>IF(I67&gt;=1,INDEX(OperatorIDList,MATCH(AP67,OperatorNameList,0)),"")</f>
        <v>VNMOBILE</v>
      </c>
      <c r="AW67" s="23" t="str">
        <f>IF(I67&gt;=2,INDEX(OperatorIDList,MATCH(AQ67,OperatorNameList,0)),"")</f>
        <v>VNMOBILE</v>
      </c>
      <c r="AX67" s="23" t="str">
        <f>IF(I67&gt;=3,INDEX(OperatorIDList,MATCH(AR67,OperatorNameList,0)),"")</f>
        <v/>
      </c>
      <c r="AY67" s="23" t="str">
        <f>IF(I67&gt;=4,INDEX(OperatorIDList,MATCH(AS67,OperatorNameList,0)),"")</f>
        <v/>
      </c>
      <c r="AZ67" s="23" t="str">
        <f>IF(I67&gt;=5,INDEX(OperatorIDList,MATCH(AT67,OperatorNameList,0)),"")</f>
        <v/>
      </c>
      <c r="BA67" s="23" t="str">
        <f>IF(I67&gt;=6,INDEX(OperatorIDList,MATCH(AU67,OperatorNameList,0)),"")</f>
        <v/>
      </c>
      <c r="BB67" s="23" t="str">
        <f t="shared" ref="BB67:BB98" si="314">ConcateMultiple(AV67:BA67,";",I67)</f>
        <v>VNMOBILE;VNMOBILE</v>
      </c>
      <c r="BC67" s="23" t="str">
        <f>Input!Y67</f>
        <v>359032</v>
      </c>
      <c r="BD67" s="23" t="str">
        <f>Input!AO67</f>
        <v>359032</v>
      </c>
      <c r="BE67" s="23">
        <f>Input!BE67</f>
        <v>0</v>
      </c>
      <c r="BF67" s="23" t="str">
        <f>Input!BU67</f>
        <v/>
      </c>
      <c r="BG67" s="23" t="str">
        <f>Input!CI67</f>
        <v/>
      </c>
      <c r="BH67" s="23" t="str">
        <f>Input!CW67</f>
        <v/>
      </c>
      <c r="BI67" s="23" t="str">
        <f>Input!Z67</f>
        <v>ERICSSON RBS 2216 &amp; ERICSSON RBS 2111</v>
      </c>
      <c r="BJ67" s="23" t="str">
        <f>Input!AP67</f>
        <v>ZTE ZXSDR BS8700</v>
      </c>
      <c r="BK67" s="23">
        <f>Input!BF67</f>
        <v>0</v>
      </c>
      <c r="BL67" s="23" t="str">
        <f>Input!BV67</f>
        <v/>
      </c>
      <c r="BM67" s="23" t="str">
        <f>Input!CJ67</f>
        <v/>
      </c>
      <c r="BN67" s="23" t="str">
        <f>Input!CX67</f>
        <v/>
      </c>
      <c r="BO67" s="350">
        <f>IF(ISNUMBER(Input!AA67),Input!AA67,0)</f>
        <v>3</v>
      </c>
      <c r="BP67" s="350">
        <f>IF(ISNUMBER(Input!AQ67),Input!AQ67,0)</f>
        <v>3</v>
      </c>
      <c r="BQ67" s="350">
        <f>IF(ISNUMBER(Input!BG67),Input!BG67,0)</f>
        <v>0</v>
      </c>
      <c r="BR67" s="350">
        <f>IF(ISNUMBER(Input!BW67),Input!BW67,0)</f>
        <v>0</v>
      </c>
      <c r="BS67" s="350">
        <f>IF(ISNUMBER(Input!CK67),Input!CK67,0)</f>
        <v>0</v>
      </c>
      <c r="BT67" s="351">
        <f>IF(ISNUMBER(Input!CY67),Input!CY67,0)</f>
        <v>0</v>
      </c>
      <c r="BU67" s="23" t="str">
        <f>Input!AF67</f>
        <v>6/4/6</v>
      </c>
      <c r="BV67" s="23" t="str">
        <f>Input!AV67</f>
        <v>2/2/2</v>
      </c>
      <c r="BW67" s="23" t="str">
        <f>Input!BL67</f>
        <v/>
      </c>
      <c r="BX67" s="23" t="str">
        <f>Input!CA67</f>
        <v/>
      </c>
      <c r="BY67" s="23" t="str">
        <f>Input!CO67</f>
        <v/>
      </c>
      <c r="BZ67" s="23" t="str">
        <f>Input!DC67</f>
        <v/>
      </c>
      <c r="CA67" s="23">
        <f t="shared" ref="CA67:CA98" si="315">IF(BO67&gt;=1,MID(BU67,1,IFERROR(FIND("~",SUBSTITUTE(BU67,"/","~",1))-1,LEN(BU67))),"0")*1</f>
        <v>6</v>
      </c>
      <c r="CB67" s="23">
        <f t="shared" ref="CB67:CB98" si="316">IF(BO67&gt;=2,MID(BU67,FIND("~",SUBSTITUTE(BU67,"/","~",1))+1,IFERROR(FIND("~",SUBSTITUTE(BU67,"/","~",2))-1,LEN(BU67))- FIND("~",SUBSTITUTE(BU67,"/","~",1))),"0")*1</f>
        <v>4</v>
      </c>
      <c r="CC67" s="23">
        <f t="shared" ref="CC67:CC98" si="317">IF(BO67&gt;=3,MID(BU67,FIND("~",SUBSTITUTE(BU67,"/","~",2))+1,IFERROR(FIND("~",SUBSTITUTE(BU67,"/","~",3))-1,LEN(BU67))- FIND("~",SUBSTITUTE(BU67,"/","~",2))),"0")*1</f>
        <v>6</v>
      </c>
      <c r="CD67" s="23">
        <f t="shared" ref="CD67:CD98" si="318">IF(BO67&gt;=4,MID(BU67,FIND("~",SUBSTITUTE(BU67,"/","~",3))+1,IFERROR(FIND("~",SUBSTITUTE(BU67,"/","~",4))-1,LEN(BU67))- FIND("~",SUBSTITUTE(BU67,"/","~",3))),"0")*1</f>
        <v>0</v>
      </c>
      <c r="CE67" s="23">
        <f t="shared" ref="CE67:CE98" si="319">IF(BO67&gt;=5,MID(BU67,FIND("~",SUBSTITUTE(BU67,"/","~",4))+1,IFERROR(FIND("~",SUBSTITUTE(BU67,"/","~",5))-1,LEN(BU67))- FIND("~",SUBSTITUTE(BU67,"/","~",4))),"0")*1</f>
        <v>0</v>
      </c>
      <c r="CF67" s="23">
        <f t="shared" ref="CF67:CF98" si="320">IF(BO67&gt;=6,MID(BU67,FIND("~",SUBSTITUTE(BU67,"/","~",5))+1,IFERROR(FIND("~",SUBSTITUTE(BU67,"/","~",6))-1,LEN(BU67))- FIND("~",SUBSTITUTE(BU67,"/","~",5))),"0")*1</f>
        <v>0</v>
      </c>
      <c r="CG67" s="23">
        <f t="shared" ref="CG67:CG98" si="321">IF(BP67&gt;=1,MID(BV67,1,IFERROR(FIND("~",SUBSTITUTE(BV67,"/","~",1))-1,LEN(BV67))),"0")*1</f>
        <v>2</v>
      </c>
      <c r="CH67" s="23">
        <f t="shared" ref="CH67:CH98" si="322">IF(BP67&gt;=2,MID(BV67,FIND("~",SUBSTITUTE(BV67,"/","~",1))+1,IFERROR(FIND("~",SUBSTITUTE(BV67,"/","~",2))-1,LEN(BV67))- FIND("~",SUBSTITUTE(BV67,"/","~",1))),"0")*1</f>
        <v>2</v>
      </c>
      <c r="CI67" s="23">
        <f t="shared" ref="CI67:CI98" si="323">IF(BP67&gt;=3,MID(BV67,FIND("~",SUBSTITUTE(BV67,"/","~",2))+1,IFERROR(FIND("~",SUBSTITUTE(BV67,"/","~",3))-1,LEN(BV67))- FIND("~",SUBSTITUTE(BV67,"/","~",2))),"0")*1</f>
        <v>2</v>
      </c>
      <c r="CJ67" s="23">
        <f t="shared" ref="CJ67:CJ98" si="324">IF(BP67&gt;=4,MID(BV67,FIND("~",SUBSTITUTE(BV67,"/","~",3))+1,IFERROR(FIND("~",SUBSTITUTE(BV67,"/","~",4))-1,LEN(BV67))- FIND("~",SUBSTITUTE(BV67,"/","~",3))),"0")*1</f>
        <v>0</v>
      </c>
      <c r="CK67" s="23">
        <f t="shared" ref="CK67:CK98" si="325">IF(BP67&gt;=5,MID(BV67,FIND("~",SUBSTITUTE(BV67,"/","~",4))+1,IFERROR(FIND("~",SUBSTITUTE(BV67,"/","~",5))-1,LEN(BV67))- FIND("~",SUBSTITUTE(BV67,"/","~",4))),"0")*1</f>
        <v>0</v>
      </c>
      <c r="CL67" s="23">
        <f t="shared" ref="CL67:CL98" si="326">IF(BP67&gt;=6,MID(BV67,FIND("~",SUBSTITUTE(BV67,"/","~",5))+1,IFERROR(FIND("~",SUBSTITUTE(BV67,"/","~",6))-1,LEN(BV67))- FIND("~",SUBSTITUTE(BV67,"/","~",5))),"0")*1</f>
        <v>0</v>
      </c>
      <c r="CM67" s="23">
        <f t="shared" ref="CM67:CM98" si="327">IF(BQ67&gt;=1,MID(BW67,1,IFERROR(FIND("~",SUBSTITUTE(BW67,"/","~",1))-1,LEN(BW67))),"0")*1</f>
        <v>0</v>
      </c>
      <c r="CN67" s="23">
        <f t="shared" ref="CN67:CN98" si="328">IF(BQ67&gt;=2,MID(BW67,FIND("~",SUBSTITUTE(BW67,"/","~",1))+1,IFERROR(FIND("~",SUBSTITUTE(BW67,"/","~",2))-1,LEN(BW67))- FIND("~",SUBSTITUTE(BW67,"/","~",1))),"0")*1</f>
        <v>0</v>
      </c>
      <c r="CO67" s="23">
        <f t="shared" ref="CO67:CO98" si="329">IF(BQ67&gt;=3,MID(BW67,FIND("~",SUBSTITUTE(BW67,"/","~",2))+1,IFERROR(FIND("~",SUBSTITUTE(BW67,"/","~",3))-1,LEN(BW67))- FIND("~",SUBSTITUTE(BW67,"/","~",2))),"0")*1</f>
        <v>0</v>
      </c>
      <c r="CP67" s="23">
        <f t="shared" ref="CP67:CP98" si="330">IF(BQ67&gt;=4,MID(BW67,FIND("~",SUBSTITUTE(BW67,"/","~",3))+1,IFERROR(FIND("~",SUBSTITUTE(BW67,"/","~",4))-1,LEN(BW67))- FIND("~",SUBSTITUTE(BW67,"/","~",3))),"0")*1</f>
        <v>0</v>
      </c>
      <c r="CQ67" s="23">
        <f t="shared" ref="CQ67:CQ98" si="331">IF(BQ67&gt;=5,MID(BW67,FIND("~",SUBSTITUTE(BW67,"/","~",4))+1,IFERROR(FIND("~",SUBSTITUTE(BW67,"/","~",5))-1,LEN(BW67))- FIND("~",SUBSTITUTE(BW67,"/","~",4))),"0")*1</f>
        <v>0</v>
      </c>
      <c r="CR67" s="23">
        <f t="shared" ref="CR67:CR98" si="332">IF(BQ67&gt;=6,MID(BW67,FIND("~",SUBSTITUTE(BW67,"/","~",5))+1,IFERROR(FIND("~",SUBSTITUTE(BW67,"/","~",6))-1,LEN(BW67))- FIND("~",SUBSTITUTE(BW67,"/","~",5))),"0")*1</f>
        <v>0</v>
      </c>
      <c r="CS67" s="23">
        <f t="shared" ref="CS67:CS98" si="333">IF(BR67&gt;=1,MID(BX67,1,IFERROR(FIND("~",SUBSTITUTE(BX67,"/","~",1))-1,LEN(BX67))),"0")*1</f>
        <v>0</v>
      </c>
      <c r="CT67" s="23">
        <f t="shared" ref="CT67:CT98" si="334">IF(BR67&gt;=2,MID(BX67,FIND("~",SUBSTITUTE(BX67,"/","~",1))+1,IFERROR(FIND("~",SUBSTITUTE(BX67,"/","~",2))-1,LEN(BX67))- FIND("~",SUBSTITUTE(BX67,"/","~",1))),"0")*1</f>
        <v>0</v>
      </c>
      <c r="CU67" s="23">
        <f t="shared" ref="CU67:CU98" si="335">IF(BR67&gt;=3,MID(BX67,FIND("~",SUBSTITUTE(BX67,"/","~",2))+1,IFERROR(FIND("~",SUBSTITUTE(BX67,"/","~",3))-1,LEN(BX67))- FIND("~",SUBSTITUTE(BX67,"/","~",2))),"0")*1</f>
        <v>0</v>
      </c>
      <c r="CV67" s="23">
        <f t="shared" ref="CV67:CV98" si="336">IF(BR67&gt;=4,MID(BX67,FIND("~",SUBSTITUTE(BX67,"/","~",3))+1,IFERROR(FIND("~",SUBSTITUTE(BX67,"/","~",4))-1,LEN(BX67))- FIND("~",SUBSTITUTE(BX67,"/","~",3))),"0")*1</f>
        <v>0</v>
      </c>
      <c r="CW67" s="23">
        <f t="shared" ref="CW67:CW98" si="337">IF(BR67&gt;=5,MID(BX67,FIND("~",SUBSTITUTE(BX67,"/","~",4))+1,IFERROR(FIND("~",SUBSTITUTE(BX67,"/","~",5))-1,LEN(BX67))- FIND("~",SUBSTITUTE(BX67,"/","~",4))),"0")*1</f>
        <v>0</v>
      </c>
      <c r="CX67" s="23">
        <f t="shared" ref="CX67:CX98" si="338">IF(BR67&gt;=6,MID(BX67,FIND("~",SUBSTITUTE(BX67,"/","~",5))+1,IFERROR(FIND("~",SUBSTITUTE(BX67,"/","~",6))-1,LEN(BX67))- FIND("~",SUBSTITUTE(BX67,"/","~",5))),"0")*1</f>
        <v>0</v>
      </c>
      <c r="CY67" s="23">
        <f t="shared" ref="CY67:CY98" si="339">IF(BS67&gt;=1,MID(BY67,1,IFERROR(FIND("~",SUBSTITUTE(BY67,"/","~",1))-1,LEN(BY67))),"0")*1</f>
        <v>0</v>
      </c>
      <c r="CZ67" s="23">
        <f t="shared" ref="CZ67:CZ98" si="340">IF(BS67&gt;=2,MID(BY67,FIND("~",SUBSTITUTE(BY67,"/","~",1))+1,IFERROR(FIND("~",SUBSTITUTE(BY67,"/","~",2))-1,LEN(BY67))- FIND("~",SUBSTITUTE(BY67,"/","~",1))),"0")*1</f>
        <v>0</v>
      </c>
      <c r="DA67" s="23">
        <f t="shared" ref="DA67:DA98" si="341">IF(BS67&gt;=3,MID(BY67,FIND("~",SUBSTITUTE(BY67,"/","~",2))+1,IFERROR(FIND("~",SUBSTITUTE(BY67,"/","~",3))-1,LEN(BY67))- FIND("~",SUBSTITUTE(BY67,"/","~",2))),"0")*1</f>
        <v>0</v>
      </c>
      <c r="DB67" s="23">
        <f t="shared" ref="DB67:DB98" si="342">IF(BS67&gt;=4,MID(BY67,FIND("~",SUBSTITUTE(BY67,"/","~",3))+1,IFERROR(FIND("~",SUBSTITUTE(BY67,"/","~",4))-1,LEN(BY67))- FIND("~",SUBSTITUTE(BY67,"/","~",3))),"0")*1</f>
        <v>0</v>
      </c>
      <c r="DC67" s="23">
        <f t="shared" ref="DC67:DC98" si="343">IF(BS67&gt;=5,MID(BY67,FIND("~",SUBSTITUTE(BY67,"/","~",4))+1,IFERROR(FIND("~",SUBSTITUTE(BY67,"/","~",5))-1,LEN(BY67))- FIND("~",SUBSTITUTE(BY67,"/","~",4))),"0")*1</f>
        <v>0</v>
      </c>
      <c r="DD67" s="23">
        <f t="shared" ref="DD67:DD98" si="344">IF(BS67&gt;=6,MID(BY67,FIND("~",SUBSTITUTE(BY67,"/","~",5))+1,IFERROR(FIND("~",SUBSTITUTE(BY67,"/","~",6))-1,LEN(BY67))- FIND("~",SUBSTITUTE(BY67,"/","~",5))),"0")*1</f>
        <v>0</v>
      </c>
      <c r="DE67" s="23">
        <f t="shared" ref="DE67:DE98" si="345">IF(BT67&gt;=1,MID(BZ67,1,IFERROR(FIND("~",SUBSTITUTE(BZ67,"/","~",1))-1,LEN(BZ67))),"0")*1</f>
        <v>0</v>
      </c>
      <c r="DF67" s="23">
        <f t="shared" ref="DF67:DF98" si="346">IF(BT67&gt;=2,MID(BZ67,FIND("~",SUBSTITUTE(BZ67,"/","~",1))+1,IFERROR(FIND("~",SUBSTITUTE(BZ67,"/","~",2))-1,LEN(BZ67))- FIND("~",SUBSTITUTE(BZ67,"/","~",1))),"0")*1</f>
        <v>0</v>
      </c>
      <c r="DG67" s="23">
        <f t="shared" ref="DG67:DG98" si="347">IF(BT67&gt;=3,MID(BZ67,FIND("~",SUBSTITUTE(BZ67,"/","~",2))+1,IFERROR(FIND("~",SUBSTITUTE(BZ67,"/","~",3))-1,LEN(BZ67))- FIND("~",SUBSTITUTE(BZ67,"/","~",2))),"0")*1</f>
        <v>0</v>
      </c>
      <c r="DH67" s="23">
        <f t="shared" ref="DH67:DH98" si="348">IF(BT67&gt;=4,MID(BZ67,FIND("~",SUBSTITUTE(BZ67,"/","~",3))+1,IFERROR(FIND("~",SUBSTITUTE(BZ67,"/","~",4))-1,LEN(BZ67))- FIND("~",SUBSTITUTE(BZ67,"/","~",3))),"0")*1</f>
        <v>0</v>
      </c>
      <c r="DI67" s="23">
        <f t="shared" ref="DI67:DI98" si="349">IF(BT67&gt;=5,MID(BZ67,FIND("~",SUBSTITUTE(BZ67,"/","~",4))+1,IFERROR(FIND("~",SUBSTITUTE(BZ67,"/","~",5))-1,LEN(BZ67))- FIND("~",SUBSTITUTE(BZ67,"/","~",4))),"0")*1</f>
        <v>0</v>
      </c>
      <c r="DJ67" s="23">
        <f t="shared" ref="DJ67:DJ98" si="350">IF(BT67&gt;=6,MID(BZ67,FIND("~",SUBSTITUTE(BZ67,"/","~",5))+1,IFERROR(FIND("~",SUBSTITUTE(BZ67,"/","~",6))-1,LEN(BZ67))- FIND("~",SUBSTITUTE(BZ67,"/","~",5))),"0")*1</f>
        <v>0</v>
      </c>
      <c r="DK67" s="23" t="str">
        <f>Input!AK67</f>
        <v>120W/80W/120W</v>
      </c>
      <c r="DL67" s="23" t="str">
        <f>Input!BA67</f>
        <v>80W/80W/80W</v>
      </c>
      <c r="DM67" s="23" t="str">
        <f>Input!BQ67</f>
        <v/>
      </c>
      <c r="DN67" s="23" t="str">
        <f>Input!CE67</f>
        <v/>
      </c>
      <c r="DO67" s="23" t="str">
        <f>Input!CS67</f>
        <v/>
      </c>
      <c r="DP67" s="23" t="str">
        <f>Input!DG67</f>
        <v/>
      </c>
      <c r="DQ67" s="23" t="str">
        <f t="shared" ref="DQ67:DQ98" si="351">ConcateMultiple(DW67:EB67,"W/ ",BO67)</f>
        <v>120W/ 80W/ 120W</v>
      </c>
      <c r="DR67" s="23" t="str">
        <f t="shared" ref="DR67:DR98" si="352">ConcateMultiple(ED67:EI67,"W/ ",BP67)</f>
        <v>80W/ 80W/ 80W</v>
      </c>
      <c r="DS67" s="23" t="str">
        <f t="shared" ref="DS67:DS98" si="353">ConcateMultiple(EK67:EP67,"W/ ",BQ67)</f>
        <v/>
      </c>
      <c r="DT67" s="23" t="str">
        <f t="shared" ref="DT67:DT98" si="354">ConcateMultiple(ER67:EW67,"W/ ",BR67)</f>
        <v/>
      </c>
      <c r="DU67" s="23" t="str">
        <f t="shared" ref="DU67:DU98" si="355">ConcateMultiple(EY67:FD67,"W/ ",BS67)</f>
        <v/>
      </c>
      <c r="DV67" s="23" t="str">
        <f t="shared" ref="DV67:DV98" si="356">ConcateMultiple(FF67:FK67,"W/ ",BT67)</f>
        <v/>
      </c>
      <c r="DW67" s="23">
        <f t="shared" ref="DW67:DW98" si="357">SUBSTITUTE(IF(BO67&gt;=1,MID(DK67,1,IFERROR(FIND("~",SUBSTITUTE(DK67,"/","~",1))-1,LEN(DK67))),"0"),"W","")*1</f>
        <v>120</v>
      </c>
      <c r="DX67" s="23">
        <f t="shared" ref="DX67:DX98" si="358">SUBSTITUTE(IF(BO67&gt;=2,MID(DK67,FIND("~",SUBSTITUTE(DK67,"/","~",1))+1,IFERROR(FIND("~",SUBSTITUTE(DK67,"/","~",2))-1,LEN(DK67))- FIND("~",SUBSTITUTE(DK67,"/","~",1))),"0"),"W","")*1</f>
        <v>80</v>
      </c>
      <c r="DY67" s="23">
        <f t="shared" ref="DY67:DY98" si="359">SUBSTITUTE(IF(BO67&gt;=3,MID(DK67,FIND("~",SUBSTITUTE(DK67,"/","~",2))+1,IFERROR(FIND("~",SUBSTITUTE(DK67,"/","~",3))-1,LEN(DK67))- FIND("~",SUBSTITUTE(DK67,"/","~",2))),"0"),"W","")*1</f>
        <v>120</v>
      </c>
      <c r="DZ67" s="23">
        <f t="shared" ref="DZ67:DZ98" si="360">SUBSTITUTE(IF(BO67&gt;=4,MID(DK67,FIND("~",SUBSTITUTE(DK67,"/","~",3))+1,IFERROR(FIND("~",SUBSTITUTE(DK67,"/","~",4))-1,LEN(DK67))- FIND("~",SUBSTITUTE(DK67,"/","~",3))),"0"),"W","")*1</f>
        <v>0</v>
      </c>
      <c r="EA67" s="23">
        <f t="shared" ref="EA67:EA98" si="361">SUBSTITUTE(IF(BO67&gt;=5,MID(DK67,FIND("~",SUBSTITUTE(DK67,"/","~",4))+1,IFERROR(FIND("~",SUBSTITUTE(DK67,"/","~",5))-1,LEN(DK67))- FIND("~",SUBSTITUTE(DK67,"/","~",4))),"0"),"W","")*1</f>
        <v>0</v>
      </c>
      <c r="EB67" s="23">
        <f t="shared" ref="EB67:EB98" si="362">SUBSTITUTE(IF(BO67&gt;=6,MID(DK67,FIND("~",SUBSTITUTE(DK67,"/","~",5))+1,IFERROR(FIND("~",SUBSTITUTE(DK67,"/","~",6))-1,LEN(DK67))- FIND("~",SUBSTITUTE(DK67,"/","~",5))),"0"),"W","")*1</f>
        <v>0</v>
      </c>
      <c r="EC67" s="23">
        <f t="shared" ref="EC67:EC98" si="363">MAX(DW67:DZ67)</f>
        <v>120</v>
      </c>
      <c r="ED67" s="23">
        <f t="shared" ref="ED67:ED98" si="364">SUBSTITUTE(IF(BP67&gt;=1,MID(DL67,1,IFERROR(FIND("~",SUBSTITUTE(DL67,"/","~",1))-1,LEN(DL67))),"0"),"W","")*1</f>
        <v>80</v>
      </c>
      <c r="EE67" s="23">
        <f t="shared" ref="EE67:EE98" si="365">SUBSTITUTE(IF(BP67&gt;=2,MID(DL67,FIND("~",SUBSTITUTE(DL67,"/","~",1))+1,IFERROR(FIND("~",SUBSTITUTE(DL67,"/","~",2))-1,LEN(DL67))- FIND("~",SUBSTITUTE(DL67,"/","~",1))),"0"),"W","")*1</f>
        <v>80</v>
      </c>
      <c r="EF67" s="23">
        <f t="shared" ref="EF67:EF98" si="366">SUBSTITUTE(IF(BP67&gt;=3,MID(DL67,FIND("~",SUBSTITUTE(DL67,"/","~",2))+1,IFERROR(FIND("~",SUBSTITUTE(DL67,"/","~",3))-1,LEN(DL67))- FIND("~",SUBSTITUTE(DL67,"/","~",2))),"0"),"W","")*1</f>
        <v>80</v>
      </c>
      <c r="EG67" s="23">
        <f t="shared" ref="EG67:EG98" si="367">SUBSTITUTE(IF(BP67&gt;=4,MID(DL67,FIND("~",SUBSTITUTE(DL67,"/","~",3))+1,IFERROR(FIND("~",SUBSTITUTE(DL67,"/","~",4))-1,LEN(DL67))- FIND("~",SUBSTITUTE(DL67,"/","~",3))),"0"),"W","")*1</f>
        <v>0</v>
      </c>
      <c r="EH67" s="23">
        <f t="shared" ref="EH67:EH98" si="368">SUBSTITUTE(IF(BP67&gt;=5,MID(DL67,FIND("~",SUBSTITUTE(DL67,"/","~",4))+1,IFERROR(FIND("~",SUBSTITUTE(DL67,"/","~",5))-1,LEN(DL67))- FIND("~",SUBSTITUTE(DL67,"/","~",4))),"0"),"W","")*1</f>
        <v>0</v>
      </c>
      <c r="EI67" s="23">
        <f t="shared" ref="EI67:EI98" si="369">SUBSTITUTE(IF(BP67&gt;=6,MID(DL67,FIND("~",SUBSTITUTE(DL67,"/","~",5))+1,IFERROR(FIND("~",SUBSTITUTE(DL67,"/","~",6))-1,LEN(DL67))- FIND("~",SUBSTITUTE(DL67,"/","~",5))),"0"),"W","")*1</f>
        <v>0</v>
      </c>
      <c r="EJ67" s="23">
        <f t="shared" ref="EJ67:EJ98" si="370">MAX(ED67:EG67)</f>
        <v>80</v>
      </c>
      <c r="EK67" s="23">
        <f t="shared" ref="EK67:EK98" si="371">SUBSTITUTE(IF(BQ67&gt;=1,MID(DM67,1,IFERROR(FIND("~",SUBSTITUTE(DM67,"/","~",1))-1,LEN(DM67))),"0"),"W","")*1</f>
        <v>0</v>
      </c>
      <c r="EL67" s="23">
        <f t="shared" ref="EL67:EL98" si="372">SUBSTITUTE(IF(BQ67&gt;=2,MID(DM67,FIND("~",SUBSTITUTE(DM67,"/","~",1))+1,IFERROR(FIND("~",SUBSTITUTE(DM67,"/","~",2))-1,LEN(DM67))- FIND("~",SUBSTITUTE(DM67,"/","~",1))),"0"),"W","")*1</f>
        <v>0</v>
      </c>
      <c r="EM67" s="23">
        <f t="shared" ref="EM67:EM98" si="373">SUBSTITUTE(IF(BQ67&gt;=3,MID(DM67,FIND("~",SUBSTITUTE(DM67,"/","~",2))+1,IFERROR(FIND("~",SUBSTITUTE(DM67,"/","~",3))-1,LEN(DM67))- FIND("~",SUBSTITUTE(DM67,"/","~",2))),"0"),"W","")*1</f>
        <v>0</v>
      </c>
      <c r="EN67" s="23">
        <f t="shared" ref="EN67:EN98" si="374">SUBSTITUTE(IF(BQ67&gt;=4,MID(DM67,FIND("~",SUBSTITUTE(DM67,"/","~",3))+1,IFERROR(FIND("~",SUBSTITUTE(DM67,"/","~",4))-1,LEN(DM67))- FIND("~",SUBSTITUTE(DM67,"/","~",3))),"0"),"W","")*1</f>
        <v>0</v>
      </c>
      <c r="EO67" s="23">
        <f t="shared" ref="EO67:EO98" si="375">SUBSTITUTE(IF(BQ67&gt;=5,MID(DM67,FIND("~",SUBSTITUTE(DM67,"/","~",4))+1,IFERROR(FIND("~",SUBSTITUTE(DM67,"/","~",5))-1,LEN(DM67))- FIND("~",SUBSTITUTE(DM67,"/","~",4))),"0"),"W","")*1</f>
        <v>0</v>
      </c>
      <c r="EP67" s="23">
        <f t="shared" ref="EP67:EP98" si="376">SUBSTITUTE(IF(BQ67&gt;=6,MID(DM67,FIND("~",SUBSTITUTE(DM67,"/","~",5))+1,IFERROR(FIND("~",SUBSTITUTE(DM67,"/","~",6))-1,LEN(DM67))- FIND("~",SUBSTITUTE(DM67,"/","~",5))),"0"),"W","")*1</f>
        <v>0</v>
      </c>
      <c r="EQ67" s="23">
        <f t="shared" ref="EQ67:EQ98" si="377">MAX(EK67:EN67)</f>
        <v>0</v>
      </c>
      <c r="ER67" s="23">
        <f t="shared" ref="ER67:ER98" si="378">SUBSTITUTE(IF(BR67&gt;=1,MID(DN67,1,IFERROR(FIND("~",SUBSTITUTE(DN67,"/","~",1))-1,LEN(DN67))),"0"),"W","")*1</f>
        <v>0</v>
      </c>
      <c r="ES67" s="23">
        <f t="shared" ref="ES67:ES98" si="379">SUBSTITUTE(IF(BR67&gt;=2,MID(DN67,FIND("~",SUBSTITUTE(DN67,"/","~",1))+1,IFERROR(FIND("~",SUBSTITUTE(DN67,"/","~",2))-1,LEN(DN67))- FIND("~",SUBSTITUTE(DN67,"/","~",1))),"0"),"W","")*1</f>
        <v>0</v>
      </c>
      <c r="ET67" s="23">
        <f t="shared" ref="ET67:ET98" si="380">SUBSTITUTE(IF(BR67&gt;=3,MID(DN67,FIND("~",SUBSTITUTE(DN67,"/","~",2))+1,IFERROR(FIND("~",SUBSTITUTE(DN67,"/","~",3))-1,LEN(DN67))- FIND("~",SUBSTITUTE(DN67,"/","~",2))),"0"),"W","")*1</f>
        <v>0</v>
      </c>
      <c r="EU67" s="23">
        <f t="shared" ref="EU67:EU98" si="381">SUBSTITUTE(IF(BR67&gt;=4,MID(DN67,FIND("~",SUBSTITUTE(DN67,"/","~",3))+1,IFERROR(FIND("~",SUBSTITUTE(DN67,"/","~",4))-1,LEN(DN67))- FIND("~",SUBSTITUTE(DN67,"/","~",3))),"0"),"W","")*1</f>
        <v>0</v>
      </c>
      <c r="EV67" s="23">
        <f t="shared" ref="EV67:EV98" si="382">SUBSTITUTE(IF(BR67&gt;=5,MID(DN67,FIND("~",SUBSTITUTE(DN67,"/","~",4))+1,IFERROR(FIND("~",SUBSTITUTE(DN67,"/","~",5))-1,LEN(DN67))- FIND("~",SUBSTITUTE(DN67,"/","~",4))),"0"),"W","")*1</f>
        <v>0</v>
      </c>
      <c r="EW67" s="23">
        <f t="shared" ref="EW67:EW98" si="383">SUBSTITUTE(IF(BR67&gt;=6,MID(DN67,FIND("~",SUBSTITUTE(DN67,"/","~",5))+1,IFERROR(FIND("~",SUBSTITUTE(DN67,"/","~",6))-1,LEN(DN67))- FIND("~",SUBSTITUTE(DN67,"/","~",5))),"0"),"W","")*1</f>
        <v>0</v>
      </c>
      <c r="EX67" s="23">
        <f t="shared" ref="EX67:EX98" si="384">MAX(ER67:EU67)</f>
        <v>0</v>
      </c>
      <c r="EY67" s="23">
        <f t="shared" ref="EY67:EY98" si="385">SUBSTITUTE(IF(BS67&gt;=1,MID(DO67,1,IFERROR(FIND("~",SUBSTITUTE(DO67,"/","~",1))-1,LEN(DO67))),"0"),"W","")*1</f>
        <v>0</v>
      </c>
      <c r="EZ67" s="23">
        <f t="shared" ref="EZ67:EZ98" si="386">SUBSTITUTE(IF(BS67&gt;=2,MID(DO67,FIND("~",SUBSTITUTE(DO67,"/","~",1))+1,IFERROR(FIND("~",SUBSTITUTE(DO67,"/","~",2))-1,LEN(DO67))- FIND("~",SUBSTITUTE(DO67,"/","~",1))),"0"),"W","")*1</f>
        <v>0</v>
      </c>
      <c r="FA67" s="23">
        <f t="shared" ref="FA67:FA98" si="387">SUBSTITUTE(IF(BS67&gt;=3,MID(DO67,FIND("~",SUBSTITUTE(DO67,"/","~",2))+1,IFERROR(FIND("~",SUBSTITUTE(DO67,"/","~",3))-1,LEN(DO67))- FIND("~",SUBSTITUTE(DO67,"/","~",2))),"0"),"W","")*1</f>
        <v>0</v>
      </c>
      <c r="FB67" s="23">
        <f t="shared" ref="FB67:FB98" si="388">SUBSTITUTE(IF(BS67&gt;=4,MID(DO67,FIND("~",SUBSTITUTE(DO67,"/","~",3))+1,IFERROR(FIND("~",SUBSTITUTE(DO67,"/","~",4))-1,LEN(DO67))- FIND("~",SUBSTITUTE(DO67,"/","~",3))),"0"),"W","")*1</f>
        <v>0</v>
      </c>
      <c r="FC67" s="23">
        <f t="shared" ref="FC67:FC98" si="389">SUBSTITUTE(IF(BS67&gt;=5,MID(DO67,FIND("~",SUBSTITUTE(DO67,"/","~",4))+1,IFERROR(FIND("~",SUBSTITUTE(DO67,"/","~",5))-1,LEN(DO67))- FIND("~",SUBSTITUTE(DO67,"/","~",4))),"0"),"W","")*1</f>
        <v>0</v>
      </c>
      <c r="FD67" s="23">
        <f t="shared" ref="FD67:FD98" si="390">SUBSTITUTE(IF(BS67&gt;=6,MID(DO67,FIND("~",SUBSTITUTE(DO67,"/","~",5))+1,IFERROR(FIND("~",SUBSTITUTE(DO67,"/","~",6))-1,LEN(DO67))- FIND("~",SUBSTITUTE(DO67,"/","~",5))),"0"),"W","")*1</f>
        <v>0</v>
      </c>
      <c r="FE67" s="23">
        <f t="shared" ref="FE67:FE98" si="391">MAX(EY67:FB67)</f>
        <v>0</v>
      </c>
      <c r="FF67" s="23">
        <f t="shared" ref="FF67:FF98" si="392">SUBSTITUTE(IF(BT67&gt;=1,MID(DP67,1,IFERROR(FIND("~",SUBSTITUTE(DP67,"/","~",1))-1,LEN(DP67))),"0"),"W","")*1</f>
        <v>0</v>
      </c>
      <c r="FG67" s="23">
        <f t="shared" ref="FG67:FG98" si="393">SUBSTITUTE(IF(BT67&gt;=2,MID(DP67,FIND("~",SUBSTITUTE(DP67,"/","~",1))+1,IFERROR(FIND("~",SUBSTITUTE(DP67,"/","~",2))-1,LEN(DP67))- FIND("~",SUBSTITUTE(DP67,"/","~",1))),"0"),"W","")*1</f>
        <v>0</v>
      </c>
      <c r="FH67" s="23">
        <f t="shared" ref="FH67:FH98" si="394">SUBSTITUTE(IF(BT67&gt;=3,MID(DP67,FIND("~",SUBSTITUTE(DP67,"/","~",2))+1,IFERROR(FIND("~",SUBSTITUTE(DP67,"/","~",3))-1,LEN(DP67))- FIND("~",SUBSTITUTE(DP67,"/","~",2))),"0"),"W","")*1</f>
        <v>0</v>
      </c>
      <c r="FI67" s="23">
        <f t="shared" ref="FI67:FI98" si="395">SUBSTITUTE(IF(BT67&gt;=4,MID(DP67,FIND("~",SUBSTITUTE(DP67,"/","~",3))+1,IFERROR(FIND("~",SUBSTITUTE(DP67,"/","~",4))-1,LEN(DP67))- FIND("~",SUBSTITUTE(DP67,"/","~",3))),"0"),"W","")*1</f>
        <v>0</v>
      </c>
      <c r="FJ67" s="23">
        <f t="shared" ref="FJ67:FJ98" si="396">SUBSTITUTE(IF(BT67&gt;=5,MID(DP67,FIND("~",SUBSTITUTE(DP67,"/","~",4))+1,IFERROR(FIND("~",SUBSTITUTE(DP67,"/","~",5))-1,LEN(DP67))- FIND("~",SUBSTITUTE(DP67,"/","~",4))),"0"),"W","")*1</f>
        <v>0</v>
      </c>
      <c r="FK67" s="23">
        <f t="shared" ref="FK67:FK98" si="397">SUBSTITUTE(IF(BT67&gt;=6,MID(DP67,FIND("~",SUBSTITUTE(DP67,"/","~",5))+1,IFERROR(FIND("~",SUBSTITUTE(DP67,"/","~",6))-1,LEN(DP67))- FIND("~",SUBSTITUTE(DP67,"/","~",5))),"0"),"W","")*1</f>
        <v>0</v>
      </c>
      <c r="FL67" s="23">
        <f t="shared" ref="FL67:FL98" si="398">MAX(FF67:FI67)</f>
        <v>0</v>
      </c>
      <c r="FM67" s="23">
        <f t="shared" ref="FM67:FM98" si="399">MAX(EC67,EJ67,EQ67,EX67,FE67,FL67)</f>
        <v>120</v>
      </c>
      <c r="FN67" s="23" t="str">
        <f>Input!AL67</f>
        <v>G900</v>
      </c>
      <c r="FO67" s="23" t="str">
        <f>Input!BB67</f>
        <v>U2100</v>
      </c>
      <c r="FP67" s="23">
        <f>Input!BR67</f>
        <v>0</v>
      </c>
      <c r="FQ67" s="23" t="str">
        <f>Input!CF67</f>
        <v/>
      </c>
      <c r="FR67" s="23" t="str">
        <f>Input!CT67</f>
        <v/>
      </c>
      <c r="FS67" s="23" t="str">
        <f>Input!DH67</f>
        <v/>
      </c>
      <c r="FT67" s="23" t="str">
        <f>Input!AM67</f>
        <v>49m/ 49m/ 49m</v>
      </c>
      <c r="FU67" s="23" t="str">
        <f>Input!BC67</f>
        <v>46m/ 46m/ 46m</v>
      </c>
      <c r="FV67" s="23">
        <f>Input!BS67</f>
        <v>0</v>
      </c>
      <c r="FW67" s="23" t="str">
        <f>Input!CG67</f>
        <v/>
      </c>
      <c r="FX67" s="23" t="str">
        <f>Input!CU67</f>
        <v/>
      </c>
      <c r="FY67" s="23" t="str">
        <f>Input!DI67</f>
        <v/>
      </c>
      <c r="FZ67" s="23" t="str">
        <f t="shared" ref="FZ67:FZ98" si="400">ConcateMultiple(GF67:GK67,"m/ ",BO67)</f>
        <v>49m/ 49m/ 49m</v>
      </c>
      <c r="GA67" s="23" t="str">
        <f t="shared" ref="GA67:GA98" si="401">ConcateMultiple(GL67:GQ67,"m/ ",BP67)</f>
        <v>46m/ 46m/ 46m</v>
      </c>
      <c r="GB67" s="23" t="str">
        <f t="shared" ref="GB67:GB98" si="402">ConcateMultiple(GR67:GW67,"m/ ",BQ67)</f>
        <v/>
      </c>
      <c r="GC67" s="23" t="str">
        <f t="shared" ref="GC67:GC98" si="403">ConcateMultiple(GX67:HC67,"m/ ",BR67)</f>
        <v/>
      </c>
      <c r="GD67" s="23" t="str">
        <f t="shared" ref="GD67:GD98" si="404">ConcateMultiple(HD67:HI67,"m/ ",BS67)</f>
        <v/>
      </c>
      <c r="GE67" s="23" t="str">
        <f t="shared" ref="GE67:GE98" si="405">ConcateMultiple(HJ67:HO67,"m/ ",BT67)</f>
        <v/>
      </c>
      <c r="GF67" s="23">
        <f t="shared" ref="GF67:GF98" si="406">SUBSTITUTE(IF(BO67&gt;=1,MID(FT67,1,IFERROR(FIND("~",SUBSTITUTE(FT67,"/","~",1))-1,LEN(FT67))),"0"),"m","")*1</f>
        <v>49</v>
      </c>
      <c r="GG67" s="23">
        <f t="shared" ref="GG67:GG98" si="407">SUBSTITUTE(TRIM(IF(BO67&gt;=2,MID(FT67,FIND("~",SUBSTITUTE(FT67,"/","~",1))+1,IFERROR(FIND("~",SUBSTITUTE(FT67,"/","~",2))-1,LEN(FT67))- FIND("~",SUBSTITUTE(FT67,"/","~",1))),"0")),"m","")*1</f>
        <v>49</v>
      </c>
      <c r="GH67" s="23">
        <f t="shared" ref="GH67:GH98" si="408">SUBSTITUTE(TRIM(IF(BO67&gt;=3,MID(FT67,FIND("~",SUBSTITUTE(FT67,"/","~",2))+1,IFERROR(FIND("~",SUBSTITUTE(FT67,"/","~",3))-1,LEN(FT67))- FIND("~",SUBSTITUTE(FT67,"/","~",2))),"0")),"m","")*1</f>
        <v>49</v>
      </c>
      <c r="GI67" s="23">
        <f t="shared" ref="GI67:GI98" si="409">SUBSTITUTE(TRIM(IF(BO67&gt;=4,MID(FT67,FIND("~",SUBSTITUTE(FT67,"/","~",3))+1,IFERROR(FIND("~",SUBSTITUTE(FT67,"/","~",4))-1,LEN(FT67))- FIND("~",SUBSTITUTE(FT67,"/","~",3))),"0")),"m","")*1</f>
        <v>0</v>
      </c>
      <c r="GJ67" s="23">
        <f t="shared" ref="GJ67:GJ98" si="410">SUBSTITUTE(TRIM(IF(BO67&gt;=5,MID(FT67,FIND("~",SUBSTITUTE(FT67,"/","~",4))+1,IFERROR(FIND("~",SUBSTITUTE(FT67,"/","~",5))-1,LEN(FT67))- FIND("~",SUBSTITUTE(FT67,"/","~",4))),"0")),"m","")*1</f>
        <v>0</v>
      </c>
      <c r="GK67" s="23">
        <f t="shared" ref="GK67:GK98" si="411">SUBSTITUTE(TRIM(IF(BO67&gt;=6,MID(FT67,FIND("~",SUBSTITUTE(FT67,"/","~",5))+1,IFERROR(FIND("~",SUBSTITUTE(FT67,"/","~",6))-1,LEN(FT67))- FIND("~",SUBSTITUTE(FT67,"/","~",5))),"0")),"m","")*1</f>
        <v>0</v>
      </c>
      <c r="GL67" s="23">
        <f t="shared" ref="GL67:GL98" si="412">SUBSTITUTE(IF(BP67&gt;=1,MID(FU67,1,IFERROR(FIND("~",SUBSTITUTE(FU67,"/","~",1))-1,LEN(FU67))),"0"),"m","")*1</f>
        <v>46</v>
      </c>
      <c r="GM67" s="23">
        <f t="shared" ref="GM67:GM98" si="413">SUBSTITUTE(TRIM(IF(BP67&gt;=2,MID(FU67,FIND("~",SUBSTITUTE(FU67,"/","~",1))+1,IFERROR(FIND("~",SUBSTITUTE(FU67,"/","~",2))-1,LEN(FU67))- FIND("~",SUBSTITUTE(FU67,"/","~",1))),"0")),"m","")*1</f>
        <v>46</v>
      </c>
      <c r="GN67" s="23">
        <f t="shared" ref="GN67:GN98" si="414">SUBSTITUTE(TRIM(IF(BP67&gt;=3,MID(FU67,FIND("~",SUBSTITUTE(FU67,"/","~",2))+1,IFERROR(FIND("~",SUBSTITUTE(FU67,"/","~",3))-1,LEN(FU67))- FIND("~",SUBSTITUTE(FU67,"/","~",2))),"0")),"m","")*1</f>
        <v>46</v>
      </c>
      <c r="GO67" s="23">
        <f t="shared" ref="GO67:GO98" si="415">SUBSTITUTE(TRIM(IF(BP67&gt;=4,MID(FU67,FIND("~",SUBSTITUTE(FU67,"/","~",3))+1,IFERROR(FIND("~",SUBSTITUTE(FU67,"/","~",4))-1,LEN(FU67))- FIND("~",SUBSTITUTE(FU67,"/","~",3))),"0")),"m","")*1</f>
        <v>0</v>
      </c>
      <c r="GP67" s="23">
        <f t="shared" ref="GP67:GP98" si="416">SUBSTITUTE(TRIM(IF(BP67&gt;=5,MID(FU67,FIND("~",SUBSTITUTE(FU67,"/","~",4))+1,IFERROR(FIND("~",SUBSTITUTE(FU67,"/","~",5))-1,LEN(FU67))- FIND("~",SUBSTITUTE(FU67,"/","~",4))),"0")),"m","")*1</f>
        <v>0</v>
      </c>
      <c r="GQ67" s="23">
        <f t="shared" ref="GQ67:GQ98" si="417">SUBSTITUTE(TRIM(IF(BP67&gt;=6,MID(FU67,FIND("~",SUBSTITUTE(FU67,"/","~",5))+1,IFERROR(FIND("~",SUBSTITUTE(FU67,"/","~",6))-1,LEN(FU67))- FIND("~",SUBSTITUTE(FU67,"/","~",5))),"0")),"m","")*1</f>
        <v>0</v>
      </c>
      <c r="GR67" s="23">
        <f t="shared" ref="GR67:GR98" si="418">SUBSTITUTE(IF(BQ67&gt;=1,MID(FV67,1,IFERROR(FIND("~",SUBSTITUTE(FV67,"/","~",1))-1,LEN(FV67))),"0"),"m","")*1</f>
        <v>0</v>
      </c>
      <c r="GS67" s="23">
        <f t="shared" ref="GS67:GS98" si="419">SUBSTITUTE(TRIM(IF(BQ67&gt;=2,MID(FV67,FIND("~",SUBSTITUTE(FV67,"/","~",1))+1,IFERROR(FIND("~",SUBSTITUTE(FV67,"/","~",2))-1,LEN(FV67))- FIND("~",SUBSTITUTE(FV67,"/","~",1))),"0")),"m","")*1</f>
        <v>0</v>
      </c>
      <c r="GT67" s="23">
        <f t="shared" ref="GT67:GT98" si="420">SUBSTITUTE(TRIM(IF(BQ67&gt;=3,MID(FV67,FIND("~",SUBSTITUTE(FV67,"/","~",2))+1,IFERROR(FIND("~",SUBSTITUTE(FV67,"/","~",3))-1,LEN(FV67))- FIND("~",SUBSTITUTE(FV67,"/","~",2))),"0")),"m","")*1</f>
        <v>0</v>
      </c>
      <c r="GU67" s="23">
        <f t="shared" ref="GU67:GU98" si="421">SUBSTITUTE(TRIM(IF(BQ67&gt;=4,MID(FV67,FIND("~",SUBSTITUTE(FV67,"/","~",3))+1,IFERROR(FIND("~",SUBSTITUTE(FV67,"/","~",4))-1,LEN(FV67))- FIND("~",SUBSTITUTE(FV67,"/","~",3))),"0")),"m","")*1</f>
        <v>0</v>
      </c>
      <c r="GV67" s="23">
        <f t="shared" ref="GV67:GV98" si="422">SUBSTITUTE(TRIM(IF(BQ67&gt;=5,MID(FV67,FIND("~",SUBSTITUTE(FV67,"/","~",4))+1,IFERROR(FIND("~",SUBSTITUTE(FV67,"/","~",5))-1,LEN(FV67))- FIND("~",SUBSTITUTE(FV67,"/","~",4))),"0")),"m","")*1</f>
        <v>0</v>
      </c>
      <c r="GW67" s="23">
        <f t="shared" ref="GW67:GW98" si="423">SUBSTITUTE(TRIM(IF(BQ67&gt;=6,MID(FV67,FIND("~",SUBSTITUTE(FV67,"/","~",5))+1,IFERROR(FIND("~",SUBSTITUTE(FV67,"/","~",6))-1,LEN(FV67))- FIND("~",SUBSTITUTE(FV67,"/","~",5))),"0")),"m","")*1</f>
        <v>0</v>
      </c>
      <c r="GX67" s="23">
        <f t="shared" ref="GX67:GX98" si="424">SUBSTITUTE(IF(BR67&gt;=1,MID(FW67,1,IFERROR(FIND("~",SUBSTITUTE(FW67,"/","~",1))-1,LEN(FW67))),"0"),"m","")*1</f>
        <v>0</v>
      </c>
      <c r="GY67" s="23">
        <f t="shared" ref="GY67:GY98" si="425">SUBSTITUTE(TRIM(IF(BR67&gt;=2,MID(FW67,FIND("~",SUBSTITUTE(FW67,"/","~",1))+1,IFERROR(FIND("~",SUBSTITUTE(FW67,"/","~",2))-1,LEN(FW67))- FIND("~",SUBSTITUTE(FW67,"/","~",1))),"0")),"m","")*1</f>
        <v>0</v>
      </c>
      <c r="GZ67" s="23">
        <f t="shared" ref="GZ67:GZ98" si="426">SUBSTITUTE(TRIM(IF(BR67&gt;=3,MID(FW67,FIND("~",SUBSTITUTE(FW67,"/","~",2))+1,IFERROR(FIND("~",SUBSTITUTE(FW67,"/","~",3))-1,LEN(FW67))- FIND("~",SUBSTITUTE(FW67,"/","~",2))),"0")),"m","")*1</f>
        <v>0</v>
      </c>
      <c r="HA67" s="23">
        <f t="shared" ref="HA67:HA98" si="427">SUBSTITUTE(TRIM(IF(BR67&gt;=4,MID(FW67,FIND("~",SUBSTITUTE(FW67,"/","~",3))+1,IFERROR(FIND("~",SUBSTITUTE(FW67,"/","~",4))-1,LEN(FW67))- FIND("~",SUBSTITUTE(FW67,"/","~",3))),"0")),"m","")*1</f>
        <v>0</v>
      </c>
      <c r="HB67" s="23">
        <f t="shared" ref="HB67:HB98" si="428">SUBSTITUTE(TRIM(IF(BR67&gt;=5,MID(FW67,FIND("~",SUBSTITUTE(FW67,"/","~",4))+1,IFERROR(FIND("~",SUBSTITUTE(FW67,"/","~",5))-1,LEN(FW67))- FIND("~",SUBSTITUTE(FW67,"/","~",4))),"0")),"m","")*1</f>
        <v>0</v>
      </c>
      <c r="HC67" s="23">
        <f t="shared" ref="HC67:HC98" si="429">SUBSTITUTE(TRIM(IF(BR67&gt;=6,MID(FW67,FIND("~",SUBSTITUTE(FW67,"/","~",5))+1,IFERROR(FIND("~",SUBSTITUTE(FW67,"/","~",6))-1,LEN(FW67))- FIND("~",SUBSTITUTE(FW67,"/","~",5))),"0")),"m","")*1</f>
        <v>0</v>
      </c>
      <c r="HD67" s="23">
        <f t="shared" ref="HD67:HD98" si="430">SUBSTITUTE(IF(BS67&gt;=1,MID(FX67,1,IFERROR(FIND("~",SUBSTITUTE(FX67,"/","~",1))-1,LEN(FX67))),"0"),"m","")*1</f>
        <v>0</v>
      </c>
      <c r="HE67" s="23">
        <f t="shared" ref="HE67:HE98" si="431">SUBSTITUTE(TRIM(IF(BS67&gt;=2,MID(FX67,FIND("~",SUBSTITUTE(FX67,"/","~",1))+1,IFERROR(FIND("~",SUBSTITUTE(FX67,"/","~",2))-1,LEN(FX67))- FIND("~",SUBSTITUTE(FX67,"/","~",1))),"0")),"m","")*1</f>
        <v>0</v>
      </c>
      <c r="HF67" s="23">
        <f t="shared" ref="HF67:HF98" si="432">SUBSTITUTE(TRIM(IF(BS67&gt;=3,MID(FX67,FIND("~",SUBSTITUTE(FX67,"/","~",2))+1,IFERROR(FIND("~",SUBSTITUTE(FX67,"/","~",3))-1,LEN(FX67))- FIND("~",SUBSTITUTE(FX67,"/","~",2))),"0")),"m","")*1</f>
        <v>0</v>
      </c>
      <c r="HG67" s="23">
        <f t="shared" ref="HG67:HG98" si="433">SUBSTITUTE(TRIM(IF(BS67&gt;=4,MID(FX67,FIND("~",SUBSTITUTE(FX67,"/","~",3))+1,IFERROR(FIND("~",SUBSTITUTE(FX67,"/","~",4))-1,LEN(FX67))- FIND("~",SUBSTITUTE(FX67,"/","~",3))),"0")),"m","")*1</f>
        <v>0</v>
      </c>
      <c r="HH67" s="23">
        <f t="shared" ref="HH67:HH98" si="434">SUBSTITUTE(TRIM(IF(BS67&gt;=5,MID(FX67,FIND("~",SUBSTITUTE(FX67,"/","~",4))+1,IFERROR(FIND("~",SUBSTITUTE(FX67,"/","~",5))-1,LEN(FX67))- FIND("~",SUBSTITUTE(FX67,"/","~",4))),"0")),"m","")*1</f>
        <v>0</v>
      </c>
      <c r="HI67" s="23">
        <f t="shared" ref="HI67:HI98" si="435">SUBSTITUTE(TRIM(IF(BS67&gt;=6,MID(FX67,FIND("~",SUBSTITUTE(FX67,"/","~",5))+1,IFERROR(FIND("~",SUBSTITUTE(FX67,"/","~",6))-1,LEN(FX67))- FIND("~",SUBSTITUTE(FX67,"/","~",5))),"0")),"m","")*1</f>
        <v>0</v>
      </c>
      <c r="HJ67" s="23">
        <f t="shared" ref="HJ67:HJ98" si="436">SUBSTITUTE(IF(BT67&gt;=1,MID(FY67,1,IFERROR(FIND("~",SUBSTITUTE(FY67,"/","~",1))-1,LEN(FY67))),"0"),"m","")*1</f>
        <v>0</v>
      </c>
      <c r="HK67" s="23">
        <f t="shared" ref="HK67:HK98" si="437">SUBSTITUTE(TRIM(IF(BT67&gt;=2,MID(FY67,FIND("~",SUBSTITUTE(FY67,"/","~",1))+1,IFERROR(FIND("~",SUBSTITUTE(FY67,"/","~",2))-1,LEN(FY67))- FIND("~",SUBSTITUTE(FY67,"/","~",1))),"0")),"m","")*1</f>
        <v>0</v>
      </c>
      <c r="HL67" s="23">
        <f t="shared" ref="HL67:HL98" si="438">SUBSTITUTE(TRIM(IF(BT67&gt;=3,MID(FY67,FIND("~",SUBSTITUTE(FY67,"/","~",2))+1,IFERROR(FIND("~",SUBSTITUTE(FY67,"/","~",3))-1,LEN(FY67))- FIND("~",SUBSTITUTE(FY67,"/","~",2))),"0")),"m","")*1</f>
        <v>0</v>
      </c>
      <c r="HM67" s="23">
        <f t="shared" ref="HM67:HM98" si="439">SUBSTITUTE(TRIM(IF(BT67&gt;=4,MID(FY67,FIND("~",SUBSTITUTE(FY67,"/","~",3))+1,IFERROR(FIND("~",SUBSTITUTE(FY67,"/","~",4))-1,LEN(FY67))- FIND("~",SUBSTITUTE(FY67,"/","~",3))),"0")),"m","")*1</f>
        <v>0</v>
      </c>
      <c r="HN67" s="23">
        <f t="shared" ref="HN67:HN98" si="440">SUBSTITUTE(TRIM(IF(BT67&gt;=5,MID(FY67,FIND("~",SUBSTITUTE(FY67,"/","~",4))+1,IFERROR(FIND("~",SUBSTITUTE(FY67,"/","~",5))-1,LEN(FY67))- FIND("~",SUBSTITUTE(FY67,"/","~",4))),"0")),"m","")*1</f>
        <v>0</v>
      </c>
      <c r="HO67" s="23">
        <f t="shared" ref="HO67:HO98" si="441">SUBSTITUTE(TRIM(IF(BT67&gt;=6,MID(FY67,FIND("~",SUBSTITUTE(FY67,"/","~",5))+1,IFERROR(FIND("~",SUBSTITUTE(FY67,"/","~",6))-1,LEN(FY67))- FIND("~",SUBSTITUTE(FY67,"/","~",5))),"0")),"m","")*1</f>
        <v>0</v>
      </c>
      <c r="HP67" s="23" t="str">
        <f>INDEX(LabNameList,MATCH(LabId,LabIDList,0))</f>
        <v>Trung tâm Kiểm định và Chứng nhận 2</v>
      </c>
      <c r="HQ67" s="23">
        <f t="shared" ref="HQ67:HQ98" si="442">MinMultiple(GF67:GI67,BO67)</f>
        <v>49</v>
      </c>
      <c r="HR67" s="23">
        <f t="shared" ref="HR67:HR98" si="443">MinMultiple(GL67:GO67,BP67)</f>
        <v>46</v>
      </c>
      <c r="HS67" s="23">
        <f t="shared" ref="HS67:HS98" si="444">MinMultiple(GR67:GU67,BQ67)</f>
        <v>0</v>
      </c>
      <c r="HT67" s="23">
        <f t="shared" ref="HT67:HT98" si="445">MinMultiple(GX67:HA67,BR67)</f>
        <v>0</v>
      </c>
      <c r="HU67" s="23">
        <f t="shared" ref="HU67:HU98" si="446">MinMultiple(HD67:HG67,BS67)</f>
        <v>0</v>
      </c>
      <c r="HV67" s="23">
        <f t="shared" ref="HV67:HV98" si="447">MinMultiple(HJ67:HM67,BT67)</f>
        <v>0</v>
      </c>
      <c r="HW67" s="22">
        <f t="shared" ref="HW67:HW98" si="448">MinMultiple(HQ67:HV67,I67)</f>
        <v>46</v>
      </c>
      <c r="HX67" s="22">
        <f>Input!EB67</f>
        <v>38</v>
      </c>
      <c r="HY67" s="23">
        <v>97</v>
      </c>
      <c r="HZ67" s="23"/>
      <c r="IA67" s="23"/>
      <c r="IB67" s="23"/>
      <c r="IC67" s="25" t="str">
        <f t="shared" ref="IC67:IC98" si="449">IF(LEN(ID67)=4,"B0"&amp;ID67&amp;IE67&amp;IF67,IF(LEN(ID67)=3,"B00"&amp;ID67&amp;IE67&amp;IF67,IF(LEN(ID67)=2,"B000"&amp;ID67&amp;IE67&amp;IF67,IF(LEN(ID67)=1,"B0000"&amp;ID67&amp;IE67&amp;IF67,"B"&amp;ID67&amp;IE67&amp;IF67))))</f>
        <v>B00066050118TG70</v>
      </c>
      <c r="ID67" s="26">
        <f>Input!O67</f>
        <v>66</v>
      </c>
      <c r="IE67" s="260" t="str">
        <f t="shared" ref="IE67:IE98" si="450">TEXT(II67,"ddmmyy")</f>
        <v>050118</v>
      </c>
      <c r="IF67" s="25" t="s">
        <v>7133</v>
      </c>
      <c r="IG67" s="260" t="str">
        <f t="shared" ref="IG67:IG98" si="451">TEXT(II67,"dd/mm/yyyy")</f>
        <v>05/01/2018</v>
      </c>
      <c r="IH67" s="260" t="str">
        <f t="shared" ref="IH67:IH98" si="452">TEXT(IJ67,"dd/mm/yyyy")</f>
        <v>05/01/2023</v>
      </c>
      <c r="II67" s="342" t="str">
        <f xml:space="preserve"> Input!R67</f>
        <v>05/01/2018</v>
      </c>
      <c r="IJ67" s="260">
        <f t="shared" ref="IJ67:IJ98" si="453">DATE(YEAR(II67) + 5,MONTH(II67),DAY(II67))</f>
        <v>44931</v>
      </c>
      <c r="IK67" s="261">
        <f t="shared" ref="IK67:IK98" si="454">IFERROR(MATCH("",AP67:AU67,0)-1,6)</f>
        <v>3</v>
      </c>
      <c r="IL67" s="262" t="str">
        <f t="shared" ref="IL67:IL98" si="455">IK67&amp;"-"&amp;IR67</f>
        <v>3-2</v>
      </c>
      <c r="IM67" s="262" t="str">
        <f t="shared" ref="IM67:IM98" si="456">IF(AQ67&lt;&gt;"",IF(AQ67=AP67,"CHUNG","KHAC"),"")</f>
        <v>CHUNG</v>
      </c>
      <c r="IN67" s="262" t="str">
        <f t="shared" ref="IN67:IN98" si="457">IF(AR67&lt;&gt;"",IF(AR67=AP67,"CHUNG","KHAC"),"")</f>
        <v>KHAC</v>
      </c>
      <c r="IO67" s="262" t="str">
        <f t="shared" ref="IO67:IO98" si="458">IF(AS67&lt;&gt;"",IF(AS67=AP67,"CHUNG","KHAC"),"")</f>
        <v/>
      </c>
      <c r="IP67" s="262" t="str">
        <f t="shared" ref="IP67:IP98" si="459">IF(AT67&lt;&gt;"",IF(AT67=AP67,"CHUNG","KHAC"),"")</f>
        <v/>
      </c>
      <c r="IQ67" s="262" t="str">
        <f t="shared" ref="IQ67:IQ98" si="460">IF(AU67&lt;&gt;"",IF(AU67=AP67,"CHUNG","KHAC"),"")</f>
        <v/>
      </c>
      <c r="IR67" s="262">
        <f t="shared" ref="IR67:IR98" si="461">IF(COUNTIF(IM67:IQ67,"CHUNG")=0,1,COUNTIF(IM67:IQ67,"CHUNG")+1)</f>
        <v>2</v>
      </c>
      <c r="IS67" s="262">
        <f t="shared" ref="IS67:IS98" si="462">IK67-IR67</f>
        <v>1</v>
      </c>
      <c r="IT67" s="262" t="str">
        <f t="shared" ref="IT67:IT98" si="463">IF(IS67=0,"No","Yes")</f>
        <v>Yes</v>
      </c>
      <c r="IU67" s="262" t="str">
        <f t="shared" ref="IU67:IU98" si="464">IF(IS67=0,"No","Yes")</f>
        <v>Yes</v>
      </c>
    </row>
    <row r="68" spans="1:255" ht="114.75">
      <c r="A68" s="349">
        <f>Input!A68</f>
        <v>67</v>
      </c>
      <c r="B68" s="22" t="str">
        <f>INDEX(ApplicantIDList,MATCH(AI68,ApplicantNameList,0))</f>
        <v>VNM-HCM</v>
      </c>
      <c r="C68" s="22" t="str">
        <f>INDEX(OperatorIDList,MATCH(AJ68,OperatorNameList,0))</f>
        <v>VNMOBILE</v>
      </c>
      <c r="D68" s="22" t="str">
        <f>Input!Y68</f>
        <v>359438</v>
      </c>
      <c r="E68" s="22" t="str">
        <f>Input!G68</f>
        <v>Số 123E, đường Đặng Công Bỉnh, tổ 3E, ấp 5, xã Xuân Thới Sơn, huyện Hóc Môn, thành phố Hồ Chí Minh.</v>
      </c>
      <c r="F68" s="22" t="str">
        <f>TRIM(SUBSTITUTE(SUBSTITUTE(Input!H68,"Thành phố ",""),"Tỉnh ",""))</f>
        <v>Hồ Chí Minh</v>
      </c>
      <c r="G68" s="22" t="str">
        <f>Input!I68</f>
        <v>106,54906</v>
      </c>
      <c r="H68" s="22" t="str">
        <f>Input!J68</f>
        <v>10,89433</v>
      </c>
      <c r="I68" s="22">
        <f>Input!V68</f>
        <v>2</v>
      </c>
      <c r="J68" s="22" t="str">
        <f>Input!K68</f>
        <v>K00067231217D005</v>
      </c>
      <c r="K68" s="24" t="str">
        <f>TEXT(Input!L68,"dd/mm/yyyy")</f>
        <v>30/12/2017</v>
      </c>
      <c r="L68" s="24" t="str">
        <f>TEXT(Input!M68,"dd/mm/yyyy")</f>
        <v>23/12/2017</v>
      </c>
      <c r="M68" s="22" t="str">
        <f t="shared" si="300"/>
        <v>CÔNG TY CỔ PHẦN VIỄN THÔNG DI ĐỘNG VIETNAMOBILE;CÔNG TY CỔ PHẦN VIỄN THÔNG DI ĐỘNG VIETNAMOBILE</v>
      </c>
      <c r="N68" s="22" t="str">
        <f t="shared" si="301"/>
        <v>359438;359438</v>
      </c>
      <c r="O68" s="22" t="str">
        <f t="shared" si="302"/>
        <v>ERICSSON RBS 2216 &amp; ERICSSON RBS 2111;ZTE ZXSDR BS8700</v>
      </c>
      <c r="P68" s="22" t="str">
        <f t="shared" si="303"/>
        <v>3;3</v>
      </c>
      <c r="Q68" s="22" t="str">
        <f t="shared" si="304"/>
        <v>2/4/6;2/2/2</v>
      </c>
      <c r="R68" s="22" t="str">
        <f t="shared" si="305"/>
        <v>40W/ 80W/ 120W;80W/ 80W/ 80W</v>
      </c>
      <c r="S68" s="22" t="str">
        <f t="shared" si="306"/>
        <v>G900;U2100</v>
      </c>
      <c r="T68" s="22" t="str">
        <f t="shared" si="307"/>
        <v>33m/ 33m/ 33m;29m/ 29m/ 29m</v>
      </c>
      <c r="U68" s="22">
        <v>67</v>
      </c>
      <c r="V68" s="22"/>
      <c r="W68" s="22" t="b">
        <f>INDEX(TrueFalseList,_xlfn.IFNA(MATCH(Input!EC68,CoKhongList,0),MATCH(Input!EC68,YesNoList,0)))</f>
        <v>1</v>
      </c>
      <c r="X68" s="22" t="b">
        <f>INDEX(TrueFalseList,_xlfn.IFNA(MATCH(Input!W68,CoKhongList,0),MATCH(Input!W68,YesNoList,0)))</f>
        <v>0</v>
      </c>
      <c r="Y68" s="22" t="str">
        <f>Input!DZ68</f>
        <v/>
      </c>
      <c r="Z68" s="22" t="b">
        <f>INDEX(TrueFalseList,_xlfn.IFNA(MATCH(Input!EA68,CoKhongList,0),MATCH(Input!EA68,YesNoList,0)))</f>
        <v>1</v>
      </c>
      <c r="AA68" s="22">
        <f t="shared" si="308"/>
        <v>12</v>
      </c>
      <c r="AB68" s="22" t="b">
        <v>0</v>
      </c>
      <c r="AC68" s="22" t="b">
        <v>1</v>
      </c>
      <c r="AD68" s="22">
        <f>Input!DR68</f>
        <v>0</v>
      </c>
      <c r="AE68" s="22"/>
      <c r="AF68" s="22">
        <f>Options!D72</f>
        <v>0</v>
      </c>
      <c r="AG68" s="22">
        <f t="shared" si="309"/>
        <v>0</v>
      </c>
      <c r="AH68" s="23"/>
      <c r="AI68" s="350" t="str">
        <f>Input!E68</f>
        <v>CHI NHÁNH CÔNG TY CỔ PHẦN VIỄN THÔNG DI ĐỘNG VIETNAMOBILE TẠI THÀNH PHỐ HỒ CHÍ MINH</v>
      </c>
      <c r="AJ68" s="350" t="str">
        <f>Input!F68</f>
        <v>CÔNG TY CỔ PHẦN VIỄN THÔNG DI ĐỘNG VIETNAMOBILE</v>
      </c>
      <c r="AK68" s="22">
        <f t="shared" si="310"/>
        <v>6</v>
      </c>
      <c r="AL68" s="258" t="str">
        <f t="shared" si="311"/>
        <v>thành phố Hồ Chí Minh.</v>
      </c>
      <c r="AM68" s="258" t="str">
        <f t="shared" si="312"/>
        <v>huyện Hóc Môn</v>
      </c>
      <c r="AN68" s="258" t="str">
        <f t="shared" si="313"/>
        <v>xã Xuân Thới Sơn</v>
      </c>
      <c r="AO68" s="22" t="str">
        <f>INDEX(CityIDList,MATCH(F68,CityNameList,0))</f>
        <v>HCM</v>
      </c>
      <c r="AP68" s="23" t="str">
        <f>Input!X68</f>
        <v>CÔNG TY CỔ PHẦN VIỄN THÔNG DI ĐỘNG VIETNAMOBILE</v>
      </c>
      <c r="AQ68" s="23" t="str">
        <f>Input!AN68</f>
        <v>CÔNG TY CỔ PHẦN VIỄN THÔNG DI ĐỘNG VIETNAMOBILE</v>
      </c>
      <c r="AR68" s="23">
        <f>Input!BD68</f>
        <v>0</v>
      </c>
      <c r="AS68" s="23" t="str">
        <f>Input!BT68</f>
        <v/>
      </c>
      <c r="AT68" s="23" t="str">
        <f>Input!CH68</f>
        <v/>
      </c>
      <c r="AU68" s="23" t="str">
        <f>Input!CV68</f>
        <v/>
      </c>
      <c r="AV68" s="23" t="str">
        <f>IF(I68&gt;=1,INDEX(OperatorIDList,MATCH(AP68,OperatorNameList,0)),"")</f>
        <v>VNMOBILE</v>
      </c>
      <c r="AW68" s="23" t="str">
        <f>IF(I68&gt;=2,INDEX(OperatorIDList,MATCH(AQ68,OperatorNameList,0)),"")</f>
        <v>VNMOBILE</v>
      </c>
      <c r="AX68" s="23" t="str">
        <f>IF(I68&gt;=3,INDEX(OperatorIDList,MATCH(AR68,OperatorNameList,0)),"")</f>
        <v/>
      </c>
      <c r="AY68" s="23" t="str">
        <f>IF(I68&gt;=4,INDEX(OperatorIDList,MATCH(AS68,OperatorNameList,0)),"")</f>
        <v/>
      </c>
      <c r="AZ68" s="23" t="str">
        <f>IF(I68&gt;=5,INDEX(OperatorIDList,MATCH(AT68,OperatorNameList,0)),"")</f>
        <v/>
      </c>
      <c r="BA68" s="23" t="str">
        <f>IF(I68&gt;=6,INDEX(OperatorIDList,MATCH(AU68,OperatorNameList,0)),"")</f>
        <v/>
      </c>
      <c r="BB68" s="23" t="str">
        <f t="shared" si="314"/>
        <v>VNMOBILE;VNMOBILE</v>
      </c>
      <c r="BC68" s="23" t="str">
        <f>Input!Y68</f>
        <v>359438</v>
      </c>
      <c r="BD68" s="23" t="str">
        <f>Input!AO68</f>
        <v>359438</v>
      </c>
      <c r="BE68" s="23">
        <f>Input!BE68</f>
        <v>0</v>
      </c>
      <c r="BF68" s="23" t="str">
        <f>Input!BU68</f>
        <v/>
      </c>
      <c r="BG68" s="23" t="str">
        <f>Input!CI68</f>
        <v/>
      </c>
      <c r="BH68" s="23" t="str">
        <f>Input!CW68</f>
        <v/>
      </c>
      <c r="BI68" s="23" t="str">
        <f>Input!Z68</f>
        <v>ERICSSON RBS 2216 &amp; ERICSSON RBS 2111</v>
      </c>
      <c r="BJ68" s="23" t="str">
        <f>Input!AP68</f>
        <v>ZTE ZXSDR BS8700</v>
      </c>
      <c r="BK68" s="23">
        <f>Input!BF68</f>
        <v>0</v>
      </c>
      <c r="BL68" s="23" t="str">
        <f>Input!BV68</f>
        <v/>
      </c>
      <c r="BM68" s="23" t="str">
        <f>Input!CJ68</f>
        <v/>
      </c>
      <c r="BN68" s="23" t="str">
        <f>Input!CX68</f>
        <v/>
      </c>
      <c r="BO68" s="350">
        <f>IF(ISNUMBER(Input!AA68),Input!AA68,0)</f>
        <v>3</v>
      </c>
      <c r="BP68" s="350">
        <f>IF(ISNUMBER(Input!AQ68),Input!AQ68,0)</f>
        <v>3</v>
      </c>
      <c r="BQ68" s="350">
        <f>IF(ISNUMBER(Input!BG68),Input!BG68,0)</f>
        <v>0</v>
      </c>
      <c r="BR68" s="350">
        <f>IF(ISNUMBER(Input!BW68),Input!BW68,0)</f>
        <v>0</v>
      </c>
      <c r="BS68" s="350">
        <f>IF(ISNUMBER(Input!CK68),Input!CK68,0)</f>
        <v>0</v>
      </c>
      <c r="BT68" s="351">
        <f>IF(ISNUMBER(Input!CY68),Input!CY68,0)</f>
        <v>0</v>
      </c>
      <c r="BU68" s="23" t="str">
        <f>Input!AF68</f>
        <v>2/4/6</v>
      </c>
      <c r="BV68" s="23" t="str">
        <f>Input!AV68</f>
        <v>2/2/2</v>
      </c>
      <c r="BW68" s="23" t="str">
        <f>Input!BL68</f>
        <v/>
      </c>
      <c r="BX68" s="23" t="str">
        <f>Input!CA68</f>
        <v/>
      </c>
      <c r="BY68" s="23" t="str">
        <f>Input!CO68</f>
        <v/>
      </c>
      <c r="BZ68" s="23" t="str">
        <f>Input!DC68</f>
        <v/>
      </c>
      <c r="CA68" s="23">
        <f t="shared" si="315"/>
        <v>2</v>
      </c>
      <c r="CB68" s="23">
        <f t="shared" si="316"/>
        <v>4</v>
      </c>
      <c r="CC68" s="23">
        <f t="shared" si="317"/>
        <v>6</v>
      </c>
      <c r="CD68" s="23">
        <f t="shared" si="318"/>
        <v>0</v>
      </c>
      <c r="CE68" s="23">
        <f t="shared" si="319"/>
        <v>0</v>
      </c>
      <c r="CF68" s="23">
        <f t="shared" si="320"/>
        <v>0</v>
      </c>
      <c r="CG68" s="23">
        <f t="shared" si="321"/>
        <v>2</v>
      </c>
      <c r="CH68" s="23">
        <f t="shared" si="322"/>
        <v>2</v>
      </c>
      <c r="CI68" s="23">
        <f t="shared" si="323"/>
        <v>2</v>
      </c>
      <c r="CJ68" s="23">
        <f t="shared" si="324"/>
        <v>0</v>
      </c>
      <c r="CK68" s="23">
        <f t="shared" si="325"/>
        <v>0</v>
      </c>
      <c r="CL68" s="23">
        <f t="shared" si="326"/>
        <v>0</v>
      </c>
      <c r="CM68" s="23">
        <f t="shared" si="327"/>
        <v>0</v>
      </c>
      <c r="CN68" s="23">
        <f t="shared" si="328"/>
        <v>0</v>
      </c>
      <c r="CO68" s="23">
        <f t="shared" si="329"/>
        <v>0</v>
      </c>
      <c r="CP68" s="23">
        <f t="shared" si="330"/>
        <v>0</v>
      </c>
      <c r="CQ68" s="23">
        <f t="shared" si="331"/>
        <v>0</v>
      </c>
      <c r="CR68" s="23">
        <f t="shared" si="332"/>
        <v>0</v>
      </c>
      <c r="CS68" s="23">
        <f t="shared" si="333"/>
        <v>0</v>
      </c>
      <c r="CT68" s="23">
        <f t="shared" si="334"/>
        <v>0</v>
      </c>
      <c r="CU68" s="23">
        <f t="shared" si="335"/>
        <v>0</v>
      </c>
      <c r="CV68" s="23">
        <f t="shared" si="336"/>
        <v>0</v>
      </c>
      <c r="CW68" s="23">
        <f t="shared" si="337"/>
        <v>0</v>
      </c>
      <c r="CX68" s="23">
        <f t="shared" si="338"/>
        <v>0</v>
      </c>
      <c r="CY68" s="23">
        <f t="shared" si="339"/>
        <v>0</v>
      </c>
      <c r="CZ68" s="23">
        <f t="shared" si="340"/>
        <v>0</v>
      </c>
      <c r="DA68" s="23">
        <f t="shared" si="341"/>
        <v>0</v>
      </c>
      <c r="DB68" s="23">
        <f t="shared" si="342"/>
        <v>0</v>
      </c>
      <c r="DC68" s="23">
        <f t="shared" si="343"/>
        <v>0</v>
      </c>
      <c r="DD68" s="23">
        <f t="shared" si="344"/>
        <v>0</v>
      </c>
      <c r="DE68" s="23">
        <f t="shared" si="345"/>
        <v>0</v>
      </c>
      <c r="DF68" s="23">
        <f t="shared" si="346"/>
        <v>0</v>
      </c>
      <c r="DG68" s="23">
        <f t="shared" si="347"/>
        <v>0</v>
      </c>
      <c r="DH68" s="23">
        <f t="shared" si="348"/>
        <v>0</v>
      </c>
      <c r="DI68" s="23">
        <f t="shared" si="349"/>
        <v>0</v>
      </c>
      <c r="DJ68" s="23">
        <f t="shared" si="350"/>
        <v>0</v>
      </c>
      <c r="DK68" s="23" t="str">
        <f>Input!AK68</f>
        <v>40W/80W/120W</v>
      </c>
      <c r="DL68" s="23" t="str">
        <f>Input!BA68</f>
        <v>80W/80W/80W</v>
      </c>
      <c r="DM68" s="23" t="str">
        <f>Input!BQ68</f>
        <v/>
      </c>
      <c r="DN68" s="23" t="str">
        <f>Input!CE68</f>
        <v/>
      </c>
      <c r="DO68" s="23" t="str">
        <f>Input!CS68</f>
        <v/>
      </c>
      <c r="DP68" s="23" t="str">
        <f>Input!DG68</f>
        <v/>
      </c>
      <c r="DQ68" s="23" t="str">
        <f t="shared" si="351"/>
        <v>40W/ 80W/ 120W</v>
      </c>
      <c r="DR68" s="23" t="str">
        <f t="shared" si="352"/>
        <v>80W/ 80W/ 80W</v>
      </c>
      <c r="DS68" s="23" t="str">
        <f t="shared" si="353"/>
        <v/>
      </c>
      <c r="DT68" s="23" t="str">
        <f t="shared" si="354"/>
        <v/>
      </c>
      <c r="DU68" s="23" t="str">
        <f t="shared" si="355"/>
        <v/>
      </c>
      <c r="DV68" s="23" t="str">
        <f t="shared" si="356"/>
        <v/>
      </c>
      <c r="DW68" s="23">
        <f t="shared" si="357"/>
        <v>40</v>
      </c>
      <c r="DX68" s="23">
        <f t="shared" si="358"/>
        <v>80</v>
      </c>
      <c r="DY68" s="23">
        <f t="shared" si="359"/>
        <v>120</v>
      </c>
      <c r="DZ68" s="23">
        <f t="shared" si="360"/>
        <v>0</v>
      </c>
      <c r="EA68" s="23">
        <f t="shared" si="361"/>
        <v>0</v>
      </c>
      <c r="EB68" s="23">
        <f t="shared" si="362"/>
        <v>0</v>
      </c>
      <c r="EC68" s="23">
        <f t="shared" si="363"/>
        <v>120</v>
      </c>
      <c r="ED68" s="23">
        <f t="shared" si="364"/>
        <v>80</v>
      </c>
      <c r="EE68" s="23">
        <f t="shared" si="365"/>
        <v>80</v>
      </c>
      <c r="EF68" s="23">
        <f t="shared" si="366"/>
        <v>80</v>
      </c>
      <c r="EG68" s="23">
        <f t="shared" si="367"/>
        <v>0</v>
      </c>
      <c r="EH68" s="23">
        <f t="shared" si="368"/>
        <v>0</v>
      </c>
      <c r="EI68" s="23">
        <f t="shared" si="369"/>
        <v>0</v>
      </c>
      <c r="EJ68" s="23">
        <f t="shared" si="370"/>
        <v>80</v>
      </c>
      <c r="EK68" s="23">
        <f t="shared" si="371"/>
        <v>0</v>
      </c>
      <c r="EL68" s="23">
        <f t="shared" si="372"/>
        <v>0</v>
      </c>
      <c r="EM68" s="23">
        <f t="shared" si="373"/>
        <v>0</v>
      </c>
      <c r="EN68" s="23">
        <f t="shared" si="374"/>
        <v>0</v>
      </c>
      <c r="EO68" s="23">
        <f t="shared" si="375"/>
        <v>0</v>
      </c>
      <c r="EP68" s="23">
        <f t="shared" si="376"/>
        <v>0</v>
      </c>
      <c r="EQ68" s="23">
        <f t="shared" si="377"/>
        <v>0</v>
      </c>
      <c r="ER68" s="23">
        <f t="shared" si="378"/>
        <v>0</v>
      </c>
      <c r="ES68" s="23">
        <f t="shared" si="379"/>
        <v>0</v>
      </c>
      <c r="ET68" s="23">
        <f t="shared" si="380"/>
        <v>0</v>
      </c>
      <c r="EU68" s="23">
        <f t="shared" si="381"/>
        <v>0</v>
      </c>
      <c r="EV68" s="23">
        <f t="shared" si="382"/>
        <v>0</v>
      </c>
      <c r="EW68" s="23">
        <f t="shared" si="383"/>
        <v>0</v>
      </c>
      <c r="EX68" s="23">
        <f t="shared" si="384"/>
        <v>0</v>
      </c>
      <c r="EY68" s="23">
        <f t="shared" si="385"/>
        <v>0</v>
      </c>
      <c r="EZ68" s="23">
        <f t="shared" si="386"/>
        <v>0</v>
      </c>
      <c r="FA68" s="23">
        <f t="shared" si="387"/>
        <v>0</v>
      </c>
      <c r="FB68" s="23">
        <f t="shared" si="388"/>
        <v>0</v>
      </c>
      <c r="FC68" s="23">
        <f t="shared" si="389"/>
        <v>0</v>
      </c>
      <c r="FD68" s="23">
        <f t="shared" si="390"/>
        <v>0</v>
      </c>
      <c r="FE68" s="23">
        <f t="shared" si="391"/>
        <v>0</v>
      </c>
      <c r="FF68" s="23">
        <f t="shared" si="392"/>
        <v>0</v>
      </c>
      <c r="FG68" s="23">
        <f t="shared" si="393"/>
        <v>0</v>
      </c>
      <c r="FH68" s="23">
        <f t="shared" si="394"/>
        <v>0</v>
      </c>
      <c r="FI68" s="23">
        <f t="shared" si="395"/>
        <v>0</v>
      </c>
      <c r="FJ68" s="23">
        <f t="shared" si="396"/>
        <v>0</v>
      </c>
      <c r="FK68" s="23">
        <f t="shared" si="397"/>
        <v>0</v>
      </c>
      <c r="FL68" s="23">
        <f t="shared" si="398"/>
        <v>0</v>
      </c>
      <c r="FM68" s="23">
        <f t="shared" si="399"/>
        <v>120</v>
      </c>
      <c r="FN68" s="23" t="str">
        <f>Input!AL68</f>
        <v>G900</v>
      </c>
      <c r="FO68" s="23" t="str">
        <f>Input!BB68</f>
        <v>U2100</v>
      </c>
      <c r="FP68" s="23">
        <f>Input!BR68</f>
        <v>0</v>
      </c>
      <c r="FQ68" s="23" t="str">
        <f>Input!CF68</f>
        <v/>
      </c>
      <c r="FR68" s="23" t="str">
        <f>Input!CT68</f>
        <v/>
      </c>
      <c r="FS68" s="23" t="str">
        <f>Input!DH68</f>
        <v/>
      </c>
      <c r="FT68" s="23" t="str">
        <f>Input!AM68</f>
        <v>33m/ 33m/ 33m</v>
      </c>
      <c r="FU68" s="23" t="str">
        <f>Input!BC68</f>
        <v>29m/ 29m/ 29m</v>
      </c>
      <c r="FV68" s="23">
        <f>Input!BS68</f>
        <v>0</v>
      </c>
      <c r="FW68" s="23" t="str">
        <f>Input!CG68</f>
        <v/>
      </c>
      <c r="FX68" s="23" t="str">
        <f>Input!CU68</f>
        <v/>
      </c>
      <c r="FY68" s="23" t="str">
        <f>Input!DI68</f>
        <v/>
      </c>
      <c r="FZ68" s="23" t="str">
        <f t="shared" si="400"/>
        <v>33m/ 33m/ 33m</v>
      </c>
      <c r="GA68" s="23" t="str">
        <f t="shared" si="401"/>
        <v>29m/ 29m/ 29m</v>
      </c>
      <c r="GB68" s="23" t="str">
        <f t="shared" si="402"/>
        <v/>
      </c>
      <c r="GC68" s="23" t="str">
        <f t="shared" si="403"/>
        <v/>
      </c>
      <c r="GD68" s="23" t="str">
        <f t="shared" si="404"/>
        <v/>
      </c>
      <c r="GE68" s="23" t="str">
        <f t="shared" si="405"/>
        <v/>
      </c>
      <c r="GF68" s="23">
        <f t="shared" si="406"/>
        <v>33</v>
      </c>
      <c r="GG68" s="23">
        <f t="shared" si="407"/>
        <v>33</v>
      </c>
      <c r="GH68" s="23">
        <f t="shared" si="408"/>
        <v>33</v>
      </c>
      <c r="GI68" s="23">
        <f t="shared" si="409"/>
        <v>0</v>
      </c>
      <c r="GJ68" s="23">
        <f t="shared" si="410"/>
        <v>0</v>
      </c>
      <c r="GK68" s="23">
        <f t="shared" si="411"/>
        <v>0</v>
      </c>
      <c r="GL68" s="23">
        <f t="shared" si="412"/>
        <v>29</v>
      </c>
      <c r="GM68" s="23">
        <f t="shared" si="413"/>
        <v>29</v>
      </c>
      <c r="GN68" s="23">
        <f t="shared" si="414"/>
        <v>29</v>
      </c>
      <c r="GO68" s="23">
        <f t="shared" si="415"/>
        <v>0</v>
      </c>
      <c r="GP68" s="23">
        <f t="shared" si="416"/>
        <v>0</v>
      </c>
      <c r="GQ68" s="23">
        <f t="shared" si="417"/>
        <v>0</v>
      </c>
      <c r="GR68" s="23">
        <f t="shared" si="418"/>
        <v>0</v>
      </c>
      <c r="GS68" s="23">
        <f t="shared" si="419"/>
        <v>0</v>
      </c>
      <c r="GT68" s="23">
        <f t="shared" si="420"/>
        <v>0</v>
      </c>
      <c r="GU68" s="23">
        <f t="shared" si="421"/>
        <v>0</v>
      </c>
      <c r="GV68" s="23">
        <f t="shared" si="422"/>
        <v>0</v>
      </c>
      <c r="GW68" s="23">
        <f t="shared" si="423"/>
        <v>0</v>
      </c>
      <c r="GX68" s="23">
        <f t="shared" si="424"/>
        <v>0</v>
      </c>
      <c r="GY68" s="23">
        <f t="shared" si="425"/>
        <v>0</v>
      </c>
      <c r="GZ68" s="23">
        <f t="shared" si="426"/>
        <v>0</v>
      </c>
      <c r="HA68" s="23">
        <f t="shared" si="427"/>
        <v>0</v>
      </c>
      <c r="HB68" s="23">
        <f t="shared" si="428"/>
        <v>0</v>
      </c>
      <c r="HC68" s="23">
        <f t="shared" si="429"/>
        <v>0</v>
      </c>
      <c r="HD68" s="23">
        <f t="shared" si="430"/>
        <v>0</v>
      </c>
      <c r="HE68" s="23">
        <f t="shared" si="431"/>
        <v>0</v>
      </c>
      <c r="HF68" s="23">
        <f t="shared" si="432"/>
        <v>0</v>
      </c>
      <c r="HG68" s="23">
        <f t="shared" si="433"/>
        <v>0</v>
      </c>
      <c r="HH68" s="23">
        <f t="shared" si="434"/>
        <v>0</v>
      </c>
      <c r="HI68" s="23">
        <f t="shared" si="435"/>
        <v>0</v>
      </c>
      <c r="HJ68" s="23">
        <f t="shared" si="436"/>
        <v>0</v>
      </c>
      <c r="HK68" s="23">
        <f t="shared" si="437"/>
        <v>0</v>
      </c>
      <c r="HL68" s="23">
        <f t="shared" si="438"/>
        <v>0</v>
      </c>
      <c r="HM68" s="23">
        <f t="shared" si="439"/>
        <v>0</v>
      </c>
      <c r="HN68" s="23">
        <f t="shared" si="440"/>
        <v>0</v>
      </c>
      <c r="HO68" s="23">
        <f t="shared" si="441"/>
        <v>0</v>
      </c>
      <c r="HP68" s="23" t="str">
        <f>INDEX(LabNameList,MATCH(LabId,LabIDList,0))</f>
        <v>Trung tâm Kiểm định và Chứng nhận 2</v>
      </c>
      <c r="HQ68" s="23">
        <f t="shared" si="442"/>
        <v>33</v>
      </c>
      <c r="HR68" s="23">
        <f t="shared" si="443"/>
        <v>29</v>
      </c>
      <c r="HS68" s="23">
        <f t="shared" si="444"/>
        <v>0</v>
      </c>
      <c r="HT68" s="23">
        <f t="shared" si="445"/>
        <v>0</v>
      </c>
      <c r="HU68" s="23">
        <f t="shared" si="446"/>
        <v>0</v>
      </c>
      <c r="HV68" s="23">
        <f t="shared" si="447"/>
        <v>0</v>
      </c>
      <c r="HW68" s="22">
        <f t="shared" si="448"/>
        <v>29</v>
      </c>
      <c r="HX68" s="22">
        <f>Input!EB68</f>
        <v>17</v>
      </c>
      <c r="HY68" s="23">
        <v>97</v>
      </c>
      <c r="HZ68" s="23"/>
      <c r="IA68" s="23"/>
      <c r="IB68" s="23"/>
      <c r="IC68" s="25" t="str">
        <f t="shared" si="449"/>
        <v>B00067050118TG71</v>
      </c>
      <c r="ID68" s="26">
        <f>Input!O68</f>
        <v>67</v>
      </c>
      <c r="IE68" s="260" t="str">
        <f t="shared" si="450"/>
        <v>050118</v>
      </c>
      <c r="IF68" s="25" t="s">
        <v>7134</v>
      </c>
      <c r="IG68" s="260" t="str">
        <f t="shared" si="451"/>
        <v>05/01/2018</v>
      </c>
      <c r="IH68" s="260" t="str">
        <f t="shared" si="452"/>
        <v>05/01/2023</v>
      </c>
      <c r="II68" s="342" t="str">
        <f xml:space="preserve"> Input!R68</f>
        <v>05/01/2018</v>
      </c>
      <c r="IJ68" s="260">
        <f t="shared" si="453"/>
        <v>44931</v>
      </c>
      <c r="IK68" s="261">
        <f t="shared" si="454"/>
        <v>3</v>
      </c>
      <c r="IL68" s="262" t="str">
        <f t="shared" si="455"/>
        <v>3-2</v>
      </c>
      <c r="IM68" s="262" t="str">
        <f t="shared" si="456"/>
        <v>CHUNG</v>
      </c>
      <c r="IN68" s="262" t="str">
        <f t="shared" si="457"/>
        <v>KHAC</v>
      </c>
      <c r="IO68" s="262" t="str">
        <f t="shared" si="458"/>
        <v/>
      </c>
      <c r="IP68" s="262" t="str">
        <f t="shared" si="459"/>
        <v/>
      </c>
      <c r="IQ68" s="262" t="str">
        <f t="shared" si="460"/>
        <v/>
      </c>
      <c r="IR68" s="262">
        <f t="shared" si="461"/>
        <v>2</v>
      </c>
      <c r="IS68" s="262">
        <f t="shared" si="462"/>
        <v>1</v>
      </c>
      <c r="IT68" s="262" t="str">
        <f t="shared" si="463"/>
        <v>Yes</v>
      </c>
      <c r="IU68" s="262" t="str">
        <f t="shared" si="464"/>
        <v>Yes</v>
      </c>
    </row>
    <row r="69" spans="1:255" ht="114.75">
      <c r="A69" s="349">
        <f>Input!A69</f>
        <v>68</v>
      </c>
      <c r="B69" s="22" t="str">
        <f>INDEX(ApplicantIDList,MATCH(AI69,ApplicantNameList,0))</f>
        <v>VNM-HCM</v>
      </c>
      <c r="C69" s="22" t="str">
        <f>INDEX(OperatorIDList,MATCH(AJ69,OperatorNameList,0))</f>
        <v>VNMOBILE</v>
      </c>
      <c r="D69" s="22" t="str">
        <f>Input!Y69</f>
        <v>359206</v>
      </c>
      <c r="E69" s="22" t="str">
        <f>Input!G69</f>
        <v>Đường Võ Văn Bích, ấp 8, xã Bình Mỹ, huyện Củ Chi, thành phố Hồ Chí Minh.</v>
      </c>
      <c r="F69" s="22" t="str">
        <f>TRIM(SUBSTITUTE(SUBSTITUTE(Input!H69,"Thành phố ",""),"Tỉnh ",""))</f>
        <v>Hồ Chí Minh</v>
      </c>
      <c r="G69" s="22" t="str">
        <f>Input!I69</f>
        <v>106,60114</v>
      </c>
      <c r="H69" s="22" t="str">
        <f>Input!J69</f>
        <v>10,92057</v>
      </c>
      <c r="I69" s="22">
        <f>Input!V69</f>
        <v>2</v>
      </c>
      <c r="J69" s="22" t="str">
        <f>Input!K69</f>
        <v>K00068231217D005</v>
      </c>
      <c r="K69" s="24" t="str">
        <f>TEXT(Input!L69,"dd/mm/yyyy")</f>
        <v>30/12/2017</v>
      </c>
      <c r="L69" s="24" t="str">
        <f>TEXT(Input!M69,"dd/mm/yyyy")</f>
        <v>23/12/2017</v>
      </c>
      <c r="M69" s="22" t="str">
        <f t="shared" si="300"/>
        <v>CÔNG TY CỔ PHẦN VIỄN THÔNG DI ĐỘNG VIETNAMOBILE;CÔNG TY CỔ PHẦN VIỄN THÔNG DI ĐỘNG VIETNAMOBILE</v>
      </c>
      <c r="N69" s="22" t="str">
        <f t="shared" si="301"/>
        <v>359206;359206</v>
      </c>
      <c r="O69" s="22" t="str">
        <f t="shared" si="302"/>
        <v>ERICSSON RBS 2216;ZTE ZXSDR BS8700</v>
      </c>
      <c r="P69" s="22" t="str">
        <f t="shared" si="303"/>
        <v>3;3</v>
      </c>
      <c r="Q69" s="22" t="str">
        <f t="shared" si="304"/>
        <v>2/3/3;2/2/2</v>
      </c>
      <c r="R69" s="22" t="str">
        <f t="shared" si="305"/>
        <v>40W/ 76W/ 76W;80W/ 80W/ 80W</v>
      </c>
      <c r="S69" s="22" t="str">
        <f t="shared" si="306"/>
        <v>G900;U2100</v>
      </c>
      <c r="T69" s="22" t="str">
        <f t="shared" si="307"/>
        <v>36m/ 36m/ 36m;33m/ 33m/ 33m</v>
      </c>
      <c r="U69" s="22">
        <v>68</v>
      </c>
      <c r="V69" s="22"/>
      <c r="W69" s="22" t="b">
        <f>INDEX(TrueFalseList,_xlfn.IFNA(MATCH(Input!EC69,CoKhongList,0),MATCH(Input!EC69,YesNoList,0)))</f>
        <v>1</v>
      </c>
      <c r="X69" s="22" t="b">
        <f>INDEX(TrueFalseList,_xlfn.IFNA(MATCH(Input!W69,CoKhongList,0),MATCH(Input!W69,YesNoList,0)))</f>
        <v>0</v>
      </c>
      <c r="Y69" s="22" t="str">
        <f>Input!DZ69</f>
        <v/>
      </c>
      <c r="Z69" s="22" t="b">
        <f>INDEX(TrueFalseList,_xlfn.IFNA(MATCH(Input!EA69,CoKhongList,0),MATCH(Input!EA69,YesNoList,0)))</f>
        <v>1</v>
      </c>
      <c r="AA69" s="22">
        <f t="shared" si="308"/>
        <v>14</v>
      </c>
      <c r="AB69" s="22" t="b">
        <v>0</v>
      </c>
      <c r="AC69" s="22" t="b">
        <v>1</v>
      </c>
      <c r="AD69" s="22">
        <f>Input!DR69</f>
        <v>0</v>
      </c>
      <c r="AE69" s="22"/>
      <c r="AF69" s="22">
        <f>Options!D73</f>
        <v>0</v>
      </c>
      <c r="AG69" s="22">
        <f t="shared" si="309"/>
        <v>0</v>
      </c>
      <c r="AH69" s="23"/>
      <c r="AI69" s="350" t="str">
        <f>Input!E69</f>
        <v>CHI NHÁNH CÔNG TY CỔ PHẦN VIỄN THÔNG DI ĐỘNG VIETNAMOBILE TẠI THÀNH PHỐ HỒ CHÍ MINH</v>
      </c>
      <c r="AJ69" s="350" t="str">
        <f>Input!F69</f>
        <v>CÔNG TY CỔ PHẦN VIỄN THÔNG DI ĐỘNG VIETNAMOBILE</v>
      </c>
      <c r="AK69" s="22">
        <f t="shared" si="310"/>
        <v>4</v>
      </c>
      <c r="AL69" s="258" t="str">
        <f t="shared" si="311"/>
        <v>thành phố Hồ Chí Minh.</v>
      </c>
      <c r="AM69" s="258" t="str">
        <f t="shared" si="312"/>
        <v>huyện Củ Chi</v>
      </c>
      <c r="AN69" s="258" t="str">
        <f t="shared" si="313"/>
        <v>xã Bình Mỹ</v>
      </c>
      <c r="AO69" s="22" t="str">
        <f>INDEX(CityIDList,MATCH(F69,CityNameList,0))</f>
        <v>HCM</v>
      </c>
      <c r="AP69" s="23" t="str">
        <f>Input!X69</f>
        <v>CÔNG TY CỔ PHẦN VIỄN THÔNG DI ĐỘNG VIETNAMOBILE</v>
      </c>
      <c r="AQ69" s="23" t="str">
        <f>Input!AN69</f>
        <v>CÔNG TY CỔ PHẦN VIỄN THÔNG DI ĐỘNG VIETNAMOBILE</v>
      </c>
      <c r="AR69" s="23">
        <f>Input!BD69</f>
        <v>0</v>
      </c>
      <c r="AS69" s="23" t="str">
        <f>Input!BT69</f>
        <v/>
      </c>
      <c r="AT69" s="23" t="str">
        <f>Input!CH69</f>
        <v/>
      </c>
      <c r="AU69" s="23" t="str">
        <f>Input!CV69</f>
        <v/>
      </c>
      <c r="AV69" s="23" t="str">
        <f>IF(I69&gt;=1,INDEX(OperatorIDList,MATCH(AP69,OperatorNameList,0)),"")</f>
        <v>VNMOBILE</v>
      </c>
      <c r="AW69" s="23" t="str">
        <f>IF(I69&gt;=2,INDEX(OperatorIDList,MATCH(AQ69,OperatorNameList,0)),"")</f>
        <v>VNMOBILE</v>
      </c>
      <c r="AX69" s="23" t="str">
        <f>IF(I69&gt;=3,INDEX(OperatorIDList,MATCH(AR69,OperatorNameList,0)),"")</f>
        <v/>
      </c>
      <c r="AY69" s="23" t="str">
        <f>IF(I69&gt;=4,INDEX(OperatorIDList,MATCH(AS69,OperatorNameList,0)),"")</f>
        <v/>
      </c>
      <c r="AZ69" s="23" t="str">
        <f>IF(I69&gt;=5,INDEX(OperatorIDList,MATCH(AT69,OperatorNameList,0)),"")</f>
        <v/>
      </c>
      <c r="BA69" s="23" t="str">
        <f>IF(I69&gt;=6,INDEX(OperatorIDList,MATCH(AU69,OperatorNameList,0)),"")</f>
        <v/>
      </c>
      <c r="BB69" s="23" t="str">
        <f t="shared" si="314"/>
        <v>VNMOBILE;VNMOBILE</v>
      </c>
      <c r="BC69" s="23" t="str">
        <f>Input!Y69</f>
        <v>359206</v>
      </c>
      <c r="BD69" s="23" t="str">
        <f>Input!AO69</f>
        <v>359206</v>
      </c>
      <c r="BE69" s="23">
        <f>Input!BE69</f>
        <v>0</v>
      </c>
      <c r="BF69" s="23" t="str">
        <f>Input!BU69</f>
        <v/>
      </c>
      <c r="BG69" s="23" t="str">
        <f>Input!CI69</f>
        <v/>
      </c>
      <c r="BH69" s="23" t="str">
        <f>Input!CW69</f>
        <v/>
      </c>
      <c r="BI69" s="23" t="str">
        <f>Input!Z69</f>
        <v>ERICSSON RBS 2216</v>
      </c>
      <c r="BJ69" s="23" t="str">
        <f>Input!AP69</f>
        <v>ZTE ZXSDR BS8700</v>
      </c>
      <c r="BK69" s="23">
        <f>Input!BF69</f>
        <v>0</v>
      </c>
      <c r="BL69" s="23" t="str">
        <f>Input!BV69</f>
        <v/>
      </c>
      <c r="BM69" s="23" t="str">
        <f>Input!CJ69</f>
        <v/>
      </c>
      <c r="BN69" s="23" t="str">
        <f>Input!CX69</f>
        <v/>
      </c>
      <c r="BO69" s="350">
        <f>IF(ISNUMBER(Input!AA69),Input!AA69,0)</f>
        <v>3</v>
      </c>
      <c r="BP69" s="350">
        <f>IF(ISNUMBER(Input!AQ69),Input!AQ69,0)</f>
        <v>3</v>
      </c>
      <c r="BQ69" s="350">
        <f>IF(ISNUMBER(Input!BG69),Input!BG69,0)</f>
        <v>0</v>
      </c>
      <c r="BR69" s="350">
        <f>IF(ISNUMBER(Input!BW69),Input!BW69,0)</f>
        <v>0</v>
      </c>
      <c r="BS69" s="350">
        <f>IF(ISNUMBER(Input!CK69),Input!CK69,0)</f>
        <v>0</v>
      </c>
      <c r="BT69" s="351">
        <f>IF(ISNUMBER(Input!CY69),Input!CY69,0)</f>
        <v>0</v>
      </c>
      <c r="BU69" s="23" t="str">
        <f>Input!AF69</f>
        <v>2/3/3</v>
      </c>
      <c r="BV69" s="23" t="str">
        <f>Input!AV69</f>
        <v>2/2/2</v>
      </c>
      <c r="BW69" s="23" t="str">
        <f>Input!BL69</f>
        <v/>
      </c>
      <c r="BX69" s="23" t="str">
        <f>Input!CA69</f>
        <v/>
      </c>
      <c r="BY69" s="23" t="str">
        <f>Input!CO69</f>
        <v/>
      </c>
      <c r="BZ69" s="23" t="str">
        <f>Input!DC69</f>
        <v/>
      </c>
      <c r="CA69" s="23">
        <f t="shared" si="315"/>
        <v>2</v>
      </c>
      <c r="CB69" s="23">
        <f t="shared" si="316"/>
        <v>3</v>
      </c>
      <c r="CC69" s="23">
        <f t="shared" si="317"/>
        <v>3</v>
      </c>
      <c r="CD69" s="23">
        <f t="shared" si="318"/>
        <v>0</v>
      </c>
      <c r="CE69" s="23">
        <f t="shared" si="319"/>
        <v>0</v>
      </c>
      <c r="CF69" s="23">
        <f t="shared" si="320"/>
        <v>0</v>
      </c>
      <c r="CG69" s="23">
        <f t="shared" si="321"/>
        <v>2</v>
      </c>
      <c r="CH69" s="23">
        <f t="shared" si="322"/>
        <v>2</v>
      </c>
      <c r="CI69" s="23">
        <f t="shared" si="323"/>
        <v>2</v>
      </c>
      <c r="CJ69" s="23">
        <f t="shared" si="324"/>
        <v>0</v>
      </c>
      <c r="CK69" s="23">
        <f t="shared" si="325"/>
        <v>0</v>
      </c>
      <c r="CL69" s="23">
        <f t="shared" si="326"/>
        <v>0</v>
      </c>
      <c r="CM69" s="23">
        <f t="shared" si="327"/>
        <v>0</v>
      </c>
      <c r="CN69" s="23">
        <f t="shared" si="328"/>
        <v>0</v>
      </c>
      <c r="CO69" s="23">
        <f t="shared" si="329"/>
        <v>0</v>
      </c>
      <c r="CP69" s="23">
        <f t="shared" si="330"/>
        <v>0</v>
      </c>
      <c r="CQ69" s="23">
        <f t="shared" si="331"/>
        <v>0</v>
      </c>
      <c r="CR69" s="23">
        <f t="shared" si="332"/>
        <v>0</v>
      </c>
      <c r="CS69" s="23">
        <f t="shared" si="333"/>
        <v>0</v>
      </c>
      <c r="CT69" s="23">
        <f t="shared" si="334"/>
        <v>0</v>
      </c>
      <c r="CU69" s="23">
        <f t="shared" si="335"/>
        <v>0</v>
      </c>
      <c r="CV69" s="23">
        <f t="shared" si="336"/>
        <v>0</v>
      </c>
      <c r="CW69" s="23">
        <f t="shared" si="337"/>
        <v>0</v>
      </c>
      <c r="CX69" s="23">
        <f t="shared" si="338"/>
        <v>0</v>
      </c>
      <c r="CY69" s="23">
        <f t="shared" si="339"/>
        <v>0</v>
      </c>
      <c r="CZ69" s="23">
        <f t="shared" si="340"/>
        <v>0</v>
      </c>
      <c r="DA69" s="23">
        <f t="shared" si="341"/>
        <v>0</v>
      </c>
      <c r="DB69" s="23">
        <f t="shared" si="342"/>
        <v>0</v>
      </c>
      <c r="DC69" s="23">
        <f t="shared" si="343"/>
        <v>0</v>
      </c>
      <c r="DD69" s="23">
        <f t="shared" si="344"/>
        <v>0</v>
      </c>
      <c r="DE69" s="23">
        <f t="shared" si="345"/>
        <v>0</v>
      </c>
      <c r="DF69" s="23">
        <f t="shared" si="346"/>
        <v>0</v>
      </c>
      <c r="DG69" s="23">
        <f t="shared" si="347"/>
        <v>0</v>
      </c>
      <c r="DH69" s="23">
        <f t="shared" si="348"/>
        <v>0</v>
      </c>
      <c r="DI69" s="23">
        <f t="shared" si="349"/>
        <v>0</v>
      </c>
      <c r="DJ69" s="23">
        <f t="shared" si="350"/>
        <v>0</v>
      </c>
      <c r="DK69" s="23" t="str">
        <f>Input!AK69</f>
        <v>40W/76W/76W</v>
      </c>
      <c r="DL69" s="23" t="str">
        <f>Input!BA69</f>
        <v>80W/80W/80W</v>
      </c>
      <c r="DM69" s="23" t="str">
        <f>Input!BQ69</f>
        <v/>
      </c>
      <c r="DN69" s="23" t="str">
        <f>Input!CE69</f>
        <v/>
      </c>
      <c r="DO69" s="23" t="str">
        <f>Input!CS69</f>
        <v/>
      </c>
      <c r="DP69" s="23" t="str">
        <f>Input!DG69</f>
        <v/>
      </c>
      <c r="DQ69" s="23" t="str">
        <f t="shared" si="351"/>
        <v>40W/ 76W/ 76W</v>
      </c>
      <c r="DR69" s="23" t="str">
        <f t="shared" si="352"/>
        <v>80W/ 80W/ 80W</v>
      </c>
      <c r="DS69" s="23" t="str">
        <f t="shared" si="353"/>
        <v/>
      </c>
      <c r="DT69" s="23" t="str">
        <f t="shared" si="354"/>
        <v/>
      </c>
      <c r="DU69" s="23" t="str">
        <f t="shared" si="355"/>
        <v/>
      </c>
      <c r="DV69" s="23" t="str">
        <f t="shared" si="356"/>
        <v/>
      </c>
      <c r="DW69" s="23">
        <f t="shared" si="357"/>
        <v>40</v>
      </c>
      <c r="DX69" s="23">
        <f t="shared" si="358"/>
        <v>76</v>
      </c>
      <c r="DY69" s="23">
        <f t="shared" si="359"/>
        <v>76</v>
      </c>
      <c r="DZ69" s="23">
        <f t="shared" si="360"/>
        <v>0</v>
      </c>
      <c r="EA69" s="23">
        <f t="shared" si="361"/>
        <v>0</v>
      </c>
      <c r="EB69" s="23">
        <f t="shared" si="362"/>
        <v>0</v>
      </c>
      <c r="EC69" s="23">
        <f t="shared" si="363"/>
        <v>76</v>
      </c>
      <c r="ED69" s="23">
        <f t="shared" si="364"/>
        <v>80</v>
      </c>
      <c r="EE69" s="23">
        <f t="shared" si="365"/>
        <v>80</v>
      </c>
      <c r="EF69" s="23">
        <f t="shared" si="366"/>
        <v>80</v>
      </c>
      <c r="EG69" s="23">
        <f t="shared" si="367"/>
        <v>0</v>
      </c>
      <c r="EH69" s="23">
        <f t="shared" si="368"/>
        <v>0</v>
      </c>
      <c r="EI69" s="23">
        <f t="shared" si="369"/>
        <v>0</v>
      </c>
      <c r="EJ69" s="23">
        <f t="shared" si="370"/>
        <v>80</v>
      </c>
      <c r="EK69" s="23">
        <f t="shared" si="371"/>
        <v>0</v>
      </c>
      <c r="EL69" s="23">
        <f t="shared" si="372"/>
        <v>0</v>
      </c>
      <c r="EM69" s="23">
        <f t="shared" si="373"/>
        <v>0</v>
      </c>
      <c r="EN69" s="23">
        <f t="shared" si="374"/>
        <v>0</v>
      </c>
      <c r="EO69" s="23">
        <f t="shared" si="375"/>
        <v>0</v>
      </c>
      <c r="EP69" s="23">
        <f t="shared" si="376"/>
        <v>0</v>
      </c>
      <c r="EQ69" s="23">
        <f t="shared" si="377"/>
        <v>0</v>
      </c>
      <c r="ER69" s="23">
        <f t="shared" si="378"/>
        <v>0</v>
      </c>
      <c r="ES69" s="23">
        <f t="shared" si="379"/>
        <v>0</v>
      </c>
      <c r="ET69" s="23">
        <f t="shared" si="380"/>
        <v>0</v>
      </c>
      <c r="EU69" s="23">
        <f t="shared" si="381"/>
        <v>0</v>
      </c>
      <c r="EV69" s="23">
        <f t="shared" si="382"/>
        <v>0</v>
      </c>
      <c r="EW69" s="23">
        <f t="shared" si="383"/>
        <v>0</v>
      </c>
      <c r="EX69" s="23">
        <f t="shared" si="384"/>
        <v>0</v>
      </c>
      <c r="EY69" s="23">
        <f t="shared" si="385"/>
        <v>0</v>
      </c>
      <c r="EZ69" s="23">
        <f t="shared" si="386"/>
        <v>0</v>
      </c>
      <c r="FA69" s="23">
        <f t="shared" si="387"/>
        <v>0</v>
      </c>
      <c r="FB69" s="23">
        <f t="shared" si="388"/>
        <v>0</v>
      </c>
      <c r="FC69" s="23">
        <f t="shared" si="389"/>
        <v>0</v>
      </c>
      <c r="FD69" s="23">
        <f t="shared" si="390"/>
        <v>0</v>
      </c>
      <c r="FE69" s="23">
        <f t="shared" si="391"/>
        <v>0</v>
      </c>
      <c r="FF69" s="23">
        <f t="shared" si="392"/>
        <v>0</v>
      </c>
      <c r="FG69" s="23">
        <f t="shared" si="393"/>
        <v>0</v>
      </c>
      <c r="FH69" s="23">
        <f t="shared" si="394"/>
        <v>0</v>
      </c>
      <c r="FI69" s="23">
        <f t="shared" si="395"/>
        <v>0</v>
      </c>
      <c r="FJ69" s="23">
        <f t="shared" si="396"/>
        <v>0</v>
      </c>
      <c r="FK69" s="23">
        <f t="shared" si="397"/>
        <v>0</v>
      </c>
      <c r="FL69" s="23">
        <f t="shared" si="398"/>
        <v>0</v>
      </c>
      <c r="FM69" s="23">
        <f t="shared" si="399"/>
        <v>80</v>
      </c>
      <c r="FN69" s="23" t="str">
        <f>Input!AL69</f>
        <v>G900</v>
      </c>
      <c r="FO69" s="23" t="str">
        <f>Input!BB69</f>
        <v>U2100</v>
      </c>
      <c r="FP69" s="23">
        <f>Input!BR69</f>
        <v>0</v>
      </c>
      <c r="FQ69" s="23" t="str">
        <f>Input!CF69</f>
        <v/>
      </c>
      <c r="FR69" s="23" t="str">
        <f>Input!CT69</f>
        <v/>
      </c>
      <c r="FS69" s="23" t="str">
        <f>Input!DH69</f>
        <v/>
      </c>
      <c r="FT69" s="23" t="str">
        <f>Input!AM69</f>
        <v>36m/ 36m/ 36m</v>
      </c>
      <c r="FU69" s="23" t="str">
        <f>Input!BC69</f>
        <v>33m/ 33m/ 33m</v>
      </c>
      <c r="FV69" s="23">
        <f>Input!BS69</f>
        <v>0</v>
      </c>
      <c r="FW69" s="23" t="str">
        <f>Input!CG69</f>
        <v/>
      </c>
      <c r="FX69" s="23" t="str">
        <f>Input!CU69</f>
        <v/>
      </c>
      <c r="FY69" s="23" t="str">
        <f>Input!DI69</f>
        <v/>
      </c>
      <c r="FZ69" s="23" t="str">
        <f t="shared" si="400"/>
        <v>36m/ 36m/ 36m</v>
      </c>
      <c r="GA69" s="23" t="str">
        <f t="shared" si="401"/>
        <v>33m/ 33m/ 33m</v>
      </c>
      <c r="GB69" s="23" t="str">
        <f t="shared" si="402"/>
        <v/>
      </c>
      <c r="GC69" s="23" t="str">
        <f t="shared" si="403"/>
        <v/>
      </c>
      <c r="GD69" s="23" t="str">
        <f t="shared" si="404"/>
        <v/>
      </c>
      <c r="GE69" s="23" t="str">
        <f t="shared" si="405"/>
        <v/>
      </c>
      <c r="GF69" s="23">
        <f t="shared" si="406"/>
        <v>36</v>
      </c>
      <c r="GG69" s="23">
        <f t="shared" si="407"/>
        <v>36</v>
      </c>
      <c r="GH69" s="23">
        <f t="shared" si="408"/>
        <v>36</v>
      </c>
      <c r="GI69" s="23">
        <f t="shared" si="409"/>
        <v>0</v>
      </c>
      <c r="GJ69" s="23">
        <f t="shared" si="410"/>
        <v>0</v>
      </c>
      <c r="GK69" s="23">
        <f t="shared" si="411"/>
        <v>0</v>
      </c>
      <c r="GL69" s="23">
        <f t="shared" si="412"/>
        <v>33</v>
      </c>
      <c r="GM69" s="23">
        <f t="shared" si="413"/>
        <v>33</v>
      </c>
      <c r="GN69" s="23">
        <f t="shared" si="414"/>
        <v>33</v>
      </c>
      <c r="GO69" s="23">
        <f t="shared" si="415"/>
        <v>0</v>
      </c>
      <c r="GP69" s="23">
        <f t="shared" si="416"/>
        <v>0</v>
      </c>
      <c r="GQ69" s="23">
        <f t="shared" si="417"/>
        <v>0</v>
      </c>
      <c r="GR69" s="23">
        <f t="shared" si="418"/>
        <v>0</v>
      </c>
      <c r="GS69" s="23">
        <f t="shared" si="419"/>
        <v>0</v>
      </c>
      <c r="GT69" s="23">
        <f t="shared" si="420"/>
        <v>0</v>
      </c>
      <c r="GU69" s="23">
        <f t="shared" si="421"/>
        <v>0</v>
      </c>
      <c r="GV69" s="23">
        <f t="shared" si="422"/>
        <v>0</v>
      </c>
      <c r="GW69" s="23">
        <f t="shared" si="423"/>
        <v>0</v>
      </c>
      <c r="GX69" s="23">
        <f t="shared" si="424"/>
        <v>0</v>
      </c>
      <c r="GY69" s="23">
        <f t="shared" si="425"/>
        <v>0</v>
      </c>
      <c r="GZ69" s="23">
        <f t="shared" si="426"/>
        <v>0</v>
      </c>
      <c r="HA69" s="23">
        <f t="shared" si="427"/>
        <v>0</v>
      </c>
      <c r="HB69" s="23">
        <f t="shared" si="428"/>
        <v>0</v>
      </c>
      <c r="HC69" s="23">
        <f t="shared" si="429"/>
        <v>0</v>
      </c>
      <c r="HD69" s="23">
        <f t="shared" si="430"/>
        <v>0</v>
      </c>
      <c r="HE69" s="23">
        <f t="shared" si="431"/>
        <v>0</v>
      </c>
      <c r="HF69" s="23">
        <f t="shared" si="432"/>
        <v>0</v>
      </c>
      <c r="HG69" s="23">
        <f t="shared" si="433"/>
        <v>0</v>
      </c>
      <c r="HH69" s="23">
        <f t="shared" si="434"/>
        <v>0</v>
      </c>
      <c r="HI69" s="23">
        <f t="shared" si="435"/>
        <v>0</v>
      </c>
      <c r="HJ69" s="23">
        <f t="shared" si="436"/>
        <v>0</v>
      </c>
      <c r="HK69" s="23">
        <f t="shared" si="437"/>
        <v>0</v>
      </c>
      <c r="HL69" s="23">
        <f t="shared" si="438"/>
        <v>0</v>
      </c>
      <c r="HM69" s="23">
        <f t="shared" si="439"/>
        <v>0</v>
      </c>
      <c r="HN69" s="23">
        <f t="shared" si="440"/>
        <v>0</v>
      </c>
      <c r="HO69" s="23">
        <f t="shared" si="441"/>
        <v>0</v>
      </c>
      <c r="HP69" s="23" t="str">
        <f>INDEX(LabNameList,MATCH(LabId,LabIDList,0))</f>
        <v>Trung tâm Kiểm định và Chứng nhận 2</v>
      </c>
      <c r="HQ69" s="23">
        <f t="shared" si="442"/>
        <v>36</v>
      </c>
      <c r="HR69" s="23">
        <f t="shared" si="443"/>
        <v>33</v>
      </c>
      <c r="HS69" s="23">
        <f t="shared" si="444"/>
        <v>0</v>
      </c>
      <c r="HT69" s="23">
        <f t="shared" si="445"/>
        <v>0</v>
      </c>
      <c r="HU69" s="23">
        <f t="shared" si="446"/>
        <v>0</v>
      </c>
      <c r="HV69" s="23">
        <f t="shared" si="447"/>
        <v>0</v>
      </c>
      <c r="HW69" s="22">
        <f t="shared" si="448"/>
        <v>33</v>
      </c>
      <c r="HX69" s="22">
        <f>Input!EB69</f>
        <v>19</v>
      </c>
      <c r="HY69" s="23">
        <v>97</v>
      </c>
      <c r="HZ69" s="23"/>
      <c r="IA69" s="23"/>
      <c r="IB69" s="23"/>
      <c r="IC69" s="25" t="str">
        <f t="shared" si="449"/>
        <v>B00068050118TG72</v>
      </c>
      <c r="ID69" s="26">
        <f>Input!O69</f>
        <v>68</v>
      </c>
      <c r="IE69" s="260" t="str">
        <f t="shared" si="450"/>
        <v>050118</v>
      </c>
      <c r="IF69" s="25" t="s">
        <v>7135</v>
      </c>
      <c r="IG69" s="260" t="str">
        <f t="shared" si="451"/>
        <v>05/01/2018</v>
      </c>
      <c r="IH69" s="260" t="str">
        <f t="shared" si="452"/>
        <v>05/01/2023</v>
      </c>
      <c r="II69" s="342" t="str">
        <f xml:space="preserve"> Input!R69</f>
        <v>05/01/2018</v>
      </c>
      <c r="IJ69" s="260">
        <f t="shared" si="453"/>
        <v>44931</v>
      </c>
      <c r="IK69" s="261">
        <f t="shared" si="454"/>
        <v>3</v>
      </c>
      <c r="IL69" s="262" t="str">
        <f t="shared" si="455"/>
        <v>3-2</v>
      </c>
      <c r="IM69" s="262" t="str">
        <f t="shared" si="456"/>
        <v>CHUNG</v>
      </c>
      <c r="IN69" s="262" t="str">
        <f t="shared" si="457"/>
        <v>KHAC</v>
      </c>
      <c r="IO69" s="262" t="str">
        <f t="shared" si="458"/>
        <v/>
      </c>
      <c r="IP69" s="262" t="str">
        <f t="shared" si="459"/>
        <v/>
      </c>
      <c r="IQ69" s="262" t="str">
        <f t="shared" si="460"/>
        <v/>
      </c>
      <c r="IR69" s="262">
        <f t="shared" si="461"/>
        <v>2</v>
      </c>
      <c r="IS69" s="262">
        <f t="shared" si="462"/>
        <v>1</v>
      </c>
      <c r="IT69" s="262" t="str">
        <f t="shared" si="463"/>
        <v>Yes</v>
      </c>
      <c r="IU69" s="262" t="str">
        <f t="shared" si="464"/>
        <v>Yes</v>
      </c>
    </row>
    <row r="70" spans="1:255" ht="114.75">
      <c r="A70" s="349">
        <f>Input!A70</f>
        <v>69</v>
      </c>
      <c r="B70" s="22" t="str">
        <f>INDEX(ApplicantIDList,MATCH(AI70,ApplicantNameList,0))</f>
        <v>VNM-HCM</v>
      </c>
      <c r="C70" s="22" t="str">
        <f>INDEX(OperatorIDList,MATCH(AJ70,OperatorNameList,0))</f>
        <v>VNMOBILE</v>
      </c>
      <c r="D70" s="22" t="str">
        <f>Input!Y70</f>
        <v>359036</v>
      </c>
      <c r="E70" s="22" t="str">
        <f>Input!G70</f>
        <v>Tổ 3B, xã Tân Thạnh Đông, huyện Củ Chi, thành phố Hồ Chí Minh.</v>
      </c>
      <c r="F70" s="22" t="str">
        <f>TRIM(SUBSTITUTE(SUBSTITUTE(Input!H70,"Thành phố ",""),"Tỉnh ",""))</f>
        <v>Hồ Chí Minh</v>
      </c>
      <c r="G70" s="22" t="str">
        <f>Input!I70</f>
        <v>106,59924</v>
      </c>
      <c r="H70" s="22" t="str">
        <f>Input!J70</f>
        <v>10,96354</v>
      </c>
      <c r="I70" s="22">
        <f>Input!V70</f>
        <v>2</v>
      </c>
      <c r="J70" s="22" t="str">
        <f>Input!K70</f>
        <v>K00069231217D005</v>
      </c>
      <c r="K70" s="24" t="str">
        <f>TEXT(Input!L70,"dd/mm/yyyy")</f>
        <v>30/12/2017</v>
      </c>
      <c r="L70" s="24" t="str">
        <f>TEXT(Input!M70,"dd/mm/yyyy")</f>
        <v>23/12/2017</v>
      </c>
      <c r="M70" s="22" t="str">
        <f t="shared" si="300"/>
        <v>CÔNG TY CỔ PHẦN VIỄN THÔNG DI ĐỘNG VIETNAMOBILE;CÔNG TY CỔ PHẦN VIỄN THÔNG DI ĐỘNG VIETNAMOBILE</v>
      </c>
      <c r="N70" s="22" t="str">
        <f t="shared" si="301"/>
        <v>359036;359036</v>
      </c>
      <c r="O70" s="22" t="str">
        <f t="shared" si="302"/>
        <v>ERICSSON RBS 2216;ZTE ZXSDR BS8700</v>
      </c>
      <c r="P70" s="22" t="str">
        <f t="shared" si="303"/>
        <v>3;3</v>
      </c>
      <c r="Q70" s="22" t="str">
        <f t="shared" si="304"/>
        <v>4/4/2;2/2/2</v>
      </c>
      <c r="R70" s="22" t="str">
        <f t="shared" si="305"/>
        <v>80W/ 80W/ 40W;80W/ 80W/ 80W</v>
      </c>
      <c r="S70" s="22" t="str">
        <f t="shared" si="306"/>
        <v>G900;U2100</v>
      </c>
      <c r="T70" s="22" t="str">
        <f t="shared" si="307"/>
        <v>42m/ 42m/ 42m;39m/ 39m/ 39m</v>
      </c>
      <c r="U70" s="22">
        <v>69</v>
      </c>
      <c r="V70" s="22"/>
      <c r="W70" s="22" t="b">
        <f>INDEX(TrueFalseList,_xlfn.IFNA(MATCH(Input!EC70,CoKhongList,0),MATCH(Input!EC70,YesNoList,0)))</f>
        <v>1</v>
      </c>
      <c r="X70" s="22" t="b">
        <f>INDEX(TrueFalseList,_xlfn.IFNA(MATCH(Input!W70,CoKhongList,0),MATCH(Input!W70,YesNoList,0)))</f>
        <v>1</v>
      </c>
      <c r="Y70" s="22">
        <f>Input!DZ70</f>
        <v>39</v>
      </c>
      <c r="Z70" s="22" t="b">
        <f>INDEX(TrueFalseList,_xlfn.IFNA(MATCH(Input!EA70,CoKhongList,0),MATCH(Input!EA70,YesNoList,0)))</f>
        <v>1</v>
      </c>
      <c r="AA70" s="22">
        <f t="shared" si="308"/>
        <v>6</v>
      </c>
      <c r="AB70" s="22" t="b">
        <v>0</v>
      </c>
      <c r="AC70" s="22" t="b">
        <v>1</v>
      </c>
      <c r="AD70" s="22">
        <f>Input!DR70</f>
        <v>0</v>
      </c>
      <c r="AE70" s="22"/>
      <c r="AF70" s="22">
        <f>Options!D74</f>
        <v>0</v>
      </c>
      <c r="AG70" s="22">
        <f t="shared" si="309"/>
        <v>0</v>
      </c>
      <c r="AH70" s="23"/>
      <c r="AI70" s="350" t="str">
        <f>Input!E70</f>
        <v>CHI NHÁNH CÔNG TY CỔ PHẦN VIỄN THÔNG DI ĐỘNG VIETNAMOBILE TẠI THÀNH PHỐ HỒ CHÍ MINH</v>
      </c>
      <c r="AJ70" s="350" t="str">
        <f>Input!F70</f>
        <v>CÔNG TY CỔ PHẦN VIỄN THÔNG DI ĐỘNG VIETNAMOBILE</v>
      </c>
      <c r="AK70" s="22">
        <f t="shared" si="310"/>
        <v>3</v>
      </c>
      <c r="AL70" s="258" t="str">
        <f t="shared" si="311"/>
        <v>thành phố Hồ Chí Minh.</v>
      </c>
      <c r="AM70" s="258" t="str">
        <f t="shared" si="312"/>
        <v>huyện Củ Chi</v>
      </c>
      <c r="AN70" s="258" t="str">
        <f t="shared" si="313"/>
        <v>xã Tân Thạnh Đông</v>
      </c>
      <c r="AO70" s="22" t="str">
        <f>INDEX(CityIDList,MATCH(F70,CityNameList,0))</f>
        <v>HCM</v>
      </c>
      <c r="AP70" s="23" t="str">
        <f>Input!X70</f>
        <v>CÔNG TY CỔ PHẦN VIỄN THÔNG DI ĐỘNG VIETNAMOBILE</v>
      </c>
      <c r="AQ70" s="23" t="str">
        <f>Input!AN70</f>
        <v>CÔNG TY CỔ PHẦN VIỄN THÔNG DI ĐỘNG VIETNAMOBILE</v>
      </c>
      <c r="AR70" s="23">
        <f>Input!BD70</f>
        <v>0</v>
      </c>
      <c r="AS70" s="23" t="str">
        <f>Input!BT70</f>
        <v/>
      </c>
      <c r="AT70" s="23" t="str">
        <f>Input!CH70</f>
        <v/>
      </c>
      <c r="AU70" s="23" t="str">
        <f>Input!CV70</f>
        <v/>
      </c>
      <c r="AV70" s="23" t="str">
        <f>IF(I70&gt;=1,INDEX(OperatorIDList,MATCH(AP70,OperatorNameList,0)),"")</f>
        <v>VNMOBILE</v>
      </c>
      <c r="AW70" s="23" t="str">
        <f>IF(I70&gt;=2,INDEX(OperatorIDList,MATCH(AQ70,OperatorNameList,0)),"")</f>
        <v>VNMOBILE</v>
      </c>
      <c r="AX70" s="23" t="str">
        <f>IF(I70&gt;=3,INDEX(OperatorIDList,MATCH(AR70,OperatorNameList,0)),"")</f>
        <v/>
      </c>
      <c r="AY70" s="23" t="str">
        <f>IF(I70&gt;=4,INDEX(OperatorIDList,MATCH(AS70,OperatorNameList,0)),"")</f>
        <v/>
      </c>
      <c r="AZ70" s="23" t="str">
        <f>IF(I70&gt;=5,INDEX(OperatorIDList,MATCH(AT70,OperatorNameList,0)),"")</f>
        <v/>
      </c>
      <c r="BA70" s="23" t="str">
        <f>IF(I70&gt;=6,INDEX(OperatorIDList,MATCH(AU70,OperatorNameList,0)),"")</f>
        <v/>
      </c>
      <c r="BB70" s="23" t="str">
        <f t="shared" si="314"/>
        <v>VNMOBILE;VNMOBILE</v>
      </c>
      <c r="BC70" s="23" t="str">
        <f>Input!Y70</f>
        <v>359036</v>
      </c>
      <c r="BD70" s="23" t="str">
        <f>Input!AO70</f>
        <v>359036</v>
      </c>
      <c r="BE70" s="23">
        <f>Input!BE70</f>
        <v>0</v>
      </c>
      <c r="BF70" s="23" t="str">
        <f>Input!BU70</f>
        <v/>
      </c>
      <c r="BG70" s="23" t="str">
        <f>Input!CI70</f>
        <v/>
      </c>
      <c r="BH70" s="23" t="str">
        <f>Input!CW70</f>
        <v/>
      </c>
      <c r="BI70" s="23" t="str">
        <f>Input!Z70</f>
        <v>ERICSSON RBS 2216</v>
      </c>
      <c r="BJ70" s="23" t="str">
        <f>Input!AP70</f>
        <v>ZTE ZXSDR BS8700</v>
      </c>
      <c r="BK70" s="23">
        <f>Input!BF70</f>
        <v>0</v>
      </c>
      <c r="BL70" s="23" t="str">
        <f>Input!BV70</f>
        <v/>
      </c>
      <c r="BM70" s="23" t="str">
        <f>Input!CJ70</f>
        <v/>
      </c>
      <c r="BN70" s="23" t="str">
        <f>Input!CX70</f>
        <v/>
      </c>
      <c r="BO70" s="350">
        <f>IF(ISNUMBER(Input!AA70),Input!AA70,0)</f>
        <v>3</v>
      </c>
      <c r="BP70" s="350">
        <f>IF(ISNUMBER(Input!AQ70),Input!AQ70,0)</f>
        <v>3</v>
      </c>
      <c r="BQ70" s="350">
        <f>IF(ISNUMBER(Input!BG70),Input!BG70,0)</f>
        <v>0</v>
      </c>
      <c r="BR70" s="350">
        <f>IF(ISNUMBER(Input!BW70),Input!BW70,0)</f>
        <v>0</v>
      </c>
      <c r="BS70" s="350">
        <f>IF(ISNUMBER(Input!CK70),Input!CK70,0)</f>
        <v>0</v>
      </c>
      <c r="BT70" s="351">
        <f>IF(ISNUMBER(Input!CY70),Input!CY70,0)</f>
        <v>0</v>
      </c>
      <c r="BU70" s="23" t="str">
        <f>Input!AF70</f>
        <v>4/4/2</v>
      </c>
      <c r="BV70" s="23" t="str">
        <f>Input!AV70</f>
        <v>2/2/2</v>
      </c>
      <c r="BW70" s="23" t="str">
        <f>Input!BL70</f>
        <v/>
      </c>
      <c r="BX70" s="23" t="str">
        <f>Input!CA70</f>
        <v/>
      </c>
      <c r="BY70" s="23" t="str">
        <f>Input!CO70</f>
        <v/>
      </c>
      <c r="BZ70" s="23" t="str">
        <f>Input!DC70</f>
        <v/>
      </c>
      <c r="CA70" s="23">
        <f t="shared" si="315"/>
        <v>4</v>
      </c>
      <c r="CB70" s="23">
        <f t="shared" si="316"/>
        <v>4</v>
      </c>
      <c r="CC70" s="23">
        <f t="shared" si="317"/>
        <v>2</v>
      </c>
      <c r="CD70" s="23">
        <f t="shared" si="318"/>
        <v>0</v>
      </c>
      <c r="CE70" s="23">
        <f t="shared" si="319"/>
        <v>0</v>
      </c>
      <c r="CF70" s="23">
        <f t="shared" si="320"/>
        <v>0</v>
      </c>
      <c r="CG70" s="23">
        <f t="shared" si="321"/>
        <v>2</v>
      </c>
      <c r="CH70" s="23">
        <f t="shared" si="322"/>
        <v>2</v>
      </c>
      <c r="CI70" s="23">
        <f t="shared" si="323"/>
        <v>2</v>
      </c>
      <c r="CJ70" s="23">
        <f t="shared" si="324"/>
        <v>0</v>
      </c>
      <c r="CK70" s="23">
        <f t="shared" si="325"/>
        <v>0</v>
      </c>
      <c r="CL70" s="23">
        <f t="shared" si="326"/>
        <v>0</v>
      </c>
      <c r="CM70" s="23">
        <f t="shared" si="327"/>
        <v>0</v>
      </c>
      <c r="CN70" s="23">
        <f t="shared" si="328"/>
        <v>0</v>
      </c>
      <c r="CO70" s="23">
        <f t="shared" si="329"/>
        <v>0</v>
      </c>
      <c r="CP70" s="23">
        <f t="shared" si="330"/>
        <v>0</v>
      </c>
      <c r="CQ70" s="23">
        <f t="shared" si="331"/>
        <v>0</v>
      </c>
      <c r="CR70" s="23">
        <f t="shared" si="332"/>
        <v>0</v>
      </c>
      <c r="CS70" s="23">
        <f t="shared" si="333"/>
        <v>0</v>
      </c>
      <c r="CT70" s="23">
        <f t="shared" si="334"/>
        <v>0</v>
      </c>
      <c r="CU70" s="23">
        <f t="shared" si="335"/>
        <v>0</v>
      </c>
      <c r="CV70" s="23">
        <f t="shared" si="336"/>
        <v>0</v>
      </c>
      <c r="CW70" s="23">
        <f t="shared" si="337"/>
        <v>0</v>
      </c>
      <c r="CX70" s="23">
        <f t="shared" si="338"/>
        <v>0</v>
      </c>
      <c r="CY70" s="23">
        <f t="shared" si="339"/>
        <v>0</v>
      </c>
      <c r="CZ70" s="23">
        <f t="shared" si="340"/>
        <v>0</v>
      </c>
      <c r="DA70" s="23">
        <f t="shared" si="341"/>
        <v>0</v>
      </c>
      <c r="DB70" s="23">
        <f t="shared" si="342"/>
        <v>0</v>
      </c>
      <c r="DC70" s="23">
        <f t="shared" si="343"/>
        <v>0</v>
      </c>
      <c r="DD70" s="23">
        <f t="shared" si="344"/>
        <v>0</v>
      </c>
      <c r="DE70" s="23">
        <f t="shared" si="345"/>
        <v>0</v>
      </c>
      <c r="DF70" s="23">
        <f t="shared" si="346"/>
        <v>0</v>
      </c>
      <c r="DG70" s="23">
        <f t="shared" si="347"/>
        <v>0</v>
      </c>
      <c r="DH70" s="23">
        <f t="shared" si="348"/>
        <v>0</v>
      </c>
      <c r="DI70" s="23">
        <f t="shared" si="349"/>
        <v>0</v>
      </c>
      <c r="DJ70" s="23">
        <f t="shared" si="350"/>
        <v>0</v>
      </c>
      <c r="DK70" s="23" t="str">
        <f>Input!AK70</f>
        <v>80W/80W/40W</v>
      </c>
      <c r="DL70" s="23" t="str">
        <f>Input!BA70</f>
        <v>80W/80W/80W</v>
      </c>
      <c r="DM70" s="23" t="str">
        <f>Input!BQ70</f>
        <v/>
      </c>
      <c r="DN70" s="23" t="str">
        <f>Input!CE70</f>
        <v/>
      </c>
      <c r="DO70" s="23" t="str">
        <f>Input!CS70</f>
        <v/>
      </c>
      <c r="DP70" s="23" t="str">
        <f>Input!DG70</f>
        <v/>
      </c>
      <c r="DQ70" s="23" t="str">
        <f t="shared" si="351"/>
        <v>80W/ 80W/ 40W</v>
      </c>
      <c r="DR70" s="23" t="str">
        <f t="shared" si="352"/>
        <v>80W/ 80W/ 80W</v>
      </c>
      <c r="DS70" s="23" t="str">
        <f t="shared" si="353"/>
        <v/>
      </c>
      <c r="DT70" s="23" t="str">
        <f t="shared" si="354"/>
        <v/>
      </c>
      <c r="DU70" s="23" t="str">
        <f t="shared" si="355"/>
        <v/>
      </c>
      <c r="DV70" s="23" t="str">
        <f t="shared" si="356"/>
        <v/>
      </c>
      <c r="DW70" s="23">
        <f t="shared" si="357"/>
        <v>80</v>
      </c>
      <c r="DX70" s="23">
        <f t="shared" si="358"/>
        <v>80</v>
      </c>
      <c r="DY70" s="23">
        <f t="shared" si="359"/>
        <v>40</v>
      </c>
      <c r="DZ70" s="23">
        <f t="shared" si="360"/>
        <v>0</v>
      </c>
      <c r="EA70" s="23">
        <f t="shared" si="361"/>
        <v>0</v>
      </c>
      <c r="EB70" s="23">
        <f t="shared" si="362"/>
        <v>0</v>
      </c>
      <c r="EC70" s="23">
        <f t="shared" si="363"/>
        <v>80</v>
      </c>
      <c r="ED70" s="23">
        <f t="shared" si="364"/>
        <v>80</v>
      </c>
      <c r="EE70" s="23">
        <f t="shared" si="365"/>
        <v>80</v>
      </c>
      <c r="EF70" s="23">
        <f t="shared" si="366"/>
        <v>80</v>
      </c>
      <c r="EG70" s="23">
        <f t="shared" si="367"/>
        <v>0</v>
      </c>
      <c r="EH70" s="23">
        <f t="shared" si="368"/>
        <v>0</v>
      </c>
      <c r="EI70" s="23">
        <f t="shared" si="369"/>
        <v>0</v>
      </c>
      <c r="EJ70" s="23">
        <f t="shared" si="370"/>
        <v>80</v>
      </c>
      <c r="EK70" s="23">
        <f t="shared" si="371"/>
        <v>0</v>
      </c>
      <c r="EL70" s="23">
        <f t="shared" si="372"/>
        <v>0</v>
      </c>
      <c r="EM70" s="23">
        <f t="shared" si="373"/>
        <v>0</v>
      </c>
      <c r="EN70" s="23">
        <f t="shared" si="374"/>
        <v>0</v>
      </c>
      <c r="EO70" s="23">
        <f t="shared" si="375"/>
        <v>0</v>
      </c>
      <c r="EP70" s="23">
        <f t="shared" si="376"/>
        <v>0</v>
      </c>
      <c r="EQ70" s="23">
        <f t="shared" si="377"/>
        <v>0</v>
      </c>
      <c r="ER70" s="23">
        <f t="shared" si="378"/>
        <v>0</v>
      </c>
      <c r="ES70" s="23">
        <f t="shared" si="379"/>
        <v>0</v>
      </c>
      <c r="ET70" s="23">
        <f t="shared" si="380"/>
        <v>0</v>
      </c>
      <c r="EU70" s="23">
        <f t="shared" si="381"/>
        <v>0</v>
      </c>
      <c r="EV70" s="23">
        <f t="shared" si="382"/>
        <v>0</v>
      </c>
      <c r="EW70" s="23">
        <f t="shared" si="383"/>
        <v>0</v>
      </c>
      <c r="EX70" s="23">
        <f t="shared" si="384"/>
        <v>0</v>
      </c>
      <c r="EY70" s="23">
        <f t="shared" si="385"/>
        <v>0</v>
      </c>
      <c r="EZ70" s="23">
        <f t="shared" si="386"/>
        <v>0</v>
      </c>
      <c r="FA70" s="23">
        <f t="shared" si="387"/>
        <v>0</v>
      </c>
      <c r="FB70" s="23">
        <f t="shared" si="388"/>
        <v>0</v>
      </c>
      <c r="FC70" s="23">
        <f t="shared" si="389"/>
        <v>0</v>
      </c>
      <c r="FD70" s="23">
        <f t="shared" si="390"/>
        <v>0</v>
      </c>
      <c r="FE70" s="23">
        <f t="shared" si="391"/>
        <v>0</v>
      </c>
      <c r="FF70" s="23">
        <f t="shared" si="392"/>
        <v>0</v>
      </c>
      <c r="FG70" s="23">
        <f t="shared" si="393"/>
        <v>0</v>
      </c>
      <c r="FH70" s="23">
        <f t="shared" si="394"/>
        <v>0</v>
      </c>
      <c r="FI70" s="23">
        <f t="shared" si="395"/>
        <v>0</v>
      </c>
      <c r="FJ70" s="23">
        <f t="shared" si="396"/>
        <v>0</v>
      </c>
      <c r="FK70" s="23">
        <f t="shared" si="397"/>
        <v>0</v>
      </c>
      <c r="FL70" s="23">
        <f t="shared" si="398"/>
        <v>0</v>
      </c>
      <c r="FM70" s="23">
        <f t="shared" si="399"/>
        <v>80</v>
      </c>
      <c r="FN70" s="23" t="str">
        <f>Input!AL70</f>
        <v>G900</v>
      </c>
      <c r="FO70" s="23" t="str">
        <f>Input!BB70</f>
        <v>U2100</v>
      </c>
      <c r="FP70" s="23">
        <f>Input!BR70</f>
        <v>0</v>
      </c>
      <c r="FQ70" s="23" t="str">
        <f>Input!CF70</f>
        <v/>
      </c>
      <c r="FR70" s="23" t="str">
        <f>Input!CT70</f>
        <v/>
      </c>
      <c r="FS70" s="23" t="str">
        <f>Input!DH70</f>
        <v/>
      </c>
      <c r="FT70" s="23" t="str">
        <f>Input!AM70</f>
        <v>42m/ 42m/ 42m</v>
      </c>
      <c r="FU70" s="23" t="str">
        <f>Input!BC70</f>
        <v>39m/ 39m/ 39m</v>
      </c>
      <c r="FV70" s="23">
        <f>Input!BS70</f>
        <v>0</v>
      </c>
      <c r="FW70" s="23" t="str">
        <f>Input!CG70</f>
        <v/>
      </c>
      <c r="FX70" s="23" t="str">
        <f>Input!CU70</f>
        <v/>
      </c>
      <c r="FY70" s="23" t="str">
        <f>Input!DI70</f>
        <v/>
      </c>
      <c r="FZ70" s="23" t="str">
        <f t="shared" si="400"/>
        <v>42m/ 42m/ 42m</v>
      </c>
      <c r="GA70" s="23" t="str">
        <f t="shared" si="401"/>
        <v>39m/ 39m/ 39m</v>
      </c>
      <c r="GB70" s="23" t="str">
        <f t="shared" si="402"/>
        <v/>
      </c>
      <c r="GC70" s="23" t="str">
        <f t="shared" si="403"/>
        <v/>
      </c>
      <c r="GD70" s="23" t="str">
        <f t="shared" si="404"/>
        <v/>
      </c>
      <c r="GE70" s="23" t="str">
        <f t="shared" si="405"/>
        <v/>
      </c>
      <c r="GF70" s="23">
        <f t="shared" si="406"/>
        <v>42</v>
      </c>
      <c r="GG70" s="23">
        <f t="shared" si="407"/>
        <v>42</v>
      </c>
      <c r="GH70" s="23">
        <f t="shared" si="408"/>
        <v>42</v>
      </c>
      <c r="GI70" s="23">
        <f t="shared" si="409"/>
        <v>0</v>
      </c>
      <c r="GJ70" s="23">
        <f t="shared" si="410"/>
        <v>0</v>
      </c>
      <c r="GK70" s="23">
        <f t="shared" si="411"/>
        <v>0</v>
      </c>
      <c r="GL70" s="23">
        <f t="shared" si="412"/>
        <v>39</v>
      </c>
      <c r="GM70" s="23">
        <f t="shared" si="413"/>
        <v>39</v>
      </c>
      <c r="GN70" s="23">
        <f t="shared" si="414"/>
        <v>39</v>
      </c>
      <c r="GO70" s="23">
        <f t="shared" si="415"/>
        <v>0</v>
      </c>
      <c r="GP70" s="23">
        <f t="shared" si="416"/>
        <v>0</v>
      </c>
      <c r="GQ70" s="23">
        <f t="shared" si="417"/>
        <v>0</v>
      </c>
      <c r="GR70" s="23">
        <f t="shared" si="418"/>
        <v>0</v>
      </c>
      <c r="GS70" s="23">
        <f t="shared" si="419"/>
        <v>0</v>
      </c>
      <c r="GT70" s="23">
        <f t="shared" si="420"/>
        <v>0</v>
      </c>
      <c r="GU70" s="23">
        <f t="shared" si="421"/>
        <v>0</v>
      </c>
      <c r="GV70" s="23">
        <f t="shared" si="422"/>
        <v>0</v>
      </c>
      <c r="GW70" s="23">
        <f t="shared" si="423"/>
        <v>0</v>
      </c>
      <c r="GX70" s="23">
        <f t="shared" si="424"/>
        <v>0</v>
      </c>
      <c r="GY70" s="23">
        <f t="shared" si="425"/>
        <v>0</v>
      </c>
      <c r="GZ70" s="23">
        <f t="shared" si="426"/>
        <v>0</v>
      </c>
      <c r="HA70" s="23">
        <f t="shared" si="427"/>
        <v>0</v>
      </c>
      <c r="HB70" s="23">
        <f t="shared" si="428"/>
        <v>0</v>
      </c>
      <c r="HC70" s="23">
        <f t="shared" si="429"/>
        <v>0</v>
      </c>
      <c r="HD70" s="23">
        <f t="shared" si="430"/>
        <v>0</v>
      </c>
      <c r="HE70" s="23">
        <f t="shared" si="431"/>
        <v>0</v>
      </c>
      <c r="HF70" s="23">
        <f t="shared" si="432"/>
        <v>0</v>
      </c>
      <c r="HG70" s="23">
        <f t="shared" si="433"/>
        <v>0</v>
      </c>
      <c r="HH70" s="23">
        <f t="shared" si="434"/>
        <v>0</v>
      </c>
      <c r="HI70" s="23">
        <f t="shared" si="435"/>
        <v>0</v>
      </c>
      <c r="HJ70" s="23">
        <f t="shared" si="436"/>
        <v>0</v>
      </c>
      <c r="HK70" s="23">
        <f t="shared" si="437"/>
        <v>0</v>
      </c>
      <c r="HL70" s="23">
        <f t="shared" si="438"/>
        <v>0</v>
      </c>
      <c r="HM70" s="23">
        <f t="shared" si="439"/>
        <v>0</v>
      </c>
      <c r="HN70" s="23">
        <f t="shared" si="440"/>
        <v>0</v>
      </c>
      <c r="HO70" s="23">
        <f t="shared" si="441"/>
        <v>0</v>
      </c>
      <c r="HP70" s="23" t="str">
        <f>INDEX(LabNameList,MATCH(LabId,LabIDList,0))</f>
        <v>Trung tâm Kiểm định và Chứng nhận 2</v>
      </c>
      <c r="HQ70" s="23">
        <f t="shared" si="442"/>
        <v>42</v>
      </c>
      <c r="HR70" s="23">
        <f t="shared" si="443"/>
        <v>39</v>
      </c>
      <c r="HS70" s="23">
        <f t="shared" si="444"/>
        <v>0</v>
      </c>
      <c r="HT70" s="23">
        <f t="shared" si="445"/>
        <v>0</v>
      </c>
      <c r="HU70" s="23">
        <f t="shared" si="446"/>
        <v>0</v>
      </c>
      <c r="HV70" s="23">
        <f t="shared" si="447"/>
        <v>0</v>
      </c>
      <c r="HW70" s="22">
        <f t="shared" si="448"/>
        <v>39</v>
      </c>
      <c r="HX70" s="22">
        <f>Input!EB70</f>
        <v>33</v>
      </c>
      <c r="HY70" s="23">
        <v>97</v>
      </c>
      <c r="HZ70" s="23"/>
      <c r="IA70" s="23"/>
      <c r="IB70" s="23"/>
      <c r="IC70" s="25" t="str">
        <f t="shared" si="449"/>
        <v>B00069050118TG73</v>
      </c>
      <c r="ID70" s="26">
        <f>Input!O70</f>
        <v>69</v>
      </c>
      <c r="IE70" s="260" t="str">
        <f t="shared" si="450"/>
        <v>050118</v>
      </c>
      <c r="IF70" s="25" t="s">
        <v>7136</v>
      </c>
      <c r="IG70" s="260" t="str">
        <f t="shared" si="451"/>
        <v>05/01/2018</v>
      </c>
      <c r="IH70" s="260" t="str">
        <f t="shared" si="452"/>
        <v>05/01/2023</v>
      </c>
      <c r="II70" s="342" t="str">
        <f xml:space="preserve"> Input!R70</f>
        <v>05/01/2018</v>
      </c>
      <c r="IJ70" s="260">
        <f t="shared" si="453"/>
        <v>44931</v>
      </c>
      <c r="IK70" s="261">
        <f t="shared" si="454"/>
        <v>3</v>
      </c>
      <c r="IL70" s="262" t="str">
        <f t="shared" si="455"/>
        <v>3-2</v>
      </c>
      <c r="IM70" s="262" t="str">
        <f t="shared" si="456"/>
        <v>CHUNG</v>
      </c>
      <c r="IN70" s="262" t="str">
        <f t="shared" si="457"/>
        <v>KHAC</v>
      </c>
      <c r="IO70" s="262" t="str">
        <f t="shared" si="458"/>
        <v/>
      </c>
      <c r="IP70" s="262" t="str">
        <f t="shared" si="459"/>
        <v/>
      </c>
      <c r="IQ70" s="262" t="str">
        <f t="shared" si="460"/>
        <v/>
      </c>
      <c r="IR70" s="262">
        <f t="shared" si="461"/>
        <v>2</v>
      </c>
      <c r="IS70" s="262">
        <f t="shared" si="462"/>
        <v>1</v>
      </c>
      <c r="IT70" s="262" t="str">
        <f t="shared" si="463"/>
        <v>Yes</v>
      </c>
      <c r="IU70" s="262" t="str">
        <f t="shared" si="464"/>
        <v>Yes</v>
      </c>
    </row>
    <row r="71" spans="1:255" ht="114.75">
      <c r="A71" s="349">
        <f>Input!A71</f>
        <v>70</v>
      </c>
      <c r="B71" s="22" t="str">
        <f>INDEX(ApplicantIDList,MATCH(AI71,ApplicantNameList,0))</f>
        <v>VNM-HCM</v>
      </c>
      <c r="C71" s="22" t="str">
        <f>INDEX(OperatorIDList,MATCH(AJ71,OperatorNameList,0))</f>
        <v>VNMOBILE</v>
      </c>
      <c r="D71" s="22" t="str">
        <f>Input!Y71</f>
        <v>359439</v>
      </c>
      <c r="E71" s="22" t="str">
        <f>Input!G71</f>
        <v>Số 253, tỉnh lộ 9, ấp 4A, xã Bình Mỹ, huyện Củ Chi, thành phố Hồ Chí Minh.</v>
      </c>
      <c r="F71" s="22" t="str">
        <f>TRIM(SUBSTITUTE(SUBSTITUTE(Input!H71,"Thành phố ",""),"Tỉnh ",""))</f>
        <v>Hồ Chí Minh</v>
      </c>
      <c r="G71" s="22" t="str">
        <f>Input!I71</f>
        <v>106,64465</v>
      </c>
      <c r="H71" s="22" t="str">
        <f>Input!J71</f>
        <v>10,95095</v>
      </c>
      <c r="I71" s="22">
        <f>Input!V71</f>
        <v>2</v>
      </c>
      <c r="J71" s="22" t="str">
        <f>Input!K71</f>
        <v>K00070231217D005</v>
      </c>
      <c r="K71" s="24" t="str">
        <f>TEXT(Input!L71,"dd/mm/yyyy")</f>
        <v>30/12/2017</v>
      </c>
      <c r="L71" s="24" t="str">
        <f>TEXT(Input!M71,"dd/mm/yyyy")</f>
        <v>23/12/2017</v>
      </c>
      <c r="M71" s="22" t="str">
        <f t="shared" si="300"/>
        <v>CÔNG TY CỔ PHẦN VIỄN THÔNG DI ĐỘNG VIETNAMOBILE;CÔNG TY CỔ PHẦN VIỄN THÔNG DI ĐỘNG VIETNAMOBILE</v>
      </c>
      <c r="N71" s="22" t="str">
        <f t="shared" si="301"/>
        <v>359439;359439</v>
      </c>
      <c r="O71" s="22" t="str">
        <f t="shared" si="302"/>
        <v>ERICSSON RBS 2216;ZTE ZXSDR BS8700</v>
      </c>
      <c r="P71" s="22" t="str">
        <f t="shared" si="303"/>
        <v>3;3</v>
      </c>
      <c r="Q71" s="22" t="str">
        <f t="shared" si="304"/>
        <v>3/3/4;2/2/2</v>
      </c>
      <c r="R71" s="22" t="str">
        <f t="shared" si="305"/>
        <v>76W/ 76W/ 80W;80W/ 80W/ 80W</v>
      </c>
      <c r="S71" s="22" t="str">
        <f t="shared" si="306"/>
        <v>G900;U2100</v>
      </c>
      <c r="T71" s="22" t="str">
        <f t="shared" si="307"/>
        <v>33m/ 33m/ 33m;31m/ 31m/ 31m</v>
      </c>
      <c r="U71" s="22">
        <v>70</v>
      </c>
      <c r="V71" s="22"/>
      <c r="W71" s="22" t="b">
        <f>INDEX(TrueFalseList,_xlfn.IFNA(MATCH(Input!EC71,CoKhongList,0),MATCH(Input!EC71,YesNoList,0)))</f>
        <v>1</v>
      </c>
      <c r="X71" s="22" t="b">
        <f>INDEX(TrueFalseList,_xlfn.IFNA(MATCH(Input!W71,CoKhongList,0),MATCH(Input!W71,YesNoList,0)))</f>
        <v>0</v>
      </c>
      <c r="Y71" s="22" t="str">
        <f>Input!DZ71</f>
        <v/>
      </c>
      <c r="Z71" s="22" t="b">
        <f>INDEX(TrueFalseList,_xlfn.IFNA(MATCH(Input!EA71,CoKhongList,0),MATCH(Input!EA71,YesNoList,0)))</f>
        <v>1</v>
      </c>
      <c r="AA71" s="22">
        <f t="shared" si="308"/>
        <v>7</v>
      </c>
      <c r="AB71" s="22" t="b">
        <v>0</v>
      </c>
      <c r="AC71" s="22" t="b">
        <v>1</v>
      </c>
      <c r="AD71" s="22">
        <f>Input!DR71</f>
        <v>0</v>
      </c>
      <c r="AE71" s="22"/>
      <c r="AF71" s="22">
        <f>Options!D75</f>
        <v>0</v>
      </c>
      <c r="AG71" s="22">
        <f t="shared" si="309"/>
        <v>0</v>
      </c>
      <c r="AH71" s="23"/>
      <c r="AI71" s="350" t="str">
        <f>Input!E71</f>
        <v>CHI NHÁNH CÔNG TY CỔ PHẦN VIỄN THÔNG DI ĐỘNG VIETNAMOBILE TẠI THÀNH PHỐ HỒ CHÍ MINH</v>
      </c>
      <c r="AJ71" s="350" t="str">
        <f>Input!F71</f>
        <v>CÔNG TY CỔ PHẦN VIỄN THÔNG DI ĐỘNG VIETNAMOBILE</v>
      </c>
      <c r="AK71" s="22">
        <f t="shared" si="310"/>
        <v>5</v>
      </c>
      <c r="AL71" s="258" t="str">
        <f t="shared" si="311"/>
        <v>thành phố Hồ Chí Minh.</v>
      </c>
      <c r="AM71" s="258" t="str">
        <f t="shared" si="312"/>
        <v>huyện Củ Chi</v>
      </c>
      <c r="AN71" s="258" t="str">
        <f t="shared" si="313"/>
        <v>xã Bình Mỹ</v>
      </c>
      <c r="AO71" s="22" t="str">
        <f>INDEX(CityIDList,MATCH(F71,CityNameList,0))</f>
        <v>HCM</v>
      </c>
      <c r="AP71" s="23" t="str">
        <f>Input!X71</f>
        <v>CÔNG TY CỔ PHẦN VIỄN THÔNG DI ĐỘNG VIETNAMOBILE</v>
      </c>
      <c r="AQ71" s="23" t="str">
        <f>Input!AN71</f>
        <v>CÔNG TY CỔ PHẦN VIỄN THÔNG DI ĐỘNG VIETNAMOBILE</v>
      </c>
      <c r="AR71" s="23">
        <f>Input!BD71</f>
        <v>0</v>
      </c>
      <c r="AS71" s="23" t="str">
        <f>Input!BT71</f>
        <v/>
      </c>
      <c r="AT71" s="23" t="str">
        <f>Input!CH71</f>
        <v/>
      </c>
      <c r="AU71" s="23" t="str">
        <f>Input!CV71</f>
        <v/>
      </c>
      <c r="AV71" s="23" t="str">
        <f>IF(I71&gt;=1,INDEX(OperatorIDList,MATCH(AP71,OperatorNameList,0)),"")</f>
        <v>VNMOBILE</v>
      </c>
      <c r="AW71" s="23" t="str">
        <f>IF(I71&gt;=2,INDEX(OperatorIDList,MATCH(AQ71,OperatorNameList,0)),"")</f>
        <v>VNMOBILE</v>
      </c>
      <c r="AX71" s="23" t="str">
        <f>IF(I71&gt;=3,INDEX(OperatorIDList,MATCH(AR71,OperatorNameList,0)),"")</f>
        <v/>
      </c>
      <c r="AY71" s="23" t="str">
        <f>IF(I71&gt;=4,INDEX(OperatorIDList,MATCH(AS71,OperatorNameList,0)),"")</f>
        <v/>
      </c>
      <c r="AZ71" s="23" t="str">
        <f>IF(I71&gt;=5,INDEX(OperatorIDList,MATCH(AT71,OperatorNameList,0)),"")</f>
        <v/>
      </c>
      <c r="BA71" s="23" t="str">
        <f>IF(I71&gt;=6,INDEX(OperatorIDList,MATCH(AU71,OperatorNameList,0)),"")</f>
        <v/>
      </c>
      <c r="BB71" s="23" t="str">
        <f t="shared" si="314"/>
        <v>VNMOBILE;VNMOBILE</v>
      </c>
      <c r="BC71" s="23" t="str">
        <f>Input!Y71</f>
        <v>359439</v>
      </c>
      <c r="BD71" s="23" t="str">
        <f>Input!AO71</f>
        <v>359439</v>
      </c>
      <c r="BE71" s="23">
        <f>Input!BE71</f>
        <v>0</v>
      </c>
      <c r="BF71" s="23" t="str">
        <f>Input!BU71</f>
        <v/>
      </c>
      <c r="BG71" s="23" t="str">
        <f>Input!CI71</f>
        <v/>
      </c>
      <c r="BH71" s="23" t="str">
        <f>Input!CW71</f>
        <v/>
      </c>
      <c r="BI71" s="23" t="str">
        <f>Input!Z71</f>
        <v>ERICSSON RBS 2216</v>
      </c>
      <c r="BJ71" s="23" t="str">
        <f>Input!AP71</f>
        <v>ZTE ZXSDR BS8700</v>
      </c>
      <c r="BK71" s="23">
        <f>Input!BF71</f>
        <v>0</v>
      </c>
      <c r="BL71" s="23" t="str">
        <f>Input!BV71</f>
        <v/>
      </c>
      <c r="BM71" s="23" t="str">
        <f>Input!CJ71</f>
        <v/>
      </c>
      <c r="BN71" s="23" t="str">
        <f>Input!CX71</f>
        <v/>
      </c>
      <c r="BO71" s="350">
        <f>IF(ISNUMBER(Input!AA71),Input!AA71,0)</f>
        <v>3</v>
      </c>
      <c r="BP71" s="350">
        <f>IF(ISNUMBER(Input!AQ71),Input!AQ71,0)</f>
        <v>3</v>
      </c>
      <c r="BQ71" s="350">
        <f>IF(ISNUMBER(Input!BG71),Input!BG71,0)</f>
        <v>0</v>
      </c>
      <c r="BR71" s="350">
        <f>IF(ISNUMBER(Input!BW71),Input!BW71,0)</f>
        <v>0</v>
      </c>
      <c r="BS71" s="350">
        <f>IF(ISNUMBER(Input!CK71),Input!CK71,0)</f>
        <v>0</v>
      </c>
      <c r="BT71" s="351">
        <f>IF(ISNUMBER(Input!CY71),Input!CY71,0)</f>
        <v>0</v>
      </c>
      <c r="BU71" s="23" t="str">
        <f>Input!AF71</f>
        <v>3/3/4</v>
      </c>
      <c r="BV71" s="23" t="str">
        <f>Input!AV71</f>
        <v>2/2/2</v>
      </c>
      <c r="BW71" s="23" t="str">
        <f>Input!BL71</f>
        <v/>
      </c>
      <c r="BX71" s="23" t="str">
        <f>Input!CA71</f>
        <v/>
      </c>
      <c r="BY71" s="23" t="str">
        <f>Input!CO71</f>
        <v/>
      </c>
      <c r="BZ71" s="23" t="str">
        <f>Input!DC71</f>
        <v/>
      </c>
      <c r="CA71" s="23">
        <f t="shared" si="315"/>
        <v>3</v>
      </c>
      <c r="CB71" s="23">
        <f t="shared" si="316"/>
        <v>3</v>
      </c>
      <c r="CC71" s="23">
        <f t="shared" si="317"/>
        <v>4</v>
      </c>
      <c r="CD71" s="23">
        <f t="shared" si="318"/>
        <v>0</v>
      </c>
      <c r="CE71" s="23">
        <f t="shared" si="319"/>
        <v>0</v>
      </c>
      <c r="CF71" s="23">
        <f t="shared" si="320"/>
        <v>0</v>
      </c>
      <c r="CG71" s="23">
        <f t="shared" si="321"/>
        <v>2</v>
      </c>
      <c r="CH71" s="23">
        <f t="shared" si="322"/>
        <v>2</v>
      </c>
      <c r="CI71" s="23">
        <f t="shared" si="323"/>
        <v>2</v>
      </c>
      <c r="CJ71" s="23">
        <f t="shared" si="324"/>
        <v>0</v>
      </c>
      <c r="CK71" s="23">
        <f t="shared" si="325"/>
        <v>0</v>
      </c>
      <c r="CL71" s="23">
        <f t="shared" si="326"/>
        <v>0</v>
      </c>
      <c r="CM71" s="23">
        <f t="shared" si="327"/>
        <v>0</v>
      </c>
      <c r="CN71" s="23">
        <f t="shared" si="328"/>
        <v>0</v>
      </c>
      <c r="CO71" s="23">
        <f t="shared" si="329"/>
        <v>0</v>
      </c>
      <c r="CP71" s="23">
        <f t="shared" si="330"/>
        <v>0</v>
      </c>
      <c r="CQ71" s="23">
        <f t="shared" si="331"/>
        <v>0</v>
      </c>
      <c r="CR71" s="23">
        <f t="shared" si="332"/>
        <v>0</v>
      </c>
      <c r="CS71" s="23">
        <f t="shared" si="333"/>
        <v>0</v>
      </c>
      <c r="CT71" s="23">
        <f t="shared" si="334"/>
        <v>0</v>
      </c>
      <c r="CU71" s="23">
        <f t="shared" si="335"/>
        <v>0</v>
      </c>
      <c r="CV71" s="23">
        <f t="shared" si="336"/>
        <v>0</v>
      </c>
      <c r="CW71" s="23">
        <f t="shared" si="337"/>
        <v>0</v>
      </c>
      <c r="CX71" s="23">
        <f t="shared" si="338"/>
        <v>0</v>
      </c>
      <c r="CY71" s="23">
        <f t="shared" si="339"/>
        <v>0</v>
      </c>
      <c r="CZ71" s="23">
        <f t="shared" si="340"/>
        <v>0</v>
      </c>
      <c r="DA71" s="23">
        <f t="shared" si="341"/>
        <v>0</v>
      </c>
      <c r="DB71" s="23">
        <f t="shared" si="342"/>
        <v>0</v>
      </c>
      <c r="DC71" s="23">
        <f t="shared" si="343"/>
        <v>0</v>
      </c>
      <c r="DD71" s="23">
        <f t="shared" si="344"/>
        <v>0</v>
      </c>
      <c r="DE71" s="23">
        <f t="shared" si="345"/>
        <v>0</v>
      </c>
      <c r="DF71" s="23">
        <f t="shared" si="346"/>
        <v>0</v>
      </c>
      <c r="DG71" s="23">
        <f t="shared" si="347"/>
        <v>0</v>
      </c>
      <c r="DH71" s="23">
        <f t="shared" si="348"/>
        <v>0</v>
      </c>
      <c r="DI71" s="23">
        <f t="shared" si="349"/>
        <v>0</v>
      </c>
      <c r="DJ71" s="23">
        <f t="shared" si="350"/>
        <v>0</v>
      </c>
      <c r="DK71" s="23" t="str">
        <f>Input!AK71</f>
        <v>76W/76W/80W</v>
      </c>
      <c r="DL71" s="23" t="str">
        <f>Input!BA71</f>
        <v>80W/80W/80W</v>
      </c>
      <c r="DM71" s="23" t="str">
        <f>Input!BQ71</f>
        <v/>
      </c>
      <c r="DN71" s="23" t="str">
        <f>Input!CE71</f>
        <v/>
      </c>
      <c r="DO71" s="23" t="str">
        <f>Input!CS71</f>
        <v/>
      </c>
      <c r="DP71" s="23" t="str">
        <f>Input!DG71</f>
        <v/>
      </c>
      <c r="DQ71" s="23" t="str">
        <f t="shared" si="351"/>
        <v>76W/ 76W/ 80W</v>
      </c>
      <c r="DR71" s="23" t="str">
        <f t="shared" si="352"/>
        <v>80W/ 80W/ 80W</v>
      </c>
      <c r="DS71" s="23" t="str">
        <f t="shared" si="353"/>
        <v/>
      </c>
      <c r="DT71" s="23" t="str">
        <f t="shared" si="354"/>
        <v/>
      </c>
      <c r="DU71" s="23" t="str">
        <f t="shared" si="355"/>
        <v/>
      </c>
      <c r="DV71" s="23" t="str">
        <f t="shared" si="356"/>
        <v/>
      </c>
      <c r="DW71" s="23">
        <f t="shared" si="357"/>
        <v>76</v>
      </c>
      <c r="DX71" s="23">
        <f t="shared" si="358"/>
        <v>76</v>
      </c>
      <c r="DY71" s="23">
        <f t="shared" si="359"/>
        <v>80</v>
      </c>
      <c r="DZ71" s="23">
        <f t="shared" si="360"/>
        <v>0</v>
      </c>
      <c r="EA71" s="23">
        <f t="shared" si="361"/>
        <v>0</v>
      </c>
      <c r="EB71" s="23">
        <f t="shared" si="362"/>
        <v>0</v>
      </c>
      <c r="EC71" s="23">
        <f t="shared" si="363"/>
        <v>80</v>
      </c>
      <c r="ED71" s="23">
        <f t="shared" si="364"/>
        <v>80</v>
      </c>
      <c r="EE71" s="23">
        <f t="shared" si="365"/>
        <v>80</v>
      </c>
      <c r="EF71" s="23">
        <f t="shared" si="366"/>
        <v>80</v>
      </c>
      <c r="EG71" s="23">
        <f t="shared" si="367"/>
        <v>0</v>
      </c>
      <c r="EH71" s="23">
        <f t="shared" si="368"/>
        <v>0</v>
      </c>
      <c r="EI71" s="23">
        <f t="shared" si="369"/>
        <v>0</v>
      </c>
      <c r="EJ71" s="23">
        <f t="shared" si="370"/>
        <v>80</v>
      </c>
      <c r="EK71" s="23">
        <f t="shared" si="371"/>
        <v>0</v>
      </c>
      <c r="EL71" s="23">
        <f t="shared" si="372"/>
        <v>0</v>
      </c>
      <c r="EM71" s="23">
        <f t="shared" si="373"/>
        <v>0</v>
      </c>
      <c r="EN71" s="23">
        <f t="shared" si="374"/>
        <v>0</v>
      </c>
      <c r="EO71" s="23">
        <f t="shared" si="375"/>
        <v>0</v>
      </c>
      <c r="EP71" s="23">
        <f t="shared" si="376"/>
        <v>0</v>
      </c>
      <c r="EQ71" s="23">
        <f t="shared" si="377"/>
        <v>0</v>
      </c>
      <c r="ER71" s="23">
        <f t="shared" si="378"/>
        <v>0</v>
      </c>
      <c r="ES71" s="23">
        <f t="shared" si="379"/>
        <v>0</v>
      </c>
      <c r="ET71" s="23">
        <f t="shared" si="380"/>
        <v>0</v>
      </c>
      <c r="EU71" s="23">
        <f t="shared" si="381"/>
        <v>0</v>
      </c>
      <c r="EV71" s="23">
        <f t="shared" si="382"/>
        <v>0</v>
      </c>
      <c r="EW71" s="23">
        <f t="shared" si="383"/>
        <v>0</v>
      </c>
      <c r="EX71" s="23">
        <f t="shared" si="384"/>
        <v>0</v>
      </c>
      <c r="EY71" s="23">
        <f t="shared" si="385"/>
        <v>0</v>
      </c>
      <c r="EZ71" s="23">
        <f t="shared" si="386"/>
        <v>0</v>
      </c>
      <c r="FA71" s="23">
        <f t="shared" si="387"/>
        <v>0</v>
      </c>
      <c r="FB71" s="23">
        <f t="shared" si="388"/>
        <v>0</v>
      </c>
      <c r="FC71" s="23">
        <f t="shared" si="389"/>
        <v>0</v>
      </c>
      <c r="FD71" s="23">
        <f t="shared" si="390"/>
        <v>0</v>
      </c>
      <c r="FE71" s="23">
        <f t="shared" si="391"/>
        <v>0</v>
      </c>
      <c r="FF71" s="23">
        <f t="shared" si="392"/>
        <v>0</v>
      </c>
      <c r="FG71" s="23">
        <f t="shared" si="393"/>
        <v>0</v>
      </c>
      <c r="FH71" s="23">
        <f t="shared" si="394"/>
        <v>0</v>
      </c>
      <c r="FI71" s="23">
        <f t="shared" si="395"/>
        <v>0</v>
      </c>
      <c r="FJ71" s="23">
        <f t="shared" si="396"/>
        <v>0</v>
      </c>
      <c r="FK71" s="23">
        <f t="shared" si="397"/>
        <v>0</v>
      </c>
      <c r="FL71" s="23">
        <f t="shared" si="398"/>
        <v>0</v>
      </c>
      <c r="FM71" s="23">
        <f t="shared" si="399"/>
        <v>80</v>
      </c>
      <c r="FN71" s="23" t="str">
        <f>Input!AL71</f>
        <v>G900</v>
      </c>
      <c r="FO71" s="23" t="str">
        <f>Input!BB71</f>
        <v>U2100</v>
      </c>
      <c r="FP71" s="23">
        <f>Input!BR71</f>
        <v>0</v>
      </c>
      <c r="FQ71" s="23" t="str">
        <f>Input!CF71</f>
        <v/>
      </c>
      <c r="FR71" s="23" t="str">
        <f>Input!CT71</f>
        <v/>
      </c>
      <c r="FS71" s="23" t="str">
        <f>Input!DH71</f>
        <v/>
      </c>
      <c r="FT71" s="23" t="str">
        <f>Input!AM71</f>
        <v>33m/ 33m/ 33m</v>
      </c>
      <c r="FU71" s="23" t="str">
        <f>Input!BC71</f>
        <v>31m/ 31m/ 31m</v>
      </c>
      <c r="FV71" s="23">
        <f>Input!BS71</f>
        <v>0</v>
      </c>
      <c r="FW71" s="23" t="str">
        <f>Input!CG71</f>
        <v/>
      </c>
      <c r="FX71" s="23" t="str">
        <f>Input!CU71</f>
        <v/>
      </c>
      <c r="FY71" s="23" t="str">
        <f>Input!DI71</f>
        <v/>
      </c>
      <c r="FZ71" s="23" t="str">
        <f t="shared" si="400"/>
        <v>33m/ 33m/ 33m</v>
      </c>
      <c r="GA71" s="23" t="str">
        <f t="shared" si="401"/>
        <v>31m/ 31m/ 31m</v>
      </c>
      <c r="GB71" s="23" t="str">
        <f t="shared" si="402"/>
        <v/>
      </c>
      <c r="GC71" s="23" t="str">
        <f t="shared" si="403"/>
        <v/>
      </c>
      <c r="GD71" s="23" t="str">
        <f t="shared" si="404"/>
        <v/>
      </c>
      <c r="GE71" s="23" t="str">
        <f t="shared" si="405"/>
        <v/>
      </c>
      <c r="GF71" s="23">
        <f t="shared" si="406"/>
        <v>33</v>
      </c>
      <c r="GG71" s="23">
        <f t="shared" si="407"/>
        <v>33</v>
      </c>
      <c r="GH71" s="23">
        <f t="shared" si="408"/>
        <v>33</v>
      </c>
      <c r="GI71" s="23">
        <f t="shared" si="409"/>
        <v>0</v>
      </c>
      <c r="GJ71" s="23">
        <f t="shared" si="410"/>
        <v>0</v>
      </c>
      <c r="GK71" s="23">
        <f t="shared" si="411"/>
        <v>0</v>
      </c>
      <c r="GL71" s="23">
        <f t="shared" si="412"/>
        <v>31</v>
      </c>
      <c r="GM71" s="23">
        <f t="shared" si="413"/>
        <v>31</v>
      </c>
      <c r="GN71" s="23">
        <f t="shared" si="414"/>
        <v>31</v>
      </c>
      <c r="GO71" s="23">
        <f t="shared" si="415"/>
        <v>0</v>
      </c>
      <c r="GP71" s="23">
        <f t="shared" si="416"/>
        <v>0</v>
      </c>
      <c r="GQ71" s="23">
        <f t="shared" si="417"/>
        <v>0</v>
      </c>
      <c r="GR71" s="23">
        <f t="shared" si="418"/>
        <v>0</v>
      </c>
      <c r="GS71" s="23">
        <f t="shared" si="419"/>
        <v>0</v>
      </c>
      <c r="GT71" s="23">
        <f t="shared" si="420"/>
        <v>0</v>
      </c>
      <c r="GU71" s="23">
        <f t="shared" si="421"/>
        <v>0</v>
      </c>
      <c r="GV71" s="23">
        <f t="shared" si="422"/>
        <v>0</v>
      </c>
      <c r="GW71" s="23">
        <f t="shared" si="423"/>
        <v>0</v>
      </c>
      <c r="GX71" s="23">
        <f t="shared" si="424"/>
        <v>0</v>
      </c>
      <c r="GY71" s="23">
        <f t="shared" si="425"/>
        <v>0</v>
      </c>
      <c r="GZ71" s="23">
        <f t="shared" si="426"/>
        <v>0</v>
      </c>
      <c r="HA71" s="23">
        <f t="shared" si="427"/>
        <v>0</v>
      </c>
      <c r="HB71" s="23">
        <f t="shared" si="428"/>
        <v>0</v>
      </c>
      <c r="HC71" s="23">
        <f t="shared" si="429"/>
        <v>0</v>
      </c>
      <c r="HD71" s="23">
        <f t="shared" si="430"/>
        <v>0</v>
      </c>
      <c r="HE71" s="23">
        <f t="shared" si="431"/>
        <v>0</v>
      </c>
      <c r="HF71" s="23">
        <f t="shared" si="432"/>
        <v>0</v>
      </c>
      <c r="HG71" s="23">
        <f t="shared" si="433"/>
        <v>0</v>
      </c>
      <c r="HH71" s="23">
        <f t="shared" si="434"/>
        <v>0</v>
      </c>
      <c r="HI71" s="23">
        <f t="shared" si="435"/>
        <v>0</v>
      </c>
      <c r="HJ71" s="23">
        <f t="shared" si="436"/>
        <v>0</v>
      </c>
      <c r="HK71" s="23">
        <f t="shared" si="437"/>
        <v>0</v>
      </c>
      <c r="HL71" s="23">
        <f t="shared" si="438"/>
        <v>0</v>
      </c>
      <c r="HM71" s="23">
        <f t="shared" si="439"/>
        <v>0</v>
      </c>
      <c r="HN71" s="23">
        <f t="shared" si="440"/>
        <v>0</v>
      </c>
      <c r="HO71" s="23">
        <f t="shared" si="441"/>
        <v>0</v>
      </c>
      <c r="HP71" s="23" t="str">
        <f>INDEX(LabNameList,MATCH(LabId,LabIDList,0))</f>
        <v>Trung tâm Kiểm định và Chứng nhận 2</v>
      </c>
      <c r="HQ71" s="23">
        <f t="shared" si="442"/>
        <v>33</v>
      </c>
      <c r="HR71" s="23">
        <f t="shared" si="443"/>
        <v>31</v>
      </c>
      <c r="HS71" s="23">
        <f t="shared" si="444"/>
        <v>0</v>
      </c>
      <c r="HT71" s="23">
        <f t="shared" si="445"/>
        <v>0</v>
      </c>
      <c r="HU71" s="23">
        <f t="shared" si="446"/>
        <v>0</v>
      </c>
      <c r="HV71" s="23">
        <f t="shared" si="447"/>
        <v>0</v>
      </c>
      <c r="HW71" s="22">
        <f t="shared" si="448"/>
        <v>31</v>
      </c>
      <c r="HX71" s="22">
        <f>Input!EB71</f>
        <v>24</v>
      </c>
      <c r="HY71" s="23">
        <v>97</v>
      </c>
      <c r="HZ71" s="23"/>
      <c r="IA71" s="23"/>
      <c r="IB71" s="23"/>
      <c r="IC71" s="25" t="str">
        <f t="shared" si="449"/>
        <v>B00070050118TG74</v>
      </c>
      <c r="ID71" s="26">
        <f>Input!O71</f>
        <v>70</v>
      </c>
      <c r="IE71" s="260" t="str">
        <f t="shared" si="450"/>
        <v>050118</v>
      </c>
      <c r="IF71" s="25" t="s">
        <v>7137</v>
      </c>
      <c r="IG71" s="260" t="str">
        <f t="shared" si="451"/>
        <v>05/01/2018</v>
      </c>
      <c r="IH71" s="260" t="str">
        <f t="shared" si="452"/>
        <v>05/01/2023</v>
      </c>
      <c r="II71" s="342" t="str">
        <f xml:space="preserve"> Input!R71</f>
        <v>05/01/2018</v>
      </c>
      <c r="IJ71" s="260">
        <f t="shared" si="453"/>
        <v>44931</v>
      </c>
      <c r="IK71" s="261">
        <f t="shared" si="454"/>
        <v>3</v>
      </c>
      <c r="IL71" s="262" t="str">
        <f t="shared" si="455"/>
        <v>3-2</v>
      </c>
      <c r="IM71" s="262" t="str">
        <f t="shared" si="456"/>
        <v>CHUNG</v>
      </c>
      <c r="IN71" s="262" t="str">
        <f t="shared" si="457"/>
        <v>KHAC</v>
      </c>
      <c r="IO71" s="262" t="str">
        <f t="shared" si="458"/>
        <v/>
      </c>
      <c r="IP71" s="262" t="str">
        <f t="shared" si="459"/>
        <v/>
      </c>
      <c r="IQ71" s="262" t="str">
        <f t="shared" si="460"/>
        <v/>
      </c>
      <c r="IR71" s="262">
        <f t="shared" si="461"/>
        <v>2</v>
      </c>
      <c r="IS71" s="262">
        <f t="shared" si="462"/>
        <v>1</v>
      </c>
      <c r="IT71" s="262" t="str">
        <f t="shared" si="463"/>
        <v>Yes</v>
      </c>
      <c r="IU71" s="262" t="str">
        <f t="shared" si="464"/>
        <v>Yes</v>
      </c>
    </row>
    <row r="72" spans="1:255" ht="114.75">
      <c r="A72" s="349">
        <f>Input!A72</f>
        <v>71</v>
      </c>
      <c r="B72" s="22" t="str">
        <f>INDEX(ApplicantIDList,MATCH(AI72,ApplicantNameList,0))</f>
        <v>VNM-HCM</v>
      </c>
      <c r="C72" s="22" t="str">
        <f>INDEX(OperatorIDList,MATCH(AJ72,OperatorNameList,0))</f>
        <v>VNMOBILE</v>
      </c>
      <c r="D72" s="22" t="str">
        <f>Input!Y72</f>
        <v>359466</v>
      </c>
      <c r="E72" s="22" t="str">
        <f>Input!G72</f>
        <v>Số 5/7, đường Đặng Thúc Vịnh, tổ 5, ấp 2, xã Đông Thạnh, huyện Hóc Môn, thành phố Hồ Chí Minh.</v>
      </c>
      <c r="F72" s="22" t="str">
        <f>TRIM(SUBSTITUTE(SUBSTITUTE(Input!H72,"Thành phố ",""),"Tỉnh ",""))</f>
        <v>Hồ Chí Minh</v>
      </c>
      <c r="G72" s="22" t="str">
        <f>Input!I72</f>
        <v>106,63528</v>
      </c>
      <c r="H72" s="22" t="str">
        <f>Input!J72</f>
        <v>10,90344</v>
      </c>
      <c r="I72" s="22">
        <f>Input!V72</f>
        <v>2</v>
      </c>
      <c r="J72" s="22" t="str">
        <f>Input!K72</f>
        <v>K00071241217D005</v>
      </c>
      <c r="K72" s="24" t="str">
        <f>TEXT(Input!L72,"dd/mm/yyyy")</f>
        <v>30/12/2017</v>
      </c>
      <c r="L72" s="24" t="str">
        <f>TEXT(Input!M72,"dd/mm/yyyy")</f>
        <v>24/12/2017</v>
      </c>
      <c r="M72" s="22" t="str">
        <f t="shared" si="300"/>
        <v>CÔNG TY CỔ PHẦN VIỄN THÔNG DI ĐỘNG VIETNAMOBILE;CÔNG TY CỔ PHẦN VIỄN THÔNG DI ĐỘNG VIETNAMOBILE</v>
      </c>
      <c r="N72" s="22" t="str">
        <f t="shared" si="301"/>
        <v>359466;359466</v>
      </c>
      <c r="O72" s="22" t="str">
        <f t="shared" si="302"/>
        <v>ERICSSON RBS 2216;ZTE ZXSDR BS8700</v>
      </c>
      <c r="P72" s="22" t="str">
        <f t="shared" si="303"/>
        <v>3;3</v>
      </c>
      <c r="Q72" s="22" t="str">
        <f t="shared" si="304"/>
        <v>4/4/4;2/2/2</v>
      </c>
      <c r="R72" s="22" t="str">
        <f t="shared" si="305"/>
        <v>80W/ 80W/ 80W;80W/ 80W/ 80W</v>
      </c>
      <c r="S72" s="22" t="str">
        <f t="shared" si="306"/>
        <v>G900;U2100</v>
      </c>
      <c r="T72" s="22" t="str">
        <f t="shared" si="307"/>
        <v>26m/ 26m/ 26m;24m/ 24m/ 24m</v>
      </c>
      <c r="U72" s="22">
        <v>71</v>
      </c>
      <c r="V72" s="22"/>
      <c r="W72" s="22" t="b">
        <f>INDEX(TrueFalseList,_xlfn.IFNA(MATCH(Input!EC72,CoKhongList,0),MATCH(Input!EC72,YesNoList,0)))</f>
        <v>0</v>
      </c>
      <c r="X72" s="22" t="b">
        <f>INDEX(TrueFalseList,_xlfn.IFNA(MATCH(Input!W72,CoKhongList,0),MATCH(Input!W72,YesNoList,0)))</f>
        <v>0</v>
      </c>
      <c r="Y72" s="22" t="str">
        <f>Input!DZ72</f>
        <v/>
      </c>
      <c r="Z72" s="22" t="b">
        <f>INDEX(TrueFalseList,_xlfn.IFNA(MATCH(Input!EA72,CoKhongList,0),MATCH(Input!EA72,YesNoList,0)))</f>
        <v>1</v>
      </c>
      <c r="AA72" s="22">
        <f t="shared" si="308"/>
        <v>14</v>
      </c>
      <c r="AB72" s="22" t="b">
        <v>0</v>
      </c>
      <c r="AC72" s="22" t="b">
        <v>1</v>
      </c>
      <c r="AD72" s="22">
        <f>Input!DR72</f>
        <v>0</v>
      </c>
      <c r="AE72" s="22"/>
      <c r="AF72" s="22">
        <f>Options!D76</f>
        <v>0</v>
      </c>
      <c r="AG72" s="22">
        <f t="shared" si="309"/>
        <v>0</v>
      </c>
      <c r="AH72" s="23"/>
      <c r="AI72" s="350" t="str">
        <f>Input!E72</f>
        <v>CHI NHÁNH CÔNG TY CỔ PHẦN VIỄN THÔNG DI ĐỘNG VIETNAMOBILE TẠI THÀNH PHỐ HỒ CHÍ MINH</v>
      </c>
      <c r="AJ72" s="350" t="str">
        <f>Input!F72</f>
        <v>CÔNG TY CỔ PHẦN VIỄN THÔNG DI ĐỘNG VIETNAMOBILE</v>
      </c>
      <c r="AK72" s="22">
        <f t="shared" si="310"/>
        <v>6</v>
      </c>
      <c r="AL72" s="258" t="str">
        <f t="shared" si="311"/>
        <v>thành phố Hồ Chí Minh.</v>
      </c>
      <c r="AM72" s="258" t="str">
        <f t="shared" si="312"/>
        <v>huyện Hóc Môn</v>
      </c>
      <c r="AN72" s="258" t="str">
        <f t="shared" si="313"/>
        <v>xã Đông Thạnh</v>
      </c>
      <c r="AO72" s="22" t="str">
        <f>INDEX(CityIDList,MATCH(F72,CityNameList,0))</f>
        <v>HCM</v>
      </c>
      <c r="AP72" s="23" t="str">
        <f>Input!X72</f>
        <v>CÔNG TY CỔ PHẦN VIỄN THÔNG DI ĐỘNG VIETNAMOBILE</v>
      </c>
      <c r="AQ72" s="23" t="str">
        <f>Input!AN72</f>
        <v>CÔNG TY CỔ PHẦN VIỄN THÔNG DI ĐỘNG VIETNAMOBILE</v>
      </c>
      <c r="AR72" s="23">
        <f>Input!BD72</f>
        <v>0</v>
      </c>
      <c r="AS72" s="23" t="str">
        <f>Input!BT72</f>
        <v/>
      </c>
      <c r="AT72" s="23" t="str">
        <f>Input!CH72</f>
        <v/>
      </c>
      <c r="AU72" s="23" t="str">
        <f>Input!CV72</f>
        <v/>
      </c>
      <c r="AV72" s="23" t="str">
        <f>IF(I72&gt;=1,INDEX(OperatorIDList,MATCH(AP72,OperatorNameList,0)),"")</f>
        <v>VNMOBILE</v>
      </c>
      <c r="AW72" s="23" t="str">
        <f>IF(I72&gt;=2,INDEX(OperatorIDList,MATCH(AQ72,OperatorNameList,0)),"")</f>
        <v>VNMOBILE</v>
      </c>
      <c r="AX72" s="23" t="str">
        <f>IF(I72&gt;=3,INDEX(OperatorIDList,MATCH(AR72,OperatorNameList,0)),"")</f>
        <v/>
      </c>
      <c r="AY72" s="23" t="str">
        <f>IF(I72&gt;=4,INDEX(OperatorIDList,MATCH(AS72,OperatorNameList,0)),"")</f>
        <v/>
      </c>
      <c r="AZ72" s="23" t="str">
        <f>IF(I72&gt;=5,INDEX(OperatorIDList,MATCH(AT72,OperatorNameList,0)),"")</f>
        <v/>
      </c>
      <c r="BA72" s="23" t="str">
        <f>IF(I72&gt;=6,INDEX(OperatorIDList,MATCH(AU72,OperatorNameList,0)),"")</f>
        <v/>
      </c>
      <c r="BB72" s="23" t="str">
        <f t="shared" si="314"/>
        <v>VNMOBILE;VNMOBILE</v>
      </c>
      <c r="BC72" s="23" t="str">
        <f>Input!Y72</f>
        <v>359466</v>
      </c>
      <c r="BD72" s="23" t="str">
        <f>Input!AO72</f>
        <v>359466</v>
      </c>
      <c r="BE72" s="23">
        <f>Input!BE72</f>
        <v>0</v>
      </c>
      <c r="BF72" s="23" t="str">
        <f>Input!BU72</f>
        <v/>
      </c>
      <c r="BG72" s="23" t="str">
        <f>Input!CI72</f>
        <v/>
      </c>
      <c r="BH72" s="23" t="str">
        <f>Input!CW72</f>
        <v/>
      </c>
      <c r="BI72" s="23" t="str">
        <f>Input!Z72</f>
        <v>ERICSSON RBS 2216</v>
      </c>
      <c r="BJ72" s="23" t="str">
        <f>Input!AP72</f>
        <v>ZTE ZXSDR BS8700</v>
      </c>
      <c r="BK72" s="23">
        <f>Input!BF72</f>
        <v>0</v>
      </c>
      <c r="BL72" s="23" t="str">
        <f>Input!BV72</f>
        <v/>
      </c>
      <c r="BM72" s="23" t="str">
        <f>Input!CJ72</f>
        <v/>
      </c>
      <c r="BN72" s="23" t="str">
        <f>Input!CX72</f>
        <v/>
      </c>
      <c r="BO72" s="350">
        <f>IF(ISNUMBER(Input!AA72),Input!AA72,0)</f>
        <v>3</v>
      </c>
      <c r="BP72" s="350">
        <f>IF(ISNUMBER(Input!AQ72),Input!AQ72,0)</f>
        <v>3</v>
      </c>
      <c r="BQ72" s="350">
        <f>IF(ISNUMBER(Input!BG72),Input!BG72,0)</f>
        <v>0</v>
      </c>
      <c r="BR72" s="350">
        <f>IF(ISNUMBER(Input!BW72),Input!BW72,0)</f>
        <v>0</v>
      </c>
      <c r="BS72" s="350">
        <f>IF(ISNUMBER(Input!CK72),Input!CK72,0)</f>
        <v>0</v>
      </c>
      <c r="BT72" s="351">
        <f>IF(ISNUMBER(Input!CY72),Input!CY72,0)</f>
        <v>0</v>
      </c>
      <c r="BU72" s="23" t="str">
        <f>Input!AF72</f>
        <v>4/4/4</v>
      </c>
      <c r="BV72" s="23" t="str">
        <f>Input!AV72</f>
        <v>2/2/2</v>
      </c>
      <c r="BW72" s="23" t="str">
        <f>Input!BL72</f>
        <v/>
      </c>
      <c r="BX72" s="23" t="str">
        <f>Input!CA72</f>
        <v/>
      </c>
      <c r="BY72" s="23" t="str">
        <f>Input!CO72</f>
        <v/>
      </c>
      <c r="BZ72" s="23" t="str">
        <f>Input!DC72</f>
        <v/>
      </c>
      <c r="CA72" s="23">
        <f t="shared" si="315"/>
        <v>4</v>
      </c>
      <c r="CB72" s="23">
        <f t="shared" si="316"/>
        <v>4</v>
      </c>
      <c r="CC72" s="23">
        <f t="shared" si="317"/>
        <v>4</v>
      </c>
      <c r="CD72" s="23">
        <f t="shared" si="318"/>
        <v>0</v>
      </c>
      <c r="CE72" s="23">
        <f t="shared" si="319"/>
        <v>0</v>
      </c>
      <c r="CF72" s="23">
        <f t="shared" si="320"/>
        <v>0</v>
      </c>
      <c r="CG72" s="23">
        <f t="shared" si="321"/>
        <v>2</v>
      </c>
      <c r="CH72" s="23">
        <f t="shared" si="322"/>
        <v>2</v>
      </c>
      <c r="CI72" s="23">
        <f t="shared" si="323"/>
        <v>2</v>
      </c>
      <c r="CJ72" s="23">
        <f t="shared" si="324"/>
        <v>0</v>
      </c>
      <c r="CK72" s="23">
        <f t="shared" si="325"/>
        <v>0</v>
      </c>
      <c r="CL72" s="23">
        <f t="shared" si="326"/>
        <v>0</v>
      </c>
      <c r="CM72" s="23">
        <f t="shared" si="327"/>
        <v>0</v>
      </c>
      <c r="CN72" s="23">
        <f t="shared" si="328"/>
        <v>0</v>
      </c>
      <c r="CO72" s="23">
        <f t="shared" si="329"/>
        <v>0</v>
      </c>
      <c r="CP72" s="23">
        <f t="shared" si="330"/>
        <v>0</v>
      </c>
      <c r="CQ72" s="23">
        <f t="shared" si="331"/>
        <v>0</v>
      </c>
      <c r="CR72" s="23">
        <f t="shared" si="332"/>
        <v>0</v>
      </c>
      <c r="CS72" s="23">
        <f t="shared" si="333"/>
        <v>0</v>
      </c>
      <c r="CT72" s="23">
        <f t="shared" si="334"/>
        <v>0</v>
      </c>
      <c r="CU72" s="23">
        <f t="shared" si="335"/>
        <v>0</v>
      </c>
      <c r="CV72" s="23">
        <f t="shared" si="336"/>
        <v>0</v>
      </c>
      <c r="CW72" s="23">
        <f t="shared" si="337"/>
        <v>0</v>
      </c>
      <c r="CX72" s="23">
        <f t="shared" si="338"/>
        <v>0</v>
      </c>
      <c r="CY72" s="23">
        <f t="shared" si="339"/>
        <v>0</v>
      </c>
      <c r="CZ72" s="23">
        <f t="shared" si="340"/>
        <v>0</v>
      </c>
      <c r="DA72" s="23">
        <f t="shared" si="341"/>
        <v>0</v>
      </c>
      <c r="DB72" s="23">
        <f t="shared" si="342"/>
        <v>0</v>
      </c>
      <c r="DC72" s="23">
        <f t="shared" si="343"/>
        <v>0</v>
      </c>
      <c r="DD72" s="23">
        <f t="shared" si="344"/>
        <v>0</v>
      </c>
      <c r="DE72" s="23">
        <f t="shared" si="345"/>
        <v>0</v>
      </c>
      <c r="DF72" s="23">
        <f t="shared" si="346"/>
        <v>0</v>
      </c>
      <c r="DG72" s="23">
        <f t="shared" si="347"/>
        <v>0</v>
      </c>
      <c r="DH72" s="23">
        <f t="shared" si="348"/>
        <v>0</v>
      </c>
      <c r="DI72" s="23">
        <f t="shared" si="349"/>
        <v>0</v>
      </c>
      <c r="DJ72" s="23">
        <f t="shared" si="350"/>
        <v>0</v>
      </c>
      <c r="DK72" s="23" t="str">
        <f>Input!AK72</f>
        <v>80W/80W/80W</v>
      </c>
      <c r="DL72" s="23" t="str">
        <f>Input!BA72</f>
        <v>80W/80W/80W</v>
      </c>
      <c r="DM72" s="23" t="str">
        <f>Input!BQ72</f>
        <v/>
      </c>
      <c r="DN72" s="23" t="str">
        <f>Input!CE72</f>
        <v/>
      </c>
      <c r="DO72" s="23" t="str">
        <f>Input!CS72</f>
        <v/>
      </c>
      <c r="DP72" s="23" t="str">
        <f>Input!DG72</f>
        <v/>
      </c>
      <c r="DQ72" s="23" t="str">
        <f t="shared" si="351"/>
        <v>80W/ 80W/ 80W</v>
      </c>
      <c r="DR72" s="23" t="str">
        <f t="shared" si="352"/>
        <v>80W/ 80W/ 80W</v>
      </c>
      <c r="DS72" s="23" t="str">
        <f t="shared" si="353"/>
        <v/>
      </c>
      <c r="DT72" s="23" t="str">
        <f t="shared" si="354"/>
        <v/>
      </c>
      <c r="DU72" s="23" t="str">
        <f t="shared" si="355"/>
        <v/>
      </c>
      <c r="DV72" s="23" t="str">
        <f t="shared" si="356"/>
        <v/>
      </c>
      <c r="DW72" s="23">
        <f t="shared" si="357"/>
        <v>80</v>
      </c>
      <c r="DX72" s="23">
        <f t="shared" si="358"/>
        <v>80</v>
      </c>
      <c r="DY72" s="23">
        <f t="shared" si="359"/>
        <v>80</v>
      </c>
      <c r="DZ72" s="23">
        <f t="shared" si="360"/>
        <v>0</v>
      </c>
      <c r="EA72" s="23">
        <f t="shared" si="361"/>
        <v>0</v>
      </c>
      <c r="EB72" s="23">
        <f t="shared" si="362"/>
        <v>0</v>
      </c>
      <c r="EC72" s="23">
        <f t="shared" si="363"/>
        <v>80</v>
      </c>
      <c r="ED72" s="23">
        <f t="shared" si="364"/>
        <v>80</v>
      </c>
      <c r="EE72" s="23">
        <f t="shared" si="365"/>
        <v>80</v>
      </c>
      <c r="EF72" s="23">
        <f t="shared" si="366"/>
        <v>80</v>
      </c>
      <c r="EG72" s="23">
        <f t="shared" si="367"/>
        <v>0</v>
      </c>
      <c r="EH72" s="23">
        <f t="shared" si="368"/>
        <v>0</v>
      </c>
      <c r="EI72" s="23">
        <f t="shared" si="369"/>
        <v>0</v>
      </c>
      <c r="EJ72" s="23">
        <f t="shared" si="370"/>
        <v>80</v>
      </c>
      <c r="EK72" s="23">
        <f t="shared" si="371"/>
        <v>0</v>
      </c>
      <c r="EL72" s="23">
        <f t="shared" si="372"/>
        <v>0</v>
      </c>
      <c r="EM72" s="23">
        <f t="shared" si="373"/>
        <v>0</v>
      </c>
      <c r="EN72" s="23">
        <f t="shared" si="374"/>
        <v>0</v>
      </c>
      <c r="EO72" s="23">
        <f t="shared" si="375"/>
        <v>0</v>
      </c>
      <c r="EP72" s="23">
        <f t="shared" si="376"/>
        <v>0</v>
      </c>
      <c r="EQ72" s="23">
        <f t="shared" si="377"/>
        <v>0</v>
      </c>
      <c r="ER72" s="23">
        <f t="shared" si="378"/>
        <v>0</v>
      </c>
      <c r="ES72" s="23">
        <f t="shared" si="379"/>
        <v>0</v>
      </c>
      <c r="ET72" s="23">
        <f t="shared" si="380"/>
        <v>0</v>
      </c>
      <c r="EU72" s="23">
        <f t="shared" si="381"/>
        <v>0</v>
      </c>
      <c r="EV72" s="23">
        <f t="shared" si="382"/>
        <v>0</v>
      </c>
      <c r="EW72" s="23">
        <f t="shared" si="383"/>
        <v>0</v>
      </c>
      <c r="EX72" s="23">
        <f t="shared" si="384"/>
        <v>0</v>
      </c>
      <c r="EY72" s="23">
        <f t="shared" si="385"/>
        <v>0</v>
      </c>
      <c r="EZ72" s="23">
        <f t="shared" si="386"/>
        <v>0</v>
      </c>
      <c r="FA72" s="23">
        <f t="shared" si="387"/>
        <v>0</v>
      </c>
      <c r="FB72" s="23">
        <f t="shared" si="388"/>
        <v>0</v>
      </c>
      <c r="FC72" s="23">
        <f t="shared" si="389"/>
        <v>0</v>
      </c>
      <c r="FD72" s="23">
        <f t="shared" si="390"/>
        <v>0</v>
      </c>
      <c r="FE72" s="23">
        <f t="shared" si="391"/>
        <v>0</v>
      </c>
      <c r="FF72" s="23">
        <f t="shared" si="392"/>
        <v>0</v>
      </c>
      <c r="FG72" s="23">
        <f t="shared" si="393"/>
        <v>0</v>
      </c>
      <c r="FH72" s="23">
        <f t="shared" si="394"/>
        <v>0</v>
      </c>
      <c r="FI72" s="23">
        <f t="shared" si="395"/>
        <v>0</v>
      </c>
      <c r="FJ72" s="23">
        <f t="shared" si="396"/>
        <v>0</v>
      </c>
      <c r="FK72" s="23">
        <f t="shared" si="397"/>
        <v>0</v>
      </c>
      <c r="FL72" s="23">
        <f t="shared" si="398"/>
        <v>0</v>
      </c>
      <c r="FM72" s="23">
        <f t="shared" si="399"/>
        <v>80</v>
      </c>
      <c r="FN72" s="23" t="str">
        <f>Input!AL72</f>
        <v>G900</v>
      </c>
      <c r="FO72" s="23" t="str">
        <f>Input!BB72</f>
        <v>U2100</v>
      </c>
      <c r="FP72" s="23">
        <f>Input!BR72</f>
        <v>0</v>
      </c>
      <c r="FQ72" s="23" t="str">
        <f>Input!CF72</f>
        <v/>
      </c>
      <c r="FR72" s="23" t="str">
        <f>Input!CT72</f>
        <v/>
      </c>
      <c r="FS72" s="23" t="str">
        <f>Input!DH72</f>
        <v/>
      </c>
      <c r="FT72" s="23" t="str">
        <f>Input!AM72</f>
        <v>26m/ 26m/ 26m</v>
      </c>
      <c r="FU72" s="23" t="str">
        <f>Input!BC72</f>
        <v>24m/ 24m/ 24m</v>
      </c>
      <c r="FV72" s="23">
        <f>Input!BS72</f>
        <v>0</v>
      </c>
      <c r="FW72" s="23" t="str">
        <f>Input!CG72</f>
        <v/>
      </c>
      <c r="FX72" s="23" t="str">
        <f>Input!CU72</f>
        <v/>
      </c>
      <c r="FY72" s="23" t="str">
        <f>Input!DI72</f>
        <v/>
      </c>
      <c r="FZ72" s="23" t="str">
        <f t="shared" si="400"/>
        <v>26m/ 26m/ 26m</v>
      </c>
      <c r="GA72" s="23" t="str">
        <f t="shared" si="401"/>
        <v>24m/ 24m/ 24m</v>
      </c>
      <c r="GB72" s="23" t="str">
        <f t="shared" si="402"/>
        <v/>
      </c>
      <c r="GC72" s="23" t="str">
        <f t="shared" si="403"/>
        <v/>
      </c>
      <c r="GD72" s="23" t="str">
        <f t="shared" si="404"/>
        <v/>
      </c>
      <c r="GE72" s="23" t="str">
        <f t="shared" si="405"/>
        <v/>
      </c>
      <c r="GF72" s="23">
        <f t="shared" si="406"/>
        <v>26</v>
      </c>
      <c r="GG72" s="23">
        <f t="shared" si="407"/>
        <v>26</v>
      </c>
      <c r="GH72" s="23">
        <f t="shared" si="408"/>
        <v>26</v>
      </c>
      <c r="GI72" s="23">
        <f t="shared" si="409"/>
        <v>0</v>
      </c>
      <c r="GJ72" s="23">
        <f t="shared" si="410"/>
        <v>0</v>
      </c>
      <c r="GK72" s="23">
        <f t="shared" si="411"/>
        <v>0</v>
      </c>
      <c r="GL72" s="23">
        <f t="shared" si="412"/>
        <v>24</v>
      </c>
      <c r="GM72" s="23">
        <f t="shared" si="413"/>
        <v>24</v>
      </c>
      <c r="GN72" s="23">
        <f t="shared" si="414"/>
        <v>24</v>
      </c>
      <c r="GO72" s="23">
        <f t="shared" si="415"/>
        <v>0</v>
      </c>
      <c r="GP72" s="23">
        <f t="shared" si="416"/>
        <v>0</v>
      </c>
      <c r="GQ72" s="23">
        <f t="shared" si="417"/>
        <v>0</v>
      </c>
      <c r="GR72" s="23">
        <f t="shared" si="418"/>
        <v>0</v>
      </c>
      <c r="GS72" s="23">
        <f t="shared" si="419"/>
        <v>0</v>
      </c>
      <c r="GT72" s="23">
        <f t="shared" si="420"/>
        <v>0</v>
      </c>
      <c r="GU72" s="23">
        <f t="shared" si="421"/>
        <v>0</v>
      </c>
      <c r="GV72" s="23">
        <f t="shared" si="422"/>
        <v>0</v>
      </c>
      <c r="GW72" s="23">
        <f t="shared" si="423"/>
        <v>0</v>
      </c>
      <c r="GX72" s="23">
        <f t="shared" si="424"/>
        <v>0</v>
      </c>
      <c r="GY72" s="23">
        <f t="shared" si="425"/>
        <v>0</v>
      </c>
      <c r="GZ72" s="23">
        <f t="shared" si="426"/>
        <v>0</v>
      </c>
      <c r="HA72" s="23">
        <f t="shared" si="427"/>
        <v>0</v>
      </c>
      <c r="HB72" s="23">
        <f t="shared" si="428"/>
        <v>0</v>
      </c>
      <c r="HC72" s="23">
        <f t="shared" si="429"/>
        <v>0</v>
      </c>
      <c r="HD72" s="23">
        <f t="shared" si="430"/>
        <v>0</v>
      </c>
      <c r="HE72" s="23">
        <f t="shared" si="431"/>
        <v>0</v>
      </c>
      <c r="HF72" s="23">
        <f t="shared" si="432"/>
        <v>0</v>
      </c>
      <c r="HG72" s="23">
        <f t="shared" si="433"/>
        <v>0</v>
      </c>
      <c r="HH72" s="23">
        <f t="shared" si="434"/>
        <v>0</v>
      </c>
      <c r="HI72" s="23">
        <f t="shared" si="435"/>
        <v>0</v>
      </c>
      <c r="HJ72" s="23">
        <f t="shared" si="436"/>
        <v>0</v>
      </c>
      <c r="HK72" s="23">
        <f t="shared" si="437"/>
        <v>0</v>
      </c>
      <c r="HL72" s="23">
        <f t="shared" si="438"/>
        <v>0</v>
      </c>
      <c r="HM72" s="23">
        <f t="shared" si="439"/>
        <v>0</v>
      </c>
      <c r="HN72" s="23">
        <f t="shared" si="440"/>
        <v>0</v>
      </c>
      <c r="HO72" s="23">
        <f t="shared" si="441"/>
        <v>0</v>
      </c>
      <c r="HP72" s="23" t="str">
        <f>INDEX(LabNameList,MATCH(LabId,LabIDList,0))</f>
        <v>Trung tâm Kiểm định và Chứng nhận 2</v>
      </c>
      <c r="HQ72" s="23">
        <f t="shared" si="442"/>
        <v>26</v>
      </c>
      <c r="HR72" s="23">
        <f t="shared" si="443"/>
        <v>24</v>
      </c>
      <c r="HS72" s="23">
        <f t="shared" si="444"/>
        <v>0</v>
      </c>
      <c r="HT72" s="23">
        <f t="shared" si="445"/>
        <v>0</v>
      </c>
      <c r="HU72" s="23">
        <f t="shared" si="446"/>
        <v>0</v>
      </c>
      <c r="HV72" s="23">
        <f t="shared" si="447"/>
        <v>0</v>
      </c>
      <c r="HW72" s="22">
        <f t="shared" si="448"/>
        <v>24</v>
      </c>
      <c r="HX72" s="22">
        <f>Input!EB72</f>
        <v>10</v>
      </c>
      <c r="HY72" s="23">
        <v>97</v>
      </c>
      <c r="HZ72" s="23"/>
      <c r="IA72" s="23"/>
      <c r="IB72" s="23"/>
      <c r="IC72" s="25" t="str">
        <f t="shared" si="449"/>
        <v>B00071050118TG75</v>
      </c>
      <c r="ID72" s="26">
        <f>Input!O72</f>
        <v>71</v>
      </c>
      <c r="IE72" s="260" t="str">
        <f t="shared" si="450"/>
        <v>050118</v>
      </c>
      <c r="IF72" s="25" t="s">
        <v>7138</v>
      </c>
      <c r="IG72" s="260" t="str">
        <f t="shared" si="451"/>
        <v>05/01/2018</v>
      </c>
      <c r="IH72" s="260" t="str">
        <f t="shared" si="452"/>
        <v>05/01/2023</v>
      </c>
      <c r="II72" s="342" t="str">
        <f xml:space="preserve"> Input!R72</f>
        <v>05/01/2018</v>
      </c>
      <c r="IJ72" s="260">
        <f t="shared" si="453"/>
        <v>44931</v>
      </c>
      <c r="IK72" s="261">
        <f t="shared" si="454"/>
        <v>3</v>
      </c>
      <c r="IL72" s="262" t="str">
        <f t="shared" si="455"/>
        <v>3-2</v>
      </c>
      <c r="IM72" s="262" t="str">
        <f t="shared" si="456"/>
        <v>CHUNG</v>
      </c>
      <c r="IN72" s="262" t="str">
        <f t="shared" si="457"/>
        <v>KHAC</v>
      </c>
      <c r="IO72" s="262" t="str">
        <f t="shared" si="458"/>
        <v/>
      </c>
      <c r="IP72" s="262" t="str">
        <f t="shared" si="459"/>
        <v/>
      </c>
      <c r="IQ72" s="262" t="str">
        <f t="shared" si="460"/>
        <v/>
      </c>
      <c r="IR72" s="262">
        <f t="shared" si="461"/>
        <v>2</v>
      </c>
      <c r="IS72" s="262">
        <f t="shared" si="462"/>
        <v>1</v>
      </c>
      <c r="IT72" s="262" t="str">
        <f t="shared" si="463"/>
        <v>Yes</v>
      </c>
      <c r="IU72" s="262" t="str">
        <f t="shared" si="464"/>
        <v>Yes</v>
      </c>
    </row>
    <row r="73" spans="1:255" ht="114.75">
      <c r="A73" s="349">
        <f>Input!A73</f>
        <v>72</v>
      </c>
      <c r="B73" s="22" t="str">
        <f>INDEX(ApplicantIDList,MATCH(AI73,ApplicantNameList,0))</f>
        <v>VNM-HCM</v>
      </c>
      <c r="C73" s="22" t="str">
        <f>INDEX(OperatorIDList,MATCH(AJ73,OperatorNameList,0))</f>
        <v>VNMOBILE</v>
      </c>
      <c r="D73" s="22" t="str">
        <f>Input!Y73</f>
        <v>359534</v>
      </c>
      <c r="E73" s="22" t="str">
        <f>Input!G73</f>
        <v>Ấp Tam Đông, xã Thới Tam Thôn, huyện Hóc Môn, thành phố Hồ Chí Minh.</v>
      </c>
      <c r="F73" s="22" t="str">
        <f>TRIM(SUBSTITUTE(SUBSTITUTE(Input!H73,"Thành phố ",""),"Tỉnh ",""))</f>
        <v>Hồ Chí Minh</v>
      </c>
      <c r="G73" s="22" t="str">
        <f>Input!I73</f>
        <v>106,62355</v>
      </c>
      <c r="H73" s="22" t="str">
        <f>Input!J73</f>
        <v>10,88591</v>
      </c>
      <c r="I73" s="22">
        <f>Input!V73</f>
        <v>2</v>
      </c>
      <c r="J73" s="22" t="str">
        <f>Input!K73</f>
        <v>K00072241217D005</v>
      </c>
      <c r="K73" s="24" t="str">
        <f>TEXT(Input!L73,"dd/mm/yyyy")</f>
        <v>30/12/2017</v>
      </c>
      <c r="L73" s="24" t="str">
        <f>TEXT(Input!M73,"dd/mm/yyyy")</f>
        <v>24/12/2017</v>
      </c>
      <c r="M73" s="22" t="str">
        <f t="shared" si="300"/>
        <v>CÔNG TY CỔ PHẦN VIỄN THÔNG DI ĐỘNG VIETNAMOBILE;CÔNG TY CỔ PHẦN VIỄN THÔNG DI ĐỘNG VIETNAMOBILE</v>
      </c>
      <c r="N73" s="22" t="str">
        <f t="shared" si="301"/>
        <v>359534;359534</v>
      </c>
      <c r="O73" s="22" t="str">
        <f t="shared" si="302"/>
        <v>ERICSSON RBS 2216;ZTE ZXSDR BS8700</v>
      </c>
      <c r="P73" s="22" t="str">
        <f t="shared" si="303"/>
        <v>3;3</v>
      </c>
      <c r="Q73" s="22" t="str">
        <f t="shared" si="304"/>
        <v>4/4/4;2/2/2</v>
      </c>
      <c r="R73" s="22" t="str">
        <f t="shared" si="305"/>
        <v>80W/ 80W/ 80W;80W/ 80W/ 80W</v>
      </c>
      <c r="S73" s="22" t="str">
        <f t="shared" si="306"/>
        <v>G900;U2100</v>
      </c>
      <c r="T73" s="22" t="str">
        <f t="shared" si="307"/>
        <v>33m/ 33m/ 33m;31m/ 31m/ 31m</v>
      </c>
      <c r="U73" s="22">
        <v>72</v>
      </c>
      <c r="V73" s="22"/>
      <c r="W73" s="22" t="b">
        <f>INDEX(TrueFalseList,_xlfn.IFNA(MATCH(Input!EC73,CoKhongList,0),MATCH(Input!EC73,YesNoList,0)))</f>
        <v>1</v>
      </c>
      <c r="X73" s="22" t="b">
        <f>INDEX(TrueFalseList,_xlfn.IFNA(MATCH(Input!W73,CoKhongList,0),MATCH(Input!W73,YesNoList,0)))</f>
        <v>0</v>
      </c>
      <c r="Y73" s="22" t="str">
        <f>Input!DZ73</f>
        <v/>
      </c>
      <c r="Z73" s="22" t="b">
        <f>INDEX(TrueFalseList,_xlfn.IFNA(MATCH(Input!EA73,CoKhongList,0),MATCH(Input!EA73,YesNoList,0)))</f>
        <v>1</v>
      </c>
      <c r="AA73" s="22">
        <f t="shared" si="308"/>
        <v>14</v>
      </c>
      <c r="AB73" s="22" t="b">
        <v>0</v>
      </c>
      <c r="AC73" s="22" t="b">
        <v>1</v>
      </c>
      <c r="AD73" s="22">
        <f>Input!DR73</f>
        <v>0</v>
      </c>
      <c r="AE73" s="22"/>
      <c r="AF73" s="22">
        <f>Options!D77</f>
        <v>0</v>
      </c>
      <c r="AG73" s="22">
        <f t="shared" si="309"/>
        <v>0</v>
      </c>
      <c r="AH73" s="23"/>
      <c r="AI73" s="350" t="str">
        <f>Input!E73</f>
        <v>CHI NHÁNH CÔNG TY CỔ PHẦN VIỄN THÔNG DI ĐỘNG VIETNAMOBILE TẠI THÀNH PHỐ HỒ CHÍ MINH</v>
      </c>
      <c r="AJ73" s="350" t="str">
        <f>Input!F73</f>
        <v>CÔNG TY CỔ PHẦN VIỄN THÔNG DI ĐỘNG VIETNAMOBILE</v>
      </c>
      <c r="AK73" s="22">
        <f t="shared" si="310"/>
        <v>3</v>
      </c>
      <c r="AL73" s="258" t="str">
        <f t="shared" si="311"/>
        <v>thành phố Hồ Chí Minh.</v>
      </c>
      <c r="AM73" s="258" t="str">
        <f t="shared" si="312"/>
        <v>huyện Hóc Môn</v>
      </c>
      <c r="AN73" s="258" t="str">
        <f t="shared" si="313"/>
        <v>xã Thới Tam Thôn</v>
      </c>
      <c r="AO73" s="22" t="str">
        <f>INDEX(CityIDList,MATCH(F73,CityNameList,0))</f>
        <v>HCM</v>
      </c>
      <c r="AP73" s="23" t="str">
        <f>Input!X73</f>
        <v>CÔNG TY CỔ PHẦN VIỄN THÔNG DI ĐỘNG VIETNAMOBILE</v>
      </c>
      <c r="AQ73" s="23" t="str">
        <f>Input!AN73</f>
        <v>CÔNG TY CỔ PHẦN VIỄN THÔNG DI ĐỘNG VIETNAMOBILE</v>
      </c>
      <c r="AR73" s="23">
        <f>Input!BD73</f>
        <v>0</v>
      </c>
      <c r="AS73" s="23" t="str">
        <f>Input!BT73</f>
        <v/>
      </c>
      <c r="AT73" s="23" t="str">
        <f>Input!CH73</f>
        <v/>
      </c>
      <c r="AU73" s="23" t="str">
        <f>Input!CV73</f>
        <v/>
      </c>
      <c r="AV73" s="23" t="str">
        <f>IF(I73&gt;=1,INDEX(OperatorIDList,MATCH(AP73,OperatorNameList,0)),"")</f>
        <v>VNMOBILE</v>
      </c>
      <c r="AW73" s="23" t="str">
        <f>IF(I73&gt;=2,INDEX(OperatorIDList,MATCH(AQ73,OperatorNameList,0)),"")</f>
        <v>VNMOBILE</v>
      </c>
      <c r="AX73" s="23" t="str">
        <f>IF(I73&gt;=3,INDEX(OperatorIDList,MATCH(AR73,OperatorNameList,0)),"")</f>
        <v/>
      </c>
      <c r="AY73" s="23" t="str">
        <f>IF(I73&gt;=4,INDEX(OperatorIDList,MATCH(AS73,OperatorNameList,0)),"")</f>
        <v/>
      </c>
      <c r="AZ73" s="23" t="str">
        <f>IF(I73&gt;=5,INDEX(OperatorIDList,MATCH(AT73,OperatorNameList,0)),"")</f>
        <v/>
      </c>
      <c r="BA73" s="23" t="str">
        <f>IF(I73&gt;=6,INDEX(OperatorIDList,MATCH(AU73,OperatorNameList,0)),"")</f>
        <v/>
      </c>
      <c r="BB73" s="23" t="str">
        <f t="shared" si="314"/>
        <v>VNMOBILE;VNMOBILE</v>
      </c>
      <c r="BC73" s="23" t="str">
        <f>Input!Y73</f>
        <v>359534</v>
      </c>
      <c r="BD73" s="23" t="str">
        <f>Input!AO73</f>
        <v>359534</v>
      </c>
      <c r="BE73" s="23">
        <f>Input!BE73</f>
        <v>0</v>
      </c>
      <c r="BF73" s="23" t="str">
        <f>Input!BU73</f>
        <v/>
      </c>
      <c r="BG73" s="23" t="str">
        <f>Input!CI73</f>
        <v/>
      </c>
      <c r="BH73" s="23" t="str">
        <f>Input!CW73</f>
        <v/>
      </c>
      <c r="BI73" s="23" t="str">
        <f>Input!Z73</f>
        <v>ERICSSON RBS 2216</v>
      </c>
      <c r="BJ73" s="23" t="str">
        <f>Input!AP73</f>
        <v>ZTE ZXSDR BS8700</v>
      </c>
      <c r="BK73" s="23">
        <f>Input!BF73</f>
        <v>0</v>
      </c>
      <c r="BL73" s="23" t="str">
        <f>Input!BV73</f>
        <v/>
      </c>
      <c r="BM73" s="23" t="str">
        <f>Input!CJ73</f>
        <v/>
      </c>
      <c r="BN73" s="23" t="str">
        <f>Input!CX73</f>
        <v/>
      </c>
      <c r="BO73" s="350">
        <f>IF(ISNUMBER(Input!AA73),Input!AA73,0)</f>
        <v>3</v>
      </c>
      <c r="BP73" s="350">
        <f>IF(ISNUMBER(Input!AQ73),Input!AQ73,0)</f>
        <v>3</v>
      </c>
      <c r="BQ73" s="350">
        <f>IF(ISNUMBER(Input!BG73),Input!BG73,0)</f>
        <v>0</v>
      </c>
      <c r="BR73" s="350">
        <f>IF(ISNUMBER(Input!BW73),Input!BW73,0)</f>
        <v>0</v>
      </c>
      <c r="BS73" s="350">
        <f>IF(ISNUMBER(Input!CK73),Input!CK73,0)</f>
        <v>0</v>
      </c>
      <c r="BT73" s="351">
        <f>IF(ISNUMBER(Input!CY73),Input!CY73,0)</f>
        <v>0</v>
      </c>
      <c r="BU73" s="23" t="str">
        <f>Input!AF73</f>
        <v>4/4/4</v>
      </c>
      <c r="BV73" s="23" t="str">
        <f>Input!AV73</f>
        <v>2/2/2</v>
      </c>
      <c r="BW73" s="23" t="str">
        <f>Input!BL73</f>
        <v/>
      </c>
      <c r="BX73" s="23" t="str">
        <f>Input!CA73</f>
        <v/>
      </c>
      <c r="BY73" s="23" t="str">
        <f>Input!CO73</f>
        <v/>
      </c>
      <c r="BZ73" s="23" t="str">
        <f>Input!DC73</f>
        <v/>
      </c>
      <c r="CA73" s="23">
        <f t="shared" si="315"/>
        <v>4</v>
      </c>
      <c r="CB73" s="23">
        <f t="shared" si="316"/>
        <v>4</v>
      </c>
      <c r="CC73" s="23">
        <f t="shared" si="317"/>
        <v>4</v>
      </c>
      <c r="CD73" s="23">
        <f t="shared" si="318"/>
        <v>0</v>
      </c>
      <c r="CE73" s="23">
        <f t="shared" si="319"/>
        <v>0</v>
      </c>
      <c r="CF73" s="23">
        <f t="shared" si="320"/>
        <v>0</v>
      </c>
      <c r="CG73" s="23">
        <f t="shared" si="321"/>
        <v>2</v>
      </c>
      <c r="CH73" s="23">
        <f t="shared" si="322"/>
        <v>2</v>
      </c>
      <c r="CI73" s="23">
        <f t="shared" si="323"/>
        <v>2</v>
      </c>
      <c r="CJ73" s="23">
        <f t="shared" si="324"/>
        <v>0</v>
      </c>
      <c r="CK73" s="23">
        <f t="shared" si="325"/>
        <v>0</v>
      </c>
      <c r="CL73" s="23">
        <f t="shared" si="326"/>
        <v>0</v>
      </c>
      <c r="CM73" s="23">
        <f t="shared" si="327"/>
        <v>0</v>
      </c>
      <c r="CN73" s="23">
        <f t="shared" si="328"/>
        <v>0</v>
      </c>
      <c r="CO73" s="23">
        <f t="shared" si="329"/>
        <v>0</v>
      </c>
      <c r="CP73" s="23">
        <f t="shared" si="330"/>
        <v>0</v>
      </c>
      <c r="CQ73" s="23">
        <f t="shared" si="331"/>
        <v>0</v>
      </c>
      <c r="CR73" s="23">
        <f t="shared" si="332"/>
        <v>0</v>
      </c>
      <c r="CS73" s="23">
        <f t="shared" si="333"/>
        <v>0</v>
      </c>
      <c r="CT73" s="23">
        <f t="shared" si="334"/>
        <v>0</v>
      </c>
      <c r="CU73" s="23">
        <f t="shared" si="335"/>
        <v>0</v>
      </c>
      <c r="CV73" s="23">
        <f t="shared" si="336"/>
        <v>0</v>
      </c>
      <c r="CW73" s="23">
        <f t="shared" si="337"/>
        <v>0</v>
      </c>
      <c r="CX73" s="23">
        <f t="shared" si="338"/>
        <v>0</v>
      </c>
      <c r="CY73" s="23">
        <f t="shared" si="339"/>
        <v>0</v>
      </c>
      <c r="CZ73" s="23">
        <f t="shared" si="340"/>
        <v>0</v>
      </c>
      <c r="DA73" s="23">
        <f t="shared" si="341"/>
        <v>0</v>
      </c>
      <c r="DB73" s="23">
        <f t="shared" si="342"/>
        <v>0</v>
      </c>
      <c r="DC73" s="23">
        <f t="shared" si="343"/>
        <v>0</v>
      </c>
      <c r="DD73" s="23">
        <f t="shared" si="344"/>
        <v>0</v>
      </c>
      <c r="DE73" s="23">
        <f t="shared" si="345"/>
        <v>0</v>
      </c>
      <c r="DF73" s="23">
        <f t="shared" si="346"/>
        <v>0</v>
      </c>
      <c r="DG73" s="23">
        <f t="shared" si="347"/>
        <v>0</v>
      </c>
      <c r="DH73" s="23">
        <f t="shared" si="348"/>
        <v>0</v>
      </c>
      <c r="DI73" s="23">
        <f t="shared" si="349"/>
        <v>0</v>
      </c>
      <c r="DJ73" s="23">
        <f t="shared" si="350"/>
        <v>0</v>
      </c>
      <c r="DK73" s="23" t="str">
        <f>Input!AK73</f>
        <v>80W/80W/80W</v>
      </c>
      <c r="DL73" s="23" t="str">
        <f>Input!BA73</f>
        <v>80W/80W/80W</v>
      </c>
      <c r="DM73" s="23" t="str">
        <f>Input!BQ73</f>
        <v/>
      </c>
      <c r="DN73" s="23" t="str">
        <f>Input!CE73</f>
        <v/>
      </c>
      <c r="DO73" s="23" t="str">
        <f>Input!CS73</f>
        <v/>
      </c>
      <c r="DP73" s="23" t="str">
        <f>Input!DG73</f>
        <v/>
      </c>
      <c r="DQ73" s="23" t="str">
        <f t="shared" si="351"/>
        <v>80W/ 80W/ 80W</v>
      </c>
      <c r="DR73" s="23" t="str">
        <f t="shared" si="352"/>
        <v>80W/ 80W/ 80W</v>
      </c>
      <c r="DS73" s="23" t="str">
        <f t="shared" si="353"/>
        <v/>
      </c>
      <c r="DT73" s="23" t="str">
        <f t="shared" si="354"/>
        <v/>
      </c>
      <c r="DU73" s="23" t="str">
        <f t="shared" si="355"/>
        <v/>
      </c>
      <c r="DV73" s="23" t="str">
        <f t="shared" si="356"/>
        <v/>
      </c>
      <c r="DW73" s="23">
        <f t="shared" si="357"/>
        <v>80</v>
      </c>
      <c r="DX73" s="23">
        <f t="shared" si="358"/>
        <v>80</v>
      </c>
      <c r="DY73" s="23">
        <f t="shared" si="359"/>
        <v>80</v>
      </c>
      <c r="DZ73" s="23">
        <f t="shared" si="360"/>
        <v>0</v>
      </c>
      <c r="EA73" s="23">
        <f t="shared" si="361"/>
        <v>0</v>
      </c>
      <c r="EB73" s="23">
        <f t="shared" si="362"/>
        <v>0</v>
      </c>
      <c r="EC73" s="23">
        <f t="shared" si="363"/>
        <v>80</v>
      </c>
      <c r="ED73" s="23">
        <f t="shared" si="364"/>
        <v>80</v>
      </c>
      <c r="EE73" s="23">
        <f t="shared" si="365"/>
        <v>80</v>
      </c>
      <c r="EF73" s="23">
        <f t="shared" si="366"/>
        <v>80</v>
      </c>
      <c r="EG73" s="23">
        <f t="shared" si="367"/>
        <v>0</v>
      </c>
      <c r="EH73" s="23">
        <f t="shared" si="368"/>
        <v>0</v>
      </c>
      <c r="EI73" s="23">
        <f t="shared" si="369"/>
        <v>0</v>
      </c>
      <c r="EJ73" s="23">
        <f t="shared" si="370"/>
        <v>80</v>
      </c>
      <c r="EK73" s="23">
        <f t="shared" si="371"/>
        <v>0</v>
      </c>
      <c r="EL73" s="23">
        <f t="shared" si="372"/>
        <v>0</v>
      </c>
      <c r="EM73" s="23">
        <f t="shared" si="373"/>
        <v>0</v>
      </c>
      <c r="EN73" s="23">
        <f t="shared" si="374"/>
        <v>0</v>
      </c>
      <c r="EO73" s="23">
        <f t="shared" si="375"/>
        <v>0</v>
      </c>
      <c r="EP73" s="23">
        <f t="shared" si="376"/>
        <v>0</v>
      </c>
      <c r="EQ73" s="23">
        <f t="shared" si="377"/>
        <v>0</v>
      </c>
      <c r="ER73" s="23">
        <f t="shared" si="378"/>
        <v>0</v>
      </c>
      <c r="ES73" s="23">
        <f t="shared" si="379"/>
        <v>0</v>
      </c>
      <c r="ET73" s="23">
        <f t="shared" si="380"/>
        <v>0</v>
      </c>
      <c r="EU73" s="23">
        <f t="shared" si="381"/>
        <v>0</v>
      </c>
      <c r="EV73" s="23">
        <f t="shared" si="382"/>
        <v>0</v>
      </c>
      <c r="EW73" s="23">
        <f t="shared" si="383"/>
        <v>0</v>
      </c>
      <c r="EX73" s="23">
        <f t="shared" si="384"/>
        <v>0</v>
      </c>
      <c r="EY73" s="23">
        <f t="shared" si="385"/>
        <v>0</v>
      </c>
      <c r="EZ73" s="23">
        <f t="shared" si="386"/>
        <v>0</v>
      </c>
      <c r="FA73" s="23">
        <f t="shared" si="387"/>
        <v>0</v>
      </c>
      <c r="FB73" s="23">
        <f t="shared" si="388"/>
        <v>0</v>
      </c>
      <c r="FC73" s="23">
        <f t="shared" si="389"/>
        <v>0</v>
      </c>
      <c r="FD73" s="23">
        <f t="shared" si="390"/>
        <v>0</v>
      </c>
      <c r="FE73" s="23">
        <f t="shared" si="391"/>
        <v>0</v>
      </c>
      <c r="FF73" s="23">
        <f t="shared" si="392"/>
        <v>0</v>
      </c>
      <c r="FG73" s="23">
        <f t="shared" si="393"/>
        <v>0</v>
      </c>
      <c r="FH73" s="23">
        <f t="shared" si="394"/>
        <v>0</v>
      </c>
      <c r="FI73" s="23">
        <f t="shared" si="395"/>
        <v>0</v>
      </c>
      <c r="FJ73" s="23">
        <f t="shared" si="396"/>
        <v>0</v>
      </c>
      <c r="FK73" s="23">
        <f t="shared" si="397"/>
        <v>0</v>
      </c>
      <c r="FL73" s="23">
        <f t="shared" si="398"/>
        <v>0</v>
      </c>
      <c r="FM73" s="23">
        <f t="shared" si="399"/>
        <v>80</v>
      </c>
      <c r="FN73" s="23" t="str">
        <f>Input!AL73</f>
        <v>G900</v>
      </c>
      <c r="FO73" s="23" t="str">
        <f>Input!BB73</f>
        <v>U2100</v>
      </c>
      <c r="FP73" s="23">
        <f>Input!BR73</f>
        <v>0</v>
      </c>
      <c r="FQ73" s="23" t="str">
        <f>Input!CF73</f>
        <v/>
      </c>
      <c r="FR73" s="23" t="str">
        <f>Input!CT73</f>
        <v/>
      </c>
      <c r="FS73" s="23" t="str">
        <f>Input!DH73</f>
        <v/>
      </c>
      <c r="FT73" s="23" t="str">
        <f>Input!AM73</f>
        <v>33m/ 33m/ 33m</v>
      </c>
      <c r="FU73" s="23" t="str">
        <f>Input!BC73</f>
        <v>31m/ 31m/ 31m</v>
      </c>
      <c r="FV73" s="23">
        <f>Input!BS73</f>
        <v>0</v>
      </c>
      <c r="FW73" s="23" t="str">
        <f>Input!CG73</f>
        <v/>
      </c>
      <c r="FX73" s="23" t="str">
        <f>Input!CU73</f>
        <v/>
      </c>
      <c r="FY73" s="23" t="str">
        <f>Input!DI73</f>
        <v/>
      </c>
      <c r="FZ73" s="23" t="str">
        <f t="shared" si="400"/>
        <v>33m/ 33m/ 33m</v>
      </c>
      <c r="GA73" s="23" t="str">
        <f t="shared" si="401"/>
        <v>31m/ 31m/ 31m</v>
      </c>
      <c r="GB73" s="23" t="str">
        <f t="shared" si="402"/>
        <v/>
      </c>
      <c r="GC73" s="23" t="str">
        <f t="shared" si="403"/>
        <v/>
      </c>
      <c r="GD73" s="23" t="str">
        <f t="shared" si="404"/>
        <v/>
      </c>
      <c r="GE73" s="23" t="str">
        <f t="shared" si="405"/>
        <v/>
      </c>
      <c r="GF73" s="23">
        <f t="shared" si="406"/>
        <v>33</v>
      </c>
      <c r="GG73" s="23">
        <f t="shared" si="407"/>
        <v>33</v>
      </c>
      <c r="GH73" s="23">
        <f t="shared" si="408"/>
        <v>33</v>
      </c>
      <c r="GI73" s="23">
        <f t="shared" si="409"/>
        <v>0</v>
      </c>
      <c r="GJ73" s="23">
        <f t="shared" si="410"/>
        <v>0</v>
      </c>
      <c r="GK73" s="23">
        <f t="shared" si="411"/>
        <v>0</v>
      </c>
      <c r="GL73" s="23">
        <f t="shared" si="412"/>
        <v>31</v>
      </c>
      <c r="GM73" s="23">
        <f t="shared" si="413"/>
        <v>31</v>
      </c>
      <c r="GN73" s="23">
        <f t="shared" si="414"/>
        <v>31</v>
      </c>
      <c r="GO73" s="23">
        <f t="shared" si="415"/>
        <v>0</v>
      </c>
      <c r="GP73" s="23">
        <f t="shared" si="416"/>
        <v>0</v>
      </c>
      <c r="GQ73" s="23">
        <f t="shared" si="417"/>
        <v>0</v>
      </c>
      <c r="GR73" s="23">
        <f t="shared" si="418"/>
        <v>0</v>
      </c>
      <c r="GS73" s="23">
        <f t="shared" si="419"/>
        <v>0</v>
      </c>
      <c r="GT73" s="23">
        <f t="shared" si="420"/>
        <v>0</v>
      </c>
      <c r="GU73" s="23">
        <f t="shared" si="421"/>
        <v>0</v>
      </c>
      <c r="GV73" s="23">
        <f t="shared" si="422"/>
        <v>0</v>
      </c>
      <c r="GW73" s="23">
        <f t="shared" si="423"/>
        <v>0</v>
      </c>
      <c r="GX73" s="23">
        <f t="shared" si="424"/>
        <v>0</v>
      </c>
      <c r="GY73" s="23">
        <f t="shared" si="425"/>
        <v>0</v>
      </c>
      <c r="GZ73" s="23">
        <f t="shared" si="426"/>
        <v>0</v>
      </c>
      <c r="HA73" s="23">
        <f t="shared" si="427"/>
        <v>0</v>
      </c>
      <c r="HB73" s="23">
        <f t="shared" si="428"/>
        <v>0</v>
      </c>
      <c r="HC73" s="23">
        <f t="shared" si="429"/>
        <v>0</v>
      </c>
      <c r="HD73" s="23">
        <f t="shared" si="430"/>
        <v>0</v>
      </c>
      <c r="HE73" s="23">
        <f t="shared" si="431"/>
        <v>0</v>
      </c>
      <c r="HF73" s="23">
        <f t="shared" si="432"/>
        <v>0</v>
      </c>
      <c r="HG73" s="23">
        <f t="shared" si="433"/>
        <v>0</v>
      </c>
      <c r="HH73" s="23">
        <f t="shared" si="434"/>
        <v>0</v>
      </c>
      <c r="HI73" s="23">
        <f t="shared" si="435"/>
        <v>0</v>
      </c>
      <c r="HJ73" s="23">
        <f t="shared" si="436"/>
        <v>0</v>
      </c>
      <c r="HK73" s="23">
        <f t="shared" si="437"/>
        <v>0</v>
      </c>
      <c r="HL73" s="23">
        <f t="shared" si="438"/>
        <v>0</v>
      </c>
      <c r="HM73" s="23">
        <f t="shared" si="439"/>
        <v>0</v>
      </c>
      <c r="HN73" s="23">
        <f t="shared" si="440"/>
        <v>0</v>
      </c>
      <c r="HO73" s="23">
        <f t="shared" si="441"/>
        <v>0</v>
      </c>
      <c r="HP73" s="23" t="str">
        <f>INDEX(LabNameList,MATCH(LabId,LabIDList,0))</f>
        <v>Trung tâm Kiểm định và Chứng nhận 2</v>
      </c>
      <c r="HQ73" s="23">
        <f t="shared" si="442"/>
        <v>33</v>
      </c>
      <c r="HR73" s="23">
        <f t="shared" si="443"/>
        <v>31</v>
      </c>
      <c r="HS73" s="23">
        <f t="shared" si="444"/>
        <v>0</v>
      </c>
      <c r="HT73" s="23">
        <f t="shared" si="445"/>
        <v>0</v>
      </c>
      <c r="HU73" s="23">
        <f t="shared" si="446"/>
        <v>0</v>
      </c>
      <c r="HV73" s="23">
        <f t="shared" si="447"/>
        <v>0</v>
      </c>
      <c r="HW73" s="22">
        <f t="shared" si="448"/>
        <v>31</v>
      </c>
      <c r="HX73" s="22">
        <f>Input!EB73</f>
        <v>17</v>
      </c>
      <c r="HY73" s="23">
        <v>97</v>
      </c>
      <c r="HZ73" s="23"/>
      <c r="IA73" s="23"/>
      <c r="IB73" s="23"/>
      <c r="IC73" s="25" t="str">
        <f t="shared" si="449"/>
        <v>B00072050118TG76</v>
      </c>
      <c r="ID73" s="26">
        <f>Input!O73</f>
        <v>72</v>
      </c>
      <c r="IE73" s="260" t="str">
        <f t="shared" si="450"/>
        <v>050118</v>
      </c>
      <c r="IF73" s="25" t="s">
        <v>7139</v>
      </c>
      <c r="IG73" s="260" t="str">
        <f t="shared" si="451"/>
        <v>05/01/2018</v>
      </c>
      <c r="IH73" s="260" t="str">
        <f t="shared" si="452"/>
        <v>05/01/2023</v>
      </c>
      <c r="II73" s="342" t="str">
        <f xml:space="preserve"> Input!R73</f>
        <v>05/01/2018</v>
      </c>
      <c r="IJ73" s="260">
        <f t="shared" si="453"/>
        <v>44931</v>
      </c>
      <c r="IK73" s="261">
        <f t="shared" si="454"/>
        <v>3</v>
      </c>
      <c r="IL73" s="262" t="str">
        <f t="shared" si="455"/>
        <v>3-2</v>
      </c>
      <c r="IM73" s="262" t="str">
        <f t="shared" si="456"/>
        <v>CHUNG</v>
      </c>
      <c r="IN73" s="262" t="str">
        <f t="shared" si="457"/>
        <v>KHAC</v>
      </c>
      <c r="IO73" s="262" t="str">
        <f t="shared" si="458"/>
        <v/>
      </c>
      <c r="IP73" s="262" t="str">
        <f t="shared" si="459"/>
        <v/>
      </c>
      <c r="IQ73" s="262" t="str">
        <f t="shared" si="460"/>
        <v/>
      </c>
      <c r="IR73" s="262">
        <f t="shared" si="461"/>
        <v>2</v>
      </c>
      <c r="IS73" s="262">
        <f t="shared" si="462"/>
        <v>1</v>
      </c>
      <c r="IT73" s="262" t="str">
        <f t="shared" si="463"/>
        <v>Yes</v>
      </c>
      <c r="IU73" s="262" t="str">
        <f t="shared" si="464"/>
        <v>Yes</v>
      </c>
    </row>
    <row r="74" spans="1:255" ht="114.75">
      <c r="A74" s="349">
        <f>Input!A74</f>
        <v>73</v>
      </c>
      <c r="B74" s="22" t="str">
        <f>INDEX(ApplicantIDList,MATCH(AI74,ApplicantNameList,0))</f>
        <v>VNM-HCM</v>
      </c>
      <c r="C74" s="22" t="str">
        <f>INDEX(OperatorIDList,MATCH(AJ74,OperatorNameList,0))</f>
        <v>VNMOBILE</v>
      </c>
      <c r="D74" s="22" t="str">
        <f>Input!Y74</f>
        <v>359422</v>
      </c>
      <c r="E74" s="22" t="str">
        <f>Input!G74</f>
        <v>Số 19/2, ấp Trung Lân, xã Bà Điểm, huyện Hóc Môn, thành phố Hồ Chí Minh.</v>
      </c>
      <c r="F74" s="22" t="str">
        <f>TRIM(SUBSTITUTE(SUBSTITUTE(Input!H74,"Thành phố ",""),"Tỉnh ",""))</f>
        <v>Hồ Chí Minh</v>
      </c>
      <c r="G74" s="22" t="str">
        <f>Input!I74</f>
        <v>106,59975</v>
      </c>
      <c r="H74" s="22" t="str">
        <f>Input!J74</f>
        <v>10,84136</v>
      </c>
      <c r="I74" s="22">
        <f>Input!V74</f>
        <v>2</v>
      </c>
      <c r="J74" s="22" t="str">
        <f>Input!K74</f>
        <v>K00073241217D005</v>
      </c>
      <c r="K74" s="24" t="str">
        <f>TEXT(Input!L74,"dd/mm/yyyy")</f>
        <v>30/12/2017</v>
      </c>
      <c r="L74" s="24" t="str">
        <f>TEXT(Input!M74,"dd/mm/yyyy")</f>
        <v>24/12/2017</v>
      </c>
      <c r="M74" s="22" t="str">
        <f t="shared" si="300"/>
        <v>CÔNG TY CỔ PHẦN VIỄN THÔNG DI ĐỘNG VIETNAMOBILE;CÔNG TY CỔ PHẦN VIỄN THÔNG DI ĐỘNG VIETNAMOBILE</v>
      </c>
      <c r="N74" s="22" t="str">
        <f t="shared" si="301"/>
        <v>359422;359422</v>
      </c>
      <c r="O74" s="22" t="str">
        <f t="shared" si="302"/>
        <v>ERICSSON RBS 2216;ZTE ZXSDR BS8700</v>
      </c>
      <c r="P74" s="22" t="str">
        <f t="shared" si="303"/>
        <v>3;3</v>
      </c>
      <c r="Q74" s="22" t="str">
        <f t="shared" si="304"/>
        <v>4/4/4;2/2/2</v>
      </c>
      <c r="R74" s="22" t="str">
        <f t="shared" si="305"/>
        <v>80W/ 80W/ 80W;80W/ 80W/ 80W</v>
      </c>
      <c r="S74" s="22" t="str">
        <f t="shared" si="306"/>
        <v>G900;U2100</v>
      </c>
      <c r="T74" s="22" t="str">
        <f t="shared" si="307"/>
        <v>23m/ 23m/ 23m;27m/ 27m/ 27m</v>
      </c>
      <c r="U74" s="22">
        <v>73</v>
      </c>
      <c r="V74" s="22"/>
      <c r="W74" s="22" t="b">
        <f>INDEX(TrueFalseList,_xlfn.IFNA(MATCH(Input!EC74,CoKhongList,0),MATCH(Input!EC74,YesNoList,0)))</f>
        <v>0</v>
      </c>
      <c r="X74" s="22" t="b">
        <f>INDEX(TrueFalseList,_xlfn.IFNA(MATCH(Input!W74,CoKhongList,0),MATCH(Input!W74,YesNoList,0)))</f>
        <v>0</v>
      </c>
      <c r="Y74" s="22" t="str">
        <f>Input!DZ74</f>
        <v/>
      </c>
      <c r="Z74" s="22" t="b">
        <f>INDEX(TrueFalseList,_xlfn.IFNA(MATCH(Input!EA74,CoKhongList,0),MATCH(Input!EA74,YesNoList,0)))</f>
        <v>1</v>
      </c>
      <c r="AA74" s="22">
        <f t="shared" si="308"/>
        <v>22</v>
      </c>
      <c r="AB74" s="22" t="b">
        <v>0</v>
      </c>
      <c r="AC74" s="22" t="b">
        <v>1</v>
      </c>
      <c r="AD74" s="22">
        <f>Input!DR74</f>
        <v>0</v>
      </c>
      <c r="AE74" s="22"/>
      <c r="AF74" s="22">
        <f>Options!D78</f>
        <v>0</v>
      </c>
      <c r="AG74" s="22">
        <f t="shared" si="309"/>
        <v>0</v>
      </c>
      <c r="AH74" s="23"/>
      <c r="AI74" s="350" t="str">
        <f>Input!E74</f>
        <v>CHI NHÁNH CÔNG TY CỔ PHẦN VIỄN THÔNG DI ĐỘNG VIETNAMOBILE TẠI THÀNH PHỐ HỒ CHÍ MINH</v>
      </c>
      <c r="AJ74" s="350" t="str">
        <f>Input!F74</f>
        <v>CÔNG TY CỔ PHẦN VIỄN THÔNG DI ĐỘNG VIETNAMOBILE</v>
      </c>
      <c r="AK74" s="22">
        <f t="shared" si="310"/>
        <v>4</v>
      </c>
      <c r="AL74" s="258" t="str">
        <f t="shared" si="311"/>
        <v>thành phố Hồ Chí Minh.</v>
      </c>
      <c r="AM74" s="258" t="str">
        <f t="shared" si="312"/>
        <v>huyện Hóc Môn</v>
      </c>
      <c r="AN74" s="258" t="str">
        <f t="shared" si="313"/>
        <v>xã Bà Điểm</v>
      </c>
      <c r="AO74" s="22" t="str">
        <f>INDEX(CityIDList,MATCH(F74,CityNameList,0))</f>
        <v>HCM</v>
      </c>
      <c r="AP74" s="23" t="str">
        <f>Input!X74</f>
        <v>CÔNG TY CỔ PHẦN VIỄN THÔNG DI ĐỘNG VIETNAMOBILE</v>
      </c>
      <c r="AQ74" s="23" t="str">
        <f>Input!AN74</f>
        <v>CÔNG TY CỔ PHẦN VIỄN THÔNG DI ĐỘNG VIETNAMOBILE</v>
      </c>
      <c r="AR74" s="23">
        <f>Input!BD74</f>
        <v>0</v>
      </c>
      <c r="AS74" s="23" t="str">
        <f>Input!BT74</f>
        <v/>
      </c>
      <c r="AT74" s="23" t="str">
        <f>Input!CH74</f>
        <v/>
      </c>
      <c r="AU74" s="23" t="str">
        <f>Input!CV74</f>
        <v/>
      </c>
      <c r="AV74" s="23" t="str">
        <f>IF(I74&gt;=1,INDEX(OperatorIDList,MATCH(AP74,OperatorNameList,0)),"")</f>
        <v>VNMOBILE</v>
      </c>
      <c r="AW74" s="23" t="str">
        <f>IF(I74&gt;=2,INDEX(OperatorIDList,MATCH(AQ74,OperatorNameList,0)),"")</f>
        <v>VNMOBILE</v>
      </c>
      <c r="AX74" s="23" t="str">
        <f>IF(I74&gt;=3,INDEX(OperatorIDList,MATCH(AR74,OperatorNameList,0)),"")</f>
        <v/>
      </c>
      <c r="AY74" s="23" t="str">
        <f>IF(I74&gt;=4,INDEX(OperatorIDList,MATCH(AS74,OperatorNameList,0)),"")</f>
        <v/>
      </c>
      <c r="AZ74" s="23" t="str">
        <f>IF(I74&gt;=5,INDEX(OperatorIDList,MATCH(AT74,OperatorNameList,0)),"")</f>
        <v/>
      </c>
      <c r="BA74" s="23" t="str">
        <f>IF(I74&gt;=6,INDEX(OperatorIDList,MATCH(AU74,OperatorNameList,0)),"")</f>
        <v/>
      </c>
      <c r="BB74" s="23" t="str">
        <f t="shared" si="314"/>
        <v>VNMOBILE;VNMOBILE</v>
      </c>
      <c r="BC74" s="23" t="str">
        <f>Input!Y74</f>
        <v>359422</v>
      </c>
      <c r="BD74" s="23" t="str">
        <f>Input!AO74</f>
        <v>359422</v>
      </c>
      <c r="BE74" s="23">
        <f>Input!BE74</f>
        <v>0</v>
      </c>
      <c r="BF74" s="23" t="str">
        <f>Input!BU74</f>
        <v/>
      </c>
      <c r="BG74" s="23" t="str">
        <f>Input!CI74</f>
        <v/>
      </c>
      <c r="BH74" s="23" t="str">
        <f>Input!CW74</f>
        <v/>
      </c>
      <c r="BI74" s="23" t="str">
        <f>Input!Z74</f>
        <v>ERICSSON RBS 2216</v>
      </c>
      <c r="BJ74" s="23" t="str">
        <f>Input!AP74</f>
        <v>ZTE ZXSDR BS8700</v>
      </c>
      <c r="BK74" s="23">
        <f>Input!BF74</f>
        <v>0</v>
      </c>
      <c r="BL74" s="23" t="str">
        <f>Input!BV74</f>
        <v/>
      </c>
      <c r="BM74" s="23" t="str">
        <f>Input!CJ74</f>
        <v/>
      </c>
      <c r="BN74" s="23" t="str">
        <f>Input!CX74</f>
        <v/>
      </c>
      <c r="BO74" s="350">
        <f>IF(ISNUMBER(Input!AA74),Input!AA74,0)</f>
        <v>3</v>
      </c>
      <c r="BP74" s="350">
        <f>IF(ISNUMBER(Input!AQ74),Input!AQ74,0)</f>
        <v>3</v>
      </c>
      <c r="BQ74" s="350">
        <f>IF(ISNUMBER(Input!BG74),Input!BG74,0)</f>
        <v>0</v>
      </c>
      <c r="BR74" s="350">
        <f>IF(ISNUMBER(Input!BW74),Input!BW74,0)</f>
        <v>0</v>
      </c>
      <c r="BS74" s="350">
        <f>IF(ISNUMBER(Input!CK74),Input!CK74,0)</f>
        <v>0</v>
      </c>
      <c r="BT74" s="351">
        <f>IF(ISNUMBER(Input!CY74),Input!CY74,0)</f>
        <v>0</v>
      </c>
      <c r="BU74" s="23" t="str">
        <f>Input!AF74</f>
        <v>4/4/4</v>
      </c>
      <c r="BV74" s="23" t="str">
        <f>Input!AV74</f>
        <v>2/2/2</v>
      </c>
      <c r="BW74" s="23" t="str">
        <f>Input!BL74</f>
        <v/>
      </c>
      <c r="BX74" s="23" t="str">
        <f>Input!CA74</f>
        <v/>
      </c>
      <c r="BY74" s="23" t="str">
        <f>Input!CO74</f>
        <v/>
      </c>
      <c r="BZ74" s="23" t="str">
        <f>Input!DC74</f>
        <v/>
      </c>
      <c r="CA74" s="23">
        <f t="shared" si="315"/>
        <v>4</v>
      </c>
      <c r="CB74" s="23">
        <f t="shared" si="316"/>
        <v>4</v>
      </c>
      <c r="CC74" s="23">
        <f t="shared" si="317"/>
        <v>4</v>
      </c>
      <c r="CD74" s="23">
        <f t="shared" si="318"/>
        <v>0</v>
      </c>
      <c r="CE74" s="23">
        <f t="shared" si="319"/>
        <v>0</v>
      </c>
      <c r="CF74" s="23">
        <f t="shared" si="320"/>
        <v>0</v>
      </c>
      <c r="CG74" s="23">
        <f t="shared" si="321"/>
        <v>2</v>
      </c>
      <c r="CH74" s="23">
        <f t="shared" si="322"/>
        <v>2</v>
      </c>
      <c r="CI74" s="23">
        <f t="shared" si="323"/>
        <v>2</v>
      </c>
      <c r="CJ74" s="23">
        <f t="shared" si="324"/>
        <v>0</v>
      </c>
      <c r="CK74" s="23">
        <f t="shared" si="325"/>
        <v>0</v>
      </c>
      <c r="CL74" s="23">
        <f t="shared" si="326"/>
        <v>0</v>
      </c>
      <c r="CM74" s="23">
        <f t="shared" si="327"/>
        <v>0</v>
      </c>
      <c r="CN74" s="23">
        <f t="shared" si="328"/>
        <v>0</v>
      </c>
      <c r="CO74" s="23">
        <f t="shared" si="329"/>
        <v>0</v>
      </c>
      <c r="CP74" s="23">
        <f t="shared" si="330"/>
        <v>0</v>
      </c>
      <c r="CQ74" s="23">
        <f t="shared" si="331"/>
        <v>0</v>
      </c>
      <c r="CR74" s="23">
        <f t="shared" si="332"/>
        <v>0</v>
      </c>
      <c r="CS74" s="23">
        <f t="shared" si="333"/>
        <v>0</v>
      </c>
      <c r="CT74" s="23">
        <f t="shared" si="334"/>
        <v>0</v>
      </c>
      <c r="CU74" s="23">
        <f t="shared" si="335"/>
        <v>0</v>
      </c>
      <c r="CV74" s="23">
        <f t="shared" si="336"/>
        <v>0</v>
      </c>
      <c r="CW74" s="23">
        <f t="shared" si="337"/>
        <v>0</v>
      </c>
      <c r="CX74" s="23">
        <f t="shared" si="338"/>
        <v>0</v>
      </c>
      <c r="CY74" s="23">
        <f t="shared" si="339"/>
        <v>0</v>
      </c>
      <c r="CZ74" s="23">
        <f t="shared" si="340"/>
        <v>0</v>
      </c>
      <c r="DA74" s="23">
        <f t="shared" si="341"/>
        <v>0</v>
      </c>
      <c r="DB74" s="23">
        <f t="shared" si="342"/>
        <v>0</v>
      </c>
      <c r="DC74" s="23">
        <f t="shared" si="343"/>
        <v>0</v>
      </c>
      <c r="DD74" s="23">
        <f t="shared" si="344"/>
        <v>0</v>
      </c>
      <c r="DE74" s="23">
        <f t="shared" si="345"/>
        <v>0</v>
      </c>
      <c r="DF74" s="23">
        <f t="shared" si="346"/>
        <v>0</v>
      </c>
      <c r="DG74" s="23">
        <f t="shared" si="347"/>
        <v>0</v>
      </c>
      <c r="DH74" s="23">
        <f t="shared" si="348"/>
        <v>0</v>
      </c>
      <c r="DI74" s="23">
        <f t="shared" si="349"/>
        <v>0</v>
      </c>
      <c r="DJ74" s="23">
        <f t="shared" si="350"/>
        <v>0</v>
      </c>
      <c r="DK74" s="23" t="str">
        <f>Input!AK74</f>
        <v>80W/80W/80W</v>
      </c>
      <c r="DL74" s="23" t="str">
        <f>Input!BA74</f>
        <v>80W/80W/80W</v>
      </c>
      <c r="DM74" s="23" t="str">
        <f>Input!BQ74</f>
        <v/>
      </c>
      <c r="DN74" s="23" t="str">
        <f>Input!CE74</f>
        <v/>
      </c>
      <c r="DO74" s="23" t="str">
        <f>Input!CS74</f>
        <v/>
      </c>
      <c r="DP74" s="23" t="str">
        <f>Input!DG74</f>
        <v/>
      </c>
      <c r="DQ74" s="23" t="str">
        <f t="shared" si="351"/>
        <v>80W/ 80W/ 80W</v>
      </c>
      <c r="DR74" s="23" t="str">
        <f t="shared" si="352"/>
        <v>80W/ 80W/ 80W</v>
      </c>
      <c r="DS74" s="23" t="str">
        <f t="shared" si="353"/>
        <v/>
      </c>
      <c r="DT74" s="23" t="str">
        <f t="shared" si="354"/>
        <v/>
      </c>
      <c r="DU74" s="23" t="str">
        <f t="shared" si="355"/>
        <v/>
      </c>
      <c r="DV74" s="23" t="str">
        <f t="shared" si="356"/>
        <v/>
      </c>
      <c r="DW74" s="23">
        <f t="shared" si="357"/>
        <v>80</v>
      </c>
      <c r="DX74" s="23">
        <f t="shared" si="358"/>
        <v>80</v>
      </c>
      <c r="DY74" s="23">
        <f t="shared" si="359"/>
        <v>80</v>
      </c>
      <c r="DZ74" s="23">
        <f t="shared" si="360"/>
        <v>0</v>
      </c>
      <c r="EA74" s="23">
        <f t="shared" si="361"/>
        <v>0</v>
      </c>
      <c r="EB74" s="23">
        <f t="shared" si="362"/>
        <v>0</v>
      </c>
      <c r="EC74" s="23">
        <f t="shared" si="363"/>
        <v>80</v>
      </c>
      <c r="ED74" s="23">
        <f t="shared" si="364"/>
        <v>80</v>
      </c>
      <c r="EE74" s="23">
        <f t="shared" si="365"/>
        <v>80</v>
      </c>
      <c r="EF74" s="23">
        <f t="shared" si="366"/>
        <v>80</v>
      </c>
      <c r="EG74" s="23">
        <f t="shared" si="367"/>
        <v>0</v>
      </c>
      <c r="EH74" s="23">
        <f t="shared" si="368"/>
        <v>0</v>
      </c>
      <c r="EI74" s="23">
        <f t="shared" si="369"/>
        <v>0</v>
      </c>
      <c r="EJ74" s="23">
        <f t="shared" si="370"/>
        <v>80</v>
      </c>
      <c r="EK74" s="23">
        <f t="shared" si="371"/>
        <v>0</v>
      </c>
      <c r="EL74" s="23">
        <f t="shared" si="372"/>
        <v>0</v>
      </c>
      <c r="EM74" s="23">
        <f t="shared" si="373"/>
        <v>0</v>
      </c>
      <c r="EN74" s="23">
        <f t="shared" si="374"/>
        <v>0</v>
      </c>
      <c r="EO74" s="23">
        <f t="shared" si="375"/>
        <v>0</v>
      </c>
      <c r="EP74" s="23">
        <f t="shared" si="376"/>
        <v>0</v>
      </c>
      <c r="EQ74" s="23">
        <f t="shared" si="377"/>
        <v>0</v>
      </c>
      <c r="ER74" s="23">
        <f t="shared" si="378"/>
        <v>0</v>
      </c>
      <c r="ES74" s="23">
        <f t="shared" si="379"/>
        <v>0</v>
      </c>
      <c r="ET74" s="23">
        <f t="shared" si="380"/>
        <v>0</v>
      </c>
      <c r="EU74" s="23">
        <f t="shared" si="381"/>
        <v>0</v>
      </c>
      <c r="EV74" s="23">
        <f t="shared" si="382"/>
        <v>0</v>
      </c>
      <c r="EW74" s="23">
        <f t="shared" si="383"/>
        <v>0</v>
      </c>
      <c r="EX74" s="23">
        <f t="shared" si="384"/>
        <v>0</v>
      </c>
      <c r="EY74" s="23">
        <f t="shared" si="385"/>
        <v>0</v>
      </c>
      <c r="EZ74" s="23">
        <f t="shared" si="386"/>
        <v>0</v>
      </c>
      <c r="FA74" s="23">
        <f t="shared" si="387"/>
        <v>0</v>
      </c>
      <c r="FB74" s="23">
        <f t="shared" si="388"/>
        <v>0</v>
      </c>
      <c r="FC74" s="23">
        <f t="shared" si="389"/>
        <v>0</v>
      </c>
      <c r="FD74" s="23">
        <f t="shared" si="390"/>
        <v>0</v>
      </c>
      <c r="FE74" s="23">
        <f t="shared" si="391"/>
        <v>0</v>
      </c>
      <c r="FF74" s="23">
        <f t="shared" si="392"/>
        <v>0</v>
      </c>
      <c r="FG74" s="23">
        <f t="shared" si="393"/>
        <v>0</v>
      </c>
      <c r="FH74" s="23">
        <f t="shared" si="394"/>
        <v>0</v>
      </c>
      <c r="FI74" s="23">
        <f t="shared" si="395"/>
        <v>0</v>
      </c>
      <c r="FJ74" s="23">
        <f t="shared" si="396"/>
        <v>0</v>
      </c>
      <c r="FK74" s="23">
        <f t="shared" si="397"/>
        <v>0</v>
      </c>
      <c r="FL74" s="23">
        <f t="shared" si="398"/>
        <v>0</v>
      </c>
      <c r="FM74" s="23">
        <f t="shared" si="399"/>
        <v>80</v>
      </c>
      <c r="FN74" s="23" t="str">
        <f>Input!AL74</f>
        <v>G900</v>
      </c>
      <c r="FO74" s="23" t="str">
        <f>Input!BB74</f>
        <v>U2100</v>
      </c>
      <c r="FP74" s="23">
        <f>Input!BR74</f>
        <v>0</v>
      </c>
      <c r="FQ74" s="23" t="str">
        <f>Input!CF74</f>
        <v/>
      </c>
      <c r="FR74" s="23" t="str">
        <f>Input!CT74</f>
        <v/>
      </c>
      <c r="FS74" s="23" t="str">
        <f>Input!DH74</f>
        <v/>
      </c>
      <c r="FT74" s="23" t="str">
        <f>Input!AM74</f>
        <v>23m/ 23m/ 23m</v>
      </c>
      <c r="FU74" s="23" t="str">
        <f>Input!BC74</f>
        <v>27m/ 27m/ 27m</v>
      </c>
      <c r="FV74" s="23">
        <f>Input!BS74</f>
        <v>0</v>
      </c>
      <c r="FW74" s="23" t="str">
        <f>Input!CG74</f>
        <v/>
      </c>
      <c r="FX74" s="23" t="str">
        <f>Input!CU74</f>
        <v/>
      </c>
      <c r="FY74" s="23" t="str">
        <f>Input!DI74</f>
        <v/>
      </c>
      <c r="FZ74" s="23" t="str">
        <f t="shared" si="400"/>
        <v>23m/ 23m/ 23m</v>
      </c>
      <c r="GA74" s="23" t="str">
        <f t="shared" si="401"/>
        <v>27m/ 27m/ 27m</v>
      </c>
      <c r="GB74" s="23" t="str">
        <f t="shared" si="402"/>
        <v/>
      </c>
      <c r="GC74" s="23" t="str">
        <f t="shared" si="403"/>
        <v/>
      </c>
      <c r="GD74" s="23" t="str">
        <f t="shared" si="404"/>
        <v/>
      </c>
      <c r="GE74" s="23" t="str">
        <f t="shared" si="405"/>
        <v/>
      </c>
      <c r="GF74" s="23">
        <f t="shared" si="406"/>
        <v>23</v>
      </c>
      <c r="GG74" s="23">
        <f t="shared" si="407"/>
        <v>23</v>
      </c>
      <c r="GH74" s="23">
        <f t="shared" si="408"/>
        <v>23</v>
      </c>
      <c r="GI74" s="23">
        <f t="shared" si="409"/>
        <v>0</v>
      </c>
      <c r="GJ74" s="23">
        <f t="shared" si="410"/>
        <v>0</v>
      </c>
      <c r="GK74" s="23">
        <f t="shared" si="411"/>
        <v>0</v>
      </c>
      <c r="GL74" s="23">
        <f t="shared" si="412"/>
        <v>27</v>
      </c>
      <c r="GM74" s="23">
        <f t="shared" si="413"/>
        <v>27</v>
      </c>
      <c r="GN74" s="23">
        <f t="shared" si="414"/>
        <v>27</v>
      </c>
      <c r="GO74" s="23">
        <f t="shared" si="415"/>
        <v>0</v>
      </c>
      <c r="GP74" s="23">
        <f t="shared" si="416"/>
        <v>0</v>
      </c>
      <c r="GQ74" s="23">
        <f t="shared" si="417"/>
        <v>0</v>
      </c>
      <c r="GR74" s="23">
        <f t="shared" si="418"/>
        <v>0</v>
      </c>
      <c r="GS74" s="23">
        <f t="shared" si="419"/>
        <v>0</v>
      </c>
      <c r="GT74" s="23">
        <f t="shared" si="420"/>
        <v>0</v>
      </c>
      <c r="GU74" s="23">
        <f t="shared" si="421"/>
        <v>0</v>
      </c>
      <c r="GV74" s="23">
        <f t="shared" si="422"/>
        <v>0</v>
      </c>
      <c r="GW74" s="23">
        <f t="shared" si="423"/>
        <v>0</v>
      </c>
      <c r="GX74" s="23">
        <f t="shared" si="424"/>
        <v>0</v>
      </c>
      <c r="GY74" s="23">
        <f t="shared" si="425"/>
        <v>0</v>
      </c>
      <c r="GZ74" s="23">
        <f t="shared" si="426"/>
        <v>0</v>
      </c>
      <c r="HA74" s="23">
        <f t="shared" si="427"/>
        <v>0</v>
      </c>
      <c r="HB74" s="23">
        <f t="shared" si="428"/>
        <v>0</v>
      </c>
      <c r="HC74" s="23">
        <f t="shared" si="429"/>
        <v>0</v>
      </c>
      <c r="HD74" s="23">
        <f t="shared" si="430"/>
        <v>0</v>
      </c>
      <c r="HE74" s="23">
        <f t="shared" si="431"/>
        <v>0</v>
      </c>
      <c r="HF74" s="23">
        <f t="shared" si="432"/>
        <v>0</v>
      </c>
      <c r="HG74" s="23">
        <f t="shared" si="433"/>
        <v>0</v>
      </c>
      <c r="HH74" s="23">
        <f t="shared" si="434"/>
        <v>0</v>
      </c>
      <c r="HI74" s="23">
        <f t="shared" si="435"/>
        <v>0</v>
      </c>
      <c r="HJ74" s="23">
        <f t="shared" si="436"/>
        <v>0</v>
      </c>
      <c r="HK74" s="23">
        <f t="shared" si="437"/>
        <v>0</v>
      </c>
      <c r="HL74" s="23">
        <f t="shared" si="438"/>
        <v>0</v>
      </c>
      <c r="HM74" s="23">
        <f t="shared" si="439"/>
        <v>0</v>
      </c>
      <c r="HN74" s="23">
        <f t="shared" si="440"/>
        <v>0</v>
      </c>
      <c r="HO74" s="23">
        <f t="shared" si="441"/>
        <v>0</v>
      </c>
      <c r="HP74" s="23" t="str">
        <f>INDEX(LabNameList,MATCH(LabId,LabIDList,0))</f>
        <v>Trung tâm Kiểm định và Chứng nhận 2</v>
      </c>
      <c r="HQ74" s="23">
        <f t="shared" si="442"/>
        <v>23</v>
      </c>
      <c r="HR74" s="23">
        <f t="shared" si="443"/>
        <v>27</v>
      </c>
      <c r="HS74" s="23">
        <f t="shared" si="444"/>
        <v>0</v>
      </c>
      <c r="HT74" s="23">
        <f t="shared" si="445"/>
        <v>0</v>
      </c>
      <c r="HU74" s="23">
        <f t="shared" si="446"/>
        <v>0</v>
      </c>
      <c r="HV74" s="23">
        <f t="shared" si="447"/>
        <v>0</v>
      </c>
      <c r="HW74" s="22">
        <f t="shared" si="448"/>
        <v>23</v>
      </c>
      <c r="HX74" s="22">
        <f>Input!EB74</f>
        <v>1</v>
      </c>
      <c r="HY74" s="23">
        <v>97</v>
      </c>
      <c r="HZ74" s="23"/>
      <c r="IA74" s="23"/>
      <c r="IB74" s="23"/>
      <c r="IC74" s="25" t="str">
        <f t="shared" si="449"/>
        <v>B00073050118TG77</v>
      </c>
      <c r="ID74" s="26">
        <f>Input!O74</f>
        <v>73</v>
      </c>
      <c r="IE74" s="260" t="str">
        <f t="shared" si="450"/>
        <v>050118</v>
      </c>
      <c r="IF74" s="25" t="s">
        <v>7140</v>
      </c>
      <c r="IG74" s="260" t="str">
        <f t="shared" si="451"/>
        <v>05/01/2018</v>
      </c>
      <c r="IH74" s="260" t="str">
        <f t="shared" si="452"/>
        <v>05/01/2023</v>
      </c>
      <c r="II74" s="342" t="str">
        <f xml:space="preserve"> Input!R74</f>
        <v>05/01/2018</v>
      </c>
      <c r="IJ74" s="260">
        <f t="shared" si="453"/>
        <v>44931</v>
      </c>
      <c r="IK74" s="261">
        <f t="shared" si="454"/>
        <v>3</v>
      </c>
      <c r="IL74" s="262" t="str">
        <f t="shared" si="455"/>
        <v>3-2</v>
      </c>
      <c r="IM74" s="262" t="str">
        <f t="shared" si="456"/>
        <v>CHUNG</v>
      </c>
      <c r="IN74" s="262" t="str">
        <f t="shared" si="457"/>
        <v>KHAC</v>
      </c>
      <c r="IO74" s="262" t="str">
        <f t="shared" si="458"/>
        <v/>
      </c>
      <c r="IP74" s="262" t="str">
        <f t="shared" si="459"/>
        <v/>
      </c>
      <c r="IQ74" s="262" t="str">
        <f t="shared" si="460"/>
        <v/>
      </c>
      <c r="IR74" s="262">
        <f t="shared" si="461"/>
        <v>2</v>
      </c>
      <c r="IS74" s="262">
        <f t="shared" si="462"/>
        <v>1</v>
      </c>
      <c r="IT74" s="262" t="str">
        <f t="shared" si="463"/>
        <v>Yes</v>
      </c>
      <c r="IU74" s="262" t="str">
        <f t="shared" si="464"/>
        <v>Yes</v>
      </c>
    </row>
    <row r="75" spans="1:255" ht="114.75">
      <c r="A75" s="349">
        <f>Input!A75</f>
        <v>74</v>
      </c>
      <c r="B75" s="22" t="str">
        <f>INDEX(ApplicantIDList,MATCH(AI75,ApplicantNameList,0))</f>
        <v>VNM-HCM</v>
      </c>
      <c r="C75" s="22" t="str">
        <f>INDEX(OperatorIDList,MATCH(AJ75,OperatorNameList,0))</f>
        <v>VNMOBILE</v>
      </c>
      <c r="D75" s="22" t="str">
        <f>Input!Y75</f>
        <v>359084</v>
      </c>
      <c r="E75" s="22" t="str">
        <f>Input!G75</f>
        <v>Số 60/7A, ấp Tiền Lân 1, xã Bà Điểm, huyện Hóc Môn, thành phố Hồ Chí Minh.</v>
      </c>
      <c r="F75" s="22" t="str">
        <f>TRIM(SUBSTITUTE(SUBSTITUTE(Input!H75,"Thành phố ",""),"Tỉnh ",""))</f>
        <v>Hồ Chí Minh</v>
      </c>
      <c r="G75" s="22" t="str">
        <f>Input!I75</f>
        <v>106,59899</v>
      </c>
      <c r="H75" s="22" t="str">
        <f>Input!J75</f>
        <v>10,82713</v>
      </c>
      <c r="I75" s="22">
        <f>Input!V75</f>
        <v>2</v>
      </c>
      <c r="J75" s="22" t="str">
        <f>Input!K75</f>
        <v>K00074241217D005</v>
      </c>
      <c r="K75" s="24" t="str">
        <f>TEXT(Input!L75,"dd/mm/yyyy")</f>
        <v>30/12/2017</v>
      </c>
      <c r="L75" s="24" t="str">
        <f>TEXT(Input!M75,"dd/mm/yyyy")</f>
        <v>24/12/2017</v>
      </c>
      <c r="M75" s="22" t="str">
        <f t="shared" si="300"/>
        <v>CÔNG TY CỔ PHẦN VIỄN THÔNG DI ĐỘNG VIETNAMOBILE;CÔNG TY CỔ PHẦN VIỄN THÔNG DI ĐỘNG VIETNAMOBILE</v>
      </c>
      <c r="N75" s="22" t="str">
        <f t="shared" si="301"/>
        <v>359084;359084</v>
      </c>
      <c r="O75" s="22" t="str">
        <f t="shared" si="302"/>
        <v>ERICSSON RBS 2216 &amp; ERICSSON RBS 2111;ZTE ZXSDR BS8700</v>
      </c>
      <c r="P75" s="22" t="str">
        <f t="shared" si="303"/>
        <v>3;3</v>
      </c>
      <c r="Q75" s="22" t="str">
        <f t="shared" si="304"/>
        <v>6/3/3;2/2/2</v>
      </c>
      <c r="R75" s="22" t="str">
        <f t="shared" si="305"/>
        <v>120W/ 76W/ 76W;80W/ 80W/ 80W</v>
      </c>
      <c r="S75" s="22" t="str">
        <f t="shared" si="306"/>
        <v>G900;U2100</v>
      </c>
      <c r="T75" s="22" t="str">
        <f t="shared" si="307"/>
        <v>38m/ 38m/ 38m;36m/ 36m/ 36m</v>
      </c>
      <c r="U75" s="22">
        <v>74</v>
      </c>
      <c r="V75" s="22"/>
      <c r="W75" s="22" t="b">
        <f>INDEX(TrueFalseList,_xlfn.IFNA(MATCH(Input!EC75,CoKhongList,0),MATCH(Input!EC75,YesNoList,0)))</f>
        <v>0</v>
      </c>
      <c r="X75" s="22" t="b">
        <f>INDEX(TrueFalseList,_xlfn.IFNA(MATCH(Input!W75,CoKhongList,0),MATCH(Input!W75,YesNoList,0)))</f>
        <v>0</v>
      </c>
      <c r="Y75" s="22" t="str">
        <f>Input!DZ75</f>
        <v/>
      </c>
      <c r="Z75" s="22" t="b">
        <f>INDEX(TrueFalseList,_xlfn.IFNA(MATCH(Input!EA75,CoKhongList,0),MATCH(Input!EA75,YesNoList,0)))</f>
        <v>1</v>
      </c>
      <c r="AA75" s="22">
        <f t="shared" si="308"/>
        <v>20</v>
      </c>
      <c r="AB75" s="22" t="b">
        <v>0</v>
      </c>
      <c r="AC75" s="22" t="b">
        <v>1</v>
      </c>
      <c r="AD75" s="22">
        <f>Input!DR75</f>
        <v>0</v>
      </c>
      <c r="AE75" s="22"/>
      <c r="AF75" s="22">
        <f>Options!D79</f>
        <v>0</v>
      </c>
      <c r="AG75" s="22">
        <f t="shared" si="309"/>
        <v>0</v>
      </c>
      <c r="AH75" s="23"/>
      <c r="AI75" s="350" t="str">
        <f>Input!E75</f>
        <v>CHI NHÁNH CÔNG TY CỔ PHẦN VIỄN THÔNG DI ĐỘNG VIETNAMOBILE TẠI THÀNH PHỐ HỒ CHÍ MINH</v>
      </c>
      <c r="AJ75" s="350" t="str">
        <f>Input!F75</f>
        <v>CÔNG TY CỔ PHẦN VIỄN THÔNG DI ĐỘNG VIETNAMOBILE</v>
      </c>
      <c r="AK75" s="22">
        <f t="shared" si="310"/>
        <v>4</v>
      </c>
      <c r="AL75" s="258" t="str">
        <f t="shared" si="311"/>
        <v>thành phố Hồ Chí Minh.</v>
      </c>
      <c r="AM75" s="258" t="str">
        <f t="shared" si="312"/>
        <v>huyện Hóc Môn</v>
      </c>
      <c r="AN75" s="258" t="str">
        <f t="shared" si="313"/>
        <v>xã Bà Điểm</v>
      </c>
      <c r="AO75" s="22" t="str">
        <f>INDEX(CityIDList,MATCH(F75,CityNameList,0))</f>
        <v>HCM</v>
      </c>
      <c r="AP75" s="23" t="str">
        <f>Input!X75</f>
        <v>CÔNG TY CỔ PHẦN VIỄN THÔNG DI ĐỘNG VIETNAMOBILE</v>
      </c>
      <c r="AQ75" s="23" t="str">
        <f>Input!AN75</f>
        <v>CÔNG TY CỔ PHẦN VIỄN THÔNG DI ĐỘNG VIETNAMOBILE</v>
      </c>
      <c r="AR75" s="23">
        <f>Input!BD75</f>
        <v>0</v>
      </c>
      <c r="AS75" s="23" t="str">
        <f>Input!BT75</f>
        <v/>
      </c>
      <c r="AT75" s="23" t="str">
        <f>Input!CH75</f>
        <v/>
      </c>
      <c r="AU75" s="23" t="str">
        <f>Input!CV75</f>
        <v/>
      </c>
      <c r="AV75" s="23" t="str">
        <f>IF(I75&gt;=1,INDEX(OperatorIDList,MATCH(AP75,OperatorNameList,0)),"")</f>
        <v>VNMOBILE</v>
      </c>
      <c r="AW75" s="23" t="str">
        <f>IF(I75&gt;=2,INDEX(OperatorIDList,MATCH(AQ75,OperatorNameList,0)),"")</f>
        <v>VNMOBILE</v>
      </c>
      <c r="AX75" s="23" t="str">
        <f>IF(I75&gt;=3,INDEX(OperatorIDList,MATCH(AR75,OperatorNameList,0)),"")</f>
        <v/>
      </c>
      <c r="AY75" s="23" t="str">
        <f>IF(I75&gt;=4,INDEX(OperatorIDList,MATCH(AS75,OperatorNameList,0)),"")</f>
        <v/>
      </c>
      <c r="AZ75" s="23" t="str">
        <f>IF(I75&gt;=5,INDEX(OperatorIDList,MATCH(AT75,OperatorNameList,0)),"")</f>
        <v/>
      </c>
      <c r="BA75" s="23" t="str">
        <f>IF(I75&gt;=6,INDEX(OperatorIDList,MATCH(AU75,OperatorNameList,0)),"")</f>
        <v/>
      </c>
      <c r="BB75" s="23" t="str">
        <f t="shared" si="314"/>
        <v>VNMOBILE;VNMOBILE</v>
      </c>
      <c r="BC75" s="23" t="str">
        <f>Input!Y75</f>
        <v>359084</v>
      </c>
      <c r="BD75" s="23" t="str">
        <f>Input!AO75</f>
        <v>359084</v>
      </c>
      <c r="BE75" s="23">
        <f>Input!BE75</f>
        <v>0</v>
      </c>
      <c r="BF75" s="23" t="str">
        <f>Input!BU75</f>
        <v/>
      </c>
      <c r="BG75" s="23" t="str">
        <f>Input!CI75</f>
        <v/>
      </c>
      <c r="BH75" s="23" t="str">
        <f>Input!CW75</f>
        <v/>
      </c>
      <c r="BI75" s="23" t="str">
        <f>Input!Z75</f>
        <v>ERICSSON RBS 2216 &amp; ERICSSON RBS 2111</v>
      </c>
      <c r="BJ75" s="23" t="str">
        <f>Input!AP75</f>
        <v>ZTE ZXSDR BS8700</v>
      </c>
      <c r="BK75" s="23">
        <f>Input!BF75</f>
        <v>0</v>
      </c>
      <c r="BL75" s="23" t="str">
        <f>Input!BV75</f>
        <v/>
      </c>
      <c r="BM75" s="23" t="str">
        <f>Input!CJ75</f>
        <v/>
      </c>
      <c r="BN75" s="23" t="str">
        <f>Input!CX75</f>
        <v/>
      </c>
      <c r="BO75" s="350">
        <f>IF(ISNUMBER(Input!AA75),Input!AA75,0)</f>
        <v>3</v>
      </c>
      <c r="BP75" s="350">
        <f>IF(ISNUMBER(Input!AQ75),Input!AQ75,0)</f>
        <v>3</v>
      </c>
      <c r="BQ75" s="350">
        <f>IF(ISNUMBER(Input!BG75),Input!BG75,0)</f>
        <v>0</v>
      </c>
      <c r="BR75" s="350">
        <f>IF(ISNUMBER(Input!BW75),Input!BW75,0)</f>
        <v>0</v>
      </c>
      <c r="BS75" s="350">
        <f>IF(ISNUMBER(Input!CK75),Input!CK75,0)</f>
        <v>0</v>
      </c>
      <c r="BT75" s="351">
        <f>IF(ISNUMBER(Input!CY75),Input!CY75,0)</f>
        <v>0</v>
      </c>
      <c r="BU75" s="23" t="str">
        <f>Input!AF75</f>
        <v>6/3/3</v>
      </c>
      <c r="BV75" s="23" t="str">
        <f>Input!AV75</f>
        <v>2/2/2</v>
      </c>
      <c r="BW75" s="23" t="str">
        <f>Input!BL75</f>
        <v/>
      </c>
      <c r="BX75" s="23" t="str">
        <f>Input!CA75</f>
        <v/>
      </c>
      <c r="BY75" s="23" t="str">
        <f>Input!CO75</f>
        <v/>
      </c>
      <c r="BZ75" s="23" t="str">
        <f>Input!DC75</f>
        <v/>
      </c>
      <c r="CA75" s="23">
        <f t="shared" si="315"/>
        <v>6</v>
      </c>
      <c r="CB75" s="23">
        <f t="shared" si="316"/>
        <v>3</v>
      </c>
      <c r="CC75" s="23">
        <f t="shared" si="317"/>
        <v>3</v>
      </c>
      <c r="CD75" s="23">
        <f t="shared" si="318"/>
        <v>0</v>
      </c>
      <c r="CE75" s="23">
        <f t="shared" si="319"/>
        <v>0</v>
      </c>
      <c r="CF75" s="23">
        <f t="shared" si="320"/>
        <v>0</v>
      </c>
      <c r="CG75" s="23">
        <f t="shared" si="321"/>
        <v>2</v>
      </c>
      <c r="CH75" s="23">
        <f t="shared" si="322"/>
        <v>2</v>
      </c>
      <c r="CI75" s="23">
        <f t="shared" si="323"/>
        <v>2</v>
      </c>
      <c r="CJ75" s="23">
        <f t="shared" si="324"/>
        <v>0</v>
      </c>
      <c r="CK75" s="23">
        <f t="shared" si="325"/>
        <v>0</v>
      </c>
      <c r="CL75" s="23">
        <f t="shared" si="326"/>
        <v>0</v>
      </c>
      <c r="CM75" s="23">
        <f t="shared" si="327"/>
        <v>0</v>
      </c>
      <c r="CN75" s="23">
        <f t="shared" si="328"/>
        <v>0</v>
      </c>
      <c r="CO75" s="23">
        <f t="shared" si="329"/>
        <v>0</v>
      </c>
      <c r="CP75" s="23">
        <f t="shared" si="330"/>
        <v>0</v>
      </c>
      <c r="CQ75" s="23">
        <f t="shared" si="331"/>
        <v>0</v>
      </c>
      <c r="CR75" s="23">
        <f t="shared" si="332"/>
        <v>0</v>
      </c>
      <c r="CS75" s="23">
        <f t="shared" si="333"/>
        <v>0</v>
      </c>
      <c r="CT75" s="23">
        <f t="shared" si="334"/>
        <v>0</v>
      </c>
      <c r="CU75" s="23">
        <f t="shared" si="335"/>
        <v>0</v>
      </c>
      <c r="CV75" s="23">
        <f t="shared" si="336"/>
        <v>0</v>
      </c>
      <c r="CW75" s="23">
        <f t="shared" si="337"/>
        <v>0</v>
      </c>
      <c r="CX75" s="23">
        <f t="shared" si="338"/>
        <v>0</v>
      </c>
      <c r="CY75" s="23">
        <f t="shared" si="339"/>
        <v>0</v>
      </c>
      <c r="CZ75" s="23">
        <f t="shared" si="340"/>
        <v>0</v>
      </c>
      <c r="DA75" s="23">
        <f t="shared" si="341"/>
        <v>0</v>
      </c>
      <c r="DB75" s="23">
        <f t="shared" si="342"/>
        <v>0</v>
      </c>
      <c r="DC75" s="23">
        <f t="shared" si="343"/>
        <v>0</v>
      </c>
      <c r="DD75" s="23">
        <f t="shared" si="344"/>
        <v>0</v>
      </c>
      <c r="DE75" s="23">
        <f t="shared" si="345"/>
        <v>0</v>
      </c>
      <c r="DF75" s="23">
        <f t="shared" si="346"/>
        <v>0</v>
      </c>
      <c r="DG75" s="23">
        <f t="shared" si="347"/>
        <v>0</v>
      </c>
      <c r="DH75" s="23">
        <f t="shared" si="348"/>
        <v>0</v>
      </c>
      <c r="DI75" s="23">
        <f t="shared" si="349"/>
        <v>0</v>
      </c>
      <c r="DJ75" s="23">
        <f t="shared" si="350"/>
        <v>0</v>
      </c>
      <c r="DK75" s="23" t="str">
        <f>Input!AK75</f>
        <v>120W/76W/76W</v>
      </c>
      <c r="DL75" s="23" t="str">
        <f>Input!BA75</f>
        <v>80W/80W/80W</v>
      </c>
      <c r="DM75" s="23" t="str">
        <f>Input!BQ75</f>
        <v/>
      </c>
      <c r="DN75" s="23" t="str">
        <f>Input!CE75</f>
        <v/>
      </c>
      <c r="DO75" s="23" t="str">
        <f>Input!CS75</f>
        <v/>
      </c>
      <c r="DP75" s="23" t="str">
        <f>Input!DG75</f>
        <v/>
      </c>
      <c r="DQ75" s="23" t="str">
        <f t="shared" si="351"/>
        <v>120W/ 76W/ 76W</v>
      </c>
      <c r="DR75" s="23" t="str">
        <f t="shared" si="352"/>
        <v>80W/ 80W/ 80W</v>
      </c>
      <c r="DS75" s="23" t="str">
        <f t="shared" si="353"/>
        <v/>
      </c>
      <c r="DT75" s="23" t="str">
        <f t="shared" si="354"/>
        <v/>
      </c>
      <c r="DU75" s="23" t="str">
        <f t="shared" si="355"/>
        <v/>
      </c>
      <c r="DV75" s="23" t="str">
        <f t="shared" si="356"/>
        <v/>
      </c>
      <c r="DW75" s="23">
        <f t="shared" si="357"/>
        <v>120</v>
      </c>
      <c r="DX75" s="23">
        <f t="shared" si="358"/>
        <v>76</v>
      </c>
      <c r="DY75" s="23">
        <f t="shared" si="359"/>
        <v>76</v>
      </c>
      <c r="DZ75" s="23">
        <f t="shared" si="360"/>
        <v>0</v>
      </c>
      <c r="EA75" s="23">
        <f t="shared" si="361"/>
        <v>0</v>
      </c>
      <c r="EB75" s="23">
        <f t="shared" si="362"/>
        <v>0</v>
      </c>
      <c r="EC75" s="23">
        <f t="shared" si="363"/>
        <v>120</v>
      </c>
      <c r="ED75" s="23">
        <f t="shared" si="364"/>
        <v>80</v>
      </c>
      <c r="EE75" s="23">
        <f t="shared" si="365"/>
        <v>80</v>
      </c>
      <c r="EF75" s="23">
        <f t="shared" si="366"/>
        <v>80</v>
      </c>
      <c r="EG75" s="23">
        <f t="shared" si="367"/>
        <v>0</v>
      </c>
      <c r="EH75" s="23">
        <f t="shared" si="368"/>
        <v>0</v>
      </c>
      <c r="EI75" s="23">
        <f t="shared" si="369"/>
        <v>0</v>
      </c>
      <c r="EJ75" s="23">
        <f t="shared" si="370"/>
        <v>80</v>
      </c>
      <c r="EK75" s="23">
        <f t="shared" si="371"/>
        <v>0</v>
      </c>
      <c r="EL75" s="23">
        <f t="shared" si="372"/>
        <v>0</v>
      </c>
      <c r="EM75" s="23">
        <f t="shared" si="373"/>
        <v>0</v>
      </c>
      <c r="EN75" s="23">
        <f t="shared" si="374"/>
        <v>0</v>
      </c>
      <c r="EO75" s="23">
        <f t="shared" si="375"/>
        <v>0</v>
      </c>
      <c r="EP75" s="23">
        <f t="shared" si="376"/>
        <v>0</v>
      </c>
      <c r="EQ75" s="23">
        <f t="shared" si="377"/>
        <v>0</v>
      </c>
      <c r="ER75" s="23">
        <f t="shared" si="378"/>
        <v>0</v>
      </c>
      <c r="ES75" s="23">
        <f t="shared" si="379"/>
        <v>0</v>
      </c>
      <c r="ET75" s="23">
        <f t="shared" si="380"/>
        <v>0</v>
      </c>
      <c r="EU75" s="23">
        <f t="shared" si="381"/>
        <v>0</v>
      </c>
      <c r="EV75" s="23">
        <f t="shared" si="382"/>
        <v>0</v>
      </c>
      <c r="EW75" s="23">
        <f t="shared" si="383"/>
        <v>0</v>
      </c>
      <c r="EX75" s="23">
        <f t="shared" si="384"/>
        <v>0</v>
      </c>
      <c r="EY75" s="23">
        <f t="shared" si="385"/>
        <v>0</v>
      </c>
      <c r="EZ75" s="23">
        <f t="shared" si="386"/>
        <v>0</v>
      </c>
      <c r="FA75" s="23">
        <f t="shared" si="387"/>
        <v>0</v>
      </c>
      <c r="FB75" s="23">
        <f t="shared" si="388"/>
        <v>0</v>
      </c>
      <c r="FC75" s="23">
        <f t="shared" si="389"/>
        <v>0</v>
      </c>
      <c r="FD75" s="23">
        <f t="shared" si="390"/>
        <v>0</v>
      </c>
      <c r="FE75" s="23">
        <f t="shared" si="391"/>
        <v>0</v>
      </c>
      <c r="FF75" s="23">
        <f t="shared" si="392"/>
        <v>0</v>
      </c>
      <c r="FG75" s="23">
        <f t="shared" si="393"/>
        <v>0</v>
      </c>
      <c r="FH75" s="23">
        <f t="shared" si="394"/>
        <v>0</v>
      </c>
      <c r="FI75" s="23">
        <f t="shared" si="395"/>
        <v>0</v>
      </c>
      <c r="FJ75" s="23">
        <f t="shared" si="396"/>
        <v>0</v>
      </c>
      <c r="FK75" s="23">
        <f t="shared" si="397"/>
        <v>0</v>
      </c>
      <c r="FL75" s="23">
        <f t="shared" si="398"/>
        <v>0</v>
      </c>
      <c r="FM75" s="23">
        <f t="shared" si="399"/>
        <v>120</v>
      </c>
      <c r="FN75" s="23" t="str">
        <f>Input!AL75</f>
        <v>G900</v>
      </c>
      <c r="FO75" s="23" t="str">
        <f>Input!BB75</f>
        <v>U2100</v>
      </c>
      <c r="FP75" s="23">
        <f>Input!BR75</f>
        <v>0</v>
      </c>
      <c r="FQ75" s="23" t="str">
        <f>Input!CF75</f>
        <v/>
      </c>
      <c r="FR75" s="23" t="str">
        <f>Input!CT75</f>
        <v/>
      </c>
      <c r="FS75" s="23" t="str">
        <f>Input!DH75</f>
        <v/>
      </c>
      <c r="FT75" s="23" t="str">
        <f>Input!AM75</f>
        <v>38m/ 38m/ 38m</v>
      </c>
      <c r="FU75" s="23" t="str">
        <f>Input!BC75</f>
        <v>36m/ 36m/ 36m</v>
      </c>
      <c r="FV75" s="23">
        <f>Input!BS75</f>
        <v>0</v>
      </c>
      <c r="FW75" s="23" t="str">
        <f>Input!CG75</f>
        <v/>
      </c>
      <c r="FX75" s="23" t="str">
        <f>Input!CU75</f>
        <v/>
      </c>
      <c r="FY75" s="23" t="str">
        <f>Input!DI75</f>
        <v/>
      </c>
      <c r="FZ75" s="23" t="str">
        <f t="shared" si="400"/>
        <v>38m/ 38m/ 38m</v>
      </c>
      <c r="GA75" s="23" t="str">
        <f t="shared" si="401"/>
        <v>36m/ 36m/ 36m</v>
      </c>
      <c r="GB75" s="23" t="str">
        <f t="shared" si="402"/>
        <v/>
      </c>
      <c r="GC75" s="23" t="str">
        <f t="shared" si="403"/>
        <v/>
      </c>
      <c r="GD75" s="23" t="str">
        <f t="shared" si="404"/>
        <v/>
      </c>
      <c r="GE75" s="23" t="str">
        <f t="shared" si="405"/>
        <v/>
      </c>
      <c r="GF75" s="23">
        <f t="shared" si="406"/>
        <v>38</v>
      </c>
      <c r="GG75" s="23">
        <f t="shared" si="407"/>
        <v>38</v>
      </c>
      <c r="GH75" s="23">
        <f t="shared" si="408"/>
        <v>38</v>
      </c>
      <c r="GI75" s="23">
        <f t="shared" si="409"/>
        <v>0</v>
      </c>
      <c r="GJ75" s="23">
        <f t="shared" si="410"/>
        <v>0</v>
      </c>
      <c r="GK75" s="23">
        <f t="shared" si="411"/>
        <v>0</v>
      </c>
      <c r="GL75" s="23">
        <f t="shared" si="412"/>
        <v>36</v>
      </c>
      <c r="GM75" s="23">
        <f t="shared" si="413"/>
        <v>36</v>
      </c>
      <c r="GN75" s="23">
        <f t="shared" si="414"/>
        <v>36</v>
      </c>
      <c r="GO75" s="23">
        <f t="shared" si="415"/>
        <v>0</v>
      </c>
      <c r="GP75" s="23">
        <f t="shared" si="416"/>
        <v>0</v>
      </c>
      <c r="GQ75" s="23">
        <f t="shared" si="417"/>
        <v>0</v>
      </c>
      <c r="GR75" s="23">
        <f t="shared" si="418"/>
        <v>0</v>
      </c>
      <c r="GS75" s="23">
        <f t="shared" si="419"/>
        <v>0</v>
      </c>
      <c r="GT75" s="23">
        <f t="shared" si="420"/>
        <v>0</v>
      </c>
      <c r="GU75" s="23">
        <f t="shared" si="421"/>
        <v>0</v>
      </c>
      <c r="GV75" s="23">
        <f t="shared" si="422"/>
        <v>0</v>
      </c>
      <c r="GW75" s="23">
        <f t="shared" si="423"/>
        <v>0</v>
      </c>
      <c r="GX75" s="23">
        <f t="shared" si="424"/>
        <v>0</v>
      </c>
      <c r="GY75" s="23">
        <f t="shared" si="425"/>
        <v>0</v>
      </c>
      <c r="GZ75" s="23">
        <f t="shared" si="426"/>
        <v>0</v>
      </c>
      <c r="HA75" s="23">
        <f t="shared" si="427"/>
        <v>0</v>
      </c>
      <c r="HB75" s="23">
        <f t="shared" si="428"/>
        <v>0</v>
      </c>
      <c r="HC75" s="23">
        <f t="shared" si="429"/>
        <v>0</v>
      </c>
      <c r="HD75" s="23">
        <f t="shared" si="430"/>
        <v>0</v>
      </c>
      <c r="HE75" s="23">
        <f t="shared" si="431"/>
        <v>0</v>
      </c>
      <c r="HF75" s="23">
        <f t="shared" si="432"/>
        <v>0</v>
      </c>
      <c r="HG75" s="23">
        <f t="shared" si="433"/>
        <v>0</v>
      </c>
      <c r="HH75" s="23">
        <f t="shared" si="434"/>
        <v>0</v>
      </c>
      <c r="HI75" s="23">
        <f t="shared" si="435"/>
        <v>0</v>
      </c>
      <c r="HJ75" s="23">
        <f t="shared" si="436"/>
        <v>0</v>
      </c>
      <c r="HK75" s="23">
        <f t="shared" si="437"/>
        <v>0</v>
      </c>
      <c r="HL75" s="23">
        <f t="shared" si="438"/>
        <v>0</v>
      </c>
      <c r="HM75" s="23">
        <f t="shared" si="439"/>
        <v>0</v>
      </c>
      <c r="HN75" s="23">
        <f t="shared" si="440"/>
        <v>0</v>
      </c>
      <c r="HO75" s="23">
        <f t="shared" si="441"/>
        <v>0</v>
      </c>
      <c r="HP75" s="23" t="str">
        <f>INDEX(LabNameList,MATCH(LabId,LabIDList,0))</f>
        <v>Trung tâm Kiểm định và Chứng nhận 2</v>
      </c>
      <c r="HQ75" s="23">
        <f t="shared" si="442"/>
        <v>38</v>
      </c>
      <c r="HR75" s="23">
        <f t="shared" si="443"/>
        <v>36</v>
      </c>
      <c r="HS75" s="23">
        <f t="shared" si="444"/>
        <v>0</v>
      </c>
      <c r="HT75" s="23">
        <f t="shared" si="445"/>
        <v>0</v>
      </c>
      <c r="HU75" s="23">
        <f t="shared" si="446"/>
        <v>0</v>
      </c>
      <c r="HV75" s="23">
        <f t="shared" si="447"/>
        <v>0</v>
      </c>
      <c r="HW75" s="22">
        <f t="shared" si="448"/>
        <v>36</v>
      </c>
      <c r="HX75" s="22">
        <f>Input!EB75</f>
        <v>16</v>
      </c>
      <c r="HY75" s="23">
        <v>97</v>
      </c>
      <c r="HZ75" s="23"/>
      <c r="IA75" s="23"/>
      <c r="IB75" s="23"/>
      <c r="IC75" s="25" t="str">
        <f t="shared" si="449"/>
        <v>B00074050118TG78</v>
      </c>
      <c r="ID75" s="26">
        <f>Input!O75</f>
        <v>74</v>
      </c>
      <c r="IE75" s="260" t="str">
        <f t="shared" si="450"/>
        <v>050118</v>
      </c>
      <c r="IF75" s="25" t="s">
        <v>7141</v>
      </c>
      <c r="IG75" s="260" t="str">
        <f t="shared" si="451"/>
        <v>05/01/2018</v>
      </c>
      <c r="IH75" s="260" t="str">
        <f t="shared" si="452"/>
        <v>05/01/2023</v>
      </c>
      <c r="II75" s="342" t="str">
        <f xml:space="preserve"> Input!R75</f>
        <v>05/01/2018</v>
      </c>
      <c r="IJ75" s="260">
        <f t="shared" si="453"/>
        <v>44931</v>
      </c>
      <c r="IK75" s="261">
        <f t="shared" si="454"/>
        <v>3</v>
      </c>
      <c r="IL75" s="262" t="str">
        <f t="shared" si="455"/>
        <v>3-2</v>
      </c>
      <c r="IM75" s="262" t="str">
        <f t="shared" si="456"/>
        <v>CHUNG</v>
      </c>
      <c r="IN75" s="262" t="str">
        <f t="shared" si="457"/>
        <v>KHAC</v>
      </c>
      <c r="IO75" s="262" t="str">
        <f t="shared" si="458"/>
        <v/>
      </c>
      <c r="IP75" s="262" t="str">
        <f t="shared" si="459"/>
        <v/>
      </c>
      <c r="IQ75" s="262" t="str">
        <f t="shared" si="460"/>
        <v/>
      </c>
      <c r="IR75" s="262">
        <f t="shared" si="461"/>
        <v>2</v>
      </c>
      <c r="IS75" s="262">
        <f t="shared" si="462"/>
        <v>1</v>
      </c>
      <c r="IT75" s="262" t="str">
        <f t="shared" si="463"/>
        <v>Yes</v>
      </c>
      <c r="IU75" s="262" t="str">
        <f t="shared" si="464"/>
        <v>Yes</v>
      </c>
    </row>
    <row r="76" spans="1:255" ht="114.75">
      <c r="A76" s="349">
        <f>Input!A76</f>
        <v>75</v>
      </c>
      <c r="B76" s="22" t="str">
        <f>INDEX(ApplicantIDList,MATCH(AI76,ApplicantNameList,0))</f>
        <v>VNM-HCM</v>
      </c>
      <c r="C76" s="22" t="str">
        <f>INDEX(OperatorIDList,MATCH(AJ76,OperatorNameList,0))</f>
        <v>VNMOBILE</v>
      </c>
      <c r="D76" s="22" t="str">
        <f>Input!Y76</f>
        <v>359187</v>
      </c>
      <c r="E76" s="22" t="str">
        <f>Input!G76</f>
        <v>Số 15A, đường Linh Đông, tổ 5, khu phố 7, phường Linh Đông, quận Thủ Đức, thành phố Hồ Chí Minh.</v>
      </c>
      <c r="F76" s="22" t="str">
        <f>TRIM(SUBSTITUTE(SUBSTITUTE(Input!H76,"Thành phố ",""),"Tỉnh ",""))</f>
        <v>Hồ Chí Minh</v>
      </c>
      <c r="G76" s="22" t="str">
        <f>Input!I76</f>
        <v>106,74568</v>
      </c>
      <c r="H76" s="22" t="str">
        <f>Input!J76</f>
        <v>10,84559</v>
      </c>
      <c r="I76" s="22">
        <f>Input!V76</f>
        <v>2</v>
      </c>
      <c r="J76" s="22" t="str">
        <f>Input!K76</f>
        <v>K00075251217D005</v>
      </c>
      <c r="K76" s="24" t="str">
        <f>TEXT(Input!L76,"dd/mm/yyyy")</f>
        <v>30/12/2017</v>
      </c>
      <c r="L76" s="24" t="str">
        <f>TEXT(Input!M76,"dd/mm/yyyy")</f>
        <v>25/12/2017</v>
      </c>
      <c r="M76" s="22" t="str">
        <f t="shared" si="300"/>
        <v>CÔNG TY CỔ PHẦN VIỄN THÔNG DI ĐỘNG VIETNAMOBILE;CÔNG TY CỔ PHẦN VIỄN THÔNG DI ĐỘNG VIETNAMOBILE</v>
      </c>
      <c r="N76" s="22" t="str">
        <f t="shared" si="301"/>
        <v>359187;359187</v>
      </c>
      <c r="O76" s="22" t="str">
        <f t="shared" si="302"/>
        <v>ERICSSON RBS 2216;ZTE ZXSDR BS8700</v>
      </c>
      <c r="P76" s="22" t="str">
        <f t="shared" si="303"/>
        <v>3;3</v>
      </c>
      <c r="Q76" s="22" t="str">
        <f t="shared" si="304"/>
        <v>4/4/4;2/2/2</v>
      </c>
      <c r="R76" s="22" t="str">
        <f t="shared" si="305"/>
        <v>80W/ 80W/ 80W;80W/ 80W/ 80W</v>
      </c>
      <c r="S76" s="22" t="str">
        <f t="shared" si="306"/>
        <v>G900;U2100</v>
      </c>
      <c r="T76" s="22" t="str">
        <f t="shared" si="307"/>
        <v>30m/ 30m/ 30m;26m/ 26m/ 26m</v>
      </c>
      <c r="U76" s="22">
        <v>75</v>
      </c>
      <c r="V76" s="22"/>
      <c r="W76" s="22" t="b">
        <f>INDEX(TrueFalseList,_xlfn.IFNA(MATCH(Input!EC76,CoKhongList,0),MATCH(Input!EC76,YesNoList,0)))</f>
        <v>0</v>
      </c>
      <c r="X76" s="22" t="b">
        <f>INDEX(TrueFalseList,_xlfn.IFNA(MATCH(Input!W76,CoKhongList,0),MATCH(Input!W76,YesNoList,0)))</f>
        <v>0</v>
      </c>
      <c r="Y76" s="22" t="str">
        <f>Input!DZ76</f>
        <v/>
      </c>
      <c r="Z76" s="22" t="b">
        <f>INDEX(TrueFalseList,_xlfn.IFNA(MATCH(Input!EA76,CoKhongList,0),MATCH(Input!EA76,YesNoList,0)))</f>
        <v>1</v>
      </c>
      <c r="AA76" s="22">
        <f t="shared" si="308"/>
        <v>21</v>
      </c>
      <c r="AB76" s="22" t="b">
        <v>0</v>
      </c>
      <c r="AC76" s="22" t="b">
        <v>1</v>
      </c>
      <c r="AD76" s="22">
        <f>Input!DR76</f>
        <v>0</v>
      </c>
      <c r="AE76" s="22"/>
      <c r="AF76" s="22">
        <f>Options!D80</f>
        <v>0</v>
      </c>
      <c r="AG76" s="22">
        <f t="shared" si="309"/>
        <v>0</v>
      </c>
      <c r="AH76" s="23"/>
      <c r="AI76" s="350" t="str">
        <f>Input!E76</f>
        <v>CHI NHÁNH CÔNG TY CỔ PHẦN VIỄN THÔNG DI ĐỘNG VIETNAMOBILE TẠI THÀNH PHỐ HỒ CHÍ MINH</v>
      </c>
      <c r="AJ76" s="350" t="str">
        <f>Input!F76</f>
        <v>CÔNG TY CỔ PHẦN VIỄN THÔNG DI ĐỘNG VIETNAMOBILE</v>
      </c>
      <c r="AK76" s="22">
        <f t="shared" si="310"/>
        <v>6</v>
      </c>
      <c r="AL76" s="258" t="str">
        <f t="shared" si="311"/>
        <v>thành phố Hồ Chí Minh.</v>
      </c>
      <c r="AM76" s="258" t="str">
        <f t="shared" si="312"/>
        <v>quận Thủ Đức</v>
      </c>
      <c r="AN76" s="258" t="str">
        <f t="shared" si="313"/>
        <v>phường Linh Đông</v>
      </c>
      <c r="AO76" s="22" t="str">
        <f>INDEX(CityIDList,MATCH(F76,CityNameList,0))</f>
        <v>HCM</v>
      </c>
      <c r="AP76" s="23" t="str">
        <f>Input!X76</f>
        <v>CÔNG TY CỔ PHẦN VIỄN THÔNG DI ĐỘNG VIETNAMOBILE</v>
      </c>
      <c r="AQ76" s="23" t="str">
        <f>Input!AN76</f>
        <v>CÔNG TY CỔ PHẦN VIỄN THÔNG DI ĐỘNG VIETNAMOBILE</v>
      </c>
      <c r="AR76" s="23">
        <f>Input!BD76</f>
        <v>0</v>
      </c>
      <c r="AS76" s="23" t="str">
        <f>Input!BT76</f>
        <v/>
      </c>
      <c r="AT76" s="23" t="str">
        <f>Input!CH76</f>
        <v/>
      </c>
      <c r="AU76" s="23" t="str">
        <f>Input!CV76</f>
        <v/>
      </c>
      <c r="AV76" s="23" t="str">
        <f>IF(I76&gt;=1,INDEX(OperatorIDList,MATCH(AP76,OperatorNameList,0)),"")</f>
        <v>VNMOBILE</v>
      </c>
      <c r="AW76" s="23" t="str">
        <f>IF(I76&gt;=2,INDEX(OperatorIDList,MATCH(AQ76,OperatorNameList,0)),"")</f>
        <v>VNMOBILE</v>
      </c>
      <c r="AX76" s="23" t="str">
        <f>IF(I76&gt;=3,INDEX(OperatorIDList,MATCH(AR76,OperatorNameList,0)),"")</f>
        <v/>
      </c>
      <c r="AY76" s="23" t="str">
        <f>IF(I76&gt;=4,INDEX(OperatorIDList,MATCH(AS76,OperatorNameList,0)),"")</f>
        <v/>
      </c>
      <c r="AZ76" s="23" t="str">
        <f>IF(I76&gt;=5,INDEX(OperatorIDList,MATCH(AT76,OperatorNameList,0)),"")</f>
        <v/>
      </c>
      <c r="BA76" s="23" t="str">
        <f>IF(I76&gt;=6,INDEX(OperatorIDList,MATCH(AU76,OperatorNameList,0)),"")</f>
        <v/>
      </c>
      <c r="BB76" s="23" t="str">
        <f t="shared" si="314"/>
        <v>VNMOBILE;VNMOBILE</v>
      </c>
      <c r="BC76" s="23" t="str">
        <f>Input!Y76</f>
        <v>359187</v>
      </c>
      <c r="BD76" s="23" t="str">
        <f>Input!AO76</f>
        <v>359187</v>
      </c>
      <c r="BE76" s="23">
        <f>Input!BE76</f>
        <v>0</v>
      </c>
      <c r="BF76" s="23" t="str">
        <f>Input!BU76</f>
        <v/>
      </c>
      <c r="BG76" s="23" t="str">
        <f>Input!CI76</f>
        <v/>
      </c>
      <c r="BH76" s="23" t="str">
        <f>Input!CW76</f>
        <v/>
      </c>
      <c r="BI76" s="23" t="str">
        <f>Input!Z76</f>
        <v>ERICSSON RBS 2216</v>
      </c>
      <c r="BJ76" s="23" t="str">
        <f>Input!AP76</f>
        <v>ZTE ZXSDR BS8700</v>
      </c>
      <c r="BK76" s="23">
        <f>Input!BF76</f>
        <v>0</v>
      </c>
      <c r="BL76" s="23" t="str">
        <f>Input!BV76</f>
        <v/>
      </c>
      <c r="BM76" s="23" t="str">
        <f>Input!CJ76</f>
        <v/>
      </c>
      <c r="BN76" s="23" t="str">
        <f>Input!CX76</f>
        <v/>
      </c>
      <c r="BO76" s="350">
        <f>IF(ISNUMBER(Input!AA76),Input!AA76,0)</f>
        <v>3</v>
      </c>
      <c r="BP76" s="350">
        <f>IF(ISNUMBER(Input!AQ76),Input!AQ76,0)</f>
        <v>3</v>
      </c>
      <c r="BQ76" s="350">
        <f>IF(ISNUMBER(Input!BG76),Input!BG76,0)</f>
        <v>0</v>
      </c>
      <c r="BR76" s="350">
        <f>IF(ISNUMBER(Input!BW76),Input!BW76,0)</f>
        <v>0</v>
      </c>
      <c r="BS76" s="350">
        <f>IF(ISNUMBER(Input!CK76),Input!CK76,0)</f>
        <v>0</v>
      </c>
      <c r="BT76" s="351">
        <f>IF(ISNUMBER(Input!CY76),Input!CY76,0)</f>
        <v>0</v>
      </c>
      <c r="BU76" s="23" t="str">
        <f>Input!AF76</f>
        <v>4/4/4</v>
      </c>
      <c r="BV76" s="23" t="str">
        <f>Input!AV76</f>
        <v>2/2/2</v>
      </c>
      <c r="BW76" s="23" t="str">
        <f>Input!BL76</f>
        <v/>
      </c>
      <c r="BX76" s="23" t="str">
        <f>Input!CA76</f>
        <v/>
      </c>
      <c r="BY76" s="23" t="str">
        <f>Input!CO76</f>
        <v/>
      </c>
      <c r="BZ76" s="23" t="str">
        <f>Input!DC76</f>
        <v/>
      </c>
      <c r="CA76" s="23">
        <f t="shared" si="315"/>
        <v>4</v>
      </c>
      <c r="CB76" s="23">
        <f t="shared" si="316"/>
        <v>4</v>
      </c>
      <c r="CC76" s="23">
        <f t="shared" si="317"/>
        <v>4</v>
      </c>
      <c r="CD76" s="23">
        <f t="shared" si="318"/>
        <v>0</v>
      </c>
      <c r="CE76" s="23">
        <f t="shared" si="319"/>
        <v>0</v>
      </c>
      <c r="CF76" s="23">
        <f t="shared" si="320"/>
        <v>0</v>
      </c>
      <c r="CG76" s="23">
        <f t="shared" si="321"/>
        <v>2</v>
      </c>
      <c r="CH76" s="23">
        <f t="shared" si="322"/>
        <v>2</v>
      </c>
      <c r="CI76" s="23">
        <f t="shared" si="323"/>
        <v>2</v>
      </c>
      <c r="CJ76" s="23">
        <f t="shared" si="324"/>
        <v>0</v>
      </c>
      <c r="CK76" s="23">
        <f t="shared" si="325"/>
        <v>0</v>
      </c>
      <c r="CL76" s="23">
        <f t="shared" si="326"/>
        <v>0</v>
      </c>
      <c r="CM76" s="23">
        <f t="shared" si="327"/>
        <v>0</v>
      </c>
      <c r="CN76" s="23">
        <f t="shared" si="328"/>
        <v>0</v>
      </c>
      <c r="CO76" s="23">
        <f t="shared" si="329"/>
        <v>0</v>
      </c>
      <c r="CP76" s="23">
        <f t="shared" si="330"/>
        <v>0</v>
      </c>
      <c r="CQ76" s="23">
        <f t="shared" si="331"/>
        <v>0</v>
      </c>
      <c r="CR76" s="23">
        <f t="shared" si="332"/>
        <v>0</v>
      </c>
      <c r="CS76" s="23">
        <f t="shared" si="333"/>
        <v>0</v>
      </c>
      <c r="CT76" s="23">
        <f t="shared" si="334"/>
        <v>0</v>
      </c>
      <c r="CU76" s="23">
        <f t="shared" si="335"/>
        <v>0</v>
      </c>
      <c r="CV76" s="23">
        <f t="shared" si="336"/>
        <v>0</v>
      </c>
      <c r="CW76" s="23">
        <f t="shared" si="337"/>
        <v>0</v>
      </c>
      <c r="CX76" s="23">
        <f t="shared" si="338"/>
        <v>0</v>
      </c>
      <c r="CY76" s="23">
        <f t="shared" si="339"/>
        <v>0</v>
      </c>
      <c r="CZ76" s="23">
        <f t="shared" si="340"/>
        <v>0</v>
      </c>
      <c r="DA76" s="23">
        <f t="shared" si="341"/>
        <v>0</v>
      </c>
      <c r="DB76" s="23">
        <f t="shared" si="342"/>
        <v>0</v>
      </c>
      <c r="DC76" s="23">
        <f t="shared" si="343"/>
        <v>0</v>
      </c>
      <c r="DD76" s="23">
        <f t="shared" si="344"/>
        <v>0</v>
      </c>
      <c r="DE76" s="23">
        <f t="shared" si="345"/>
        <v>0</v>
      </c>
      <c r="DF76" s="23">
        <f t="shared" si="346"/>
        <v>0</v>
      </c>
      <c r="DG76" s="23">
        <f t="shared" si="347"/>
        <v>0</v>
      </c>
      <c r="DH76" s="23">
        <f t="shared" si="348"/>
        <v>0</v>
      </c>
      <c r="DI76" s="23">
        <f t="shared" si="349"/>
        <v>0</v>
      </c>
      <c r="DJ76" s="23">
        <f t="shared" si="350"/>
        <v>0</v>
      </c>
      <c r="DK76" s="23" t="str">
        <f>Input!AK76</f>
        <v>80W/80W/80W</v>
      </c>
      <c r="DL76" s="23" t="str">
        <f>Input!BA76</f>
        <v>80W/80W/80W</v>
      </c>
      <c r="DM76" s="23" t="str">
        <f>Input!BQ76</f>
        <v/>
      </c>
      <c r="DN76" s="23" t="str">
        <f>Input!CE76</f>
        <v/>
      </c>
      <c r="DO76" s="23" t="str">
        <f>Input!CS76</f>
        <v/>
      </c>
      <c r="DP76" s="23" t="str">
        <f>Input!DG76</f>
        <v/>
      </c>
      <c r="DQ76" s="23" t="str">
        <f t="shared" si="351"/>
        <v>80W/ 80W/ 80W</v>
      </c>
      <c r="DR76" s="23" t="str">
        <f t="shared" si="352"/>
        <v>80W/ 80W/ 80W</v>
      </c>
      <c r="DS76" s="23" t="str">
        <f t="shared" si="353"/>
        <v/>
      </c>
      <c r="DT76" s="23" t="str">
        <f t="shared" si="354"/>
        <v/>
      </c>
      <c r="DU76" s="23" t="str">
        <f t="shared" si="355"/>
        <v/>
      </c>
      <c r="DV76" s="23" t="str">
        <f t="shared" si="356"/>
        <v/>
      </c>
      <c r="DW76" s="23">
        <f t="shared" si="357"/>
        <v>80</v>
      </c>
      <c r="DX76" s="23">
        <f t="shared" si="358"/>
        <v>80</v>
      </c>
      <c r="DY76" s="23">
        <f t="shared" si="359"/>
        <v>80</v>
      </c>
      <c r="DZ76" s="23">
        <f t="shared" si="360"/>
        <v>0</v>
      </c>
      <c r="EA76" s="23">
        <f t="shared" si="361"/>
        <v>0</v>
      </c>
      <c r="EB76" s="23">
        <f t="shared" si="362"/>
        <v>0</v>
      </c>
      <c r="EC76" s="23">
        <f t="shared" si="363"/>
        <v>80</v>
      </c>
      <c r="ED76" s="23">
        <f t="shared" si="364"/>
        <v>80</v>
      </c>
      <c r="EE76" s="23">
        <f t="shared" si="365"/>
        <v>80</v>
      </c>
      <c r="EF76" s="23">
        <f t="shared" si="366"/>
        <v>80</v>
      </c>
      <c r="EG76" s="23">
        <f t="shared" si="367"/>
        <v>0</v>
      </c>
      <c r="EH76" s="23">
        <f t="shared" si="368"/>
        <v>0</v>
      </c>
      <c r="EI76" s="23">
        <f t="shared" si="369"/>
        <v>0</v>
      </c>
      <c r="EJ76" s="23">
        <f t="shared" si="370"/>
        <v>80</v>
      </c>
      <c r="EK76" s="23">
        <f t="shared" si="371"/>
        <v>0</v>
      </c>
      <c r="EL76" s="23">
        <f t="shared" si="372"/>
        <v>0</v>
      </c>
      <c r="EM76" s="23">
        <f t="shared" si="373"/>
        <v>0</v>
      </c>
      <c r="EN76" s="23">
        <f t="shared" si="374"/>
        <v>0</v>
      </c>
      <c r="EO76" s="23">
        <f t="shared" si="375"/>
        <v>0</v>
      </c>
      <c r="EP76" s="23">
        <f t="shared" si="376"/>
        <v>0</v>
      </c>
      <c r="EQ76" s="23">
        <f t="shared" si="377"/>
        <v>0</v>
      </c>
      <c r="ER76" s="23">
        <f t="shared" si="378"/>
        <v>0</v>
      </c>
      <c r="ES76" s="23">
        <f t="shared" si="379"/>
        <v>0</v>
      </c>
      <c r="ET76" s="23">
        <f t="shared" si="380"/>
        <v>0</v>
      </c>
      <c r="EU76" s="23">
        <f t="shared" si="381"/>
        <v>0</v>
      </c>
      <c r="EV76" s="23">
        <f t="shared" si="382"/>
        <v>0</v>
      </c>
      <c r="EW76" s="23">
        <f t="shared" si="383"/>
        <v>0</v>
      </c>
      <c r="EX76" s="23">
        <f t="shared" si="384"/>
        <v>0</v>
      </c>
      <c r="EY76" s="23">
        <f t="shared" si="385"/>
        <v>0</v>
      </c>
      <c r="EZ76" s="23">
        <f t="shared" si="386"/>
        <v>0</v>
      </c>
      <c r="FA76" s="23">
        <f t="shared" si="387"/>
        <v>0</v>
      </c>
      <c r="FB76" s="23">
        <f t="shared" si="388"/>
        <v>0</v>
      </c>
      <c r="FC76" s="23">
        <f t="shared" si="389"/>
        <v>0</v>
      </c>
      <c r="FD76" s="23">
        <f t="shared" si="390"/>
        <v>0</v>
      </c>
      <c r="FE76" s="23">
        <f t="shared" si="391"/>
        <v>0</v>
      </c>
      <c r="FF76" s="23">
        <f t="shared" si="392"/>
        <v>0</v>
      </c>
      <c r="FG76" s="23">
        <f t="shared" si="393"/>
        <v>0</v>
      </c>
      <c r="FH76" s="23">
        <f t="shared" si="394"/>
        <v>0</v>
      </c>
      <c r="FI76" s="23">
        <f t="shared" si="395"/>
        <v>0</v>
      </c>
      <c r="FJ76" s="23">
        <f t="shared" si="396"/>
        <v>0</v>
      </c>
      <c r="FK76" s="23">
        <f t="shared" si="397"/>
        <v>0</v>
      </c>
      <c r="FL76" s="23">
        <f t="shared" si="398"/>
        <v>0</v>
      </c>
      <c r="FM76" s="23">
        <f t="shared" si="399"/>
        <v>80</v>
      </c>
      <c r="FN76" s="23" t="str">
        <f>Input!AL76</f>
        <v>G900</v>
      </c>
      <c r="FO76" s="23" t="str">
        <f>Input!BB76</f>
        <v>U2100</v>
      </c>
      <c r="FP76" s="23">
        <f>Input!BR76</f>
        <v>0</v>
      </c>
      <c r="FQ76" s="23" t="str">
        <f>Input!CF76</f>
        <v/>
      </c>
      <c r="FR76" s="23" t="str">
        <f>Input!CT76</f>
        <v/>
      </c>
      <c r="FS76" s="23" t="str">
        <f>Input!DH76</f>
        <v/>
      </c>
      <c r="FT76" s="23" t="str">
        <f>Input!AM76</f>
        <v>30m/ 30m/ 30m</v>
      </c>
      <c r="FU76" s="23" t="str">
        <f>Input!BC76</f>
        <v>26m/ 26m/ 26m</v>
      </c>
      <c r="FV76" s="23">
        <f>Input!BS76</f>
        <v>0</v>
      </c>
      <c r="FW76" s="23" t="str">
        <f>Input!CG76</f>
        <v/>
      </c>
      <c r="FX76" s="23" t="str">
        <f>Input!CU76</f>
        <v/>
      </c>
      <c r="FY76" s="23" t="str">
        <f>Input!DI76</f>
        <v/>
      </c>
      <c r="FZ76" s="23" t="str">
        <f t="shared" si="400"/>
        <v>30m/ 30m/ 30m</v>
      </c>
      <c r="GA76" s="23" t="str">
        <f t="shared" si="401"/>
        <v>26m/ 26m/ 26m</v>
      </c>
      <c r="GB76" s="23" t="str">
        <f t="shared" si="402"/>
        <v/>
      </c>
      <c r="GC76" s="23" t="str">
        <f t="shared" si="403"/>
        <v/>
      </c>
      <c r="GD76" s="23" t="str">
        <f t="shared" si="404"/>
        <v/>
      </c>
      <c r="GE76" s="23" t="str">
        <f t="shared" si="405"/>
        <v/>
      </c>
      <c r="GF76" s="23">
        <f t="shared" si="406"/>
        <v>30</v>
      </c>
      <c r="GG76" s="23">
        <f t="shared" si="407"/>
        <v>30</v>
      </c>
      <c r="GH76" s="23">
        <f t="shared" si="408"/>
        <v>30</v>
      </c>
      <c r="GI76" s="23">
        <f t="shared" si="409"/>
        <v>0</v>
      </c>
      <c r="GJ76" s="23">
        <f t="shared" si="410"/>
        <v>0</v>
      </c>
      <c r="GK76" s="23">
        <f t="shared" si="411"/>
        <v>0</v>
      </c>
      <c r="GL76" s="23">
        <f t="shared" si="412"/>
        <v>26</v>
      </c>
      <c r="GM76" s="23">
        <f t="shared" si="413"/>
        <v>26</v>
      </c>
      <c r="GN76" s="23">
        <f t="shared" si="414"/>
        <v>26</v>
      </c>
      <c r="GO76" s="23">
        <f t="shared" si="415"/>
        <v>0</v>
      </c>
      <c r="GP76" s="23">
        <f t="shared" si="416"/>
        <v>0</v>
      </c>
      <c r="GQ76" s="23">
        <f t="shared" si="417"/>
        <v>0</v>
      </c>
      <c r="GR76" s="23">
        <f t="shared" si="418"/>
        <v>0</v>
      </c>
      <c r="GS76" s="23">
        <f t="shared" si="419"/>
        <v>0</v>
      </c>
      <c r="GT76" s="23">
        <f t="shared" si="420"/>
        <v>0</v>
      </c>
      <c r="GU76" s="23">
        <f t="shared" si="421"/>
        <v>0</v>
      </c>
      <c r="GV76" s="23">
        <f t="shared" si="422"/>
        <v>0</v>
      </c>
      <c r="GW76" s="23">
        <f t="shared" si="423"/>
        <v>0</v>
      </c>
      <c r="GX76" s="23">
        <f t="shared" si="424"/>
        <v>0</v>
      </c>
      <c r="GY76" s="23">
        <f t="shared" si="425"/>
        <v>0</v>
      </c>
      <c r="GZ76" s="23">
        <f t="shared" si="426"/>
        <v>0</v>
      </c>
      <c r="HA76" s="23">
        <f t="shared" si="427"/>
        <v>0</v>
      </c>
      <c r="HB76" s="23">
        <f t="shared" si="428"/>
        <v>0</v>
      </c>
      <c r="HC76" s="23">
        <f t="shared" si="429"/>
        <v>0</v>
      </c>
      <c r="HD76" s="23">
        <f t="shared" si="430"/>
        <v>0</v>
      </c>
      <c r="HE76" s="23">
        <f t="shared" si="431"/>
        <v>0</v>
      </c>
      <c r="HF76" s="23">
        <f t="shared" si="432"/>
        <v>0</v>
      </c>
      <c r="HG76" s="23">
        <f t="shared" si="433"/>
        <v>0</v>
      </c>
      <c r="HH76" s="23">
        <f t="shared" si="434"/>
        <v>0</v>
      </c>
      <c r="HI76" s="23">
        <f t="shared" si="435"/>
        <v>0</v>
      </c>
      <c r="HJ76" s="23">
        <f t="shared" si="436"/>
        <v>0</v>
      </c>
      <c r="HK76" s="23">
        <f t="shared" si="437"/>
        <v>0</v>
      </c>
      <c r="HL76" s="23">
        <f t="shared" si="438"/>
        <v>0</v>
      </c>
      <c r="HM76" s="23">
        <f t="shared" si="439"/>
        <v>0</v>
      </c>
      <c r="HN76" s="23">
        <f t="shared" si="440"/>
        <v>0</v>
      </c>
      <c r="HO76" s="23">
        <f t="shared" si="441"/>
        <v>0</v>
      </c>
      <c r="HP76" s="23" t="str">
        <f>INDEX(LabNameList,MATCH(LabId,LabIDList,0))</f>
        <v>Trung tâm Kiểm định và Chứng nhận 2</v>
      </c>
      <c r="HQ76" s="23">
        <f t="shared" si="442"/>
        <v>30</v>
      </c>
      <c r="HR76" s="23">
        <f t="shared" si="443"/>
        <v>26</v>
      </c>
      <c r="HS76" s="23">
        <f t="shared" si="444"/>
        <v>0</v>
      </c>
      <c r="HT76" s="23">
        <f t="shared" si="445"/>
        <v>0</v>
      </c>
      <c r="HU76" s="23">
        <f t="shared" si="446"/>
        <v>0</v>
      </c>
      <c r="HV76" s="23">
        <f t="shared" si="447"/>
        <v>0</v>
      </c>
      <c r="HW76" s="22">
        <f t="shared" si="448"/>
        <v>26</v>
      </c>
      <c r="HX76" s="22">
        <f>Input!EB76</f>
        <v>5</v>
      </c>
      <c r="HY76" s="23">
        <v>97</v>
      </c>
      <c r="HZ76" s="23"/>
      <c r="IA76" s="23"/>
      <c r="IB76" s="23"/>
      <c r="IC76" s="25" t="str">
        <f t="shared" si="449"/>
        <v>B00075050118TG79</v>
      </c>
      <c r="ID76" s="26">
        <f>Input!O76</f>
        <v>75</v>
      </c>
      <c r="IE76" s="260" t="str">
        <f t="shared" si="450"/>
        <v>050118</v>
      </c>
      <c r="IF76" s="25" t="s">
        <v>7142</v>
      </c>
      <c r="IG76" s="260" t="str">
        <f t="shared" si="451"/>
        <v>05/01/2018</v>
      </c>
      <c r="IH76" s="260" t="str">
        <f t="shared" si="452"/>
        <v>05/01/2023</v>
      </c>
      <c r="II76" s="342" t="str">
        <f xml:space="preserve"> Input!R76</f>
        <v>05/01/2018</v>
      </c>
      <c r="IJ76" s="260">
        <f t="shared" si="453"/>
        <v>44931</v>
      </c>
      <c r="IK76" s="261">
        <f t="shared" si="454"/>
        <v>3</v>
      </c>
      <c r="IL76" s="262" t="str">
        <f t="shared" si="455"/>
        <v>3-2</v>
      </c>
      <c r="IM76" s="262" t="str">
        <f t="shared" si="456"/>
        <v>CHUNG</v>
      </c>
      <c r="IN76" s="262" t="str">
        <f t="shared" si="457"/>
        <v>KHAC</v>
      </c>
      <c r="IO76" s="262" t="str">
        <f t="shared" si="458"/>
        <v/>
      </c>
      <c r="IP76" s="262" t="str">
        <f t="shared" si="459"/>
        <v/>
      </c>
      <c r="IQ76" s="262" t="str">
        <f t="shared" si="460"/>
        <v/>
      </c>
      <c r="IR76" s="262">
        <f t="shared" si="461"/>
        <v>2</v>
      </c>
      <c r="IS76" s="262">
        <f t="shared" si="462"/>
        <v>1</v>
      </c>
      <c r="IT76" s="262" t="str">
        <f t="shared" si="463"/>
        <v>Yes</v>
      </c>
      <c r="IU76" s="262" t="str">
        <f t="shared" si="464"/>
        <v>Yes</v>
      </c>
    </row>
    <row r="77" spans="1:255" ht="114.75">
      <c r="A77" s="349">
        <f>Input!A77</f>
        <v>76</v>
      </c>
      <c r="B77" s="22" t="str">
        <f>INDEX(ApplicantIDList,MATCH(AI77,ApplicantNameList,0))</f>
        <v>VNM-HCM</v>
      </c>
      <c r="C77" s="22" t="str">
        <f>INDEX(OperatorIDList,MATCH(AJ77,OperatorNameList,0))</f>
        <v>VNMOBILE</v>
      </c>
      <c r="D77" s="22" t="str">
        <f>Input!Y77</f>
        <v>359281</v>
      </c>
      <c r="E77" s="22" t="str">
        <f>Input!G77</f>
        <v>Số 27, đường số 1, khu phố 5, phường Hiệp Bình Chánh, quận Thủ Đức, thành phố Hồ Chí Minh.</v>
      </c>
      <c r="F77" s="22" t="str">
        <f>TRIM(SUBSTITUTE(SUBSTITUTE(Input!H77,"Thành phố ",""),"Tỉnh ",""))</f>
        <v>Hồ Chí Minh</v>
      </c>
      <c r="G77" s="22" t="str">
        <f>Input!I77</f>
        <v>106,72918</v>
      </c>
      <c r="H77" s="22" t="str">
        <f>Input!J77</f>
        <v>10,8322</v>
      </c>
      <c r="I77" s="22">
        <f>Input!V77</f>
        <v>2</v>
      </c>
      <c r="J77" s="22" t="str">
        <f>Input!K77</f>
        <v>K00076251217D005</v>
      </c>
      <c r="K77" s="24" t="str">
        <f>TEXT(Input!L77,"dd/mm/yyyy")</f>
        <v>30/12/2017</v>
      </c>
      <c r="L77" s="24" t="str">
        <f>TEXT(Input!M77,"dd/mm/yyyy")</f>
        <v>25/12/2017</v>
      </c>
      <c r="M77" s="22" t="str">
        <f t="shared" si="300"/>
        <v>CÔNG TY CỔ PHẦN VIỄN THÔNG DI ĐỘNG VIETNAMOBILE;CÔNG TY CỔ PHẦN VIỄN THÔNG DI ĐỘNG VIETNAMOBILE</v>
      </c>
      <c r="N77" s="22" t="str">
        <f t="shared" si="301"/>
        <v>359281;359281</v>
      </c>
      <c r="O77" s="22" t="str">
        <f t="shared" si="302"/>
        <v>ERICSSON RBS 2216;ZTE ZXSDR BS8700</v>
      </c>
      <c r="P77" s="22" t="str">
        <f t="shared" si="303"/>
        <v>3;3</v>
      </c>
      <c r="Q77" s="22" t="str">
        <f t="shared" si="304"/>
        <v>2/3/3;2/2/2</v>
      </c>
      <c r="R77" s="22" t="str">
        <f t="shared" si="305"/>
        <v>40W/ 76W/ 76W;80W/ 80W/ 80W</v>
      </c>
      <c r="S77" s="22" t="str">
        <f t="shared" si="306"/>
        <v>G900;U2100</v>
      </c>
      <c r="T77" s="22" t="str">
        <f t="shared" si="307"/>
        <v>24m/ 24m/ 24m;22m/ 22m/ 22m</v>
      </c>
      <c r="U77" s="22">
        <v>76</v>
      </c>
      <c r="V77" s="22"/>
      <c r="W77" s="22" t="b">
        <f>INDEX(TrueFalseList,_xlfn.IFNA(MATCH(Input!EC77,CoKhongList,0),MATCH(Input!EC77,YesNoList,0)))</f>
        <v>0</v>
      </c>
      <c r="X77" s="22" t="b">
        <f>INDEX(TrueFalseList,_xlfn.IFNA(MATCH(Input!W77,CoKhongList,0),MATCH(Input!W77,YesNoList,0)))</f>
        <v>0</v>
      </c>
      <c r="Y77" s="22" t="str">
        <f>Input!DZ77</f>
        <v/>
      </c>
      <c r="Z77" s="22" t="b">
        <f>INDEX(TrueFalseList,_xlfn.IFNA(MATCH(Input!EA77,CoKhongList,0),MATCH(Input!EA77,YesNoList,0)))</f>
        <v>1</v>
      </c>
      <c r="AA77" s="22">
        <f t="shared" si="308"/>
        <v>17</v>
      </c>
      <c r="AB77" s="22" t="b">
        <v>0</v>
      </c>
      <c r="AC77" s="22" t="b">
        <v>1</v>
      </c>
      <c r="AD77" s="22">
        <f>Input!DR77</f>
        <v>0</v>
      </c>
      <c r="AE77" s="22"/>
      <c r="AF77" s="22">
        <f>Options!D81</f>
        <v>0</v>
      </c>
      <c r="AG77" s="22">
        <f t="shared" si="309"/>
        <v>0</v>
      </c>
      <c r="AH77" s="23"/>
      <c r="AI77" s="350" t="str">
        <f>Input!E77</f>
        <v>CHI NHÁNH CÔNG TY CỔ PHẦN VIỄN THÔNG DI ĐỘNG VIETNAMOBILE TẠI THÀNH PHỐ HỒ CHÍ MINH</v>
      </c>
      <c r="AJ77" s="350" t="str">
        <f>Input!F77</f>
        <v>CÔNG TY CỔ PHẦN VIỄN THÔNG DI ĐỘNG VIETNAMOBILE</v>
      </c>
      <c r="AK77" s="22">
        <f t="shared" si="310"/>
        <v>5</v>
      </c>
      <c r="AL77" s="258" t="str">
        <f t="shared" si="311"/>
        <v>thành phố Hồ Chí Minh.</v>
      </c>
      <c r="AM77" s="258" t="str">
        <f t="shared" si="312"/>
        <v>quận Thủ Đức</v>
      </c>
      <c r="AN77" s="258" t="str">
        <f t="shared" si="313"/>
        <v>phường Hiệp Bình Chánh</v>
      </c>
      <c r="AO77" s="22" t="str">
        <f>INDEX(CityIDList,MATCH(F77,CityNameList,0))</f>
        <v>HCM</v>
      </c>
      <c r="AP77" s="23" t="str">
        <f>Input!X77</f>
        <v>CÔNG TY CỔ PHẦN VIỄN THÔNG DI ĐỘNG VIETNAMOBILE</v>
      </c>
      <c r="AQ77" s="23" t="str">
        <f>Input!AN77</f>
        <v>CÔNG TY CỔ PHẦN VIỄN THÔNG DI ĐỘNG VIETNAMOBILE</v>
      </c>
      <c r="AR77" s="23">
        <f>Input!BD77</f>
        <v>0</v>
      </c>
      <c r="AS77" s="23" t="str">
        <f>Input!BT77</f>
        <v/>
      </c>
      <c r="AT77" s="23" t="str">
        <f>Input!CH77</f>
        <v/>
      </c>
      <c r="AU77" s="23" t="str">
        <f>Input!CV77</f>
        <v/>
      </c>
      <c r="AV77" s="23" t="str">
        <f>IF(I77&gt;=1,INDEX(OperatorIDList,MATCH(AP77,OperatorNameList,0)),"")</f>
        <v>VNMOBILE</v>
      </c>
      <c r="AW77" s="23" t="str">
        <f>IF(I77&gt;=2,INDEX(OperatorIDList,MATCH(AQ77,OperatorNameList,0)),"")</f>
        <v>VNMOBILE</v>
      </c>
      <c r="AX77" s="23" t="str">
        <f>IF(I77&gt;=3,INDEX(OperatorIDList,MATCH(AR77,OperatorNameList,0)),"")</f>
        <v/>
      </c>
      <c r="AY77" s="23" t="str">
        <f>IF(I77&gt;=4,INDEX(OperatorIDList,MATCH(AS77,OperatorNameList,0)),"")</f>
        <v/>
      </c>
      <c r="AZ77" s="23" t="str">
        <f>IF(I77&gt;=5,INDEX(OperatorIDList,MATCH(AT77,OperatorNameList,0)),"")</f>
        <v/>
      </c>
      <c r="BA77" s="23" t="str">
        <f>IF(I77&gt;=6,INDEX(OperatorIDList,MATCH(AU77,OperatorNameList,0)),"")</f>
        <v/>
      </c>
      <c r="BB77" s="23" t="str">
        <f t="shared" si="314"/>
        <v>VNMOBILE;VNMOBILE</v>
      </c>
      <c r="BC77" s="23" t="str">
        <f>Input!Y77</f>
        <v>359281</v>
      </c>
      <c r="BD77" s="23" t="str">
        <f>Input!AO77</f>
        <v>359281</v>
      </c>
      <c r="BE77" s="23">
        <f>Input!BE77</f>
        <v>0</v>
      </c>
      <c r="BF77" s="23" t="str">
        <f>Input!BU77</f>
        <v/>
      </c>
      <c r="BG77" s="23" t="str">
        <f>Input!CI77</f>
        <v/>
      </c>
      <c r="BH77" s="23" t="str">
        <f>Input!CW77</f>
        <v/>
      </c>
      <c r="BI77" s="23" t="str">
        <f>Input!Z77</f>
        <v>ERICSSON RBS 2216</v>
      </c>
      <c r="BJ77" s="23" t="str">
        <f>Input!AP77</f>
        <v>ZTE ZXSDR BS8700</v>
      </c>
      <c r="BK77" s="23">
        <f>Input!BF77</f>
        <v>0</v>
      </c>
      <c r="BL77" s="23" t="str">
        <f>Input!BV77</f>
        <v/>
      </c>
      <c r="BM77" s="23" t="str">
        <f>Input!CJ77</f>
        <v/>
      </c>
      <c r="BN77" s="23" t="str">
        <f>Input!CX77</f>
        <v/>
      </c>
      <c r="BO77" s="350">
        <f>IF(ISNUMBER(Input!AA77),Input!AA77,0)</f>
        <v>3</v>
      </c>
      <c r="BP77" s="350">
        <f>IF(ISNUMBER(Input!AQ77),Input!AQ77,0)</f>
        <v>3</v>
      </c>
      <c r="BQ77" s="350">
        <f>IF(ISNUMBER(Input!BG77),Input!BG77,0)</f>
        <v>0</v>
      </c>
      <c r="BR77" s="350">
        <f>IF(ISNUMBER(Input!BW77),Input!BW77,0)</f>
        <v>0</v>
      </c>
      <c r="BS77" s="350">
        <f>IF(ISNUMBER(Input!CK77),Input!CK77,0)</f>
        <v>0</v>
      </c>
      <c r="BT77" s="351">
        <f>IF(ISNUMBER(Input!CY77),Input!CY77,0)</f>
        <v>0</v>
      </c>
      <c r="BU77" s="23" t="str">
        <f>Input!AF77</f>
        <v>2/3/3</v>
      </c>
      <c r="BV77" s="23" t="str">
        <f>Input!AV77</f>
        <v>2/2/2</v>
      </c>
      <c r="BW77" s="23" t="str">
        <f>Input!BL77</f>
        <v/>
      </c>
      <c r="BX77" s="23" t="str">
        <f>Input!CA77</f>
        <v/>
      </c>
      <c r="BY77" s="23" t="str">
        <f>Input!CO77</f>
        <v/>
      </c>
      <c r="BZ77" s="23" t="str">
        <f>Input!DC77</f>
        <v/>
      </c>
      <c r="CA77" s="23">
        <f t="shared" si="315"/>
        <v>2</v>
      </c>
      <c r="CB77" s="23">
        <f t="shared" si="316"/>
        <v>3</v>
      </c>
      <c r="CC77" s="23">
        <f t="shared" si="317"/>
        <v>3</v>
      </c>
      <c r="CD77" s="23">
        <f t="shared" si="318"/>
        <v>0</v>
      </c>
      <c r="CE77" s="23">
        <f t="shared" si="319"/>
        <v>0</v>
      </c>
      <c r="CF77" s="23">
        <f t="shared" si="320"/>
        <v>0</v>
      </c>
      <c r="CG77" s="23">
        <f t="shared" si="321"/>
        <v>2</v>
      </c>
      <c r="CH77" s="23">
        <f t="shared" si="322"/>
        <v>2</v>
      </c>
      <c r="CI77" s="23">
        <f t="shared" si="323"/>
        <v>2</v>
      </c>
      <c r="CJ77" s="23">
        <f t="shared" si="324"/>
        <v>0</v>
      </c>
      <c r="CK77" s="23">
        <f t="shared" si="325"/>
        <v>0</v>
      </c>
      <c r="CL77" s="23">
        <f t="shared" si="326"/>
        <v>0</v>
      </c>
      <c r="CM77" s="23">
        <f t="shared" si="327"/>
        <v>0</v>
      </c>
      <c r="CN77" s="23">
        <f t="shared" si="328"/>
        <v>0</v>
      </c>
      <c r="CO77" s="23">
        <f t="shared" si="329"/>
        <v>0</v>
      </c>
      <c r="CP77" s="23">
        <f t="shared" si="330"/>
        <v>0</v>
      </c>
      <c r="CQ77" s="23">
        <f t="shared" si="331"/>
        <v>0</v>
      </c>
      <c r="CR77" s="23">
        <f t="shared" si="332"/>
        <v>0</v>
      </c>
      <c r="CS77" s="23">
        <f t="shared" si="333"/>
        <v>0</v>
      </c>
      <c r="CT77" s="23">
        <f t="shared" si="334"/>
        <v>0</v>
      </c>
      <c r="CU77" s="23">
        <f t="shared" si="335"/>
        <v>0</v>
      </c>
      <c r="CV77" s="23">
        <f t="shared" si="336"/>
        <v>0</v>
      </c>
      <c r="CW77" s="23">
        <f t="shared" si="337"/>
        <v>0</v>
      </c>
      <c r="CX77" s="23">
        <f t="shared" si="338"/>
        <v>0</v>
      </c>
      <c r="CY77" s="23">
        <f t="shared" si="339"/>
        <v>0</v>
      </c>
      <c r="CZ77" s="23">
        <f t="shared" si="340"/>
        <v>0</v>
      </c>
      <c r="DA77" s="23">
        <f t="shared" si="341"/>
        <v>0</v>
      </c>
      <c r="DB77" s="23">
        <f t="shared" si="342"/>
        <v>0</v>
      </c>
      <c r="DC77" s="23">
        <f t="shared" si="343"/>
        <v>0</v>
      </c>
      <c r="DD77" s="23">
        <f t="shared" si="344"/>
        <v>0</v>
      </c>
      <c r="DE77" s="23">
        <f t="shared" si="345"/>
        <v>0</v>
      </c>
      <c r="DF77" s="23">
        <f t="shared" si="346"/>
        <v>0</v>
      </c>
      <c r="DG77" s="23">
        <f t="shared" si="347"/>
        <v>0</v>
      </c>
      <c r="DH77" s="23">
        <f t="shared" si="348"/>
        <v>0</v>
      </c>
      <c r="DI77" s="23">
        <f t="shared" si="349"/>
        <v>0</v>
      </c>
      <c r="DJ77" s="23">
        <f t="shared" si="350"/>
        <v>0</v>
      </c>
      <c r="DK77" s="23" t="str">
        <f>Input!AK77</f>
        <v>40W/76W/76W</v>
      </c>
      <c r="DL77" s="23" t="str">
        <f>Input!BA77</f>
        <v>80W/80W/80W</v>
      </c>
      <c r="DM77" s="23" t="str">
        <f>Input!BQ77</f>
        <v/>
      </c>
      <c r="DN77" s="23" t="str">
        <f>Input!CE77</f>
        <v/>
      </c>
      <c r="DO77" s="23" t="str">
        <f>Input!CS77</f>
        <v/>
      </c>
      <c r="DP77" s="23" t="str">
        <f>Input!DG77</f>
        <v/>
      </c>
      <c r="DQ77" s="23" t="str">
        <f t="shared" si="351"/>
        <v>40W/ 76W/ 76W</v>
      </c>
      <c r="DR77" s="23" t="str">
        <f t="shared" si="352"/>
        <v>80W/ 80W/ 80W</v>
      </c>
      <c r="DS77" s="23" t="str">
        <f t="shared" si="353"/>
        <v/>
      </c>
      <c r="DT77" s="23" t="str">
        <f t="shared" si="354"/>
        <v/>
      </c>
      <c r="DU77" s="23" t="str">
        <f t="shared" si="355"/>
        <v/>
      </c>
      <c r="DV77" s="23" t="str">
        <f t="shared" si="356"/>
        <v/>
      </c>
      <c r="DW77" s="23">
        <f t="shared" si="357"/>
        <v>40</v>
      </c>
      <c r="DX77" s="23">
        <f t="shared" si="358"/>
        <v>76</v>
      </c>
      <c r="DY77" s="23">
        <f t="shared" si="359"/>
        <v>76</v>
      </c>
      <c r="DZ77" s="23">
        <f t="shared" si="360"/>
        <v>0</v>
      </c>
      <c r="EA77" s="23">
        <f t="shared" si="361"/>
        <v>0</v>
      </c>
      <c r="EB77" s="23">
        <f t="shared" si="362"/>
        <v>0</v>
      </c>
      <c r="EC77" s="23">
        <f t="shared" si="363"/>
        <v>76</v>
      </c>
      <c r="ED77" s="23">
        <f t="shared" si="364"/>
        <v>80</v>
      </c>
      <c r="EE77" s="23">
        <f t="shared" si="365"/>
        <v>80</v>
      </c>
      <c r="EF77" s="23">
        <f t="shared" si="366"/>
        <v>80</v>
      </c>
      <c r="EG77" s="23">
        <f t="shared" si="367"/>
        <v>0</v>
      </c>
      <c r="EH77" s="23">
        <f t="shared" si="368"/>
        <v>0</v>
      </c>
      <c r="EI77" s="23">
        <f t="shared" si="369"/>
        <v>0</v>
      </c>
      <c r="EJ77" s="23">
        <f t="shared" si="370"/>
        <v>80</v>
      </c>
      <c r="EK77" s="23">
        <f t="shared" si="371"/>
        <v>0</v>
      </c>
      <c r="EL77" s="23">
        <f t="shared" si="372"/>
        <v>0</v>
      </c>
      <c r="EM77" s="23">
        <f t="shared" si="373"/>
        <v>0</v>
      </c>
      <c r="EN77" s="23">
        <f t="shared" si="374"/>
        <v>0</v>
      </c>
      <c r="EO77" s="23">
        <f t="shared" si="375"/>
        <v>0</v>
      </c>
      <c r="EP77" s="23">
        <f t="shared" si="376"/>
        <v>0</v>
      </c>
      <c r="EQ77" s="23">
        <f t="shared" si="377"/>
        <v>0</v>
      </c>
      <c r="ER77" s="23">
        <f t="shared" si="378"/>
        <v>0</v>
      </c>
      <c r="ES77" s="23">
        <f t="shared" si="379"/>
        <v>0</v>
      </c>
      <c r="ET77" s="23">
        <f t="shared" si="380"/>
        <v>0</v>
      </c>
      <c r="EU77" s="23">
        <f t="shared" si="381"/>
        <v>0</v>
      </c>
      <c r="EV77" s="23">
        <f t="shared" si="382"/>
        <v>0</v>
      </c>
      <c r="EW77" s="23">
        <f t="shared" si="383"/>
        <v>0</v>
      </c>
      <c r="EX77" s="23">
        <f t="shared" si="384"/>
        <v>0</v>
      </c>
      <c r="EY77" s="23">
        <f t="shared" si="385"/>
        <v>0</v>
      </c>
      <c r="EZ77" s="23">
        <f t="shared" si="386"/>
        <v>0</v>
      </c>
      <c r="FA77" s="23">
        <f t="shared" si="387"/>
        <v>0</v>
      </c>
      <c r="FB77" s="23">
        <f t="shared" si="388"/>
        <v>0</v>
      </c>
      <c r="FC77" s="23">
        <f t="shared" si="389"/>
        <v>0</v>
      </c>
      <c r="FD77" s="23">
        <f t="shared" si="390"/>
        <v>0</v>
      </c>
      <c r="FE77" s="23">
        <f t="shared" si="391"/>
        <v>0</v>
      </c>
      <c r="FF77" s="23">
        <f t="shared" si="392"/>
        <v>0</v>
      </c>
      <c r="FG77" s="23">
        <f t="shared" si="393"/>
        <v>0</v>
      </c>
      <c r="FH77" s="23">
        <f t="shared" si="394"/>
        <v>0</v>
      </c>
      <c r="FI77" s="23">
        <f t="shared" si="395"/>
        <v>0</v>
      </c>
      <c r="FJ77" s="23">
        <f t="shared" si="396"/>
        <v>0</v>
      </c>
      <c r="FK77" s="23">
        <f t="shared" si="397"/>
        <v>0</v>
      </c>
      <c r="FL77" s="23">
        <f t="shared" si="398"/>
        <v>0</v>
      </c>
      <c r="FM77" s="23">
        <f t="shared" si="399"/>
        <v>80</v>
      </c>
      <c r="FN77" s="23" t="str">
        <f>Input!AL77</f>
        <v>G900</v>
      </c>
      <c r="FO77" s="23" t="str">
        <f>Input!BB77</f>
        <v>U2100</v>
      </c>
      <c r="FP77" s="23">
        <f>Input!BR77</f>
        <v>0</v>
      </c>
      <c r="FQ77" s="23" t="str">
        <f>Input!CF77</f>
        <v/>
      </c>
      <c r="FR77" s="23" t="str">
        <f>Input!CT77</f>
        <v/>
      </c>
      <c r="FS77" s="23" t="str">
        <f>Input!DH77</f>
        <v/>
      </c>
      <c r="FT77" s="23" t="str">
        <f>Input!AM77</f>
        <v>24m/ 24m/ 24m</v>
      </c>
      <c r="FU77" s="23" t="str">
        <f>Input!BC77</f>
        <v>22m/ 22m/ 22m</v>
      </c>
      <c r="FV77" s="23">
        <f>Input!BS77</f>
        <v>0</v>
      </c>
      <c r="FW77" s="23" t="str">
        <f>Input!CG77</f>
        <v/>
      </c>
      <c r="FX77" s="23" t="str">
        <f>Input!CU77</f>
        <v/>
      </c>
      <c r="FY77" s="23" t="str">
        <f>Input!DI77</f>
        <v/>
      </c>
      <c r="FZ77" s="23" t="str">
        <f t="shared" si="400"/>
        <v>24m/ 24m/ 24m</v>
      </c>
      <c r="GA77" s="23" t="str">
        <f t="shared" si="401"/>
        <v>22m/ 22m/ 22m</v>
      </c>
      <c r="GB77" s="23" t="str">
        <f t="shared" si="402"/>
        <v/>
      </c>
      <c r="GC77" s="23" t="str">
        <f t="shared" si="403"/>
        <v/>
      </c>
      <c r="GD77" s="23" t="str">
        <f t="shared" si="404"/>
        <v/>
      </c>
      <c r="GE77" s="23" t="str">
        <f t="shared" si="405"/>
        <v/>
      </c>
      <c r="GF77" s="23">
        <f t="shared" si="406"/>
        <v>24</v>
      </c>
      <c r="GG77" s="23">
        <f t="shared" si="407"/>
        <v>24</v>
      </c>
      <c r="GH77" s="23">
        <f t="shared" si="408"/>
        <v>24</v>
      </c>
      <c r="GI77" s="23">
        <f t="shared" si="409"/>
        <v>0</v>
      </c>
      <c r="GJ77" s="23">
        <f t="shared" si="410"/>
        <v>0</v>
      </c>
      <c r="GK77" s="23">
        <f t="shared" si="411"/>
        <v>0</v>
      </c>
      <c r="GL77" s="23">
        <f t="shared" si="412"/>
        <v>22</v>
      </c>
      <c r="GM77" s="23">
        <f t="shared" si="413"/>
        <v>22</v>
      </c>
      <c r="GN77" s="23">
        <f t="shared" si="414"/>
        <v>22</v>
      </c>
      <c r="GO77" s="23">
        <f t="shared" si="415"/>
        <v>0</v>
      </c>
      <c r="GP77" s="23">
        <f t="shared" si="416"/>
        <v>0</v>
      </c>
      <c r="GQ77" s="23">
        <f t="shared" si="417"/>
        <v>0</v>
      </c>
      <c r="GR77" s="23">
        <f t="shared" si="418"/>
        <v>0</v>
      </c>
      <c r="GS77" s="23">
        <f t="shared" si="419"/>
        <v>0</v>
      </c>
      <c r="GT77" s="23">
        <f t="shared" si="420"/>
        <v>0</v>
      </c>
      <c r="GU77" s="23">
        <f t="shared" si="421"/>
        <v>0</v>
      </c>
      <c r="GV77" s="23">
        <f t="shared" si="422"/>
        <v>0</v>
      </c>
      <c r="GW77" s="23">
        <f t="shared" si="423"/>
        <v>0</v>
      </c>
      <c r="GX77" s="23">
        <f t="shared" si="424"/>
        <v>0</v>
      </c>
      <c r="GY77" s="23">
        <f t="shared" si="425"/>
        <v>0</v>
      </c>
      <c r="GZ77" s="23">
        <f t="shared" si="426"/>
        <v>0</v>
      </c>
      <c r="HA77" s="23">
        <f t="shared" si="427"/>
        <v>0</v>
      </c>
      <c r="HB77" s="23">
        <f t="shared" si="428"/>
        <v>0</v>
      </c>
      <c r="HC77" s="23">
        <f t="shared" si="429"/>
        <v>0</v>
      </c>
      <c r="HD77" s="23">
        <f t="shared" si="430"/>
        <v>0</v>
      </c>
      <c r="HE77" s="23">
        <f t="shared" si="431"/>
        <v>0</v>
      </c>
      <c r="HF77" s="23">
        <f t="shared" si="432"/>
        <v>0</v>
      </c>
      <c r="HG77" s="23">
        <f t="shared" si="433"/>
        <v>0</v>
      </c>
      <c r="HH77" s="23">
        <f t="shared" si="434"/>
        <v>0</v>
      </c>
      <c r="HI77" s="23">
        <f t="shared" si="435"/>
        <v>0</v>
      </c>
      <c r="HJ77" s="23">
        <f t="shared" si="436"/>
        <v>0</v>
      </c>
      <c r="HK77" s="23">
        <f t="shared" si="437"/>
        <v>0</v>
      </c>
      <c r="HL77" s="23">
        <f t="shared" si="438"/>
        <v>0</v>
      </c>
      <c r="HM77" s="23">
        <f t="shared" si="439"/>
        <v>0</v>
      </c>
      <c r="HN77" s="23">
        <f t="shared" si="440"/>
        <v>0</v>
      </c>
      <c r="HO77" s="23">
        <f t="shared" si="441"/>
        <v>0</v>
      </c>
      <c r="HP77" s="23" t="str">
        <f>INDEX(LabNameList,MATCH(LabId,LabIDList,0))</f>
        <v>Trung tâm Kiểm định và Chứng nhận 2</v>
      </c>
      <c r="HQ77" s="23">
        <f t="shared" si="442"/>
        <v>24</v>
      </c>
      <c r="HR77" s="23">
        <f t="shared" si="443"/>
        <v>22</v>
      </c>
      <c r="HS77" s="23">
        <f t="shared" si="444"/>
        <v>0</v>
      </c>
      <c r="HT77" s="23">
        <f t="shared" si="445"/>
        <v>0</v>
      </c>
      <c r="HU77" s="23">
        <f t="shared" si="446"/>
        <v>0</v>
      </c>
      <c r="HV77" s="23">
        <f t="shared" si="447"/>
        <v>0</v>
      </c>
      <c r="HW77" s="22">
        <f t="shared" si="448"/>
        <v>22</v>
      </c>
      <c r="HX77" s="22">
        <f>Input!EB77</f>
        <v>5</v>
      </c>
      <c r="HY77" s="23">
        <v>97</v>
      </c>
      <c r="HZ77" s="23"/>
      <c r="IA77" s="23"/>
      <c r="IB77" s="23"/>
      <c r="IC77" s="25" t="str">
        <f t="shared" si="449"/>
        <v>B00076050118TG80</v>
      </c>
      <c r="ID77" s="26">
        <f>Input!O77</f>
        <v>76</v>
      </c>
      <c r="IE77" s="260" t="str">
        <f t="shared" si="450"/>
        <v>050118</v>
      </c>
      <c r="IF77" s="25" t="s">
        <v>7143</v>
      </c>
      <c r="IG77" s="260" t="str">
        <f t="shared" si="451"/>
        <v>05/01/2018</v>
      </c>
      <c r="IH77" s="260" t="str">
        <f t="shared" si="452"/>
        <v>05/01/2023</v>
      </c>
      <c r="II77" s="342" t="str">
        <f xml:space="preserve"> Input!R77</f>
        <v>05/01/2018</v>
      </c>
      <c r="IJ77" s="260">
        <f t="shared" si="453"/>
        <v>44931</v>
      </c>
      <c r="IK77" s="261">
        <f t="shared" si="454"/>
        <v>3</v>
      </c>
      <c r="IL77" s="262" t="str">
        <f t="shared" si="455"/>
        <v>3-2</v>
      </c>
      <c r="IM77" s="262" t="str">
        <f t="shared" si="456"/>
        <v>CHUNG</v>
      </c>
      <c r="IN77" s="262" t="str">
        <f t="shared" si="457"/>
        <v>KHAC</v>
      </c>
      <c r="IO77" s="262" t="str">
        <f t="shared" si="458"/>
        <v/>
      </c>
      <c r="IP77" s="262" t="str">
        <f t="shared" si="459"/>
        <v/>
      </c>
      <c r="IQ77" s="262" t="str">
        <f t="shared" si="460"/>
        <v/>
      </c>
      <c r="IR77" s="262">
        <f t="shared" si="461"/>
        <v>2</v>
      </c>
      <c r="IS77" s="262">
        <f t="shared" si="462"/>
        <v>1</v>
      </c>
      <c r="IT77" s="262" t="str">
        <f t="shared" si="463"/>
        <v>Yes</v>
      </c>
      <c r="IU77" s="262" t="str">
        <f t="shared" si="464"/>
        <v>Yes</v>
      </c>
    </row>
    <row r="78" spans="1:255" ht="114.75">
      <c r="A78" s="349">
        <f>Input!A78</f>
        <v>77</v>
      </c>
      <c r="B78" s="22" t="str">
        <f>INDEX(ApplicantIDList,MATCH(AI78,ApplicantNameList,0))</f>
        <v>VNM-HCM</v>
      </c>
      <c r="C78" s="22" t="str">
        <f>INDEX(OperatorIDList,MATCH(AJ78,OperatorNameList,0))</f>
        <v>VNMOBILE</v>
      </c>
      <c r="D78" s="22" t="str">
        <f>Input!Y78</f>
        <v>359362</v>
      </c>
      <c r="E78" s="22" t="str">
        <f>Input!G78</f>
        <v>Số 43B, đường Hiệp Bình, phường Hiệp Bình Chánh, quận Thủ Đức, thành phố Hồ Chí Minh.</v>
      </c>
      <c r="F78" s="22" t="str">
        <f>TRIM(SUBSTITUTE(SUBSTITUTE(Input!H78,"Thành phố ",""),"Tỉnh ",""))</f>
        <v>Hồ Chí Minh</v>
      </c>
      <c r="G78" s="22" t="str">
        <f>Input!I78</f>
        <v>106,73148</v>
      </c>
      <c r="H78" s="22" t="str">
        <f>Input!J78</f>
        <v>10,84081</v>
      </c>
      <c r="I78" s="22">
        <f>Input!V78</f>
        <v>2</v>
      </c>
      <c r="J78" s="22" t="str">
        <f>Input!K78</f>
        <v>K00077251217D005</v>
      </c>
      <c r="K78" s="24" t="str">
        <f>TEXT(Input!L78,"dd/mm/yyyy")</f>
        <v>30/12/2017</v>
      </c>
      <c r="L78" s="24" t="str">
        <f>TEXT(Input!M78,"dd/mm/yyyy")</f>
        <v>25/12/2017</v>
      </c>
      <c r="M78" s="22" t="str">
        <f t="shared" si="300"/>
        <v>CÔNG TY CỔ PHẦN VIỄN THÔNG DI ĐỘNG VIETNAMOBILE;CÔNG TY CỔ PHẦN VIỄN THÔNG DI ĐỘNG VIETNAMOBILE</v>
      </c>
      <c r="N78" s="22" t="str">
        <f t="shared" si="301"/>
        <v>359362;359362</v>
      </c>
      <c r="O78" s="22" t="str">
        <f t="shared" si="302"/>
        <v>ERICSSON RBS 2216;ZTE ZXSDR BS8700</v>
      </c>
      <c r="P78" s="22" t="str">
        <f t="shared" si="303"/>
        <v>3;3</v>
      </c>
      <c r="Q78" s="22" t="str">
        <f t="shared" si="304"/>
        <v>3/3/2;2/2/2</v>
      </c>
      <c r="R78" s="22" t="str">
        <f t="shared" si="305"/>
        <v>76W/ 76W/ 40W;80W/ 80W/ 80W</v>
      </c>
      <c r="S78" s="22" t="str">
        <f t="shared" si="306"/>
        <v>G900;U2100</v>
      </c>
      <c r="T78" s="22" t="str">
        <f t="shared" si="307"/>
        <v>24m/ 24m/ 24m;22m/ 22m/ 22m</v>
      </c>
      <c r="U78" s="22">
        <v>77</v>
      </c>
      <c r="V78" s="22"/>
      <c r="W78" s="22" t="b">
        <f>INDEX(TrueFalseList,_xlfn.IFNA(MATCH(Input!EC78,CoKhongList,0),MATCH(Input!EC78,YesNoList,0)))</f>
        <v>0</v>
      </c>
      <c r="X78" s="22" t="b">
        <f>INDEX(TrueFalseList,_xlfn.IFNA(MATCH(Input!W78,CoKhongList,0),MATCH(Input!W78,YesNoList,0)))</f>
        <v>0</v>
      </c>
      <c r="Y78" s="22" t="str">
        <f>Input!DZ78</f>
        <v/>
      </c>
      <c r="Z78" s="22" t="b">
        <f>INDEX(TrueFalseList,_xlfn.IFNA(MATCH(Input!EA78,CoKhongList,0),MATCH(Input!EA78,YesNoList,0)))</f>
        <v>1</v>
      </c>
      <c r="AA78" s="22">
        <f t="shared" si="308"/>
        <v>20</v>
      </c>
      <c r="AB78" s="22" t="b">
        <v>0</v>
      </c>
      <c r="AC78" s="22" t="b">
        <v>1</v>
      </c>
      <c r="AD78" s="22">
        <f>Input!DR78</f>
        <v>0</v>
      </c>
      <c r="AE78" s="22"/>
      <c r="AF78" s="22">
        <f>Options!D82</f>
        <v>0</v>
      </c>
      <c r="AG78" s="22">
        <f t="shared" si="309"/>
        <v>0</v>
      </c>
      <c r="AH78" s="23"/>
      <c r="AI78" s="350" t="str">
        <f>Input!E78</f>
        <v>CHI NHÁNH CÔNG TY CỔ PHẦN VIỄN THÔNG DI ĐỘNG VIETNAMOBILE TẠI THÀNH PHỐ HỒ CHÍ MINH</v>
      </c>
      <c r="AJ78" s="350" t="str">
        <f>Input!F78</f>
        <v>CÔNG TY CỔ PHẦN VIỄN THÔNG DI ĐỘNG VIETNAMOBILE</v>
      </c>
      <c r="AK78" s="22">
        <f t="shared" si="310"/>
        <v>4</v>
      </c>
      <c r="AL78" s="258" t="str">
        <f t="shared" si="311"/>
        <v>thành phố Hồ Chí Minh.</v>
      </c>
      <c r="AM78" s="258" t="str">
        <f t="shared" si="312"/>
        <v>quận Thủ Đức</v>
      </c>
      <c r="AN78" s="258" t="str">
        <f t="shared" si="313"/>
        <v>phường Hiệp Bình Chánh</v>
      </c>
      <c r="AO78" s="22" t="str">
        <f>INDEX(CityIDList,MATCH(F78,CityNameList,0))</f>
        <v>HCM</v>
      </c>
      <c r="AP78" s="23" t="str">
        <f>Input!X78</f>
        <v>CÔNG TY CỔ PHẦN VIỄN THÔNG DI ĐỘNG VIETNAMOBILE</v>
      </c>
      <c r="AQ78" s="23" t="str">
        <f>Input!AN78</f>
        <v>CÔNG TY CỔ PHẦN VIỄN THÔNG DI ĐỘNG VIETNAMOBILE</v>
      </c>
      <c r="AR78" s="23">
        <f>Input!BD78</f>
        <v>0</v>
      </c>
      <c r="AS78" s="23" t="str">
        <f>Input!BT78</f>
        <v/>
      </c>
      <c r="AT78" s="23" t="str">
        <f>Input!CH78</f>
        <v/>
      </c>
      <c r="AU78" s="23" t="str">
        <f>Input!CV78</f>
        <v/>
      </c>
      <c r="AV78" s="23" t="str">
        <f>IF(I78&gt;=1,INDEX(OperatorIDList,MATCH(AP78,OperatorNameList,0)),"")</f>
        <v>VNMOBILE</v>
      </c>
      <c r="AW78" s="23" t="str">
        <f>IF(I78&gt;=2,INDEX(OperatorIDList,MATCH(AQ78,OperatorNameList,0)),"")</f>
        <v>VNMOBILE</v>
      </c>
      <c r="AX78" s="23" t="str">
        <f>IF(I78&gt;=3,INDEX(OperatorIDList,MATCH(AR78,OperatorNameList,0)),"")</f>
        <v/>
      </c>
      <c r="AY78" s="23" t="str">
        <f>IF(I78&gt;=4,INDEX(OperatorIDList,MATCH(AS78,OperatorNameList,0)),"")</f>
        <v/>
      </c>
      <c r="AZ78" s="23" t="str">
        <f>IF(I78&gt;=5,INDEX(OperatorIDList,MATCH(AT78,OperatorNameList,0)),"")</f>
        <v/>
      </c>
      <c r="BA78" s="23" t="str">
        <f>IF(I78&gt;=6,INDEX(OperatorIDList,MATCH(AU78,OperatorNameList,0)),"")</f>
        <v/>
      </c>
      <c r="BB78" s="23" t="str">
        <f t="shared" si="314"/>
        <v>VNMOBILE;VNMOBILE</v>
      </c>
      <c r="BC78" s="23" t="str">
        <f>Input!Y78</f>
        <v>359362</v>
      </c>
      <c r="BD78" s="23" t="str">
        <f>Input!AO78</f>
        <v>359362</v>
      </c>
      <c r="BE78" s="23">
        <f>Input!BE78</f>
        <v>0</v>
      </c>
      <c r="BF78" s="23" t="str">
        <f>Input!BU78</f>
        <v/>
      </c>
      <c r="BG78" s="23" t="str">
        <f>Input!CI78</f>
        <v/>
      </c>
      <c r="BH78" s="23" t="str">
        <f>Input!CW78</f>
        <v/>
      </c>
      <c r="BI78" s="23" t="str">
        <f>Input!Z78</f>
        <v>ERICSSON RBS 2216</v>
      </c>
      <c r="BJ78" s="23" t="str">
        <f>Input!AP78</f>
        <v>ZTE ZXSDR BS8700</v>
      </c>
      <c r="BK78" s="23">
        <f>Input!BF78</f>
        <v>0</v>
      </c>
      <c r="BL78" s="23" t="str">
        <f>Input!BV78</f>
        <v/>
      </c>
      <c r="BM78" s="23" t="str">
        <f>Input!CJ78</f>
        <v/>
      </c>
      <c r="BN78" s="23" t="str">
        <f>Input!CX78</f>
        <v/>
      </c>
      <c r="BO78" s="350">
        <f>IF(ISNUMBER(Input!AA78),Input!AA78,0)</f>
        <v>3</v>
      </c>
      <c r="BP78" s="350">
        <f>IF(ISNUMBER(Input!AQ78),Input!AQ78,0)</f>
        <v>3</v>
      </c>
      <c r="BQ78" s="350">
        <f>IF(ISNUMBER(Input!BG78),Input!BG78,0)</f>
        <v>0</v>
      </c>
      <c r="BR78" s="350">
        <f>IF(ISNUMBER(Input!BW78),Input!BW78,0)</f>
        <v>0</v>
      </c>
      <c r="BS78" s="350">
        <f>IF(ISNUMBER(Input!CK78),Input!CK78,0)</f>
        <v>0</v>
      </c>
      <c r="BT78" s="351">
        <f>IF(ISNUMBER(Input!CY78),Input!CY78,0)</f>
        <v>0</v>
      </c>
      <c r="BU78" s="23" t="str">
        <f>Input!AF78</f>
        <v>3/3/2</v>
      </c>
      <c r="BV78" s="23" t="str">
        <f>Input!AV78</f>
        <v>2/2/2</v>
      </c>
      <c r="BW78" s="23" t="str">
        <f>Input!BL78</f>
        <v/>
      </c>
      <c r="BX78" s="23" t="str">
        <f>Input!CA78</f>
        <v/>
      </c>
      <c r="BY78" s="23" t="str">
        <f>Input!CO78</f>
        <v/>
      </c>
      <c r="BZ78" s="23" t="str">
        <f>Input!DC78</f>
        <v/>
      </c>
      <c r="CA78" s="23">
        <f t="shared" si="315"/>
        <v>3</v>
      </c>
      <c r="CB78" s="23">
        <f t="shared" si="316"/>
        <v>3</v>
      </c>
      <c r="CC78" s="23">
        <f t="shared" si="317"/>
        <v>2</v>
      </c>
      <c r="CD78" s="23">
        <f t="shared" si="318"/>
        <v>0</v>
      </c>
      <c r="CE78" s="23">
        <f t="shared" si="319"/>
        <v>0</v>
      </c>
      <c r="CF78" s="23">
        <f t="shared" si="320"/>
        <v>0</v>
      </c>
      <c r="CG78" s="23">
        <f t="shared" si="321"/>
        <v>2</v>
      </c>
      <c r="CH78" s="23">
        <f t="shared" si="322"/>
        <v>2</v>
      </c>
      <c r="CI78" s="23">
        <f t="shared" si="323"/>
        <v>2</v>
      </c>
      <c r="CJ78" s="23">
        <f t="shared" si="324"/>
        <v>0</v>
      </c>
      <c r="CK78" s="23">
        <f t="shared" si="325"/>
        <v>0</v>
      </c>
      <c r="CL78" s="23">
        <f t="shared" si="326"/>
        <v>0</v>
      </c>
      <c r="CM78" s="23">
        <f t="shared" si="327"/>
        <v>0</v>
      </c>
      <c r="CN78" s="23">
        <f t="shared" si="328"/>
        <v>0</v>
      </c>
      <c r="CO78" s="23">
        <f t="shared" si="329"/>
        <v>0</v>
      </c>
      <c r="CP78" s="23">
        <f t="shared" si="330"/>
        <v>0</v>
      </c>
      <c r="CQ78" s="23">
        <f t="shared" si="331"/>
        <v>0</v>
      </c>
      <c r="CR78" s="23">
        <f t="shared" si="332"/>
        <v>0</v>
      </c>
      <c r="CS78" s="23">
        <f t="shared" si="333"/>
        <v>0</v>
      </c>
      <c r="CT78" s="23">
        <f t="shared" si="334"/>
        <v>0</v>
      </c>
      <c r="CU78" s="23">
        <f t="shared" si="335"/>
        <v>0</v>
      </c>
      <c r="CV78" s="23">
        <f t="shared" si="336"/>
        <v>0</v>
      </c>
      <c r="CW78" s="23">
        <f t="shared" si="337"/>
        <v>0</v>
      </c>
      <c r="CX78" s="23">
        <f t="shared" si="338"/>
        <v>0</v>
      </c>
      <c r="CY78" s="23">
        <f t="shared" si="339"/>
        <v>0</v>
      </c>
      <c r="CZ78" s="23">
        <f t="shared" si="340"/>
        <v>0</v>
      </c>
      <c r="DA78" s="23">
        <f t="shared" si="341"/>
        <v>0</v>
      </c>
      <c r="DB78" s="23">
        <f t="shared" si="342"/>
        <v>0</v>
      </c>
      <c r="DC78" s="23">
        <f t="shared" si="343"/>
        <v>0</v>
      </c>
      <c r="DD78" s="23">
        <f t="shared" si="344"/>
        <v>0</v>
      </c>
      <c r="DE78" s="23">
        <f t="shared" si="345"/>
        <v>0</v>
      </c>
      <c r="DF78" s="23">
        <f t="shared" si="346"/>
        <v>0</v>
      </c>
      <c r="DG78" s="23">
        <f t="shared" si="347"/>
        <v>0</v>
      </c>
      <c r="DH78" s="23">
        <f t="shared" si="348"/>
        <v>0</v>
      </c>
      <c r="DI78" s="23">
        <f t="shared" si="349"/>
        <v>0</v>
      </c>
      <c r="DJ78" s="23">
        <f t="shared" si="350"/>
        <v>0</v>
      </c>
      <c r="DK78" s="23" t="str">
        <f>Input!AK78</f>
        <v>76W/76W/40W</v>
      </c>
      <c r="DL78" s="23" t="str">
        <f>Input!BA78</f>
        <v>80W/80W/80W</v>
      </c>
      <c r="DM78" s="23" t="str">
        <f>Input!BQ78</f>
        <v/>
      </c>
      <c r="DN78" s="23" t="str">
        <f>Input!CE78</f>
        <v/>
      </c>
      <c r="DO78" s="23" t="str">
        <f>Input!CS78</f>
        <v/>
      </c>
      <c r="DP78" s="23" t="str">
        <f>Input!DG78</f>
        <v/>
      </c>
      <c r="DQ78" s="23" t="str">
        <f t="shared" si="351"/>
        <v>76W/ 76W/ 40W</v>
      </c>
      <c r="DR78" s="23" t="str">
        <f t="shared" si="352"/>
        <v>80W/ 80W/ 80W</v>
      </c>
      <c r="DS78" s="23" t="str">
        <f t="shared" si="353"/>
        <v/>
      </c>
      <c r="DT78" s="23" t="str">
        <f t="shared" si="354"/>
        <v/>
      </c>
      <c r="DU78" s="23" t="str">
        <f t="shared" si="355"/>
        <v/>
      </c>
      <c r="DV78" s="23" t="str">
        <f t="shared" si="356"/>
        <v/>
      </c>
      <c r="DW78" s="23">
        <f t="shared" si="357"/>
        <v>76</v>
      </c>
      <c r="DX78" s="23">
        <f t="shared" si="358"/>
        <v>76</v>
      </c>
      <c r="DY78" s="23">
        <f t="shared" si="359"/>
        <v>40</v>
      </c>
      <c r="DZ78" s="23">
        <f t="shared" si="360"/>
        <v>0</v>
      </c>
      <c r="EA78" s="23">
        <f t="shared" si="361"/>
        <v>0</v>
      </c>
      <c r="EB78" s="23">
        <f t="shared" si="362"/>
        <v>0</v>
      </c>
      <c r="EC78" s="23">
        <f t="shared" si="363"/>
        <v>76</v>
      </c>
      <c r="ED78" s="23">
        <f t="shared" si="364"/>
        <v>80</v>
      </c>
      <c r="EE78" s="23">
        <f t="shared" si="365"/>
        <v>80</v>
      </c>
      <c r="EF78" s="23">
        <f t="shared" si="366"/>
        <v>80</v>
      </c>
      <c r="EG78" s="23">
        <f t="shared" si="367"/>
        <v>0</v>
      </c>
      <c r="EH78" s="23">
        <f t="shared" si="368"/>
        <v>0</v>
      </c>
      <c r="EI78" s="23">
        <f t="shared" si="369"/>
        <v>0</v>
      </c>
      <c r="EJ78" s="23">
        <f t="shared" si="370"/>
        <v>80</v>
      </c>
      <c r="EK78" s="23">
        <f t="shared" si="371"/>
        <v>0</v>
      </c>
      <c r="EL78" s="23">
        <f t="shared" si="372"/>
        <v>0</v>
      </c>
      <c r="EM78" s="23">
        <f t="shared" si="373"/>
        <v>0</v>
      </c>
      <c r="EN78" s="23">
        <f t="shared" si="374"/>
        <v>0</v>
      </c>
      <c r="EO78" s="23">
        <f t="shared" si="375"/>
        <v>0</v>
      </c>
      <c r="EP78" s="23">
        <f t="shared" si="376"/>
        <v>0</v>
      </c>
      <c r="EQ78" s="23">
        <f t="shared" si="377"/>
        <v>0</v>
      </c>
      <c r="ER78" s="23">
        <f t="shared" si="378"/>
        <v>0</v>
      </c>
      <c r="ES78" s="23">
        <f t="shared" si="379"/>
        <v>0</v>
      </c>
      <c r="ET78" s="23">
        <f t="shared" si="380"/>
        <v>0</v>
      </c>
      <c r="EU78" s="23">
        <f t="shared" si="381"/>
        <v>0</v>
      </c>
      <c r="EV78" s="23">
        <f t="shared" si="382"/>
        <v>0</v>
      </c>
      <c r="EW78" s="23">
        <f t="shared" si="383"/>
        <v>0</v>
      </c>
      <c r="EX78" s="23">
        <f t="shared" si="384"/>
        <v>0</v>
      </c>
      <c r="EY78" s="23">
        <f t="shared" si="385"/>
        <v>0</v>
      </c>
      <c r="EZ78" s="23">
        <f t="shared" si="386"/>
        <v>0</v>
      </c>
      <c r="FA78" s="23">
        <f t="shared" si="387"/>
        <v>0</v>
      </c>
      <c r="FB78" s="23">
        <f t="shared" si="388"/>
        <v>0</v>
      </c>
      <c r="FC78" s="23">
        <f t="shared" si="389"/>
        <v>0</v>
      </c>
      <c r="FD78" s="23">
        <f t="shared" si="390"/>
        <v>0</v>
      </c>
      <c r="FE78" s="23">
        <f t="shared" si="391"/>
        <v>0</v>
      </c>
      <c r="FF78" s="23">
        <f t="shared" si="392"/>
        <v>0</v>
      </c>
      <c r="FG78" s="23">
        <f t="shared" si="393"/>
        <v>0</v>
      </c>
      <c r="FH78" s="23">
        <f t="shared" si="394"/>
        <v>0</v>
      </c>
      <c r="FI78" s="23">
        <f t="shared" si="395"/>
        <v>0</v>
      </c>
      <c r="FJ78" s="23">
        <f t="shared" si="396"/>
        <v>0</v>
      </c>
      <c r="FK78" s="23">
        <f t="shared" si="397"/>
        <v>0</v>
      </c>
      <c r="FL78" s="23">
        <f t="shared" si="398"/>
        <v>0</v>
      </c>
      <c r="FM78" s="23">
        <f t="shared" si="399"/>
        <v>80</v>
      </c>
      <c r="FN78" s="23" t="str">
        <f>Input!AL78</f>
        <v>G900</v>
      </c>
      <c r="FO78" s="23" t="str">
        <f>Input!BB78</f>
        <v>U2100</v>
      </c>
      <c r="FP78" s="23">
        <f>Input!BR78</f>
        <v>0</v>
      </c>
      <c r="FQ78" s="23" t="str">
        <f>Input!CF78</f>
        <v/>
      </c>
      <c r="FR78" s="23" t="str">
        <f>Input!CT78</f>
        <v/>
      </c>
      <c r="FS78" s="23" t="str">
        <f>Input!DH78</f>
        <v/>
      </c>
      <c r="FT78" s="23" t="str">
        <f>Input!AM78</f>
        <v>24m/ 24m/ 24m</v>
      </c>
      <c r="FU78" s="23" t="str">
        <f>Input!BC78</f>
        <v>22m/ 22m/ 22m</v>
      </c>
      <c r="FV78" s="23">
        <f>Input!BS78</f>
        <v>0</v>
      </c>
      <c r="FW78" s="23" t="str">
        <f>Input!CG78</f>
        <v/>
      </c>
      <c r="FX78" s="23" t="str">
        <f>Input!CU78</f>
        <v/>
      </c>
      <c r="FY78" s="23" t="str">
        <f>Input!DI78</f>
        <v/>
      </c>
      <c r="FZ78" s="23" t="str">
        <f t="shared" si="400"/>
        <v>24m/ 24m/ 24m</v>
      </c>
      <c r="GA78" s="23" t="str">
        <f t="shared" si="401"/>
        <v>22m/ 22m/ 22m</v>
      </c>
      <c r="GB78" s="23" t="str">
        <f t="shared" si="402"/>
        <v/>
      </c>
      <c r="GC78" s="23" t="str">
        <f t="shared" si="403"/>
        <v/>
      </c>
      <c r="GD78" s="23" t="str">
        <f t="shared" si="404"/>
        <v/>
      </c>
      <c r="GE78" s="23" t="str">
        <f t="shared" si="405"/>
        <v/>
      </c>
      <c r="GF78" s="23">
        <f t="shared" si="406"/>
        <v>24</v>
      </c>
      <c r="GG78" s="23">
        <f t="shared" si="407"/>
        <v>24</v>
      </c>
      <c r="GH78" s="23">
        <f t="shared" si="408"/>
        <v>24</v>
      </c>
      <c r="GI78" s="23">
        <f t="shared" si="409"/>
        <v>0</v>
      </c>
      <c r="GJ78" s="23">
        <f t="shared" si="410"/>
        <v>0</v>
      </c>
      <c r="GK78" s="23">
        <f t="shared" si="411"/>
        <v>0</v>
      </c>
      <c r="GL78" s="23">
        <f t="shared" si="412"/>
        <v>22</v>
      </c>
      <c r="GM78" s="23">
        <f t="shared" si="413"/>
        <v>22</v>
      </c>
      <c r="GN78" s="23">
        <f t="shared" si="414"/>
        <v>22</v>
      </c>
      <c r="GO78" s="23">
        <f t="shared" si="415"/>
        <v>0</v>
      </c>
      <c r="GP78" s="23">
        <f t="shared" si="416"/>
        <v>0</v>
      </c>
      <c r="GQ78" s="23">
        <f t="shared" si="417"/>
        <v>0</v>
      </c>
      <c r="GR78" s="23">
        <f t="shared" si="418"/>
        <v>0</v>
      </c>
      <c r="GS78" s="23">
        <f t="shared" si="419"/>
        <v>0</v>
      </c>
      <c r="GT78" s="23">
        <f t="shared" si="420"/>
        <v>0</v>
      </c>
      <c r="GU78" s="23">
        <f t="shared" si="421"/>
        <v>0</v>
      </c>
      <c r="GV78" s="23">
        <f t="shared" si="422"/>
        <v>0</v>
      </c>
      <c r="GW78" s="23">
        <f t="shared" si="423"/>
        <v>0</v>
      </c>
      <c r="GX78" s="23">
        <f t="shared" si="424"/>
        <v>0</v>
      </c>
      <c r="GY78" s="23">
        <f t="shared" si="425"/>
        <v>0</v>
      </c>
      <c r="GZ78" s="23">
        <f t="shared" si="426"/>
        <v>0</v>
      </c>
      <c r="HA78" s="23">
        <f t="shared" si="427"/>
        <v>0</v>
      </c>
      <c r="HB78" s="23">
        <f t="shared" si="428"/>
        <v>0</v>
      </c>
      <c r="HC78" s="23">
        <f t="shared" si="429"/>
        <v>0</v>
      </c>
      <c r="HD78" s="23">
        <f t="shared" si="430"/>
        <v>0</v>
      </c>
      <c r="HE78" s="23">
        <f t="shared" si="431"/>
        <v>0</v>
      </c>
      <c r="HF78" s="23">
        <f t="shared" si="432"/>
        <v>0</v>
      </c>
      <c r="HG78" s="23">
        <f t="shared" si="433"/>
        <v>0</v>
      </c>
      <c r="HH78" s="23">
        <f t="shared" si="434"/>
        <v>0</v>
      </c>
      <c r="HI78" s="23">
        <f t="shared" si="435"/>
        <v>0</v>
      </c>
      <c r="HJ78" s="23">
        <f t="shared" si="436"/>
        <v>0</v>
      </c>
      <c r="HK78" s="23">
        <f t="shared" si="437"/>
        <v>0</v>
      </c>
      <c r="HL78" s="23">
        <f t="shared" si="438"/>
        <v>0</v>
      </c>
      <c r="HM78" s="23">
        <f t="shared" si="439"/>
        <v>0</v>
      </c>
      <c r="HN78" s="23">
        <f t="shared" si="440"/>
        <v>0</v>
      </c>
      <c r="HO78" s="23">
        <f t="shared" si="441"/>
        <v>0</v>
      </c>
      <c r="HP78" s="23" t="str">
        <f>INDEX(LabNameList,MATCH(LabId,LabIDList,0))</f>
        <v>Trung tâm Kiểm định và Chứng nhận 2</v>
      </c>
      <c r="HQ78" s="23">
        <f t="shared" si="442"/>
        <v>24</v>
      </c>
      <c r="HR78" s="23">
        <f t="shared" si="443"/>
        <v>22</v>
      </c>
      <c r="HS78" s="23">
        <f t="shared" si="444"/>
        <v>0</v>
      </c>
      <c r="HT78" s="23">
        <f t="shared" si="445"/>
        <v>0</v>
      </c>
      <c r="HU78" s="23">
        <f t="shared" si="446"/>
        <v>0</v>
      </c>
      <c r="HV78" s="23">
        <f t="shared" si="447"/>
        <v>0</v>
      </c>
      <c r="HW78" s="22">
        <f t="shared" si="448"/>
        <v>22</v>
      </c>
      <c r="HX78" s="22">
        <f>Input!EB78</f>
        <v>2</v>
      </c>
      <c r="HY78" s="23">
        <v>97</v>
      </c>
      <c r="HZ78" s="23"/>
      <c r="IA78" s="23"/>
      <c r="IB78" s="23"/>
      <c r="IC78" s="25" t="str">
        <f t="shared" si="449"/>
        <v>B00077050118TG81</v>
      </c>
      <c r="ID78" s="26">
        <f>Input!O78</f>
        <v>77</v>
      </c>
      <c r="IE78" s="260" t="str">
        <f t="shared" si="450"/>
        <v>050118</v>
      </c>
      <c r="IF78" s="25" t="s">
        <v>7144</v>
      </c>
      <c r="IG78" s="260" t="str">
        <f t="shared" si="451"/>
        <v>05/01/2018</v>
      </c>
      <c r="IH78" s="260" t="str">
        <f t="shared" si="452"/>
        <v>05/01/2023</v>
      </c>
      <c r="II78" s="342" t="str">
        <f xml:space="preserve"> Input!R78</f>
        <v>05/01/2018</v>
      </c>
      <c r="IJ78" s="260">
        <f t="shared" si="453"/>
        <v>44931</v>
      </c>
      <c r="IK78" s="261">
        <f t="shared" si="454"/>
        <v>3</v>
      </c>
      <c r="IL78" s="262" t="str">
        <f t="shared" si="455"/>
        <v>3-2</v>
      </c>
      <c r="IM78" s="262" t="str">
        <f t="shared" si="456"/>
        <v>CHUNG</v>
      </c>
      <c r="IN78" s="262" t="str">
        <f t="shared" si="457"/>
        <v>KHAC</v>
      </c>
      <c r="IO78" s="262" t="str">
        <f t="shared" si="458"/>
        <v/>
      </c>
      <c r="IP78" s="262" t="str">
        <f t="shared" si="459"/>
        <v/>
      </c>
      <c r="IQ78" s="262" t="str">
        <f t="shared" si="460"/>
        <v/>
      </c>
      <c r="IR78" s="262">
        <f t="shared" si="461"/>
        <v>2</v>
      </c>
      <c r="IS78" s="262">
        <f t="shared" si="462"/>
        <v>1</v>
      </c>
      <c r="IT78" s="262" t="str">
        <f t="shared" si="463"/>
        <v>Yes</v>
      </c>
      <c r="IU78" s="262" t="str">
        <f t="shared" si="464"/>
        <v>Yes</v>
      </c>
    </row>
    <row r="79" spans="1:255" ht="114.75">
      <c r="A79" s="349">
        <f>Input!A79</f>
        <v>78</v>
      </c>
      <c r="B79" s="22" t="str">
        <f>INDEX(ApplicantIDList,MATCH(AI79,ApplicantNameList,0))</f>
        <v>VNM-HCM</v>
      </c>
      <c r="C79" s="22" t="str">
        <f>INDEX(OperatorIDList,MATCH(AJ79,OperatorNameList,0))</f>
        <v>VNMOBILE</v>
      </c>
      <c r="D79" s="22" t="str">
        <f>Input!Y79</f>
        <v>359208</v>
      </c>
      <c r="E79" s="22" t="str">
        <f>Input!G79</f>
        <v>Số 57/4, tổ 7, đường Tam Bình, khu phố 2, phường Tam Phú, quận Thủ Đức, thành phố Hồ Chí Minh.</v>
      </c>
      <c r="F79" s="22" t="str">
        <f>TRIM(SUBSTITUTE(SUBSTITUTE(Input!H79,"Thành phố ",""),"Tỉnh ",""))</f>
        <v>Hồ Chí Minh</v>
      </c>
      <c r="G79" s="22" t="str">
        <f>Input!I79</f>
        <v>106,72938</v>
      </c>
      <c r="H79" s="22" t="str">
        <f>Input!J79</f>
        <v>10,85185</v>
      </c>
      <c r="I79" s="22">
        <f>Input!V79</f>
        <v>2</v>
      </c>
      <c r="J79" s="22" t="str">
        <f>Input!K79</f>
        <v>K00078251217D005</v>
      </c>
      <c r="K79" s="24" t="str">
        <f>TEXT(Input!L79,"dd/mm/yyyy")</f>
        <v>30/12/2017</v>
      </c>
      <c r="L79" s="24" t="str">
        <f>TEXT(Input!M79,"dd/mm/yyyy")</f>
        <v>25/12/2017</v>
      </c>
      <c r="M79" s="22" t="str">
        <f t="shared" si="300"/>
        <v>CÔNG TY CỔ PHẦN VIỄN THÔNG DI ĐỘNG VIETNAMOBILE;CÔNG TY CỔ PHẦN VIỄN THÔNG DI ĐỘNG VIETNAMOBILE</v>
      </c>
      <c r="N79" s="22" t="str">
        <f t="shared" si="301"/>
        <v>359208;359208</v>
      </c>
      <c r="O79" s="22" t="str">
        <f t="shared" si="302"/>
        <v>ERICSSON RBS 2216;ZTE ZXSDR BS8700</v>
      </c>
      <c r="P79" s="22" t="str">
        <f t="shared" si="303"/>
        <v>3;3</v>
      </c>
      <c r="Q79" s="22" t="str">
        <f t="shared" si="304"/>
        <v>2/3/3;2/2/2</v>
      </c>
      <c r="R79" s="22" t="str">
        <f t="shared" si="305"/>
        <v>40W/ 76W/ 76W;80W/ 80W/ 80W</v>
      </c>
      <c r="S79" s="22" t="str">
        <f t="shared" si="306"/>
        <v>G900;U2100</v>
      </c>
      <c r="T79" s="22" t="str">
        <f t="shared" si="307"/>
        <v>25m/ 25m/ 25m;23m/ 23m/ 23m</v>
      </c>
      <c r="U79" s="22">
        <v>78</v>
      </c>
      <c r="V79" s="22"/>
      <c r="W79" s="22" t="b">
        <f>INDEX(TrueFalseList,_xlfn.IFNA(MATCH(Input!EC79,CoKhongList,0),MATCH(Input!EC79,YesNoList,0)))</f>
        <v>0</v>
      </c>
      <c r="X79" s="22" t="b">
        <f>INDEX(TrueFalseList,_xlfn.IFNA(MATCH(Input!W79,CoKhongList,0),MATCH(Input!W79,YesNoList,0)))</f>
        <v>0</v>
      </c>
      <c r="Y79" s="22" t="str">
        <f>Input!DZ79</f>
        <v/>
      </c>
      <c r="Z79" s="22" t="b">
        <f>INDEX(TrueFalseList,_xlfn.IFNA(MATCH(Input!EA79,CoKhongList,0),MATCH(Input!EA79,YesNoList,0)))</f>
        <v>1</v>
      </c>
      <c r="AA79" s="22">
        <f t="shared" si="308"/>
        <v>15</v>
      </c>
      <c r="AB79" s="22" t="b">
        <v>0</v>
      </c>
      <c r="AC79" s="22" t="b">
        <v>1</v>
      </c>
      <c r="AD79" s="22">
        <f>Input!DR79</f>
        <v>0</v>
      </c>
      <c r="AE79" s="22"/>
      <c r="AF79" s="22">
        <f>Options!D83</f>
        <v>0</v>
      </c>
      <c r="AG79" s="22">
        <f t="shared" si="309"/>
        <v>0</v>
      </c>
      <c r="AH79" s="23"/>
      <c r="AI79" s="350" t="str">
        <f>Input!E79</f>
        <v>CHI NHÁNH CÔNG TY CỔ PHẦN VIỄN THÔNG DI ĐỘNG VIETNAMOBILE TẠI THÀNH PHỐ HỒ CHÍ MINH</v>
      </c>
      <c r="AJ79" s="350" t="str">
        <f>Input!F79</f>
        <v>CÔNG TY CỔ PHẦN VIỄN THÔNG DI ĐỘNG VIETNAMOBILE</v>
      </c>
      <c r="AK79" s="22">
        <f t="shared" si="310"/>
        <v>6</v>
      </c>
      <c r="AL79" s="258" t="str">
        <f t="shared" si="311"/>
        <v>thành phố Hồ Chí Minh.</v>
      </c>
      <c r="AM79" s="258" t="str">
        <f t="shared" si="312"/>
        <v>quận Thủ Đức</v>
      </c>
      <c r="AN79" s="258" t="str">
        <f t="shared" si="313"/>
        <v>phường Tam Phú</v>
      </c>
      <c r="AO79" s="22" t="str">
        <f>INDEX(CityIDList,MATCH(F79,CityNameList,0))</f>
        <v>HCM</v>
      </c>
      <c r="AP79" s="23" t="str">
        <f>Input!X79</f>
        <v>CÔNG TY CỔ PHẦN VIỄN THÔNG DI ĐỘNG VIETNAMOBILE</v>
      </c>
      <c r="AQ79" s="23" t="str">
        <f>Input!AN79</f>
        <v>CÔNG TY CỔ PHẦN VIỄN THÔNG DI ĐỘNG VIETNAMOBILE</v>
      </c>
      <c r="AR79" s="23">
        <f>Input!BD79</f>
        <v>0</v>
      </c>
      <c r="AS79" s="23" t="str">
        <f>Input!BT79</f>
        <v/>
      </c>
      <c r="AT79" s="23" t="str">
        <f>Input!CH79</f>
        <v/>
      </c>
      <c r="AU79" s="23" t="str">
        <f>Input!CV79</f>
        <v/>
      </c>
      <c r="AV79" s="23" t="str">
        <f>IF(I79&gt;=1,INDEX(OperatorIDList,MATCH(AP79,OperatorNameList,0)),"")</f>
        <v>VNMOBILE</v>
      </c>
      <c r="AW79" s="23" t="str">
        <f>IF(I79&gt;=2,INDEX(OperatorIDList,MATCH(AQ79,OperatorNameList,0)),"")</f>
        <v>VNMOBILE</v>
      </c>
      <c r="AX79" s="23" t="str">
        <f>IF(I79&gt;=3,INDEX(OperatorIDList,MATCH(AR79,OperatorNameList,0)),"")</f>
        <v/>
      </c>
      <c r="AY79" s="23" t="str">
        <f>IF(I79&gt;=4,INDEX(OperatorIDList,MATCH(AS79,OperatorNameList,0)),"")</f>
        <v/>
      </c>
      <c r="AZ79" s="23" t="str">
        <f>IF(I79&gt;=5,INDEX(OperatorIDList,MATCH(AT79,OperatorNameList,0)),"")</f>
        <v/>
      </c>
      <c r="BA79" s="23" t="str">
        <f>IF(I79&gt;=6,INDEX(OperatorIDList,MATCH(AU79,OperatorNameList,0)),"")</f>
        <v/>
      </c>
      <c r="BB79" s="23" t="str">
        <f t="shared" si="314"/>
        <v>VNMOBILE;VNMOBILE</v>
      </c>
      <c r="BC79" s="23" t="str">
        <f>Input!Y79</f>
        <v>359208</v>
      </c>
      <c r="BD79" s="23" t="str">
        <f>Input!AO79</f>
        <v>359208</v>
      </c>
      <c r="BE79" s="23">
        <f>Input!BE79</f>
        <v>0</v>
      </c>
      <c r="BF79" s="23" t="str">
        <f>Input!BU79</f>
        <v/>
      </c>
      <c r="BG79" s="23" t="str">
        <f>Input!CI79</f>
        <v/>
      </c>
      <c r="BH79" s="23" t="str">
        <f>Input!CW79</f>
        <v/>
      </c>
      <c r="BI79" s="23" t="str">
        <f>Input!Z79</f>
        <v>ERICSSON RBS 2216</v>
      </c>
      <c r="BJ79" s="23" t="str">
        <f>Input!AP79</f>
        <v>ZTE ZXSDR BS8700</v>
      </c>
      <c r="BK79" s="23">
        <f>Input!BF79</f>
        <v>0</v>
      </c>
      <c r="BL79" s="23" t="str">
        <f>Input!BV79</f>
        <v/>
      </c>
      <c r="BM79" s="23" t="str">
        <f>Input!CJ79</f>
        <v/>
      </c>
      <c r="BN79" s="23" t="str">
        <f>Input!CX79</f>
        <v/>
      </c>
      <c r="BO79" s="350">
        <f>IF(ISNUMBER(Input!AA79),Input!AA79,0)</f>
        <v>3</v>
      </c>
      <c r="BP79" s="350">
        <f>IF(ISNUMBER(Input!AQ79),Input!AQ79,0)</f>
        <v>3</v>
      </c>
      <c r="BQ79" s="350">
        <f>IF(ISNUMBER(Input!BG79),Input!BG79,0)</f>
        <v>0</v>
      </c>
      <c r="BR79" s="350">
        <f>IF(ISNUMBER(Input!BW79),Input!BW79,0)</f>
        <v>0</v>
      </c>
      <c r="BS79" s="350">
        <f>IF(ISNUMBER(Input!CK79),Input!CK79,0)</f>
        <v>0</v>
      </c>
      <c r="BT79" s="351">
        <f>IF(ISNUMBER(Input!CY79),Input!CY79,0)</f>
        <v>0</v>
      </c>
      <c r="BU79" s="23" t="str">
        <f>Input!AF79</f>
        <v>2/3/3</v>
      </c>
      <c r="BV79" s="23" t="str">
        <f>Input!AV79</f>
        <v>2/2/2</v>
      </c>
      <c r="BW79" s="23" t="str">
        <f>Input!BL79</f>
        <v/>
      </c>
      <c r="BX79" s="23" t="str">
        <f>Input!CA79</f>
        <v/>
      </c>
      <c r="BY79" s="23" t="str">
        <f>Input!CO79</f>
        <v/>
      </c>
      <c r="BZ79" s="23" t="str">
        <f>Input!DC79</f>
        <v/>
      </c>
      <c r="CA79" s="23">
        <f t="shared" si="315"/>
        <v>2</v>
      </c>
      <c r="CB79" s="23">
        <f t="shared" si="316"/>
        <v>3</v>
      </c>
      <c r="CC79" s="23">
        <f t="shared" si="317"/>
        <v>3</v>
      </c>
      <c r="CD79" s="23">
        <f t="shared" si="318"/>
        <v>0</v>
      </c>
      <c r="CE79" s="23">
        <f t="shared" si="319"/>
        <v>0</v>
      </c>
      <c r="CF79" s="23">
        <f t="shared" si="320"/>
        <v>0</v>
      </c>
      <c r="CG79" s="23">
        <f t="shared" si="321"/>
        <v>2</v>
      </c>
      <c r="CH79" s="23">
        <f t="shared" si="322"/>
        <v>2</v>
      </c>
      <c r="CI79" s="23">
        <f t="shared" si="323"/>
        <v>2</v>
      </c>
      <c r="CJ79" s="23">
        <f t="shared" si="324"/>
        <v>0</v>
      </c>
      <c r="CK79" s="23">
        <f t="shared" si="325"/>
        <v>0</v>
      </c>
      <c r="CL79" s="23">
        <f t="shared" si="326"/>
        <v>0</v>
      </c>
      <c r="CM79" s="23">
        <f t="shared" si="327"/>
        <v>0</v>
      </c>
      <c r="CN79" s="23">
        <f t="shared" si="328"/>
        <v>0</v>
      </c>
      <c r="CO79" s="23">
        <f t="shared" si="329"/>
        <v>0</v>
      </c>
      <c r="CP79" s="23">
        <f t="shared" si="330"/>
        <v>0</v>
      </c>
      <c r="CQ79" s="23">
        <f t="shared" si="331"/>
        <v>0</v>
      </c>
      <c r="CR79" s="23">
        <f t="shared" si="332"/>
        <v>0</v>
      </c>
      <c r="CS79" s="23">
        <f t="shared" si="333"/>
        <v>0</v>
      </c>
      <c r="CT79" s="23">
        <f t="shared" si="334"/>
        <v>0</v>
      </c>
      <c r="CU79" s="23">
        <f t="shared" si="335"/>
        <v>0</v>
      </c>
      <c r="CV79" s="23">
        <f t="shared" si="336"/>
        <v>0</v>
      </c>
      <c r="CW79" s="23">
        <f t="shared" si="337"/>
        <v>0</v>
      </c>
      <c r="CX79" s="23">
        <f t="shared" si="338"/>
        <v>0</v>
      </c>
      <c r="CY79" s="23">
        <f t="shared" si="339"/>
        <v>0</v>
      </c>
      <c r="CZ79" s="23">
        <f t="shared" si="340"/>
        <v>0</v>
      </c>
      <c r="DA79" s="23">
        <f t="shared" si="341"/>
        <v>0</v>
      </c>
      <c r="DB79" s="23">
        <f t="shared" si="342"/>
        <v>0</v>
      </c>
      <c r="DC79" s="23">
        <f t="shared" si="343"/>
        <v>0</v>
      </c>
      <c r="DD79" s="23">
        <f t="shared" si="344"/>
        <v>0</v>
      </c>
      <c r="DE79" s="23">
        <f t="shared" si="345"/>
        <v>0</v>
      </c>
      <c r="DF79" s="23">
        <f t="shared" si="346"/>
        <v>0</v>
      </c>
      <c r="DG79" s="23">
        <f t="shared" si="347"/>
        <v>0</v>
      </c>
      <c r="DH79" s="23">
        <f t="shared" si="348"/>
        <v>0</v>
      </c>
      <c r="DI79" s="23">
        <f t="shared" si="349"/>
        <v>0</v>
      </c>
      <c r="DJ79" s="23">
        <f t="shared" si="350"/>
        <v>0</v>
      </c>
      <c r="DK79" s="23" t="str">
        <f>Input!AK79</f>
        <v>40W/76W/76W</v>
      </c>
      <c r="DL79" s="23" t="str">
        <f>Input!BA79</f>
        <v>80W/80W/80W</v>
      </c>
      <c r="DM79" s="23" t="str">
        <f>Input!BQ79</f>
        <v/>
      </c>
      <c r="DN79" s="23" t="str">
        <f>Input!CE79</f>
        <v/>
      </c>
      <c r="DO79" s="23" t="str">
        <f>Input!CS79</f>
        <v/>
      </c>
      <c r="DP79" s="23" t="str">
        <f>Input!DG79</f>
        <v/>
      </c>
      <c r="DQ79" s="23" t="str">
        <f t="shared" si="351"/>
        <v>40W/ 76W/ 76W</v>
      </c>
      <c r="DR79" s="23" t="str">
        <f t="shared" si="352"/>
        <v>80W/ 80W/ 80W</v>
      </c>
      <c r="DS79" s="23" t="str">
        <f t="shared" si="353"/>
        <v/>
      </c>
      <c r="DT79" s="23" t="str">
        <f t="shared" si="354"/>
        <v/>
      </c>
      <c r="DU79" s="23" t="str">
        <f t="shared" si="355"/>
        <v/>
      </c>
      <c r="DV79" s="23" t="str">
        <f t="shared" si="356"/>
        <v/>
      </c>
      <c r="DW79" s="23">
        <f t="shared" si="357"/>
        <v>40</v>
      </c>
      <c r="DX79" s="23">
        <f t="shared" si="358"/>
        <v>76</v>
      </c>
      <c r="DY79" s="23">
        <f t="shared" si="359"/>
        <v>76</v>
      </c>
      <c r="DZ79" s="23">
        <f t="shared" si="360"/>
        <v>0</v>
      </c>
      <c r="EA79" s="23">
        <f t="shared" si="361"/>
        <v>0</v>
      </c>
      <c r="EB79" s="23">
        <f t="shared" si="362"/>
        <v>0</v>
      </c>
      <c r="EC79" s="23">
        <f t="shared" si="363"/>
        <v>76</v>
      </c>
      <c r="ED79" s="23">
        <f t="shared" si="364"/>
        <v>80</v>
      </c>
      <c r="EE79" s="23">
        <f t="shared" si="365"/>
        <v>80</v>
      </c>
      <c r="EF79" s="23">
        <f t="shared" si="366"/>
        <v>80</v>
      </c>
      <c r="EG79" s="23">
        <f t="shared" si="367"/>
        <v>0</v>
      </c>
      <c r="EH79" s="23">
        <f t="shared" si="368"/>
        <v>0</v>
      </c>
      <c r="EI79" s="23">
        <f t="shared" si="369"/>
        <v>0</v>
      </c>
      <c r="EJ79" s="23">
        <f t="shared" si="370"/>
        <v>80</v>
      </c>
      <c r="EK79" s="23">
        <f t="shared" si="371"/>
        <v>0</v>
      </c>
      <c r="EL79" s="23">
        <f t="shared" si="372"/>
        <v>0</v>
      </c>
      <c r="EM79" s="23">
        <f t="shared" si="373"/>
        <v>0</v>
      </c>
      <c r="EN79" s="23">
        <f t="shared" si="374"/>
        <v>0</v>
      </c>
      <c r="EO79" s="23">
        <f t="shared" si="375"/>
        <v>0</v>
      </c>
      <c r="EP79" s="23">
        <f t="shared" si="376"/>
        <v>0</v>
      </c>
      <c r="EQ79" s="23">
        <f t="shared" si="377"/>
        <v>0</v>
      </c>
      <c r="ER79" s="23">
        <f t="shared" si="378"/>
        <v>0</v>
      </c>
      <c r="ES79" s="23">
        <f t="shared" si="379"/>
        <v>0</v>
      </c>
      <c r="ET79" s="23">
        <f t="shared" si="380"/>
        <v>0</v>
      </c>
      <c r="EU79" s="23">
        <f t="shared" si="381"/>
        <v>0</v>
      </c>
      <c r="EV79" s="23">
        <f t="shared" si="382"/>
        <v>0</v>
      </c>
      <c r="EW79" s="23">
        <f t="shared" si="383"/>
        <v>0</v>
      </c>
      <c r="EX79" s="23">
        <f t="shared" si="384"/>
        <v>0</v>
      </c>
      <c r="EY79" s="23">
        <f t="shared" si="385"/>
        <v>0</v>
      </c>
      <c r="EZ79" s="23">
        <f t="shared" si="386"/>
        <v>0</v>
      </c>
      <c r="FA79" s="23">
        <f t="shared" si="387"/>
        <v>0</v>
      </c>
      <c r="FB79" s="23">
        <f t="shared" si="388"/>
        <v>0</v>
      </c>
      <c r="FC79" s="23">
        <f t="shared" si="389"/>
        <v>0</v>
      </c>
      <c r="FD79" s="23">
        <f t="shared" si="390"/>
        <v>0</v>
      </c>
      <c r="FE79" s="23">
        <f t="shared" si="391"/>
        <v>0</v>
      </c>
      <c r="FF79" s="23">
        <f t="shared" si="392"/>
        <v>0</v>
      </c>
      <c r="FG79" s="23">
        <f t="shared" si="393"/>
        <v>0</v>
      </c>
      <c r="FH79" s="23">
        <f t="shared" si="394"/>
        <v>0</v>
      </c>
      <c r="FI79" s="23">
        <f t="shared" si="395"/>
        <v>0</v>
      </c>
      <c r="FJ79" s="23">
        <f t="shared" si="396"/>
        <v>0</v>
      </c>
      <c r="FK79" s="23">
        <f t="shared" si="397"/>
        <v>0</v>
      </c>
      <c r="FL79" s="23">
        <f t="shared" si="398"/>
        <v>0</v>
      </c>
      <c r="FM79" s="23">
        <f t="shared" si="399"/>
        <v>80</v>
      </c>
      <c r="FN79" s="23" t="str">
        <f>Input!AL79</f>
        <v>G900</v>
      </c>
      <c r="FO79" s="23" t="str">
        <f>Input!BB79</f>
        <v>U2100</v>
      </c>
      <c r="FP79" s="23">
        <f>Input!BR79</f>
        <v>0</v>
      </c>
      <c r="FQ79" s="23" t="str">
        <f>Input!CF79</f>
        <v/>
      </c>
      <c r="FR79" s="23" t="str">
        <f>Input!CT79</f>
        <v/>
      </c>
      <c r="FS79" s="23" t="str">
        <f>Input!DH79</f>
        <v/>
      </c>
      <c r="FT79" s="23" t="str">
        <f>Input!AM79</f>
        <v>25m/ 25m/ 25m</v>
      </c>
      <c r="FU79" s="23" t="str">
        <f>Input!BC79</f>
        <v>23m/ 23m/ 23m</v>
      </c>
      <c r="FV79" s="23">
        <f>Input!BS79</f>
        <v>0</v>
      </c>
      <c r="FW79" s="23" t="str">
        <f>Input!CG79</f>
        <v/>
      </c>
      <c r="FX79" s="23" t="str">
        <f>Input!CU79</f>
        <v/>
      </c>
      <c r="FY79" s="23" t="str">
        <f>Input!DI79</f>
        <v/>
      </c>
      <c r="FZ79" s="23" t="str">
        <f t="shared" si="400"/>
        <v>25m/ 25m/ 25m</v>
      </c>
      <c r="GA79" s="23" t="str">
        <f t="shared" si="401"/>
        <v>23m/ 23m/ 23m</v>
      </c>
      <c r="GB79" s="23" t="str">
        <f t="shared" si="402"/>
        <v/>
      </c>
      <c r="GC79" s="23" t="str">
        <f t="shared" si="403"/>
        <v/>
      </c>
      <c r="GD79" s="23" t="str">
        <f t="shared" si="404"/>
        <v/>
      </c>
      <c r="GE79" s="23" t="str">
        <f t="shared" si="405"/>
        <v/>
      </c>
      <c r="GF79" s="23">
        <f t="shared" si="406"/>
        <v>25</v>
      </c>
      <c r="GG79" s="23">
        <f t="shared" si="407"/>
        <v>25</v>
      </c>
      <c r="GH79" s="23">
        <f t="shared" si="408"/>
        <v>25</v>
      </c>
      <c r="GI79" s="23">
        <f t="shared" si="409"/>
        <v>0</v>
      </c>
      <c r="GJ79" s="23">
        <f t="shared" si="410"/>
        <v>0</v>
      </c>
      <c r="GK79" s="23">
        <f t="shared" si="411"/>
        <v>0</v>
      </c>
      <c r="GL79" s="23">
        <f t="shared" si="412"/>
        <v>23</v>
      </c>
      <c r="GM79" s="23">
        <f t="shared" si="413"/>
        <v>23</v>
      </c>
      <c r="GN79" s="23">
        <f t="shared" si="414"/>
        <v>23</v>
      </c>
      <c r="GO79" s="23">
        <f t="shared" si="415"/>
        <v>0</v>
      </c>
      <c r="GP79" s="23">
        <f t="shared" si="416"/>
        <v>0</v>
      </c>
      <c r="GQ79" s="23">
        <f t="shared" si="417"/>
        <v>0</v>
      </c>
      <c r="GR79" s="23">
        <f t="shared" si="418"/>
        <v>0</v>
      </c>
      <c r="GS79" s="23">
        <f t="shared" si="419"/>
        <v>0</v>
      </c>
      <c r="GT79" s="23">
        <f t="shared" si="420"/>
        <v>0</v>
      </c>
      <c r="GU79" s="23">
        <f t="shared" si="421"/>
        <v>0</v>
      </c>
      <c r="GV79" s="23">
        <f t="shared" si="422"/>
        <v>0</v>
      </c>
      <c r="GW79" s="23">
        <f t="shared" si="423"/>
        <v>0</v>
      </c>
      <c r="GX79" s="23">
        <f t="shared" si="424"/>
        <v>0</v>
      </c>
      <c r="GY79" s="23">
        <f t="shared" si="425"/>
        <v>0</v>
      </c>
      <c r="GZ79" s="23">
        <f t="shared" si="426"/>
        <v>0</v>
      </c>
      <c r="HA79" s="23">
        <f t="shared" si="427"/>
        <v>0</v>
      </c>
      <c r="HB79" s="23">
        <f t="shared" si="428"/>
        <v>0</v>
      </c>
      <c r="HC79" s="23">
        <f t="shared" si="429"/>
        <v>0</v>
      </c>
      <c r="HD79" s="23">
        <f t="shared" si="430"/>
        <v>0</v>
      </c>
      <c r="HE79" s="23">
        <f t="shared" si="431"/>
        <v>0</v>
      </c>
      <c r="HF79" s="23">
        <f t="shared" si="432"/>
        <v>0</v>
      </c>
      <c r="HG79" s="23">
        <f t="shared" si="433"/>
        <v>0</v>
      </c>
      <c r="HH79" s="23">
        <f t="shared" si="434"/>
        <v>0</v>
      </c>
      <c r="HI79" s="23">
        <f t="shared" si="435"/>
        <v>0</v>
      </c>
      <c r="HJ79" s="23">
        <f t="shared" si="436"/>
        <v>0</v>
      </c>
      <c r="HK79" s="23">
        <f t="shared" si="437"/>
        <v>0</v>
      </c>
      <c r="HL79" s="23">
        <f t="shared" si="438"/>
        <v>0</v>
      </c>
      <c r="HM79" s="23">
        <f t="shared" si="439"/>
        <v>0</v>
      </c>
      <c r="HN79" s="23">
        <f t="shared" si="440"/>
        <v>0</v>
      </c>
      <c r="HO79" s="23">
        <f t="shared" si="441"/>
        <v>0</v>
      </c>
      <c r="HP79" s="23" t="str">
        <f>INDEX(LabNameList,MATCH(LabId,LabIDList,0))</f>
        <v>Trung tâm Kiểm định và Chứng nhận 2</v>
      </c>
      <c r="HQ79" s="23">
        <f t="shared" si="442"/>
        <v>25</v>
      </c>
      <c r="HR79" s="23">
        <f t="shared" si="443"/>
        <v>23</v>
      </c>
      <c r="HS79" s="23">
        <f t="shared" si="444"/>
        <v>0</v>
      </c>
      <c r="HT79" s="23">
        <f t="shared" si="445"/>
        <v>0</v>
      </c>
      <c r="HU79" s="23">
        <f t="shared" si="446"/>
        <v>0</v>
      </c>
      <c r="HV79" s="23">
        <f t="shared" si="447"/>
        <v>0</v>
      </c>
      <c r="HW79" s="22">
        <f t="shared" si="448"/>
        <v>23</v>
      </c>
      <c r="HX79" s="22">
        <f>Input!EB79</f>
        <v>8</v>
      </c>
      <c r="HY79" s="23">
        <v>97</v>
      </c>
      <c r="HZ79" s="23"/>
      <c r="IA79" s="23"/>
      <c r="IB79" s="23"/>
      <c r="IC79" s="25" t="str">
        <f t="shared" si="449"/>
        <v>B00078050118TG82</v>
      </c>
      <c r="ID79" s="26">
        <f>Input!O79</f>
        <v>78</v>
      </c>
      <c r="IE79" s="260" t="str">
        <f t="shared" si="450"/>
        <v>050118</v>
      </c>
      <c r="IF79" s="25" t="s">
        <v>7145</v>
      </c>
      <c r="IG79" s="260" t="str">
        <f t="shared" si="451"/>
        <v>05/01/2018</v>
      </c>
      <c r="IH79" s="260" t="str">
        <f t="shared" si="452"/>
        <v>05/01/2023</v>
      </c>
      <c r="II79" s="342" t="str">
        <f xml:space="preserve"> Input!R79</f>
        <v>05/01/2018</v>
      </c>
      <c r="IJ79" s="260">
        <f t="shared" si="453"/>
        <v>44931</v>
      </c>
      <c r="IK79" s="261">
        <f t="shared" si="454"/>
        <v>3</v>
      </c>
      <c r="IL79" s="262" t="str">
        <f t="shared" si="455"/>
        <v>3-2</v>
      </c>
      <c r="IM79" s="262" t="str">
        <f t="shared" si="456"/>
        <v>CHUNG</v>
      </c>
      <c r="IN79" s="262" t="str">
        <f t="shared" si="457"/>
        <v>KHAC</v>
      </c>
      <c r="IO79" s="262" t="str">
        <f t="shared" si="458"/>
        <v/>
      </c>
      <c r="IP79" s="262" t="str">
        <f t="shared" si="459"/>
        <v/>
      </c>
      <c r="IQ79" s="262" t="str">
        <f t="shared" si="460"/>
        <v/>
      </c>
      <c r="IR79" s="262">
        <f t="shared" si="461"/>
        <v>2</v>
      </c>
      <c r="IS79" s="262">
        <f t="shared" si="462"/>
        <v>1</v>
      </c>
      <c r="IT79" s="262" t="str">
        <f t="shared" si="463"/>
        <v>Yes</v>
      </c>
      <c r="IU79" s="262" t="str">
        <f t="shared" si="464"/>
        <v>Yes</v>
      </c>
    </row>
    <row r="80" spans="1:255" ht="114.75">
      <c r="A80" s="349">
        <f>Input!A80</f>
        <v>79</v>
      </c>
      <c r="B80" s="22" t="str">
        <f>INDEX(ApplicantIDList,MATCH(AI80,ApplicantNameList,0))</f>
        <v>VNM-HCM</v>
      </c>
      <c r="C80" s="22" t="str">
        <f>INDEX(OperatorIDList,MATCH(AJ80,OperatorNameList,0))</f>
        <v>VNMOBILE</v>
      </c>
      <c r="D80" s="22" t="str">
        <f>Input!Y80</f>
        <v>359188</v>
      </c>
      <c r="E80" s="22" t="str">
        <f>Input!G80</f>
        <v>Số 18, đường Thống Nhất, khu phố 4, phường Bình Thọ, quận Thủ Đức, thành phố Hồ Chí Minh.</v>
      </c>
      <c r="F80" s="22" t="str">
        <f>TRIM(SUBSTITUTE(SUBSTITUTE(Input!H80,"Thành phố ",""),"Tỉnh ",""))</f>
        <v>Hồ Chí Minh</v>
      </c>
      <c r="G80" s="22" t="str">
        <f>Input!I80</f>
        <v>106,7689</v>
      </c>
      <c r="H80" s="22" t="str">
        <f>Input!J80</f>
        <v>10,84347</v>
      </c>
      <c r="I80" s="22">
        <f>Input!V80</f>
        <v>2</v>
      </c>
      <c r="J80" s="22" t="str">
        <f>Input!K80</f>
        <v>K00079261217D005</v>
      </c>
      <c r="K80" s="24" t="str">
        <f>TEXT(Input!L80,"dd/mm/yyyy")</f>
        <v>30/12/2017</v>
      </c>
      <c r="L80" s="24" t="str">
        <f>TEXT(Input!M80,"dd/mm/yyyy")</f>
        <v>26/12/2017</v>
      </c>
      <c r="M80" s="22" t="str">
        <f t="shared" si="300"/>
        <v>CÔNG TY CỔ PHẦN VIỄN THÔNG DI ĐỘNG VIETNAMOBILE;CÔNG TY CỔ PHẦN VIỄN THÔNG DI ĐỘNG VIETNAMOBILE</v>
      </c>
      <c r="N80" s="22" t="str">
        <f t="shared" si="301"/>
        <v>359188;359188</v>
      </c>
      <c r="O80" s="22" t="str">
        <f t="shared" si="302"/>
        <v>ERICSSON RBS 2216;ZTE ZXSDR BS8700</v>
      </c>
      <c r="P80" s="22" t="str">
        <f t="shared" si="303"/>
        <v>3;3</v>
      </c>
      <c r="Q80" s="22" t="str">
        <f t="shared" si="304"/>
        <v>4/4/4;2/2/2</v>
      </c>
      <c r="R80" s="22" t="str">
        <f t="shared" si="305"/>
        <v>80W/ 80W/ 80W;80W/ 80W/ 80W</v>
      </c>
      <c r="S80" s="22" t="str">
        <f t="shared" si="306"/>
        <v>G900;U2100</v>
      </c>
      <c r="T80" s="22" t="str">
        <f t="shared" si="307"/>
        <v>29m/ 29m/ 29m;28m/ 28m/ 28m</v>
      </c>
      <c r="U80" s="22">
        <v>79</v>
      </c>
      <c r="V80" s="22"/>
      <c r="W80" s="22" t="b">
        <f>INDEX(TrueFalseList,_xlfn.IFNA(MATCH(Input!EC80,CoKhongList,0),MATCH(Input!EC80,YesNoList,0)))</f>
        <v>0</v>
      </c>
      <c r="X80" s="22" t="b">
        <f>INDEX(TrueFalseList,_xlfn.IFNA(MATCH(Input!W80,CoKhongList,0),MATCH(Input!W80,YesNoList,0)))</f>
        <v>0</v>
      </c>
      <c r="Y80" s="22" t="str">
        <f>Input!DZ80</f>
        <v/>
      </c>
      <c r="Z80" s="22" t="b">
        <f>INDEX(TrueFalseList,_xlfn.IFNA(MATCH(Input!EA80,CoKhongList,0),MATCH(Input!EA80,YesNoList,0)))</f>
        <v>1</v>
      </c>
      <c r="AA80" s="22">
        <f t="shared" si="308"/>
        <v>20</v>
      </c>
      <c r="AB80" s="22" t="b">
        <v>0</v>
      </c>
      <c r="AC80" s="22" t="b">
        <v>1</v>
      </c>
      <c r="AD80" s="22">
        <f>Input!DR80</f>
        <v>0</v>
      </c>
      <c r="AE80" s="22"/>
      <c r="AF80" s="22">
        <f>Options!D84</f>
        <v>0</v>
      </c>
      <c r="AG80" s="22">
        <f t="shared" si="309"/>
        <v>0</v>
      </c>
      <c r="AH80" s="23"/>
      <c r="AI80" s="350" t="str">
        <f>Input!E80</f>
        <v>CHI NHÁNH CÔNG TY CỔ PHẦN VIỄN THÔNG DI ĐỘNG VIETNAMOBILE TẠI THÀNH PHỐ HỒ CHÍ MINH</v>
      </c>
      <c r="AJ80" s="350" t="str">
        <f>Input!F80</f>
        <v>CÔNG TY CỔ PHẦN VIỄN THÔNG DI ĐỘNG VIETNAMOBILE</v>
      </c>
      <c r="AK80" s="22">
        <f t="shared" si="310"/>
        <v>5</v>
      </c>
      <c r="AL80" s="258" t="str">
        <f t="shared" si="311"/>
        <v>thành phố Hồ Chí Minh.</v>
      </c>
      <c r="AM80" s="258" t="str">
        <f t="shared" si="312"/>
        <v>quận Thủ Đức</v>
      </c>
      <c r="AN80" s="258" t="str">
        <f t="shared" si="313"/>
        <v>phường Bình Thọ</v>
      </c>
      <c r="AO80" s="22" t="str">
        <f>INDEX(CityIDList,MATCH(F80,CityNameList,0))</f>
        <v>HCM</v>
      </c>
      <c r="AP80" s="23" t="str">
        <f>Input!X80</f>
        <v>CÔNG TY CỔ PHẦN VIỄN THÔNG DI ĐỘNG VIETNAMOBILE</v>
      </c>
      <c r="AQ80" s="23" t="str">
        <f>Input!AN80</f>
        <v>CÔNG TY CỔ PHẦN VIỄN THÔNG DI ĐỘNG VIETNAMOBILE</v>
      </c>
      <c r="AR80" s="23">
        <f>Input!BD80</f>
        <v>0</v>
      </c>
      <c r="AS80" s="23" t="str">
        <f>Input!BT80</f>
        <v/>
      </c>
      <c r="AT80" s="23" t="str">
        <f>Input!CH80</f>
        <v/>
      </c>
      <c r="AU80" s="23" t="str">
        <f>Input!CV80</f>
        <v/>
      </c>
      <c r="AV80" s="23" t="str">
        <f>IF(I80&gt;=1,INDEX(OperatorIDList,MATCH(AP80,OperatorNameList,0)),"")</f>
        <v>VNMOBILE</v>
      </c>
      <c r="AW80" s="23" t="str">
        <f>IF(I80&gt;=2,INDEX(OperatorIDList,MATCH(AQ80,OperatorNameList,0)),"")</f>
        <v>VNMOBILE</v>
      </c>
      <c r="AX80" s="23" t="str">
        <f>IF(I80&gt;=3,INDEX(OperatorIDList,MATCH(AR80,OperatorNameList,0)),"")</f>
        <v/>
      </c>
      <c r="AY80" s="23" t="str">
        <f>IF(I80&gt;=4,INDEX(OperatorIDList,MATCH(AS80,OperatorNameList,0)),"")</f>
        <v/>
      </c>
      <c r="AZ80" s="23" t="str">
        <f>IF(I80&gt;=5,INDEX(OperatorIDList,MATCH(AT80,OperatorNameList,0)),"")</f>
        <v/>
      </c>
      <c r="BA80" s="23" t="str">
        <f>IF(I80&gt;=6,INDEX(OperatorIDList,MATCH(AU80,OperatorNameList,0)),"")</f>
        <v/>
      </c>
      <c r="BB80" s="23" t="str">
        <f t="shared" si="314"/>
        <v>VNMOBILE;VNMOBILE</v>
      </c>
      <c r="BC80" s="23" t="str">
        <f>Input!Y80</f>
        <v>359188</v>
      </c>
      <c r="BD80" s="23" t="str">
        <f>Input!AO80</f>
        <v>359188</v>
      </c>
      <c r="BE80" s="23">
        <f>Input!BE80</f>
        <v>0</v>
      </c>
      <c r="BF80" s="23" t="str">
        <f>Input!BU80</f>
        <v/>
      </c>
      <c r="BG80" s="23" t="str">
        <f>Input!CI80</f>
        <v/>
      </c>
      <c r="BH80" s="23" t="str">
        <f>Input!CW80</f>
        <v/>
      </c>
      <c r="BI80" s="23" t="str">
        <f>Input!Z80</f>
        <v>ERICSSON RBS 2216</v>
      </c>
      <c r="BJ80" s="23" t="str">
        <f>Input!AP80</f>
        <v>ZTE ZXSDR BS8700</v>
      </c>
      <c r="BK80" s="23">
        <f>Input!BF80</f>
        <v>0</v>
      </c>
      <c r="BL80" s="23" t="str">
        <f>Input!BV80</f>
        <v/>
      </c>
      <c r="BM80" s="23" t="str">
        <f>Input!CJ80</f>
        <v/>
      </c>
      <c r="BN80" s="23" t="str">
        <f>Input!CX80</f>
        <v/>
      </c>
      <c r="BO80" s="350">
        <f>IF(ISNUMBER(Input!AA80),Input!AA80,0)</f>
        <v>3</v>
      </c>
      <c r="BP80" s="350">
        <f>IF(ISNUMBER(Input!AQ80),Input!AQ80,0)</f>
        <v>3</v>
      </c>
      <c r="BQ80" s="350">
        <f>IF(ISNUMBER(Input!BG80),Input!BG80,0)</f>
        <v>0</v>
      </c>
      <c r="BR80" s="350">
        <f>IF(ISNUMBER(Input!BW80),Input!BW80,0)</f>
        <v>0</v>
      </c>
      <c r="BS80" s="350">
        <f>IF(ISNUMBER(Input!CK80),Input!CK80,0)</f>
        <v>0</v>
      </c>
      <c r="BT80" s="351">
        <f>IF(ISNUMBER(Input!CY80),Input!CY80,0)</f>
        <v>0</v>
      </c>
      <c r="BU80" s="23" t="str">
        <f>Input!AF80</f>
        <v>4/4/4</v>
      </c>
      <c r="BV80" s="23" t="str">
        <f>Input!AV80</f>
        <v>2/2/2</v>
      </c>
      <c r="BW80" s="23" t="str">
        <f>Input!BL80</f>
        <v/>
      </c>
      <c r="BX80" s="23" t="str">
        <f>Input!CA80</f>
        <v/>
      </c>
      <c r="BY80" s="23" t="str">
        <f>Input!CO80</f>
        <v/>
      </c>
      <c r="BZ80" s="23" t="str">
        <f>Input!DC80</f>
        <v/>
      </c>
      <c r="CA80" s="23">
        <f t="shared" si="315"/>
        <v>4</v>
      </c>
      <c r="CB80" s="23">
        <f t="shared" si="316"/>
        <v>4</v>
      </c>
      <c r="CC80" s="23">
        <f t="shared" si="317"/>
        <v>4</v>
      </c>
      <c r="CD80" s="23">
        <f t="shared" si="318"/>
        <v>0</v>
      </c>
      <c r="CE80" s="23">
        <f t="shared" si="319"/>
        <v>0</v>
      </c>
      <c r="CF80" s="23">
        <f t="shared" si="320"/>
        <v>0</v>
      </c>
      <c r="CG80" s="23">
        <f t="shared" si="321"/>
        <v>2</v>
      </c>
      <c r="CH80" s="23">
        <f t="shared" si="322"/>
        <v>2</v>
      </c>
      <c r="CI80" s="23">
        <f t="shared" si="323"/>
        <v>2</v>
      </c>
      <c r="CJ80" s="23">
        <f t="shared" si="324"/>
        <v>0</v>
      </c>
      <c r="CK80" s="23">
        <f t="shared" si="325"/>
        <v>0</v>
      </c>
      <c r="CL80" s="23">
        <f t="shared" si="326"/>
        <v>0</v>
      </c>
      <c r="CM80" s="23">
        <f t="shared" si="327"/>
        <v>0</v>
      </c>
      <c r="CN80" s="23">
        <f t="shared" si="328"/>
        <v>0</v>
      </c>
      <c r="CO80" s="23">
        <f t="shared" si="329"/>
        <v>0</v>
      </c>
      <c r="CP80" s="23">
        <f t="shared" si="330"/>
        <v>0</v>
      </c>
      <c r="CQ80" s="23">
        <f t="shared" si="331"/>
        <v>0</v>
      </c>
      <c r="CR80" s="23">
        <f t="shared" si="332"/>
        <v>0</v>
      </c>
      <c r="CS80" s="23">
        <f t="shared" si="333"/>
        <v>0</v>
      </c>
      <c r="CT80" s="23">
        <f t="shared" si="334"/>
        <v>0</v>
      </c>
      <c r="CU80" s="23">
        <f t="shared" si="335"/>
        <v>0</v>
      </c>
      <c r="CV80" s="23">
        <f t="shared" si="336"/>
        <v>0</v>
      </c>
      <c r="CW80" s="23">
        <f t="shared" si="337"/>
        <v>0</v>
      </c>
      <c r="CX80" s="23">
        <f t="shared" si="338"/>
        <v>0</v>
      </c>
      <c r="CY80" s="23">
        <f t="shared" si="339"/>
        <v>0</v>
      </c>
      <c r="CZ80" s="23">
        <f t="shared" si="340"/>
        <v>0</v>
      </c>
      <c r="DA80" s="23">
        <f t="shared" si="341"/>
        <v>0</v>
      </c>
      <c r="DB80" s="23">
        <f t="shared" si="342"/>
        <v>0</v>
      </c>
      <c r="DC80" s="23">
        <f t="shared" si="343"/>
        <v>0</v>
      </c>
      <c r="DD80" s="23">
        <f t="shared" si="344"/>
        <v>0</v>
      </c>
      <c r="DE80" s="23">
        <f t="shared" si="345"/>
        <v>0</v>
      </c>
      <c r="DF80" s="23">
        <f t="shared" si="346"/>
        <v>0</v>
      </c>
      <c r="DG80" s="23">
        <f t="shared" si="347"/>
        <v>0</v>
      </c>
      <c r="DH80" s="23">
        <f t="shared" si="348"/>
        <v>0</v>
      </c>
      <c r="DI80" s="23">
        <f t="shared" si="349"/>
        <v>0</v>
      </c>
      <c r="DJ80" s="23">
        <f t="shared" si="350"/>
        <v>0</v>
      </c>
      <c r="DK80" s="23" t="str">
        <f>Input!AK80</f>
        <v>80W/80W/80W</v>
      </c>
      <c r="DL80" s="23" t="str">
        <f>Input!BA80</f>
        <v>80W/80W/80W</v>
      </c>
      <c r="DM80" s="23" t="str">
        <f>Input!BQ80</f>
        <v/>
      </c>
      <c r="DN80" s="23" t="str">
        <f>Input!CE80</f>
        <v/>
      </c>
      <c r="DO80" s="23" t="str">
        <f>Input!CS80</f>
        <v/>
      </c>
      <c r="DP80" s="23" t="str">
        <f>Input!DG80</f>
        <v/>
      </c>
      <c r="DQ80" s="23" t="str">
        <f t="shared" si="351"/>
        <v>80W/ 80W/ 80W</v>
      </c>
      <c r="DR80" s="23" t="str">
        <f t="shared" si="352"/>
        <v>80W/ 80W/ 80W</v>
      </c>
      <c r="DS80" s="23" t="str">
        <f t="shared" si="353"/>
        <v/>
      </c>
      <c r="DT80" s="23" t="str">
        <f t="shared" si="354"/>
        <v/>
      </c>
      <c r="DU80" s="23" t="str">
        <f t="shared" si="355"/>
        <v/>
      </c>
      <c r="DV80" s="23" t="str">
        <f t="shared" si="356"/>
        <v/>
      </c>
      <c r="DW80" s="23">
        <f t="shared" si="357"/>
        <v>80</v>
      </c>
      <c r="DX80" s="23">
        <f t="shared" si="358"/>
        <v>80</v>
      </c>
      <c r="DY80" s="23">
        <f t="shared" si="359"/>
        <v>80</v>
      </c>
      <c r="DZ80" s="23">
        <f t="shared" si="360"/>
        <v>0</v>
      </c>
      <c r="EA80" s="23">
        <f t="shared" si="361"/>
        <v>0</v>
      </c>
      <c r="EB80" s="23">
        <f t="shared" si="362"/>
        <v>0</v>
      </c>
      <c r="EC80" s="23">
        <f t="shared" si="363"/>
        <v>80</v>
      </c>
      <c r="ED80" s="23">
        <f t="shared" si="364"/>
        <v>80</v>
      </c>
      <c r="EE80" s="23">
        <f t="shared" si="365"/>
        <v>80</v>
      </c>
      <c r="EF80" s="23">
        <f t="shared" si="366"/>
        <v>80</v>
      </c>
      <c r="EG80" s="23">
        <f t="shared" si="367"/>
        <v>0</v>
      </c>
      <c r="EH80" s="23">
        <f t="shared" si="368"/>
        <v>0</v>
      </c>
      <c r="EI80" s="23">
        <f t="shared" si="369"/>
        <v>0</v>
      </c>
      <c r="EJ80" s="23">
        <f t="shared" si="370"/>
        <v>80</v>
      </c>
      <c r="EK80" s="23">
        <f t="shared" si="371"/>
        <v>0</v>
      </c>
      <c r="EL80" s="23">
        <f t="shared" si="372"/>
        <v>0</v>
      </c>
      <c r="EM80" s="23">
        <f t="shared" si="373"/>
        <v>0</v>
      </c>
      <c r="EN80" s="23">
        <f t="shared" si="374"/>
        <v>0</v>
      </c>
      <c r="EO80" s="23">
        <f t="shared" si="375"/>
        <v>0</v>
      </c>
      <c r="EP80" s="23">
        <f t="shared" si="376"/>
        <v>0</v>
      </c>
      <c r="EQ80" s="23">
        <f t="shared" si="377"/>
        <v>0</v>
      </c>
      <c r="ER80" s="23">
        <f t="shared" si="378"/>
        <v>0</v>
      </c>
      <c r="ES80" s="23">
        <f t="shared" si="379"/>
        <v>0</v>
      </c>
      <c r="ET80" s="23">
        <f t="shared" si="380"/>
        <v>0</v>
      </c>
      <c r="EU80" s="23">
        <f t="shared" si="381"/>
        <v>0</v>
      </c>
      <c r="EV80" s="23">
        <f t="shared" si="382"/>
        <v>0</v>
      </c>
      <c r="EW80" s="23">
        <f t="shared" si="383"/>
        <v>0</v>
      </c>
      <c r="EX80" s="23">
        <f t="shared" si="384"/>
        <v>0</v>
      </c>
      <c r="EY80" s="23">
        <f t="shared" si="385"/>
        <v>0</v>
      </c>
      <c r="EZ80" s="23">
        <f t="shared" si="386"/>
        <v>0</v>
      </c>
      <c r="FA80" s="23">
        <f t="shared" si="387"/>
        <v>0</v>
      </c>
      <c r="FB80" s="23">
        <f t="shared" si="388"/>
        <v>0</v>
      </c>
      <c r="FC80" s="23">
        <f t="shared" si="389"/>
        <v>0</v>
      </c>
      <c r="FD80" s="23">
        <f t="shared" si="390"/>
        <v>0</v>
      </c>
      <c r="FE80" s="23">
        <f t="shared" si="391"/>
        <v>0</v>
      </c>
      <c r="FF80" s="23">
        <f t="shared" si="392"/>
        <v>0</v>
      </c>
      <c r="FG80" s="23">
        <f t="shared" si="393"/>
        <v>0</v>
      </c>
      <c r="FH80" s="23">
        <f t="shared" si="394"/>
        <v>0</v>
      </c>
      <c r="FI80" s="23">
        <f t="shared" si="395"/>
        <v>0</v>
      </c>
      <c r="FJ80" s="23">
        <f t="shared" si="396"/>
        <v>0</v>
      </c>
      <c r="FK80" s="23">
        <f t="shared" si="397"/>
        <v>0</v>
      </c>
      <c r="FL80" s="23">
        <f t="shared" si="398"/>
        <v>0</v>
      </c>
      <c r="FM80" s="23">
        <f t="shared" si="399"/>
        <v>80</v>
      </c>
      <c r="FN80" s="23" t="str">
        <f>Input!AL80</f>
        <v>G900</v>
      </c>
      <c r="FO80" s="23" t="str">
        <f>Input!BB80</f>
        <v>U2100</v>
      </c>
      <c r="FP80" s="23">
        <f>Input!BR80</f>
        <v>0</v>
      </c>
      <c r="FQ80" s="23" t="str">
        <f>Input!CF80</f>
        <v/>
      </c>
      <c r="FR80" s="23" t="str">
        <f>Input!CT80</f>
        <v/>
      </c>
      <c r="FS80" s="23" t="str">
        <f>Input!DH80</f>
        <v/>
      </c>
      <c r="FT80" s="23" t="str">
        <f>Input!AM80</f>
        <v>29m/ 29m/ 29m</v>
      </c>
      <c r="FU80" s="23" t="str">
        <f>Input!BC80</f>
        <v>28m/ 28m/ 28m</v>
      </c>
      <c r="FV80" s="23">
        <f>Input!BS80</f>
        <v>0</v>
      </c>
      <c r="FW80" s="23" t="str">
        <f>Input!CG80</f>
        <v/>
      </c>
      <c r="FX80" s="23" t="str">
        <f>Input!CU80</f>
        <v/>
      </c>
      <c r="FY80" s="23" t="str">
        <f>Input!DI80</f>
        <v/>
      </c>
      <c r="FZ80" s="23" t="str">
        <f t="shared" si="400"/>
        <v>29m/ 29m/ 29m</v>
      </c>
      <c r="GA80" s="23" t="str">
        <f t="shared" si="401"/>
        <v>28m/ 28m/ 28m</v>
      </c>
      <c r="GB80" s="23" t="str">
        <f t="shared" si="402"/>
        <v/>
      </c>
      <c r="GC80" s="23" t="str">
        <f t="shared" si="403"/>
        <v/>
      </c>
      <c r="GD80" s="23" t="str">
        <f t="shared" si="404"/>
        <v/>
      </c>
      <c r="GE80" s="23" t="str">
        <f t="shared" si="405"/>
        <v/>
      </c>
      <c r="GF80" s="23">
        <f t="shared" si="406"/>
        <v>29</v>
      </c>
      <c r="GG80" s="23">
        <f t="shared" si="407"/>
        <v>29</v>
      </c>
      <c r="GH80" s="23">
        <f t="shared" si="408"/>
        <v>29</v>
      </c>
      <c r="GI80" s="23">
        <f t="shared" si="409"/>
        <v>0</v>
      </c>
      <c r="GJ80" s="23">
        <f t="shared" si="410"/>
        <v>0</v>
      </c>
      <c r="GK80" s="23">
        <f t="shared" si="411"/>
        <v>0</v>
      </c>
      <c r="GL80" s="23">
        <f t="shared" si="412"/>
        <v>28</v>
      </c>
      <c r="GM80" s="23">
        <f t="shared" si="413"/>
        <v>28</v>
      </c>
      <c r="GN80" s="23">
        <f t="shared" si="414"/>
        <v>28</v>
      </c>
      <c r="GO80" s="23">
        <f t="shared" si="415"/>
        <v>0</v>
      </c>
      <c r="GP80" s="23">
        <f t="shared" si="416"/>
        <v>0</v>
      </c>
      <c r="GQ80" s="23">
        <f t="shared" si="417"/>
        <v>0</v>
      </c>
      <c r="GR80" s="23">
        <f t="shared" si="418"/>
        <v>0</v>
      </c>
      <c r="GS80" s="23">
        <f t="shared" si="419"/>
        <v>0</v>
      </c>
      <c r="GT80" s="23">
        <f t="shared" si="420"/>
        <v>0</v>
      </c>
      <c r="GU80" s="23">
        <f t="shared" si="421"/>
        <v>0</v>
      </c>
      <c r="GV80" s="23">
        <f t="shared" si="422"/>
        <v>0</v>
      </c>
      <c r="GW80" s="23">
        <f t="shared" si="423"/>
        <v>0</v>
      </c>
      <c r="GX80" s="23">
        <f t="shared" si="424"/>
        <v>0</v>
      </c>
      <c r="GY80" s="23">
        <f t="shared" si="425"/>
        <v>0</v>
      </c>
      <c r="GZ80" s="23">
        <f t="shared" si="426"/>
        <v>0</v>
      </c>
      <c r="HA80" s="23">
        <f t="shared" si="427"/>
        <v>0</v>
      </c>
      <c r="HB80" s="23">
        <f t="shared" si="428"/>
        <v>0</v>
      </c>
      <c r="HC80" s="23">
        <f t="shared" si="429"/>
        <v>0</v>
      </c>
      <c r="HD80" s="23">
        <f t="shared" si="430"/>
        <v>0</v>
      </c>
      <c r="HE80" s="23">
        <f t="shared" si="431"/>
        <v>0</v>
      </c>
      <c r="HF80" s="23">
        <f t="shared" si="432"/>
        <v>0</v>
      </c>
      <c r="HG80" s="23">
        <f t="shared" si="433"/>
        <v>0</v>
      </c>
      <c r="HH80" s="23">
        <f t="shared" si="434"/>
        <v>0</v>
      </c>
      <c r="HI80" s="23">
        <f t="shared" si="435"/>
        <v>0</v>
      </c>
      <c r="HJ80" s="23">
        <f t="shared" si="436"/>
        <v>0</v>
      </c>
      <c r="HK80" s="23">
        <f t="shared" si="437"/>
        <v>0</v>
      </c>
      <c r="HL80" s="23">
        <f t="shared" si="438"/>
        <v>0</v>
      </c>
      <c r="HM80" s="23">
        <f t="shared" si="439"/>
        <v>0</v>
      </c>
      <c r="HN80" s="23">
        <f t="shared" si="440"/>
        <v>0</v>
      </c>
      <c r="HO80" s="23">
        <f t="shared" si="441"/>
        <v>0</v>
      </c>
      <c r="HP80" s="23" t="str">
        <f>INDEX(LabNameList,MATCH(LabId,LabIDList,0))</f>
        <v>Trung tâm Kiểm định và Chứng nhận 2</v>
      </c>
      <c r="HQ80" s="23">
        <f t="shared" si="442"/>
        <v>29</v>
      </c>
      <c r="HR80" s="23">
        <f t="shared" si="443"/>
        <v>28</v>
      </c>
      <c r="HS80" s="23">
        <f t="shared" si="444"/>
        <v>0</v>
      </c>
      <c r="HT80" s="23">
        <f t="shared" si="445"/>
        <v>0</v>
      </c>
      <c r="HU80" s="23">
        <f t="shared" si="446"/>
        <v>0</v>
      </c>
      <c r="HV80" s="23">
        <f t="shared" si="447"/>
        <v>0</v>
      </c>
      <c r="HW80" s="22">
        <f t="shared" si="448"/>
        <v>28</v>
      </c>
      <c r="HX80" s="22">
        <f>Input!EB80</f>
        <v>8</v>
      </c>
      <c r="HY80" s="23">
        <v>97</v>
      </c>
      <c r="HZ80" s="23"/>
      <c r="IA80" s="23"/>
      <c r="IB80" s="23"/>
      <c r="IC80" s="25" t="str">
        <f t="shared" si="449"/>
        <v>B00079050118TG83</v>
      </c>
      <c r="ID80" s="26">
        <f>Input!O80</f>
        <v>79</v>
      </c>
      <c r="IE80" s="260" t="str">
        <f t="shared" si="450"/>
        <v>050118</v>
      </c>
      <c r="IF80" s="25" t="s">
        <v>7146</v>
      </c>
      <c r="IG80" s="260" t="str">
        <f t="shared" si="451"/>
        <v>05/01/2018</v>
      </c>
      <c r="IH80" s="260" t="str">
        <f t="shared" si="452"/>
        <v>05/01/2023</v>
      </c>
      <c r="II80" s="342" t="str">
        <f xml:space="preserve"> Input!R80</f>
        <v>05/01/2018</v>
      </c>
      <c r="IJ80" s="260">
        <f t="shared" si="453"/>
        <v>44931</v>
      </c>
      <c r="IK80" s="261">
        <f t="shared" si="454"/>
        <v>3</v>
      </c>
      <c r="IL80" s="262" t="str">
        <f t="shared" si="455"/>
        <v>3-2</v>
      </c>
      <c r="IM80" s="262" t="str">
        <f t="shared" si="456"/>
        <v>CHUNG</v>
      </c>
      <c r="IN80" s="262" t="str">
        <f t="shared" si="457"/>
        <v>KHAC</v>
      </c>
      <c r="IO80" s="262" t="str">
        <f t="shared" si="458"/>
        <v/>
      </c>
      <c r="IP80" s="262" t="str">
        <f t="shared" si="459"/>
        <v/>
      </c>
      <c r="IQ80" s="262" t="str">
        <f t="shared" si="460"/>
        <v/>
      </c>
      <c r="IR80" s="262">
        <f t="shared" si="461"/>
        <v>2</v>
      </c>
      <c r="IS80" s="262">
        <f t="shared" si="462"/>
        <v>1</v>
      </c>
      <c r="IT80" s="262" t="str">
        <f t="shared" si="463"/>
        <v>Yes</v>
      </c>
      <c r="IU80" s="262" t="str">
        <f t="shared" si="464"/>
        <v>Yes</v>
      </c>
    </row>
    <row r="81" spans="1:255" ht="114.75">
      <c r="A81" s="349">
        <f>Input!A81</f>
        <v>80</v>
      </c>
      <c r="B81" s="22" t="str">
        <f>INDEX(ApplicantIDList,MATCH(AI81,ApplicantNameList,0))</f>
        <v>VNM-HCM</v>
      </c>
      <c r="C81" s="22" t="str">
        <f>INDEX(OperatorIDList,MATCH(AJ81,OperatorNameList,0))</f>
        <v>VNMOBILE</v>
      </c>
      <c r="D81" s="22" t="str">
        <f>Input!Y81</f>
        <v>359518</v>
      </c>
      <c r="E81" s="22" t="str">
        <f>Input!G81</f>
        <v>Số 90/4, đường số 3, phường Trường Thọ, quận Thủ Đức, thành phố Hồ Chí Minh.</v>
      </c>
      <c r="F81" s="22" t="str">
        <f>TRIM(SUBSTITUTE(SUBSTITUTE(Input!H81,"Thành phố ",""),"Tỉnh ",""))</f>
        <v>Hồ Chí Minh</v>
      </c>
      <c r="G81" s="22" t="str">
        <f>Input!I81</f>
        <v>106,7689</v>
      </c>
      <c r="H81" s="22" t="str">
        <f>Input!J81</f>
        <v>10,84347</v>
      </c>
      <c r="I81" s="22">
        <f>Input!V81</f>
        <v>2</v>
      </c>
      <c r="J81" s="22" t="str">
        <f>Input!K81</f>
        <v>K00080261217D005</v>
      </c>
      <c r="K81" s="24" t="str">
        <f>TEXT(Input!L81,"dd/mm/yyyy")</f>
        <v>30/12/2017</v>
      </c>
      <c r="L81" s="24" t="str">
        <f>TEXT(Input!M81,"dd/mm/yyyy")</f>
        <v>26/12/2017</v>
      </c>
      <c r="M81" s="22" t="str">
        <f t="shared" si="300"/>
        <v>CÔNG TY CỔ PHẦN VIỄN THÔNG DI ĐỘNG VIETNAMOBILE;CÔNG TY CỔ PHẦN VIỄN THÔNG DI ĐỘNG VIETNAMOBILE</v>
      </c>
      <c r="N81" s="22" t="str">
        <f t="shared" si="301"/>
        <v>359518;359518</v>
      </c>
      <c r="O81" s="22" t="str">
        <f t="shared" si="302"/>
        <v>ERICSSON RBS 2216;ZTE ZXSDR BS8700</v>
      </c>
      <c r="P81" s="22" t="str">
        <f t="shared" si="303"/>
        <v>3;3</v>
      </c>
      <c r="Q81" s="22" t="str">
        <f t="shared" si="304"/>
        <v>4/4/4;2/2/2</v>
      </c>
      <c r="R81" s="22" t="str">
        <f t="shared" si="305"/>
        <v>80W/ 80W/ 80W;80W/ 80W/ 80W</v>
      </c>
      <c r="S81" s="22" t="str">
        <f t="shared" si="306"/>
        <v>G900;U2100</v>
      </c>
      <c r="T81" s="22" t="str">
        <f t="shared" si="307"/>
        <v>29m/ 29m/ 29m;27m/ 27m/ 27m</v>
      </c>
      <c r="U81" s="22">
        <v>80</v>
      </c>
      <c r="V81" s="22"/>
      <c r="W81" s="22" t="b">
        <f>INDEX(TrueFalseList,_xlfn.IFNA(MATCH(Input!EC81,CoKhongList,0),MATCH(Input!EC81,YesNoList,0)))</f>
        <v>0</v>
      </c>
      <c r="X81" s="22" t="b">
        <f>INDEX(TrueFalseList,_xlfn.IFNA(MATCH(Input!W81,CoKhongList,0),MATCH(Input!W81,YesNoList,0)))</f>
        <v>0</v>
      </c>
      <c r="Y81" s="22" t="str">
        <f>Input!DZ81</f>
        <v/>
      </c>
      <c r="Z81" s="22" t="b">
        <f>INDEX(TrueFalseList,_xlfn.IFNA(MATCH(Input!EA81,CoKhongList,0),MATCH(Input!EA81,YesNoList,0)))</f>
        <v>1</v>
      </c>
      <c r="AA81" s="22">
        <f t="shared" si="308"/>
        <v>24</v>
      </c>
      <c r="AB81" s="22" t="b">
        <v>0</v>
      </c>
      <c r="AC81" s="22" t="b">
        <v>1</v>
      </c>
      <c r="AD81" s="22">
        <f>Input!DR81</f>
        <v>0</v>
      </c>
      <c r="AE81" s="22"/>
      <c r="AF81" s="22">
        <f>Options!D85</f>
        <v>0</v>
      </c>
      <c r="AG81" s="22">
        <f t="shared" si="309"/>
        <v>0</v>
      </c>
      <c r="AH81" s="23"/>
      <c r="AI81" s="350" t="str">
        <f>Input!E81</f>
        <v>CHI NHÁNH CÔNG TY CỔ PHẦN VIỄN THÔNG DI ĐỘNG VIETNAMOBILE TẠI THÀNH PHỐ HỒ CHÍ MINH</v>
      </c>
      <c r="AJ81" s="350" t="str">
        <f>Input!F81</f>
        <v>CÔNG TY CỔ PHẦN VIỄN THÔNG DI ĐỘNG VIETNAMOBILE</v>
      </c>
      <c r="AK81" s="22">
        <f t="shared" si="310"/>
        <v>4</v>
      </c>
      <c r="AL81" s="258" t="str">
        <f t="shared" si="311"/>
        <v>thành phố Hồ Chí Minh.</v>
      </c>
      <c r="AM81" s="258" t="str">
        <f t="shared" si="312"/>
        <v>quận Thủ Đức</v>
      </c>
      <c r="AN81" s="258" t="str">
        <f t="shared" si="313"/>
        <v>phường Trường Thọ</v>
      </c>
      <c r="AO81" s="22" t="str">
        <f>INDEX(CityIDList,MATCH(F81,CityNameList,0))</f>
        <v>HCM</v>
      </c>
      <c r="AP81" s="23" t="str">
        <f>Input!X81</f>
        <v>CÔNG TY CỔ PHẦN VIỄN THÔNG DI ĐỘNG VIETNAMOBILE</v>
      </c>
      <c r="AQ81" s="23" t="str">
        <f>Input!AN81</f>
        <v>CÔNG TY CỔ PHẦN VIỄN THÔNG DI ĐỘNG VIETNAMOBILE</v>
      </c>
      <c r="AR81" s="23">
        <f>Input!BD81</f>
        <v>0</v>
      </c>
      <c r="AS81" s="23" t="str">
        <f>Input!BT81</f>
        <v/>
      </c>
      <c r="AT81" s="23" t="str">
        <f>Input!CH81</f>
        <v/>
      </c>
      <c r="AU81" s="23" t="str">
        <f>Input!CV81</f>
        <v/>
      </c>
      <c r="AV81" s="23" t="str">
        <f>IF(I81&gt;=1,INDEX(OperatorIDList,MATCH(AP81,OperatorNameList,0)),"")</f>
        <v>VNMOBILE</v>
      </c>
      <c r="AW81" s="23" t="str">
        <f>IF(I81&gt;=2,INDEX(OperatorIDList,MATCH(AQ81,OperatorNameList,0)),"")</f>
        <v>VNMOBILE</v>
      </c>
      <c r="AX81" s="23" t="str">
        <f>IF(I81&gt;=3,INDEX(OperatorIDList,MATCH(AR81,OperatorNameList,0)),"")</f>
        <v/>
      </c>
      <c r="AY81" s="23" t="str">
        <f>IF(I81&gt;=4,INDEX(OperatorIDList,MATCH(AS81,OperatorNameList,0)),"")</f>
        <v/>
      </c>
      <c r="AZ81" s="23" t="str">
        <f>IF(I81&gt;=5,INDEX(OperatorIDList,MATCH(AT81,OperatorNameList,0)),"")</f>
        <v/>
      </c>
      <c r="BA81" s="23" t="str">
        <f>IF(I81&gt;=6,INDEX(OperatorIDList,MATCH(AU81,OperatorNameList,0)),"")</f>
        <v/>
      </c>
      <c r="BB81" s="23" t="str">
        <f t="shared" si="314"/>
        <v>VNMOBILE;VNMOBILE</v>
      </c>
      <c r="BC81" s="23" t="str">
        <f>Input!Y81</f>
        <v>359518</v>
      </c>
      <c r="BD81" s="23" t="str">
        <f>Input!AO81</f>
        <v>359518</v>
      </c>
      <c r="BE81" s="23">
        <f>Input!BE81</f>
        <v>0</v>
      </c>
      <c r="BF81" s="23" t="str">
        <f>Input!BU81</f>
        <v/>
      </c>
      <c r="BG81" s="23" t="str">
        <f>Input!CI81</f>
        <v/>
      </c>
      <c r="BH81" s="23" t="str">
        <f>Input!CW81</f>
        <v/>
      </c>
      <c r="BI81" s="23" t="str">
        <f>Input!Z81</f>
        <v>ERICSSON RBS 2216</v>
      </c>
      <c r="BJ81" s="23" t="str">
        <f>Input!AP81</f>
        <v>ZTE ZXSDR BS8700</v>
      </c>
      <c r="BK81" s="23">
        <f>Input!BF81</f>
        <v>0</v>
      </c>
      <c r="BL81" s="23" t="str">
        <f>Input!BV81</f>
        <v/>
      </c>
      <c r="BM81" s="23" t="str">
        <f>Input!CJ81</f>
        <v/>
      </c>
      <c r="BN81" s="23" t="str">
        <f>Input!CX81</f>
        <v/>
      </c>
      <c r="BO81" s="350">
        <f>IF(ISNUMBER(Input!AA81),Input!AA81,0)</f>
        <v>3</v>
      </c>
      <c r="BP81" s="350">
        <f>IF(ISNUMBER(Input!AQ81),Input!AQ81,0)</f>
        <v>3</v>
      </c>
      <c r="BQ81" s="350">
        <f>IF(ISNUMBER(Input!BG81),Input!BG81,0)</f>
        <v>0</v>
      </c>
      <c r="BR81" s="350">
        <f>IF(ISNUMBER(Input!BW81),Input!BW81,0)</f>
        <v>0</v>
      </c>
      <c r="BS81" s="350">
        <f>IF(ISNUMBER(Input!CK81),Input!CK81,0)</f>
        <v>0</v>
      </c>
      <c r="BT81" s="351">
        <f>IF(ISNUMBER(Input!CY81),Input!CY81,0)</f>
        <v>0</v>
      </c>
      <c r="BU81" s="23" t="str">
        <f>Input!AF81</f>
        <v>4/4/4</v>
      </c>
      <c r="BV81" s="23" t="str">
        <f>Input!AV81</f>
        <v>2/2/2</v>
      </c>
      <c r="BW81" s="23" t="str">
        <f>Input!BL81</f>
        <v/>
      </c>
      <c r="BX81" s="23" t="str">
        <f>Input!CA81</f>
        <v/>
      </c>
      <c r="BY81" s="23" t="str">
        <f>Input!CO81</f>
        <v/>
      </c>
      <c r="BZ81" s="23" t="str">
        <f>Input!DC81</f>
        <v/>
      </c>
      <c r="CA81" s="23">
        <f t="shared" si="315"/>
        <v>4</v>
      </c>
      <c r="CB81" s="23">
        <f t="shared" si="316"/>
        <v>4</v>
      </c>
      <c r="CC81" s="23">
        <f t="shared" si="317"/>
        <v>4</v>
      </c>
      <c r="CD81" s="23">
        <f t="shared" si="318"/>
        <v>0</v>
      </c>
      <c r="CE81" s="23">
        <f t="shared" si="319"/>
        <v>0</v>
      </c>
      <c r="CF81" s="23">
        <f t="shared" si="320"/>
        <v>0</v>
      </c>
      <c r="CG81" s="23">
        <f t="shared" si="321"/>
        <v>2</v>
      </c>
      <c r="CH81" s="23">
        <f t="shared" si="322"/>
        <v>2</v>
      </c>
      <c r="CI81" s="23">
        <f t="shared" si="323"/>
        <v>2</v>
      </c>
      <c r="CJ81" s="23">
        <f t="shared" si="324"/>
        <v>0</v>
      </c>
      <c r="CK81" s="23">
        <f t="shared" si="325"/>
        <v>0</v>
      </c>
      <c r="CL81" s="23">
        <f t="shared" si="326"/>
        <v>0</v>
      </c>
      <c r="CM81" s="23">
        <f t="shared" si="327"/>
        <v>0</v>
      </c>
      <c r="CN81" s="23">
        <f t="shared" si="328"/>
        <v>0</v>
      </c>
      <c r="CO81" s="23">
        <f t="shared" si="329"/>
        <v>0</v>
      </c>
      <c r="CP81" s="23">
        <f t="shared" si="330"/>
        <v>0</v>
      </c>
      <c r="CQ81" s="23">
        <f t="shared" si="331"/>
        <v>0</v>
      </c>
      <c r="CR81" s="23">
        <f t="shared" si="332"/>
        <v>0</v>
      </c>
      <c r="CS81" s="23">
        <f t="shared" si="333"/>
        <v>0</v>
      </c>
      <c r="CT81" s="23">
        <f t="shared" si="334"/>
        <v>0</v>
      </c>
      <c r="CU81" s="23">
        <f t="shared" si="335"/>
        <v>0</v>
      </c>
      <c r="CV81" s="23">
        <f t="shared" si="336"/>
        <v>0</v>
      </c>
      <c r="CW81" s="23">
        <f t="shared" si="337"/>
        <v>0</v>
      </c>
      <c r="CX81" s="23">
        <f t="shared" si="338"/>
        <v>0</v>
      </c>
      <c r="CY81" s="23">
        <f t="shared" si="339"/>
        <v>0</v>
      </c>
      <c r="CZ81" s="23">
        <f t="shared" si="340"/>
        <v>0</v>
      </c>
      <c r="DA81" s="23">
        <f t="shared" si="341"/>
        <v>0</v>
      </c>
      <c r="DB81" s="23">
        <f t="shared" si="342"/>
        <v>0</v>
      </c>
      <c r="DC81" s="23">
        <f t="shared" si="343"/>
        <v>0</v>
      </c>
      <c r="DD81" s="23">
        <f t="shared" si="344"/>
        <v>0</v>
      </c>
      <c r="DE81" s="23">
        <f t="shared" si="345"/>
        <v>0</v>
      </c>
      <c r="DF81" s="23">
        <f t="shared" si="346"/>
        <v>0</v>
      </c>
      <c r="DG81" s="23">
        <f t="shared" si="347"/>
        <v>0</v>
      </c>
      <c r="DH81" s="23">
        <f t="shared" si="348"/>
        <v>0</v>
      </c>
      <c r="DI81" s="23">
        <f t="shared" si="349"/>
        <v>0</v>
      </c>
      <c r="DJ81" s="23">
        <f t="shared" si="350"/>
        <v>0</v>
      </c>
      <c r="DK81" s="23" t="str">
        <f>Input!AK81</f>
        <v>80W/80W/80W</v>
      </c>
      <c r="DL81" s="23" t="str">
        <f>Input!BA81</f>
        <v>80W/80W/80W</v>
      </c>
      <c r="DM81" s="23" t="str">
        <f>Input!BQ81</f>
        <v/>
      </c>
      <c r="DN81" s="23" t="str">
        <f>Input!CE81</f>
        <v/>
      </c>
      <c r="DO81" s="23" t="str">
        <f>Input!CS81</f>
        <v/>
      </c>
      <c r="DP81" s="23" t="str">
        <f>Input!DG81</f>
        <v/>
      </c>
      <c r="DQ81" s="23" t="str">
        <f t="shared" si="351"/>
        <v>80W/ 80W/ 80W</v>
      </c>
      <c r="DR81" s="23" t="str">
        <f t="shared" si="352"/>
        <v>80W/ 80W/ 80W</v>
      </c>
      <c r="DS81" s="23" t="str">
        <f t="shared" si="353"/>
        <v/>
      </c>
      <c r="DT81" s="23" t="str">
        <f t="shared" si="354"/>
        <v/>
      </c>
      <c r="DU81" s="23" t="str">
        <f t="shared" si="355"/>
        <v/>
      </c>
      <c r="DV81" s="23" t="str">
        <f t="shared" si="356"/>
        <v/>
      </c>
      <c r="DW81" s="23">
        <f t="shared" si="357"/>
        <v>80</v>
      </c>
      <c r="DX81" s="23">
        <f t="shared" si="358"/>
        <v>80</v>
      </c>
      <c r="DY81" s="23">
        <f t="shared" si="359"/>
        <v>80</v>
      </c>
      <c r="DZ81" s="23">
        <f t="shared" si="360"/>
        <v>0</v>
      </c>
      <c r="EA81" s="23">
        <f t="shared" si="361"/>
        <v>0</v>
      </c>
      <c r="EB81" s="23">
        <f t="shared" si="362"/>
        <v>0</v>
      </c>
      <c r="EC81" s="23">
        <f t="shared" si="363"/>
        <v>80</v>
      </c>
      <c r="ED81" s="23">
        <f t="shared" si="364"/>
        <v>80</v>
      </c>
      <c r="EE81" s="23">
        <f t="shared" si="365"/>
        <v>80</v>
      </c>
      <c r="EF81" s="23">
        <f t="shared" si="366"/>
        <v>80</v>
      </c>
      <c r="EG81" s="23">
        <f t="shared" si="367"/>
        <v>0</v>
      </c>
      <c r="EH81" s="23">
        <f t="shared" si="368"/>
        <v>0</v>
      </c>
      <c r="EI81" s="23">
        <f t="shared" si="369"/>
        <v>0</v>
      </c>
      <c r="EJ81" s="23">
        <f t="shared" si="370"/>
        <v>80</v>
      </c>
      <c r="EK81" s="23">
        <f t="shared" si="371"/>
        <v>0</v>
      </c>
      <c r="EL81" s="23">
        <f t="shared" si="372"/>
        <v>0</v>
      </c>
      <c r="EM81" s="23">
        <f t="shared" si="373"/>
        <v>0</v>
      </c>
      <c r="EN81" s="23">
        <f t="shared" si="374"/>
        <v>0</v>
      </c>
      <c r="EO81" s="23">
        <f t="shared" si="375"/>
        <v>0</v>
      </c>
      <c r="EP81" s="23">
        <f t="shared" si="376"/>
        <v>0</v>
      </c>
      <c r="EQ81" s="23">
        <f t="shared" si="377"/>
        <v>0</v>
      </c>
      <c r="ER81" s="23">
        <f t="shared" si="378"/>
        <v>0</v>
      </c>
      <c r="ES81" s="23">
        <f t="shared" si="379"/>
        <v>0</v>
      </c>
      <c r="ET81" s="23">
        <f t="shared" si="380"/>
        <v>0</v>
      </c>
      <c r="EU81" s="23">
        <f t="shared" si="381"/>
        <v>0</v>
      </c>
      <c r="EV81" s="23">
        <f t="shared" si="382"/>
        <v>0</v>
      </c>
      <c r="EW81" s="23">
        <f t="shared" si="383"/>
        <v>0</v>
      </c>
      <c r="EX81" s="23">
        <f t="shared" si="384"/>
        <v>0</v>
      </c>
      <c r="EY81" s="23">
        <f t="shared" si="385"/>
        <v>0</v>
      </c>
      <c r="EZ81" s="23">
        <f t="shared" si="386"/>
        <v>0</v>
      </c>
      <c r="FA81" s="23">
        <f t="shared" si="387"/>
        <v>0</v>
      </c>
      <c r="FB81" s="23">
        <f t="shared" si="388"/>
        <v>0</v>
      </c>
      <c r="FC81" s="23">
        <f t="shared" si="389"/>
        <v>0</v>
      </c>
      <c r="FD81" s="23">
        <f t="shared" si="390"/>
        <v>0</v>
      </c>
      <c r="FE81" s="23">
        <f t="shared" si="391"/>
        <v>0</v>
      </c>
      <c r="FF81" s="23">
        <f t="shared" si="392"/>
        <v>0</v>
      </c>
      <c r="FG81" s="23">
        <f t="shared" si="393"/>
        <v>0</v>
      </c>
      <c r="FH81" s="23">
        <f t="shared" si="394"/>
        <v>0</v>
      </c>
      <c r="FI81" s="23">
        <f t="shared" si="395"/>
        <v>0</v>
      </c>
      <c r="FJ81" s="23">
        <f t="shared" si="396"/>
        <v>0</v>
      </c>
      <c r="FK81" s="23">
        <f t="shared" si="397"/>
        <v>0</v>
      </c>
      <c r="FL81" s="23">
        <f t="shared" si="398"/>
        <v>0</v>
      </c>
      <c r="FM81" s="23">
        <f t="shared" si="399"/>
        <v>80</v>
      </c>
      <c r="FN81" s="23" t="str">
        <f>Input!AL81</f>
        <v>G900</v>
      </c>
      <c r="FO81" s="23" t="str">
        <f>Input!BB81</f>
        <v>U2100</v>
      </c>
      <c r="FP81" s="23">
        <f>Input!BR81</f>
        <v>0</v>
      </c>
      <c r="FQ81" s="23" t="str">
        <f>Input!CF81</f>
        <v/>
      </c>
      <c r="FR81" s="23" t="str">
        <f>Input!CT81</f>
        <v/>
      </c>
      <c r="FS81" s="23" t="str">
        <f>Input!DH81</f>
        <v/>
      </c>
      <c r="FT81" s="23" t="str">
        <f>Input!AM81</f>
        <v>29m/ 29m/ 29m</v>
      </c>
      <c r="FU81" s="23" t="str">
        <f>Input!BC81</f>
        <v>27m/ 27m/ 27m</v>
      </c>
      <c r="FV81" s="23">
        <f>Input!BS81</f>
        <v>0</v>
      </c>
      <c r="FW81" s="23" t="str">
        <f>Input!CG81</f>
        <v/>
      </c>
      <c r="FX81" s="23" t="str">
        <f>Input!CU81</f>
        <v/>
      </c>
      <c r="FY81" s="23" t="str">
        <f>Input!DI81</f>
        <v/>
      </c>
      <c r="FZ81" s="23" t="str">
        <f t="shared" si="400"/>
        <v>29m/ 29m/ 29m</v>
      </c>
      <c r="GA81" s="23" t="str">
        <f t="shared" si="401"/>
        <v>27m/ 27m/ 27m</v>
      </c>
      <c r="GB81" s="23" t="str">
        <f t="shared" si="402"/>
        <v/>
      </c>
      <c r="GC81" s="23" t="str">
        <f t="shared" si="403"/>
        <v/>
      </c>
      <c r="GD81" s="23" t="str">
        <f t="shared" si="404"/>
        <v/>
      </c>
      <c r="GE81" s="23" t="str">
        <f t="shared" si="405"/>
        <v/>
      </c>
      <c r="GF81" s="23">
        <f t="shared" si="406"/>
        <v>29</v>
      </c>
      <c r="GG81" s="23">
        <f t="shared" si="407"/>
        <v>29</v>
      </c>
      <c r="GH81" s="23">
        <f t="shared" si="408"/>
        <v>29</v>
      </c>
      <c r="GI81" s="23">
        <f t="shared" si="409"/>
        <v>0</v>
      </c>
      <c r="GJ81" s="23">
        <f t="shared" si="410"/>
        <v>0</v>
      </c>
      <c r="GK81" s="23">
        <f t="shared" si="411"/>
        <v>0</v>
      </c>
      <c r="GL81" s="23">
        <f t="shared" si="412"/>
        <v>27</v>
      </c>
      <c r="GM81" s="23">
        <f t="shared" si="413"/>
        <v>27</v>
      </c>
      <c r="GN81" s="23">
        <f t="shared" si="414"/>
        <v>27</v>
      </c>
      <c r="GO81" s="23">
        <f t="shared" si="415"/>
        <v>0</v>
      </c>
      <c r="GP81" s="23">
        <f t="shared" si="416"/>
        <v>0</v>
      </c>
      <c r="GQ81" s="23">
        <f t="shared" si="417"/>
        <v>0</v>
      </c>
      <c r="GR81" s="23">
        <f t="shared" si="418"/>
        <v>0</v>
      </c>
      <c r="GS81" s="23">
        <f t="shared" si="419"/>
        <v>0</v>
      </c>
      <c r="GT81" s="23">
        <f t="shared" si="420"/>
        <v>0</v>
      </c>
      <c r="GU81" s="23">
        <f t="shared" si="421"/>
        <v>0</v>
      </c>
      <c r="GV81" s="23">
        <f t="shared" si="422"/>
        <v>0</v>
      </c>
      <c r="GW81" s="23">
        <f t="shared" si="423"/>
        <v>0</v>
      </c>
      <c r="GX81" s="23">
        <f t="shared" si="424"/>
        <v>0</v>
      </c>
      <c r="GY81" s="23">
        <f t="shared" si="425"/>
        <v>0</v>
      </c>
      <c r="GZ81" s="23">
        <f t="shared" si="426"/>
        <v>0</v>
      </c>
      <c r="HA81" s="23">
        <f t="shared" si="427"/>
        <v>0</v>
      </c>
      <c r="HB81" s="23">
        <f t="shared" si="428"/>
        <v>0</v>
      </c>
      <c r="HC81" s="23">
        <f t="shared" si="429"/>
        <v>0</v>
      </c>
      <c r="HD81" s="23">
        <f t="shared" si="430"/>
        <v>0</v>
      </c>
      <c r="HE81" s="23">
        <f t="shared" si="431"/>
        <v>0</v>
      </c>
      <c r="HF81" s="23">
        <f t="shared" si="432"/>
        <v>0</v>
      </c>
      <c r="HG81" s="23">
        <f t="shared" si="433"/>
        <v>0</v>
      </c>
      <c r="HH81" s="23">
        <f t="shared" si="434"/>
        <v>0</v>
      </c>
      <c r="HI81" s="23">
        <f t="shared" si="435"/>
        <v>0</v>
      </c>
      <c r="HJ81" s="23">
        <f t="shared" si="436"/>
        <v>0</v>
      </c>
      <c r="HK81" s="23">
        <f t="shared" si="437"/>
        <v>0</v>
      </c>
      <c r="HL81" s="23">
        <f t="shared" si="438"/>
        <v>0</v>
      </c>
      <c r="HM81" s="23">
        <f t="shared" si="439"/>
        <v>0</v>
      </c>
      <c r="HN81" s="23">
        <f t="shared" si="440"/>
        <v>0</v>
      </c>
      <c r="HO81" s="23">
        <f t="shared" si="441"/>
        <v>0</v>
      </c>
      <c r="HP81" s="23" t="str">
        <f>INDEX(LabNameList,MATCH(LabId,LabIDList,0))</f>
        <v>Trung tâm Kiểm định và Chứng nhận 2</v>
      </c>
      <c r="HQ81" s="23">
        <f t="shared" si="442"/>
        <v>29</v>
      </c>
      <c r="HR81" s="23">
        <f t="shared" si="443"/>
        <v>27</v>
      </c>
      <c r="HS81" s="23">
        <f t="shared" si="444"/>
        <v>0</v>
      </c>
      <c r="HT81" s="23">
        <f t="shared" si="445"/>
        <v>0</v>
      </c>
      <c r="HU81" s="23">
        <f t="shared" si="446"/>
        <v>0</v>
      </c>
      <c r="HV81" s="23">
        <f t="shared" si="447"/>
        <v>0</v>
      </c>
      <c r="HW81" s="22">
        <f t="shared" si="448"/>
        <v>27</v>
      </c>
      <c r="HX81" s="22">
        <f>Input!EB81</f>
        <v>3</v>
      </c>
      <c r="HY81" s="23">
        <v>97</v>
      </c>
      <c r="HZ81" s="23"/>
      <c r="IA81" s="23"/>
      <c r="IB81" s="23"/>
      <c r="IC81" s="25" t="str">
        <f t="shared" si="449"/>
        <v>B00080050118TG84</v>
      </c>
      <c r="ID81" s="26">
        <f>Input!O81</f>
        <v>80</v>
      </c>
      <c r="IE81" s="260" t="str">
        <f t="shared" si="450"/>
        <v>050118</v>
      </c>
      <c r="IF81" s="25" t="s">
        <v>7147</v>
      </c>
      <c r="IG81" s="260" t="str">
        <f t="shared" si="451"/>
        <v>05/01/2018</v>
      </c>
      <c r="IH81" s="260" t="str">
        <f t="shared" si="452"/>
        <v>05/01/2023</v>
      </c>
      <c r="II81" s="342" t="str">
        <f xml:space="preserve"> Input!R81</f>
        <v>05/01/2018</v>
      </c>
      <c r="IJ81" s="260">
        <f t="shared" si="453"/>
        <v>44931</v>
      </c>
      <c r="IK81" s="261">
        <f t="shared" si="454"/>
        <v>3</v>
      </c>
      <c r="IL81" s="262" t="str">
        <f t="shared" si="455"/>
        <v>3-2</v>
      </c>
      <c r="IM81" s="262" t="str">
        <f t="shared" si="456"/>
        <v>CHUNG</v>
      </c>
      <c r="IN81" s="262" t="str">
        <f t="shared" si="457"/>
        <v>KHAC</v>
      </c>
      <c r="IO81" s="262" t="str">
        <f t="shared" si="458"/>
        <v/>
      </c>
      <c r="IP81" s="262" t="str">
        <f t="shared" si="459"/>
        <v/>
      </c>
      <c r="IQ81" s="262" t="str">
        <f t="shared" si="460"/>
        <v/>
      </c>
      <c r="IR81" s="262">
        <f t="shared" si="461"/>
        <v>2</v>
      </c>
      <c r="IS81" s="262">
        <f t="shared" si="462"/>
        <v>1</v>
      </c>
      <c r="IT81" s="262" t="str">
        <f t="shared" si="463"/>
        <v>Yes</v>
      </c>
      <c r="IU81" s="262" t="str">
        <f t="shared" si="464"/>
        <v>Yes</v>
      </c>
    </row>
    <row r="82" spans="1:255" ht="114.75">
      <c r="A82" s="349">
        <f>Input!A82</f>
        <v>81</v>
      </c>
      <c r="B82" s="22" t="str">
        <f>INDEX(ApplicantIDList,MATCH(AI82,ApplicantNameList,0))</f>
        <v>VNM-HCM</v>
      </c>
      <c r="C82" s="22" t="str">
        <f>INDEX(OperatorIDList,MATCH(AJ82,OperatorNameList,0))</f>
        <v>VNMOBILE</v>
      </c>
      <c r="D82" s="22" t="str">
        <f>Input!Y82</f>
        <v>359170</v>
      </c>
      <c r="E82" s="22" t="str">
        <f>Input!G82</f>
        <v>Số A4/5, khu phố 2, đường Lê Văn Việt, phường Tăng Nhơn Phú A, quận 9, thành phố Hồ Chí Minh.</v>
      </c>
      <c r="F82" s="22" t="str">
        <f>TRIM(SUBSTITUTE(SUBSTITUTE(Input!H82,"Thành phố ",""),"Tỉnh ",""))</f>
        <v>Hồ Chí Minh</v>
      </c>
      <c r="G82" s="22" t="str">
        <f>Input!I82</f>
        <v>106,79175</v>
      </c>
      <c r="H82" s="22" t="str">
        <f>Input!J82</f>
        <v>10,84546</v>
      </c>
      <c r="I82" s="22">
        <f>Input!V82</f>
        <v>2</v>
      </c>
      <c r="J82" s="22" t="str">
        <f>Input!K82</f>
        <v>K00081261217D005</v>
      </c>
      <c r="K82" s="24" t="str">
        <f>TEXT(Input!L82,"dd/mm/yyyy")</f>
        <v>30/12/2017</v>
      </c>
      <c r="L82" s="24" t="str">
        <f>TEXT(Input!M82,"dd/mm/yyyy")</f>
        <v>26/12/2017</v>
      </c>
      <c r="M82" s="22" t="str">
        <f t="shared" si="300"/>
        <v>CÔNG TY CỔ PHẦN VIỄN THÔNG DI ĐỘNG VIETNAMOBILE;CÔNG TY CỔ PHẦN VIỄN THÔNG DI ĐỘNG VIETNAMOBILE</v>
      </c>
      <c r="N82" s="22" t="str">
        <f t="shared" si="301"/>
        <v>359170;359170</v>
      </c>
      <c r="O82" s="22" t="str">
        <f t="shared" si="302"/>
        <v>ERICSSON RBS 2216;ZTE ZXSDR BS8700</v>
      </c>
      <c r="P82" s="22" t="str">
        <f t="shared" si="303"/>
        <v>3;3</v>
      </c>
      <c r="Q82" s="22" t="str">
        <f t="shared" si="304"/>
        <v>4/2/4;2/2/2</v>
      </c>
      <c r="R82" s="22" t="str">
        <f t="shared" si="305"/>
        <v>80W/ 40W/ 80W;80W/ 80W/ 80W</v>
      </c>
      <c r="S82" s="22" t="str">
        <f t="shared" si="306"/>
        <v>G900;U2100</v>
      </c>
      <c r="T82" s="22" t="str">
        <f t="shared" si="307"/>
        <v>26m/ 26m/ 26m;24m/ 24m/ 24m</v>
      </c>
      <c r="U82" s="22">
        <v>81</v>
      </c>
      <c r="V82" s="22"/>
      <c r="W82" s="22" t="b">
        <f>INDEX(TrueFalseList,_xlfn.IFNA(MATCH(Input!EC82,CoKhongList,0),MATCH(Input!EC82,YesNoList,0)))</f>
        <v>0</v>
      </c>
      <c r="X82" s="22" t="b">
        <f>INDEX(TrueFalseList,_xlfn.IFNA(MATCH(Input!W82,CoKhongList,0),MATCH(Input!W82,YesNoList,0)))</f>
        <v>0</v>
      </c>
      <c r="Y82" s="22" t="str">
        <f>Input!DZ82</f>
        <v/>
      </c>
      <c r="Z82" s="22" t="b">
        <f>INDEX(TrueFalseList,_xlfn.IFNA(MATCH(Input!EA82,CoKhongList,0),MATCH(Input!EA82,YesNoList,0)))</f>
        <v>1</v>
      </c>
      <c r="AA82" s="22">
        <f t="shared" si="308"/>
        <v>20</v>
      </c>
      <c r="AB82" s="22" t="b">
        <v>0</v>
      </c>
      <c r="AC82" s="22" t="b">
        <v>1</v>
      </c>
      <c r="AD82" s="22">
        <f>Input!DR82</f>
        <v>0</v>
      </c>
      <c r="AE82" s="22"/>
      <c r="AF82" s="22">
        <f>Options!D86</f>
        <v>0</v>
      </c>
      <c r="AG82" s="22">
        <f t="shared" si="309"/>
        <v>0</v>
      </c>
      <c r="AH82" s="23"/>
      <c r="AI82" s="350" t="str">
        <f>Input!E82</f>
        <v>CHI NHÁNH CÔNG TY CỔ PHẦN VIỄN THÔNG DI ĐỘNG VIETNAMOBILE TẠI THÀNH PHỐ HỒ CHÍ MINH</v>
      </c>
      <c r="AJ82" s="350" t="str">
        <f>Input!F82</f>
        <v>CÔNG TY CỔ PHẦN VIỄN THÔNG DI ĐỘNG VIETNAMOBILE</v>
      </c>
      <c r="AK82" s="22">
        <f t="shared" si="310"/>
        <v>5</v>
      </c>
      <c r="AL82" s="258" t="str">
        <f t="shared" si="311"/>
        <v>thành phố Hồ Chí Minh.</v>
      </c>
      <c r="AM82" s="258" t="str">
        <f t="shared" si="312"/>
        <v>quận 9</v>
      </c>
      <c r="AN82" s="258" t="str">
        <f t="shared" si="313"/>
        <v>phường Tăng Nhơn Phú A</v>
      </c>
      <c r="AO82" s="22" t="str">
        <f>INDEX(CityIDList,MATCH(F82,CityNameList,0))</f>
        <v>HCM</v>
      </c>
      <c r="AP82" s="23" t="str">
        <f>Input!X82</f>
        <v>CÔNG TY CỔ PHẦN VIỄN THÔNG DI ĐỘNG VIETNAMOBILE</v>
      </c>
      <c r="AQ82" s="23" t="str">
        <f>Input!AN82</f>
        <v>CÔNG TY CỔ PHẦN VIỄN THÔNG DI ĐỘNG VIETNAMOBILE</v>
      </c>
      <c r="AR82" s="23">
        <f>Input!BD82</f>
        <v>0</v>
      </c>
      <c r="AS82" s="23" t="str">
        <f>Input!BT82</f>
        <v/>
      </c>
      <c r="AT82" s="23" t="str">
        <f>Input!CH82</f>
        <v/>
      </c>
      <c r="AU82" s="23" t="str">
        <f>Input!CV82</f>
        <v/>
      </c>
      <c r="AV82" s="23" t="str">
        <f>IF(I82&gt;=1,INDEX(OperatorIDList,MATCH(AP82,OperatorNameList,0)),"")</f>
        <v>VNMOBILE</v>
      </c>
      <c r="AW82" s="23" t="str">
        <f>IF(I82&gt;=2,INDEX(OperatorIDList,MATCH(AQ82,OperatorNameList,0)),"")</f>
        <v>VNMOBILE</v>
      </c>
      <c r="AX82" s="23" t="str">
        <f>IF(I82&gt;=3,INDEX(OperatorIDList,MATCH(AR82,OperatorNameList,0)),"")</f>
        <v/>
      </c>
      <c r="AY82" s="23" t="str">
        <f>IF(I82&gt;=4,INDEX(OperatorIDList,MATCH(AS82,OperatorNameList,0)),"")</f>
        <v/>
      </c>
      <c r="AZ82" s="23" t="str">
        <f>IF(I82&gt;=5,INDEX(OperatorIDList,MATCH(AT82,OperatorNameList,0)),"")</f>
        <v/>
      </c>
      <c r="BA82" s="23" t="str">
        <f>IF(I82&gt;=6,INDEX(OperatorIDList,MATCH(AU82,OperatorNameList,0)),"")</f>
        <v/>
      </c>
      <c r="BB82" s="23" t="str">
        <f t="shared" si="314"/>
        <v>VNMOBILE;VNMOBILE</v>
      </c>
      <c r="BC82" s="23" t="str">
        <f>Input!Y82</f>
        <v>359170</v>
      </c>
      <c r="BD82" s="23" t="str">
        <f>Input!AO82</f>
        <v>359170</v>
      </c>
      <c r="BE82" s="23">
        <f>Input!BE82</f>
        <v>0</v>
      </c>
      <c r="BF82" s="23" t="str">
        <f>Input!BU82</f>
        <v/>
      </c>
      <c r="BG82" s="23" t="str">
        <f>Input!CI82</f>
        <v/>
      </c>
      <c r="BH82" s="23" t="str">
        <f>Input!CW82</f>
        <v/>
      </c>
      <c r="BI82" s="23" t="str">
        <f>Input!Z82</f>
        <v>ERICSSON RBS 2216</v>
      </c>
      <c r="BJ82" s="23" t="str">
        <f>Input!AP82</f>
        <v>ZTE ZXSDR BS8700</v>
      </c>
      <c r="BK82" s="23">
        <f>Input!BF82</f>
        <v>0</v>
      </c>
      <c r="BL82" s="23" t="str">
        <f>Input!BV82</f>
        <v/>
      </c>
      <c r="BM82" s="23" t="str">
        <f>Input!CJ82</f>
        <v/>
      </c>
      <c r="BN82" s="23" t="str">
        <f>Input!CX82</f>
        <v/>
      </c>
      <c r="BO82" s="350">
        <f>IF(ISNUMBER(Input!AA82),Input!AA82,0)</f>
        <v>3</v>
      </c>
      <c r="BP82" s="350">
        <f>IF(ISNUMBER(Input!AQ82),Input!AQ82,0)</f>
        <v>3</v>
      </c>
      <c r="BQ82" s="350">
        <f>IF(ISNUMBER(Input!BG82),Input!BG82,0)</f>
        <v>0</v>
      </c>
      <c r="BR82" s="350">
        <f>IF(ISNUMBER(Input!BW82),Input!BW82,0)</f>
        <v>0</v>
      </c>
      <c r="BS82" s="350">
        <f>IF(ISNUMBER(Input!CK82),Input!CK82,0)</f>
        <v>0</v>
      </c>
      <c r="BT82" s="351">
        <f>IF(ISNUMBER(Input!CY82),Input!CY82,0)</f>
        <v>0</v>
      </c>
      <c r="BU82" s="23" t="str">
        <f>Input!AF82</f>
        <v>4/2/4</v>
      </c>
      <c r="BV82" s="23" t="str">
        <f>Input!AV82</f>
        <v>2/2/2</v>
      </c>
      <c r="BW82" s="23" t="str">
        <f>Input!BL82</f>
        <v/>
      </c>
      <c r="BX82" s="23" t="str">
        <f>Input!CA82</f>
        <v/>
      </c>
      <c r="BY82" s="23" t="str">
        <f>Input!CO82</f>
        <v/>
      </c>
      <c r="BZ82" s="23" t="str">
        <f>Input!DC82</f>
        <v/>
      </c>
      <c r="CA82" s="23">
        <f t="shared" si="315"/>
        <v>4</v>
      </c>
      <c r="CB82" s="23">
        <f t="shared" si="316"/>
        <v>2</v>
      </c>
      <c r="CC82" s="23">
        <f t="shared" si="317"/>
        <v>4</v>
      </c>
      <c r="CD82" s="23">
        <f t="shared" si="318"/>
        <v>0</v>
      </c>
      <c r="CE82" s="23">
        <f t="shared" si="319"/>
        <v>0</v>
      </c>
      <c r="CF82" s="23">
        <f t="shared" si="320"/>
        <v>0</v>
      </c>
      <c r="CG82" s="23">
        <f t="shared" si="321"/>
        <v>2</v>
      </c>
      <c r="CH82" s="23">
        <f t="shared" si="322"/>
        <v>2</v>
      </c>
      <c r="CI82" s="23">
        <f t="shared" si="323"/>
        <v>2</v>
      </c>
      <c r="CJ82" s="23">
        <f t="shared" si="324"/>
        <v>0</v>
      </c>
      <c r="CK82" s="23">
        <f t="shared" si="325"/>
        <v>0</v>
      </c>
      <c r="CL82" s="23">
        <f t="shared" si="326"/>
        <v>0</v>
      </c>
      <c r="CM82" s="23">
        <f t="shared" si="327"/>
        <v>0</v>
      </c>
      <c r="CN82" s="23">
        <f t="shared" si="328"/>
        <v>0</v>
      </c>
      <c r="CO82" s="23">
        <f t="shared" si="329"/>
        <v>0</v>
      </c>
      <c r="CP82" s="23">
        <f t="shared" si="330"/>
        <v>0</v>
      </c>
      <c r="CQ82" s="23">
        <f t="shared" si="331"/>
        <v>0</v>
      </c>
      <c r="CR82" s="23">
        <f t="shared" si="332"/>
        <v>0</v>
      </c>
      <c r="CS82" s="23">
        <f t="shared" si="333"/>
        <v>0</v>
      </c>
      <c r="CT82" s="23">
        <f t="shared" si="334"/>
        <v>0</v>
      </c>
      <c r="CU82" s="23">
        <f t="shared" si="335"/>
        <v>0</v>
      </c>
      <c r="CV82" s="23">
        <f t="shared" si="336"/>
        <v>0</v>
      </c>
      <c r="CW82" s="23">
        <f t="shared" si="337"/>
        <v>0</v>
      </c>
      <c r="CX82" s="23">
        <f t="shared" si="338"/>
        <v>0</v>
      </c>
      <c r="CY82" s="23">
        <f t="shared" si="339"/>
        <v>0</v>
      </c>
      <c r="CZ82" s="23">
        <f t="shared" si="340"/>
        <v>0</v>
      </c>
      <c r="DA82" s="23">
        <f t="shared" si="341"/>
        <v>0</v>
      </c>
      <c r="DB82" s="23">
        <f t="shared" si="342"/>
        <v>0</v>
      </c>
      <c r="DC82" s="23">
        <f t="shared" si="343"/>
        <v>0</v>
      </c>
      <c r="DD82" s="23">
        <f t="shared" si="344"/>
        <v>0</v>
      </c>
      <c r="DE82" s="23">
        <f t="shared" si="345"/>
        <v>0</v>
      </c>
      <c r="DF82" s="23">
        <f t="shared" si="346"/>
        <v>0</v>
      </c>
      <c r="DG82" s="23">
        <f t="shared" si="347"/>
        <v>0</v>
      </c>
      <c r="DH82" s="23">
        <f t="shared" si="348"/>
        <v>0</v>
      </c>
      <c r="DI82" s="23">
        <f t="shared" si="349"/>
        <v>0</v>
      </c>
      <c r="DJ82" s="23">
        <f t="shared" si="350"/>
        <v>0</v>
      </c>
      <c r="DK82" s="23" t="str">
        <f>Input!AK82</f>
        <v>80W/40W/80W</v>
      </c>
      <c r="DL82" s="23" t="str">
        <f>Input!BA82</f>
        <v>80W/80W/80W</v>
      </c>
      <c r="DM82" s="23" t="str">
        <f>Input!BQ82</f>
        <v/>
      </c>
      <c r="DN82" s="23" t="str">
        <f>Input!CE82</f>
        <v/>
      </c>
      <c r="DO82" s="23" t="str">
        <f>Input!CS82</f>
        <v/>
      </c>
      <c r="DP82" s="23" t="str">
        <f>Input!DG82</f>
        <v/>
      </c>
      <c r="DQ82" s="23" t="str">
        <f t="shared" si="351"/>
        <v>80W/ 40W/ 80W</v>
      </c>
      <c r="DR82" s="23" t="str">
        <f t="shared" si="352"/>
        <v>80W/ 80W/ 80W</v>
      </c>
      <c r="DS82" s="23" t="str">
        <f t="shared" si="353"/>
        <v/>
      </c>
      <c r="DT82" s="23" t="str">
        <f t="shared" si="354"/>
        <v/>
      </c>
      <c r="DU82" s="23" t="str">
        <f t="shared" si="355"/>
        <v/>
      </c>
      <c r="DV82" s="23" t="str">
        <f t="shared" si="356"/>
        <v/>
      </c>
      <c r="DW82" s="23">
        <f t="shared" si="357"/>
        <v>80</v>
      </c>
      <c r="DX82" s="23">
        <f t="shared" si="358"/>
        <v>40</v>
      </c>
      <c r="DY82" s="23">
        <f t="shared" si="359"/>
        <v>80</v>
      </c>
      <c r="DZ82" s="23">
        <f t="shared" si="360"/>
        <v>0</v>
      </c>
      <c r="EA82" s="23">
        <f t="shared" si="361"/>
        <v>0</v>
      </c>
      <c r="EB82" s="23">
        <f t="shared" si="362"/>
        <v>0</v>
      </c>
      <c r="EC82" s="23">
        <f t="shared" si="363"/>
        <v>80</v>
      </c>
      <c r="ED82" s="23">
        <f t="shared" si="364"/>
        <v>80</v>
      </c>
      <c r="EE82" s="23">
        <f t="shared" si="365"/>
        <v>80</v>
      </c>
      <c r="EF82" s="23">
        <f t="shared" si="366"/>
        <v>80</v>
      </c>
      <c r="EG82" s="23">
        <f t="shared" si="367"/>
        <v>0</v>
      </c>
      <c r="EH82" s="23">
        <f t="shared" si="368"/>
        <v>0</v>
      </c>
      <c r="EI82" s="23">
        <f t="shared" si="369"/>
        <v>0</v>
      </c>
      <c r="EJ82" s="23">
        <f t="shared" si="370"/>
        <v>80</v>
      </c>
      <c r="EK82" s="23">
        <f t="shared" si="371"/>
        <v>0</v>
      </c>
      <c r="EL82" s="23">
        <f t="shared" si="372"/>
        <v>0</v>
      </c>
      <c r="EM82" s="23">
        <f t="shared" si="373"/>
        <v>0</v>
      </c>
      <c r="EN82" s="23">
        <f t="shared" si="374"/>
        <v>0</v>
      </c>
      <c r="EO82" s="23">
        <f t="shared" si="375"/>
        <v>0</v>
      </c>
      <c r="EP82" s="23">
        <f t="shared" si="376"/>
        <v>0</v>
      </c>
      <c r="EQ82" s="23">
        <f t="shared" si="377"/>
        <v>0</v>
      </c>
      <c r="ER82" s="23">
        <f t="shared" si="378"/>
        <v>0</v>
      </c>
      <c r="ES82" s="23">
        <f t="shared" si="379"/>
        <v>0</v>
      </c>
      <c r="ET82" s="23">
        <f t="shared" si="380"/>
        <v>0</v>
      </c>
      <c r="EU82" s="23">
        <f t="shared" si="381"/>
        <v>0</v>
      </c>
      <c r="EV82" s="23">
        <f t="shared" si="382"/>
        <v>0</v>
      </c>
      <c r="EW82" s="23">
        <f t="shared" si="383"/>
        <v>0</v>
      </c>
      <c r="EX82" s="23">
        <f t="shared" si="384"/>
        <v>0</v>
      </c>
      <c r="EY82" s="23">
        <f t="shared" si="385"/>
        <v>0</v>
      </c>
      <c r="EZ82" s="23">
        <f t="shared" si="386"/>
        <v>0</v>
      </c>
      <c r="FA82" s="23">
        <f t="shared" si="387"/>
        <v>0</v>
      </c>
      <c r="FB82" s="23">
        <f t="shared" si="388"/>
        <v>0</v>
      </c>
      <c r="FC82" s="23">
        <f t="shared" si="389"/>
        <v>0</v>
      </c>
      <c r="FD82" s="23">
        <f t="shared" si="390"/>
        <v>0</v>
      </c>
      <c r="FE82" s="23">
        <f t="shared" si="391"/>
        <v>0</v>
      </c>
      <c r="FF82" s="23">
        <f t="shared" si="392"/>
        <v>0</v>
      </c>
      <c r="FG82" s="23">
        <f t="shared" si="393"/>
        <v>0</v>
      </c>
      <c r="FH82" s="23">
        <f t="shared" si="394"/>
        <v>0</v>
      </c>
      <c r="FI82" s="23">
        <f t="shared" si="395"/>
        <v>0</v>
      </c>
      <c r="FJ82" s="23">
        <f t="shared" si="396"/>
        <v>0</v>
      </c>
      <c r="FK82" s="23">
        <f t="shared" si="397"/>
        <v>0</v>
      </c>
      <c r="FL82" s="23">
        <f t="shared" si="398"/>
        <v>0</v>
      </c>
      <c r="FM82" s="23">
        <f t="shared" si="399"/>
        <v>80</v>
      </c>
      <c r="FN82" s="23" t="str">
        <f>Input!AL82</f>
        <v>G900</v>
      </c>
      <c r="FO82" s="23" t="str">
        <f>Input!BB82</f>
        <v>U2100</v>
      </c>
      <c r="FP82" s="23">
        <f>Input!BR82</f>
        <v>0</v>
      </c>
      <c r="FQ82" s="23" t="str">
        <f>Input!CF82</f>
        <v/>
      </c>
      <c r="FR82" s="23" t="str">
        <f>Input!CT82</f>
        <v/>
      </c>
      <c r="FS82" s="23" t="str">
        <f>Input!DH82</f>
        <v/>
      </c>
      <c r="FT82" s="23" t="str">
        <f>Input!AM82</f>
        <v>26m/ 26m/ 26m</v>
      </c>
      <c r="FU82" s="23" t="str">
        <f>Input!BC82</f>
        <v>24m/ 24m/ 24m</v>
      </c>
      <c r="FV82" s="23">
        <f>Input!BS82</f>
        <v>0</v>
      </c>
      <c r="FW82" s="23" t="str">
        <f>Input!CG82</f>
        <v/>
      </c>
      <c r="FX82" s="23" t="str">
        <f>Input!CU82</f>
        <v/>
      </c>
      <c r="FY82" s="23" t="str">
        <f>Input!DI82</f>
        <v/>
      </c>
      <c r="FZ82" s="23" t="str">
        <f t="shared" si="400"/>
        <v>26m/ 26m/ 26m</v>
      </c>
      <c r="GA82" s="23" t="str">
        <f t="shared" si="401"/>
        <v>24m/ 24m/ 24m</v>
      </c>
      <c r="GB82" s="23" t="str">
        <f t="shared" si="402"/>
        <v/>
      </c>
      <c r="GC82" s="23" t="str">
        <f t="shared" si="403"/>
        <v/>
      </c>
      <c r="GD82" s="23" t="str">
        <f t="shared" si="404"/>
        <v/>
      </c>
      <c r="GE82" s="23" t="str">
        <f t="shared" si="405"/>
        <v/>
      </c>
      <c r="GF82" s="23">
        <f t="shared" si="406"/>
        <v>26</v>
      </c>
      <c r="GG82" s="23">
        <f t="shared" si="407"/>
        <v>26</v>
      </c>
      <c r="GH82" s="23">
        <f t="shared" si="408"/>
        <v>26</v>
      </c>
      <c r="GI82" s="23">
        <f t="shared" si="409"/>
        <v>0</v>
      </c>
      <c r="GJ82" s="23">
        <f t="shared" si="410"/>
        <v>0</v>
      </c>
      <c r="GK82" s="23">
        <f t="shared" si="411"/>
        <v>0</v>
      </c>
      <c r="GL82" s="23">
        <f t="shared" si="412"/>
        <v>24</v>
      </c>
      <c r="GM82" s="23">
        <f t="shared" si="413"/>
        <v>24</v>
      </c>
      <c r="GN82" s="23">
        <f t="shared" si="414"/>
        <v>24</v>
      </c>
      <c r="GO82" s="23">
        <f t="shared" si="415"/>
        <v>0</v>
      </c>
      <c r="GP82" s="23">
        <f t="shared" si="416"/>
        <v>0</v>
      </c>
      <c r="GQ82" s="23">
        <f t="shared" si="417"/>
        <v>0</v>
      </c>
      <c r="GR82" s="23">
        <f t="shared" si="418"/>
        <v>0</v>
      </c>
      <c r="GS82" s="23">
        <f t="shared" si="419"/>
        <v>0</v>
      </c>
      <c r="GT82" s="23">
        <f t="shared" si="420"/>
        <v>0</v>
      </c>
      <c r="GU82" s="23">
        <f t="shared" si="421"/>
        <v>0</v>
      </c>
      <c r="GV82" s="23">
        <f t="shared" si="422"/>
        <v>0</v>
      </c>
      <c r="GW82" s="23">
        <f t="shared" si="423"/>
        <v>0</v>
      </c>
      <c r="GX82" s="23">
        <f t="shared" si="424"/>
        <v>0</v>
      </c>
      <c r="GY82" s="23">
        <f t="shared" si="425"/>
        <v>0</v>
      </c>
      <c r="GZ82" s="23">
        <f t="shared" si="426"/>
        <v>0</v>
      </c>
      <c r="HA82" s="23">
        <f t="shared" si="427"/>
        <v>0</v>
      </c>
      <c r="HB82" s="23">
        <f t="shared" si="428"/>
        <v>0</v>
      </c>
      <c r="HC82" s="23">
        <f t="shared" si="429"/>
        <v>0</v>
      </c>
      <c r="HD82" s="23">
        <f t="shared" si="430"/>
        <v>0</v>
      </c>
      <c r="HE82" s="23">
        <f t="shared" si="431"/>
        <v>0</v>
      </c>
      <c r="HF82" s="23">
        <f t="shared" si="432"/>
        <v>0</v>
      </c>
      <c r="HG82" s="23">
        <f t="shared" si="433"/>
        <v>0</v>
      </c>
      <c r="HH82" s="23">
        <f t="shared" si="434"/>
        <v>0</v>
      </c>
      <c r="HI82" s="23">
        <f t="shared" si="435"/>
        <v>0</v>
      </c>
      <c r="HJ82" s="23">
        <f t="shared" si="436"/>
        <v>0</v>
      </c>
      <c r="HK82" s="23">
        <f t="shared" si="437"/>
        <v>0</v>
      </c>
      <c r="HL82" s="23">
        <f t="shared" si="438"/>
        <v>0</v>
      </c>
      <c r="HM82" s="23">
        <f t="shared" si="439"/>
        <v>0</v>
      </c>
      <c r="HN82" s="23">
        <f t="shared" si="440"/>
        <v>0</v>
      </c>
      <c r="HO82" s="23">
        <f t="shared" si="441"/>
        <v>0</v>
      </c>
      <c r="HP82" s="23" t="str">
        <f>INDEX(LabNameList,MATCH(LabId,LabIDList,0))</f>
        <v>Trung tâm Kiểm định và Chứng nhận 2</v>
      </c>
      <c r="HQ82" s="23">
        <f t="shared" si="442"/>
        <v>26</v>
      </c>
      <c r="HR82" s="23">
        <f t="shared" si="443"/>
        <v>24</v>
      </c>
      <c r="HS82" s="23">
        <f t="shared" si="444"/>
        <v>0</v>
      </c>
      <c r="HT82" s="23">
        <f t="shared" si="445"/>
        <v>0</v>
      </c>
      <c r="HU82" s="23">
        <f t="shared" si="446"/>
        <v>0</v>
      </c>
      <c r="HV82" s="23">
        <f t="shared" si="447"/>
        <v>0</v>
      </c>
      <c r="HW82" s="22">
        <f t="shared" si="448"/>
        <v>24</v>
      </c>
      <c r="HX82" s="22">
        <f>Input!EB82</f>
        <v>4</v>
      </c>
      <c r="HY82" s="23">
        <v>97</v>
      </c>
      <c r="HZ82" s="23"/>
      <c r="IA82" s="23"/>
      <c r="IB82" s="23"/>
      <c r="IC82" s="25" t="str">
        <f t="shared" si="449"/>
        <v>B00081050118TG85</v>
      </c>
      <c r="ID82" s="26">
        <f>Input!O82</f>
        <v>81</v>
      </c>
      <c r="IE82" s="260" t="str">
        <f t="shared" si="450"/>
        <v>050118</v>
      </c>
      <c r="IF82" s="25" t="s">
        <v>7148</v>
      </c>
      <c r="IG82" s="260" t="str">
        <f t="shared" si="451"/>
        <v>05/01/2018</v>
      </c>
      <c r="IH82" s="260" t="str">
        <f t="shared" si="452"/>
        <v>05/01/2023</v>
      </c>
      <c r="II82" s="342" t="str">
        <f xml:space="preserve"> Input!R82</f>
        <v>05/01/2018</v>
      </c>
      <c r="IJ82" s="260">
        <f t="shared" si="453"/>
        <v>44931</v>
      </c>
      <c r="IK82" s="261">
        <f t="shared" si="454"/>
        <v>3</v>
      </c>
      <c r="IL82" s="262" t="str">
        <f t="shared" si="455"/>
        <v>3-2</v>
      </c>
      <c r="IM82" s="262" t="str">
        <f t="shared" si="456"/>
        <v>CHUNG</v>
      </c>
      <c r="IN82" s="262" t="str">
        <f t="shared" si="457"/>
        <v>KHAC</v>
      </c>
      <c r="IO82" s="262" t="str">
        <f t="shared" si="458"/>
        <v/>
      </c>
      <c r="IP82" s="262" t="str">
        <f t="shared" si="459"/>
        <v/>
      </c>
      <c r="IQ82" s="262" t="str">
        <f t="shared" si="460"/>
        <v/>
      </c>
      <c r="IR82" s="262">
        <f t="shared" si="461"/>
        <v>2</v>
      </c>
      <c r="IS82" s="262">
        <f t="shared" si="462"/>
        <v>1</v>
      </c>
      <c r="IT82" s="262" t="str">
        <f t="shared" si="463"/>
        <v>Yes</v>
      </c>
      <c r="IU82" s="262" t="str">
        <f t="shared" si="464"/>
        <v>Yes</v>
      </c>
    </row>
    <row r="83" spans="1:255" ht="114.75">
      <c r="A83" s="349">
        <f>Input!A83</f>
        <v>82</v>
      </c>
      <c r="B83" s="22" t="str">
        <f>INDEX(ApplicantIDList,MATCH(AI83,ApplicantNameList,0))</f>
        <v>VNM-HCM</v>
      </c>
      <c r="C83" s="22" t="str">
        <f>INDEX(OperatorIDList,MATCH(AJ83,OperatorNameList,0))</f>
        <v>VNMOBILE</v>
      </c>
      <c r="D83" s="22" t="str">
        <f>Input!Y83</f>
        <v>359544</v>
      </c>
      <c r="E83" s="22" t="str">
        <f>Input!G83</f>
        <v>Số 2348/3B, khu phố 3, phường An Phú Đông, quận 12, thành phố Hồ Chí Minh.</v>
      </c>
      <c r="F83" s="22" t="str">
        <f>TRIM(SUBSTITUTE(SUBSTITUTE(Input!H83,"Thành phố ",""),"Tỉnh ",""))</f>
        <v>Hồ Chí Minh</v>
      </c>
      <c r="G83" s="22" t="str">
        <f>Input!I83</f>
        <v>106,71075</v>
      </c>
      <c r="H83" s="22" t="str">
        <f>Input!J83</f>
        <v>10,86042</v>
      </c>
      <c r="I83" s="22">
        <f>Input!V83</f>
        <v>2</v>
      </c>
      <c r="J83" s="22" t="str">
        <f>Input!K83</f>
        <v>K00082261217D005</v>
      </c>
      <c r="K83" s="24" t="str">
        <f>TEXT(Input!L83,"dd/mm/yyyy")</f>
        <v>30/12/2017</v>
      </c>
      <c r="L83" s="24" t="str">
        <f>TEXT(Input!M83,"dd/mm/yyyy")</f>
        <v>26/12/2017</v>
      </c>
      <c r="M83" s="22" t="str">
        <f t="shared" si="300"/>
        <v>CÔNG TY CỔ PHẦN VIỄN THÔNG DI ĐỘNG VIETNAMOBILE;CÔNG TY CỔ PHẦN VIỄN THÔNG DI ĐỘNG VIETNAMOBILE</v>
      </c>
      <c r="N83" s="22" t="str">
        <f t="shared" si="301"/>
        <v>359544;359544</v>
      </c>
      <c r="O83" s="22" t="str">
        <f t="shared" si="302"/>
        <v>ERICSSON RBS 2216;ZTE ZXSDR BS8700</v>
      </c>
      <c r="P83" s="22" t="str">
        <f t="shared" si="303"/>
        <v>3;3</v>
      </c>
      <c r="Q83" s="22" t="str">
        <f t="shared" si="304"/>
        <v>4/4/4;2/2/2</v>
      </c>
      <c r="R83" s="22" t="str">
        <f t="shared" si="305"/>
        <v>80W/ 80W/ 80W;80W/ 80W/ 80W</v>
      </c>
      <c r="S83" s="22" t="str">
        <f t="shared" si="306"/>
        <v>G900;U2100</v>
      </c>
      <c r="T83" s="22" t="str">
        <f t="shared" si="307"/>
        <v>28m/ 28m/ 28m;23m/ 23m/ 23m</v>
      </c>
      <c r="U83" s="22">
        <v>82</v>
      </c>
      <c r="V83" s="22"/>
      <c r="W83" s="22" t="b">
        <f>INDEX(TrueFalseList,_xlfn.IFNA(MATCH(Input!EC83,CoKhongList,0),MATCH(Input!EC83,YesNoList,0)))</f>
        <v>0</v>
      </c>
      <c r="X83" s="22" t="b">
        <f>INDEX(TrueFalseList,_xlfn.IFNA(MATCH(Input!W83,CoKhongList,0),MATCH(Input!W83,YesNoList,0)))</f>
        <v>0</v>
      </c>
      <c r="Y83" s="22" t="str">
        <f>Input!DZ83</f>
        <v/>
      </c>
      <c r="Z83" s="22" t="b">
        <f>INDEX(TrueFalseList,_xlfn.IFNA(MATCH(Input!EA83,CoKhongList,0),MATCH(Input!EA83,YesNoList,0)))</f>
        <v>1</v>
      </c>
      <c r="AA83" s="22">
        <f t="shared" si="308"/>
        <v>15</v>
      </c>
      <c r="AB83" s="22" t="b">
        <v>0</v>
      </c>
      <c r="AC83" s="22" t="b">
        <v>1</v>
      </c>
      <c r="AD83" s="22">
        <f>Input!DR83</f>
        <v>0</v>
      </c>
      <c r="AE83" s="22"/>
      <c r="AF83" s="22">
        <f>Options!D87</f>
        <v>0</v>
      </c>
      <c r="AG83" s="22">
        <f t="shared" si="309"/>
        <v>0</v>
      </c>
      <c r="AH83" s="23"/>
      <c r="AI83" s="350" t="str">
        <f>Input!E83</f>
        <v>CHI NHÁNH CÔNG TY CỔ PHẦN VIỄN THÔNG DI ĐỘNG VIETNAMOBILE TẠI THÀNH PHỐ HỒ CHÍ MINH</v>
      </c>
      <c r="AJ83" s="350" t="str">
        <f>Input!F83</f>
        <v>CÔNG TY CỔ PHẦN VIỄN THÔNG DI ĐỘNG VIETNAMOBILE</v>
      </c>
      <c r="AK83" s="22">
        <f t="shared" si="310"/>
        <v>4</v>
      </c>
      <c r="AL83" s="258" t="str">
        <f t="shared" si="311"/>
        <v>thành phố Hồ Chí Minh.</v>
      </c>
      <c r="AM83" s="258" t="str">
        <f t="shared" si="312"/>
        <v>quận 12</v>
      </c>
      <c r="AN83" s="258" t="str">
        <f t="shared" si="313"/>
        <v>phường An Phú Đông</v>
      </c>
      <c r="AO83" s="22" t="str">
        <f>INDEX(CityIDList,MATCH(F83,CityNameList,0))</f>
        <v>HCM</v>
      </c>
      <c r="AP83" s="23" t="str">
        <f>Input!X83</f>
        <v>CÔNG TY CỔ PHẦN VIỄN THÔNG DI ĐỘNG VIETNAMOBILE</v>
      </c>
      <c r="AQ83" s="23" t="str">
        <f>Input!AN83</f>
        <v>CÔNG TY CỔ PHẦN VIỄN THÔNG DI ĐỘNG VIETNAMOBILE</v>
      </c>
      <c r="AR83" s="23">
        <f>Input!BD83</f>
        <v>0</v>
      </c>
      <c r="AS83" s="23" t="str">
        <f>Input!BT83</f>
        <v/>
      </c>
      <c r="AT83" s="23" t="str">
        <f>Input!CH83</f>
        <v/>
      </c>
      <c r="AU83" s="23" t="str">
        <f>Input!CV83</f>
        <v/>
      </c>
      <c r="AV83" s="23" t="str">
        <f>IF(I83&gt;=1,INDEX(OperatorIDList,MATCH(AP83,OperatorNameList,0)),"")</f>
        <v>VNMOBILE</v>
      </c>
      <c r="AW83" s="23" t="str">
        <f>IF(I83&gt;=2,INDEX(OperatorIDList,MATCH(AQ83,OperatorNameList,0)),"")</f>
        <v>VNMOBILE</v>
      </c>
      <c r="AX83" s="23" t="str">
        <f>IF(I83&gt;=3,INDEX(OperatorIDList,MATCH(AR83,OperatorNameList,0)),"")</f>
        <v/>
      </c>
      <c r="AY83" s="23" t="str">
        <f>IF(I83&gt;=4,INDEX(OperatorIDList,MATCH(AS83,OperatorNameList,0)),"")</f>
        <v/>
      </c>
      <c r="AZ83" s="23" t="str">
        <f>IF(I83&gt;=5,INDEX(OperatorIDList,MATCH(AT83,OperatorNameList,0)),"")</f>
        <v/>
      </c>
      <c r="BA83" s="23" t="str">
        <f>IF(I83&gt;=6,INDEX(OperatorIDList,MATCH(AU83,OperatorNameList,0)),"")</f>
        <v/>
      </c>
      <c r="BB83" s="23" t="str">
        <f t="shared" si="314"/>
        <v>VNMOBILE;VNMOBILE</v>
      </c>
      <c r="BC83" s="23" t="str">
        <f>Input!Y83</f>
        <v>359544</v>
      </c>
      <c r="BD83" s="23" t="str">
        <f>Input!AO83</f>
        <v>359544</v>
      </c>
      <c r="BE83" s="23">
        <f>Input!BE83</f>
        <v>0</v>
      </c>
      <c r="BF83" s="23" t="str">
        <f>Input!BU83</f>
        <v/>
      </c>
      <c r="BG83" s="23" t="str">
        <f>Input!CI83</f>
        <v/>
      </c>
      <c r="BH83" s="23" t="str">
        <f>Input!CW83</f>
        <v/>
      </c>
      <c r="BI83" s="23" t="str">
        <f>Input!Z83</f>
        <v>ERICSSON RBS 2216</v>
      </c>
      <c r="BJ83" s="23" t="str">
        <f>Input!AP83</f>
        <v>ZTE ZXSDR BS8700</v>
      </c>
      <c r="BK83" s="23">
        <f>Input!BF83</f>
        <v>0</v>
      </c>
      <c r="BL83" s="23" t="str">
        <f>Input!BV83</f>
        <v/>
      </c>
      <c r="BM83" s="23" t="str">
        <f>Input!CJ83</f>
        <v/>
      </c>
      <c r="BN83" s="23" t="str">
        <f>Input!CX83</f>
        <v/>
      </c>
      <c r="BO83" s="350">
        <f>IF(ISNUMBER(Input!AA83),Input!AA83,0)</f>
        <v>3</v>
      </c>
      <c r="BP83" s="350">
        <f>IF(ISNUMBER(Input!AQ83),Input!AQ83,0)</f>
        <v>3</v>
      </c>
      <c r="BQ83" s="350">
        <f>IF(ISNUMBER(Input!BG83),Input!BG83,0)</f>
        <v>0</v>
      </c>
      <c r="BR83" s="350">
        <f>IF(ISNUMBER(Input!BW83),Input!BW83,0)</f>
        <v>0</v>
      </c>
      <c r="BS83" s="350">
        <f>IF(ISNUMBER(Input!CK83),Input!CK83,0)</f>
        <v>0</v>
      </c>
      <c r="BT83" s="351">
        <f>IF(ISNUMBER(Input!CY83),Input!CY83,0)</f>
        <v>0</v>
      </c>
      <c r="BU83" s="23" t="str">
        <f>Input!AF83</f>
        <v>4/4/4</v>
      </c>
      <c r="BV83" s="23" t="str">
        <f>Input!AV83</f>
        <v>2/2/2</v>
      </c>
      <c r="BW83" s="23" t="str">
        <f>Input!BL83</f>
        <v/>
      </c>
      <c r="BX83" s="23" t="str">
        <f>Input!CA83</f>
        <v/>
      </c>
      <c r="BY83" s="23" t="str">
        <f>Input!CO83</f>
        <v/>
      </c>
      <c r="BZ83" s="23" t="str">
        <f>Input!DC83</f>
        <v/>
      </c>
      <c r="CA83" s="23">
        <f t="shared" si="315"/>
        <v>4</v>
      </c>
      <c r="CB83" s="23">
        <f t="shared" si="316"/>
        <v>4</v>
      </c>
      <c r="CC83" s="23">
        <f t="shared" si="317"/>
        <v>4</v>
      </c>
      <c r="CD83" s="23">
        <f t="shared" si="318"/>
        <v>0</v>
      </c>
      <c r="CE83" s="23">
        <f t="shared" si="319"/>
        <v>0</v>
      </c>
      <c r="CF83" s="23">
        <f t="shared" si="320"/>
        <v>0</v>
      </c>
      <c r="CG83" s="23">
        <f t="shared" si="321"/>
        <v>2</v>
      </c>
      <c r="CH83" s="23">
        <f t="shared" si="322"/>
        <v>2</v>
      </c>
      <c r="CI83" s="23">
        <f t="shared" si="323"/>
        <v>2</v>
      </c>
      <c r="CJ83" s="23">
        <f t="shared" si="324"/>
        <v>0</v>
      </c>
      <c r="CK83" s="23">
        <f t="shared" si="325"/>
        <v>0</v>
      </c>
      <c r="CL83" s="23">
        <f t="shared" si="326"/>
        <v>0</v>
      </c>
      <c r="CM83" s="23">
        <f t="shared" si="327"/>
        <v>0</v>
      </c>
      <c r="CN83" s="23">
        <f t="shared" si="328"/>
        <v>0</v>
      </c>
      <c r="CO83" s="23">
        <f t="shared" si="329"/>
        <v>0</v>
      </c>
      <c r="CP83" s="23">
        <f t="shared" si="330"/>
        <v>0</v>
      </c>
      <c r="CQ83" s="23">
        <f t="shared" si="331"/>
        <v>0</v>
      </c>
      <c r="CR83" s="23">
        <f t="shared" si="332"/>
        <v>0</v>
      </c>
      <c r="CS83" s="23">
        <f t="shared" si="333"/>
        <v>0</v>
      </c>
      <c r="CT83" s="23">
        <f t="shared" si="334"/>
        <v>0</v>
      </c>
      <c r="CU83" s="23">
        <f t="shared" si="335"/>
        <v>0</v>
      </c>
      <c r="CV83" s="23">
        <f t="shared" si="336"/>
        <v>0</v>
      </c>
      <c r="CW83" s="23">
        <f t="shared" si="337"/>
        <v>0</v>
      </c>
      <c r="CX83" s="23">
        <f t="shared" si="338"/>
        <v>0</v>
      </c>
      <c r="CY83" s="23">
        <f t="shared" si="339"/>
        <v>0</v>
      </c>
      <c r="CZ83" s="23">
        <f t="shared" si="340"/>
        <v>0</v>
      </c>
      <c r="DA83" s="23">
        <f t="shared" si="341"/>
        <v>0</v>
      </c>
      <c r="DB83" s="23">
        <f t="shared" si="342"/>
        <v>0</v>
      </c>
      <c r="DC83" s="23">
        <f t="shared" si="343"/>
        <v>0</v>
      </c>
      <c r="DD83" s="23">
        <f t="shared" si="344"/>
        <v>0</v>
      </c>
      <c r="DE83" s="23">
        <f t="shared" si="345"/>
        <v>0</v>
      </c>
      <c r="DF83" s="23">
        <f t="shared" si="346"/>
        <v>0</v>
      </c>
      <c r="DG83" s="23">
        <f t="shared" si="347"/>
        <v>0</v>
      </c>
      <c r="DH83" s="23">
        <f t="shared" si="348"/>
        <v>0</v>
      </c>
      <c r="DI83" s="23">
        <f t="shared" si="349"/>
        <v>0</v>
      </c>
      <c r="DJ83" s="23">
        <f t="shared" si="350"/>
        <v>0</v>
      </c>
      <c r="DK83" s="23" t="str">
        <f>Input!AK83</f>
        <v>80W/80W/80W</v>
      </c>
      <c r="DL83" s="23" t="str">
        <f>Input!BA83</f>
        <v>80W/80W/80W</v>
      </c>
      <c r="DM83" s="23" t="str">
        <f>Input!BQ83</f>
        <v/>
      </c>
      <c r="DN83" s="23" t="str">
        <f>Input!CE83</f>
        <v/>
      </c>
      <c r="DO83" s="23" t="str">
        <f>Input!CS83</f>
        <v/>
      </c>
      <c r="DP83" s="23" t="str">
        <f>Input!DG83</f>
        <v/>
      </c>
      <c r="DQ83" s="23" t="str">
        <f t="shared" si="351"/>
        <v>80W/ 80W/ 80W</v>
      </c>
      <c r="DR83" s="23" t="str">
        <f t="shared" si="352"/>
        <v>80W/ 80W/ 80W</v>
      </c>
      <c r="DS83" s="23" t="str">
        <f t="shared" si="353"/>
        <v/>
      </c>
      <c r="DT83" s="23" t="str">
        <f t="shared" si="354"/>
        <v/>
      </c>
      <c r="DU83" s="23" t="str">
        <f t="shared" si="355"/>
        <v/>
      </c>
      <c r="DV83" s="23" t="str">
        <f t="shared" si="356"/>
        <v/>
      </c>
      <c r="DW83" s="23">
        <f t="shared" si="357"/>
        <v>80</v>
      </c>
      <c r="DX83" s="23">
        <f t="shared" si="358"/>
        <v>80</v>
      </c>
      <c r="DY83" s="23">
        <f t="shared" si="359"/>
        <v>80</v>
      </c>
      <c r="DZ83" s="23">
        <f t="shared" si="360"/>
        <v>0</v>
      </c>
      <c r="EA83" s="23">
        <f t="shared" si="361"/>
        <v>0</v>
      </c>
      <c r="EB83" s="23">
        <f t="shared" si="362"/>
        <v>0</v>
      </c>
      <c r="EC83" s="23">
        <f t="shared" si="363"/>
        <v>80</v>
      </c>
      <c r="ED83" s="23">
        <f t="shared" si="364"/>
        <v>80</v>
      </c>
      <c r="EE83" s="23">
        <f t="shared" si="365"/>
        <v>80</v>
      </c>
      <c r="EF83" s="23">
        <f t="shared" si="366"/>
        <v>80</v>
      </c>
      <c r="EG83" s="23">
        <f t="shared" si="367"/>
        <v>0</v>
      </c>
      <c r="EH83" s="23">
        <f t="shared" si="368"/>
        <v>0</v>
      </c>
      <c r="EI83" s="23">
        <f t="shared" si="369"/>
        <v>0</v>
      </c>
      <c r="EJ83" s="23">
        <f t="shared" si="370"/>
        <v>80</v>
      </c>
      <c r="EK83" s="23">
        <f t="shared" si="371"/>
        <v>0</v>
      </c>
      <c r="EL83" s="23">
        <f t="shared" si="372"/>
        <v>0</v>
      </c>
      <c r="EM83" s="23">
        <f t="shared" si="373"/>
        <v>0</v>
      </c>
      <c r="EN83" s="23">
        <f t="shared" si="374"/>
        <v>0</v>
      </c>
      <c r="EO83" s="23">
        <f t="shared" si="375"/>
        <v>0</v>
      </c>
      <c r="EP83" s="23">
        <f t="shared" si="376"/>
        <v>0</v>
      </c>
      <c r="EQ83" s="23">
        <f t="shared" si="377"/>
        <v>0</v>
      </c>
      <c r="ER83" s="23">
        <f t="shared" si="378"/>
        <v>0</v>
      </c>
      <c r="ES83" s="23">
        <f t="shared" si="379"/>
        <v>0</v>
      </c>
      <c r="ET83" s="23">
        <f t="shared" si="380"/>
        <v>0</v>
      </c>
      <c r="EU83" s="23">
        <f t="shared" si="381"/>
        <v>0</v>
      </c>
      <c r="EV83" s="23">
        <f t="shared" si="382"/>
        <v>0</v>
      </c>
      <c r="EW83" s="23">
        <f t="shared" si="383"/>
        <v>0</v>
      </c>
      <c r="EX83" s="23">
        <f t="shared" si="384"/>
        <v>0</v>
      </c>
      <c r="EY83" s="23">
        <f t="shared" si="385"/>
        <v>0</v>
      </c>
      <c r="EZ83" s="23">
        <f t="shared" si="386"/>
        <v>0</v>
      </c>
      <c r="FA83" s="23">
        <f t="shared" si="387"/>
        <v>0</v>
      </c>
      <c r="FB83" s="23">
        <f t="shared" si="388"/>
        <v>0</v>
      </c>
      <c r="FC83" s="23">
        <f t="shared" si="389"/>
        <v>0</v>
      </c>
      <c r="FD83" s="23">
        <f t="shared" si="390"/>
        <v>0</v>
      </c>
      <c r="FE83" s="23">
        <f t="shared" si="391"/>
        <v>0</v>
      </c>
      <c r="FF83" s="23">
        <f t="shared" si="392"/>
        <v>0</v>
      </c>
      <c r="FG83" s="23">
        <f t="shared" si="393"/>
        <v>0</v>
      </c>
      <c r="FH83" s="23">
        <f t="shared" si="394"/>
        <v>0</v>
      </c>
      <c r="FI83" s="23">
        <f t="shared" si="395"/>
        <v>0</v>
      </c>
      <c r="FJ83" s="23">
        <f t="shared" si="396"/>
        <v>0</v>
      </c>
      <c r="FK83" s="23">
        <f t="shared" si="397"/>
        <v>0</v>
      </c>
      <c r="FL83" s="23">
        <f t="shared" si="398"/>
        <v>0</v>
      </c>
      <c r="FM83" s="23">
        <f t="shared" si="399"/>
        <v>80</v>
      </c>
      <c r="FN83" s="23" t="str">
        <f>Input!AL83</f>
        <v>G900</v>
      </c>
      <c r="FO83" s="23" t="str">
        <f>Input!BB83</f>
        <v>U2100</v>
      </c>
      <c r="FP83" s="23">
        <f>Input!BR83</f>
        <v>0</v>
      </c>
      <c r="FQ83" s="23" t="str">
        <f>Input!CF83</f>
        <v/>
      </c>
      <c r="FR83" s="23" t="str">
        <f>Input!CT83</f>
        <v/>
      </c>
      <c r="FS83" s="23" t="str">
        <f>Input!DH83</f>
        <v/>
      </c>
      <c r="FT83" s="23" t="str">
        <f>Input!AM83</f>
        <v>28m/ 28m/ 28m</v>
      </c>
      <c r="FU83" s="23" t="str">
        <f>Input!BC83</f>
        <v>23m/ 23m/ 23m</v>
      </c>
      <c r="FV83" s="23">
        <f>Input!BS83</f>
        <v>0</v>
      </c>
      <c r="FW83" s="23" t="str">
        <f>Input!CG83</f>
        <v/>
      </c>
      <c r="FX83" s="23" t="str">
        <f>Input!CU83</f>
        <v/>
      </c>
      <c r="FY83" s="23" t="str">
        <f>Input!DI83</f>
        <v/>
      </c>
      <c r="FZ83" s="23" t="str">
        <f t="shared" si="400"/>
        <v>28m/ 28m/ 28m</v>
      </c>
      <c r="GA83" s="23" t="str">
        <f t="shared" si="401"/>
        <v>23m/ 23m/ 23m</v>
      </c>
      <c r="GB83" s="23" t="str">
        <f t="shared" si="402"/>
        <v/>
      </c>
      <c r="GC83" s="23" t="str">
        <f t="shared" si="403"/>
        <v/>
      </c>
      <c r="GD83" s="23" t="str">
        <f t="shared" si="404"/>
        <v/>
      </c>
      <c r="GE83" s="23" t="str">
        <f t="shared" si="405"/>
        <v/>
      </c>
      <c r="GF83" s="23">
        <f t="shared" si="406"/>
        <v>28</v>
      </c>
      <c r="GG83" s="23">
        <f t="shared" si="407"/>
        <v>28</v>
      </c>
      <c r="GH83" s="23">
        <f t="shared" si="408"/>
        <v>28</v>
      </c>
      <c r="GI83" s="23">
        <f t="shared" si="409"/>
        <v>0</v>
      </c>
      <c r="GJ83" s="23">
        <f t="shared" si="410"/>
        <v>0</v>
      </c>
      <c r="GK83" s="23">
        <f t="shared" si="411"/>
        <v>0</v>
      </c>
      <c r="GL83" s="23">
        <f t="shared" si="412"/>
        <v>23</v>
      </c>
      <c r="GM83" s="23">
        <f t="shared" si="413"/>
        <v>23</v>
      </c>
      <c r="GN83" s="23">
        <f t="shared" si="414"/>
        <v>23</v>
      </c>
      <c r="GO83" s="23">
        <f t="shared" si="415"/>
        <v>0</v>
      </c>
      <c r="GP83" s="23">
        <f t="shared" si="416"/>
        <v>0</v>
      </c>
      <c r="GQ83" s="23">
        <f t="shared" si="417"/>
        <v>0</v>
      </c>
      <c r="GR83" s="23">
        <f t="shared" si="418"/>
        <v>0</v>
      </c>
      <c r="GS83" s="23">
        <f t="shared" si="419"/>
        <v>0</v>
      </c>
      <c r="GT83" s="23">
        <f t="shared" si="420"/>
        <v>0</v>
      </c>
      <c r="GU83" s="23">
        <f t="shared" si="421"/>
        <v>0</v>
      </c>
      <c r="GV83" s="23">
        <f t="shared" si="422"/>
        <v>0</v>
      </c>
      <c r="GW83" s="23">
        <f t="shared" si="423"/>
        <v>0</v>
      </c>
      <c r="GX83" s="23">
        <f t="shared" si="424"/>
        <v>0</v>
      </c>
      <c r="GY83" s="23">
        <f t="shared" si="425"/>
        <v>0</v>
      </c>
      <c r="GZ83" s="23">
        <f t="shared" si="426"/>
        <v>0</v>
      </c>
      <c r="HA83" s="23">
        <f t="shared" si="427"/>
        <v>0</v>
      </c>
      <c r="HB83" s="23">
        <f t="shared" si="428"/>
        <v>0</v>
      </c>
      <c r="HC83" s="23">
        <f t="shared" si="429"/>
        <v>0</v>
      </c>
      <c r="HD83" s="23">
        <f t="shared" si="430"/>
        <v>0</v>
      </c>
      <c r="HE83" s="23">
        <f t="shared" si="431"/>
        <v>0</v>
      </c>
      <c r="HF83" s="23">
        <f t="shared" si="432"/>
        <v>0</v>
      </c>
      <c r="HG83" s="23">
        <f t="shared" si="433"/>
        <v>0</v>
      </c>
      <c r="HH83" s="23">
        <f t="shared" si="434"/>
        <v>0</v>
      </c>
      <c r="HI83" s="23">
        <f t="shared" si="435"/>
        <v>0</v>
      </c>
      <c r="HJ83" s="23">
        <f t="shared" si="436"/>
        <v>0</v>
      </c>
      <c r="HK83" s="23">
        <f t="shared" si="437"/>
        <v>0</v>
      </c>
      <c r="HL83" s="23">
        <f t="shared" si="438"/>
        <v>0</v>
      </c>
      <c r="HM83" s="23">
        <f t="shared" si="439"/>
        <v>0</v>
      </c>
      <c r="HN83" s="23">
        <f t="shared" si="440"/>
        <v>0</v>
      </c>
      <c r="HO83" s="23">
        <f t="shared" si="441"/>
        <v>0</v>
      </c>
      <c r="HP83" s="23" t="str">
        <f>INDEX(LabNameList,MATCH(LabId,LabIDList,0))</f>
        <v>Trung tâm Kiểm định và Chứng nhận 2</v>
      </c>
      <c r="HQ83" s="23">
        <f t="shared" si="442"/>
        <v>28</v>
      </c>
      <c r="HR83" s="23">
        <f t="shared" si="443"/>
        <v>23</v>
      </c>
      <c r="HS83" s="23">
        <f t="shared" si="444"/>
        <v>0</v>
      </c>
      <c r="HT83" s="23">
        <f t="shared" si="445"/>
        <v>0</v>
      </c>
      <c r="HU83" s="23">
        <f t="shared" si="446"/>
        <v>0</v>
      </c>
      <c r="HV83" s="23">
        <f t="shared" si="447"/>
        <v>0</v>
      </c>
      <c r="HW83" s="22">
        <f t="shared" si="448"/>
        <v>23</v>
      </c>
      <c r="HX83" s="22">
        <f>Input!EB83</f>
        <v>8</v>
      </c>
      <c r="HY83" s="23">
        <v>97</v>
      </c>
      <c r="HZ83" s="23"/>
      <c r="IA83" s="23"/>
      <c r="IB83" s="23"/>
      <c r="IC83" s="25" t="str">
        <f t="shared" si="449"/>
        <v>B00082050118TG86</v>
      </c>
      <c r="ID83" s="26">
        <f>Input!O83</f>
        <v>82</v>
      </c>
      <c r="IE83" s="260" t="str">
        <f t="shared" si="450"/>
        <v>050118</v>
      </c>
      <c r="IF83" s="25" t="s">
        <v>7149</v>
      </c>
      <c r="IG83" s="260" t="str">
        <f t="shared" si="451"/>
        <v>05/01/2018</v>
      </c>
      <c r="IH83" s="260" t="str">
        <f t="shared" si="452"/>
        <v>05/01/2023</v>
      </c>
      <c r="II83" s="342" t="str">
        <f xml:space="preserve"> Input!R83</f>
        <v>05/01/2018</v>
      </c>
      <c r="IJ83" s="260">
        <f t="shared" si="453"/>
        <v>44931</v>
      </c>
      <c r="IK83" s="261">
        <f t="shared" si="454"/>
        <v>3</v>
      </c>
      <c r="IL83" s="262" t="str">
        <f t="shared" si="455"/>
        <v>3-2</v>
      </c>
      <c r="IM83" s="262" t="str">
        <f t="shared" si="456"/>
        <v>CHUNG</v>
      </c>
      <c r="IN83" s="262" t="str">
        <f t="shared" si="457"/>
        <v>KHAC</v>
      </c>
      <c r="IO83" s="262" t="str">
        <f t="shared" si="458"/>
        <v/>
      </c>
      <c r="IP83" s="262" t="str">
        <f t="shared" si="459"/>
        <v/>
      </c>
      <c r="IQ83" s="262" t="str">
        <f t="shared" si="460"/>
        <v/>
      </c>
      <c r="IR83" s="262">
        <f t="shared" si="461"/>
        <v>2</v>
      </c>
      <c r="IS83" s="262">
        <f t="shared" si="462"/>
        <v>1</v>
      </c>
      <c r="IT83" s="262" t="str">
        <f t="shared" si="463"/>
        <v>Yes</v>
      </c>
      <c r="IU83" s="262" t="str">
        <f t="shared" si="464"/>
        <v>Yes</v>
      </c>
    </row>
    <row r="84" spans="1:255" ht="114.75">
      <c r="A84" s="349">
        <f>Input!A84</f>
        <v>83</v>
      </c>
      <c r="B84" s="22" t="str">
        <f>INDEX(ApplicantIDList,MATCH(AI84,ApplicantNameList,0))</f>
        <v>VNM-HCM</v>
      </c>
      <c r="C84" s="22" t="str">
        <f>INDEX(OperatorIDList,MATCH(AJ84,OperatorNameList,0))</f>
        <v>VNMOBILE</v>
      </c>
      <c r="D84" s="22" t="str">
        <f>Input!Y84</f>
        <v>308084</v>
      </c>
      <c r="E84" s="22" t="str">
        <f>Input!G84</f>
        <v>Số 5/3B, khu phố Đồng An, phường Bình Hòa, thị xã Thuận An, tỉnh Bình Dương.</v>
      </c>
      <c r="F84" s="22" t="str">
        <f>TRIM(SUBSTITUTE(SUBSTITUTE(Input!H84,"Thành phố ",""),"Tỉnh ",""))</f>
        <v>Bình Dương</v>
      </c>
      <c r="G84" s="22" t="str">
        <f>Input!I84</f>
        <v>106,74015</v>
      </c>
      <c r="H84" s="22" t="str">
        <f>Input!J84</f>
        <v>10,90746</v>
      </c>
      <c r="I84" s="22">
        <f>Input!V84</f>
        <v>2</v>
      </c>
      <c r="J84" s="22" t="str">
        <f>Input!K84</f>
        <v>K00083271217D005</v>
      </c>
      <c r="K84" s="24" t="str">
        <f>TEXT(Input!L84,"dd/mm/yyyy")</f>
        <v>30/12/2017</v>
      </c>
      <c r="L84" s="24" t="str">
        <f>TEXT(Input!M84,"dd/mm/yyyy")</f>
        <v>27/12/2017</v>
      </c>
      <c r="M84" s="22" t="str">
        <f t="shared" si="300"/>
        <v>CÔNG TY CỔ PHẦN VIỄN THÔNG DI ĐỘNG VIETNAMOBILE;CÔNG TY CỔ PHẦN VIỄN THÔNG DI ĐỘNG VIETNAMOBILE</v>
      </c>
      <c r="N84" s="22" t="str">
        <f t="shared" si="301"/>
        <v>308084;308084</v>
      </c>
      <c r="O84" s="22" t="str">
        <f t="shared" si="302"/>
        <v>ERICSSON RBS 2216;ZTE ZXSDR BS8700</v>
      </c>
      <c r="P84" s="22" t="str">
        <f t="shared" si="303"/>
        <v>3;3</v>
      </c>
      <c r="Q84" s="22" t="str">
        <f t="shared" si="304"/>
        <v>4/4/4;2/2/2</v>
      </c>
      <c r="R84" s="22" t="str">
        <f t="shared" si="305"/>
        <v>80W/ 80W/ 80W;80W/ 80W/ 80W</v>
      </c>
      <c r="S84" s="22" t="str">
        <f t="shared" si="306"/>
        <v>G900;U2100</v>
      </c>
      <c r="T84" s="22" t="str">
        <f t="shared" si="307"/>
        <v>28m/ 28m/ 28m;22m/ 22m/ 22m</v>
      </c>
      <c r="U84" s="22">
        <v>83</v>
      </c>
      <c r="V84" s="22"/>
      <c r="W84" s="22" t="b">
        <f>INDEX(TrueFalseList,_xlfn.IFNA(MATCH(Input!EC84,CoKhongList,0),MATCH(Input!EC84,YesNoList,0)))</f>
        <v>0</v>
      </c>
      <c r="X84" s="22" t="b">
        <f>INDEX(TrueFalseList,_xlfn.IFNA(MATCH(Input!W84,CoKhongList,0),MATCH(Input!W84,YesNoList,0)))</f>
        <v>0</v>
      </c>
      <c r="Y84" s="22" t="str">
        <f>Input!DZ84</f>
        <v/>
      </c>
      <c r="Z84" s="22" t="b">
        <f>INDEX(TrueFalseList,_xlfn.IFNA(MATCH(Input!EA84,CoKhongList,0),MATCH(Input!EA84,YesNoList,0)))</f>
        <v>1</v>
      </c>
      <c r="AA84" s="22">
        <f t="shared" si="308"/>
        <v>15</v>
      </c>
      <c r="AB84" s="22" t="b">
        <v>0</v>
      </c>
      <c r="AC84" s="22" t="b">
        <v>1</v>
      </c>
      <c r="AD84" s="22">
        <f>Input!DR84</f>
        <v>0</v>
      </c>
      <c r="AE84" s="22"/>
      <c r="AF84" s="22">
        <f>Options!D88</f>
        <v>0</v>
      </c>
      <c r="AG84" s="22">
        <f t="shared" si="309"/>
        <v>0</v>
      </c>
      <c r="AH84" s="23"/>
      <c r="AI84" s="350" t="str">
        <f>Input!E84</f>
        <v>CHI NHÁNH CÔNG TY CỔ PHẦN VIỄN THÔNG DI ĐỘNG VIETNAMOBILE TẠI THÀNH PHỐ HỒ CHÍ MINH</v>
      </c>
      <c r="AJ84" s="350" t="str">
        <f>Input!F84</f>
        <v>CÔNG TY CỔ PHẦN VIỄN THÔNG DI ĐỘNG VIETNAMOBILE</v>
      </c>
      <c r="AK84" s="22">
        <f t="shared" si="310"/>
        <v>4</v>
      </c>
      <c r="AL84" s="258" t="str">
        <f t="shared" si="311"/>
        <v>tỉnh Bình Dương.</v>
      </c>
      <c r="AM84" s="258" t="str">
        <f t="shared" si="312"/>
        <v>thị xã Thuận An</v>
      </c>
      <c r="AN84" s="258" t="str">
        <f t="shared" si="313"/>
        <v>phường Bình Hòa</v>
      </c>
      <c r="AO84" s="22" t="str">
        <f>INDEX(CityIDList,MATCH(F84,CityNameList,0))</f>
        <v>BDG</v>
      </c>
      <c r="AP84" s="23" t="str">
        <f>Input!X84</f>
        <v>CÔNG TY CỔ PHẦN VIỄN THÔNG DI ĐỘNG VIETNAMOBILE</v>
      </c>
      <c r="AQ84" s="23" t="str">
        <f>Input!AN84</f>
        <v>CÔNG TY CỔ PHẦN VIỄN THÔNG DI ĐỘNG VIETNAMOBILE</v>
      </c>
      <c r="AR84" s="23">
        <f>Input!BD84</f>
        <v>0</v>
      </c>
      <c r="AS84" s="23" t="str">
        <f>Input!BT84</f>
        <v/>
      </c>
      <c r="AT84" s="23" t="str">
        <f>Input!CH84</f>
        <v/>
      </c>
      <c r="AU84" s="23" t="str">
        <f>Input!CV84</f>
        <v/>
      </c>
      <c r="AV84" s="23" t="str">
        <f>IF(I84&gt;=1,INDEX(OperatorIDList,MATCH(AP84,OperatorNameList,0)),"")</f>
        <v>VNMOBILE</v>
      </c>
      <c r="AW84" s="23" t="str">
        <f>IF(I84&gt;=2,INDEX(OperatorIDList,MATCH(AQ84,OperatorNameList,0)),"")</f>
        <v>VNMOBILE</v>
      </c>
      <c r="AX84" s="23" t="str">
        <f>IF(I84&gt;=3,INDEX(OperatorIDList,MATCH(AR84,OperatorNameList,0)),"")</f>
        <v/>
      </c>
      <c r="AY84" s="23" t="str">
        <f>IF(I84&gt;=4,INDEX(OperatorIDList,MATCH(AS84,OperatorNameList,0)),"")</f>
        <v/>
      </c>
      <c r="AZ84" s="23" t="str">
        <f>IF(I84&gt;=5,INDEX(OperatorIDList,MATCH(AT84,OperatorNameList,0)),"")</f>
        <v/>
      </c>
      <c r="BA84" s="23" t="str">
        <f>IF(I84&gt;=6,INDEX(OperatorIDList,MATCH(AU84,OperatorNameList,0)),"")</f>
        <v/>
      </c>
      <c r="BB84" s="23" t="str">
        <f t="shared" si="314"/>
        <v>VNMOBILE;VNMOBILE</v>
      </c>
      <c r="BC84" s="23" t="str">
        <f>Input!Y84</f>
        <v>308084</v>
      </c>
      <c r="BD84" s="23" t="str">
        <f>Input!AO84</f>
        <v>308084</v>
      </c>
      <c r="BE84" s="23">
        <f>Input!BE84</f>
        <v>0</v>
      </c>
      <c r="BF84" s="23" t="str">
        <f>Input!BU84</f>
        <v/>
      </c>
      <c r="BG84" s="23" t="str">
        <f>Input!CI84</f>
        <v/>
      </c>
      <c r="BH84" s="23" t="str">
        <f>Input!CW84</f>
        <v/>
      </c>
      <c r="BI84" s="23" t="str">
        <f>Input!Z84</f>
        <v>ERICSSON RBS 2216</v>
      </c>
      <c r="BJ84" s="23" t="str">
        <f>Input!AP84</f>
        <v>ZTE ZXSDR BS8700</v>
      </c>
      <c r="BK84" s="23">
        <f>Input!BF84</f>
        <v>0</v>
      </c>
      <c r="BL84" s="23" t="str">
        <f>Input!BV84</f>
        <v/>
      </c>
      <c r="BM84" s="23" t="str">
        <f>Input!CJ84</f>
        <v/>
      </c>
      <c r="BN84" s="23" t="str">
        <f>Input!CX84</f>
        <v/>
      </c>
      <c r="BO84" s="350">
        <f>IF(ISNUMBER(Input!AA84),Input!AA84,0)</f>
        <v>3</v>
      </c>
      <c r="BP84" s="350">
        <f>IF(ISNUMBER(Input!AQ84),Input!AQ84,0)</f>
        <v>3</v>
      </c>
      <c r="BQ84" s="350">
        <f>IF(ISNUMBER(Input!BG84),Input!BG84,0)</f>
        <v>0</v>
      </c>
      <c r="BR84" s="350">
        <f>IF(ISNUMBER(Input!BW84),Input!BW84,0)</f>
        <v>0</v>
      </c>
      <c r="BS84" s="350">
        <f>IF(ISNUMBER(Input!CK84),Input!CK84,0)</f>
        <v>0</v>
      </c>
      <c r="BT84" s="351">
        <f>IF(ISNUMBER(Input!CY84),Input!CY84,0)</f>
        <v>0</v>
      </c>
      <c r="BU84" s="23" t="str">
        <f>Input!AF84</f>
        <v>4/4/4</v>
      </c>
      <c r="BV84" s="23" t="str">
        <f>Input!AV84</f>
        <v>2/2/2</v>
      </c>
      <c r="BW84" s="23" t="str">
        <f>Input!BL84</f>
        <v/>
      </c>
      <c r="BX84" s="23" t="str">
        <f>Input!CA84</f>
        <v/>
      </c>
      <c r="BY84" s="23" t="str">
        <f>Input!CO84</f>
        <v/>
      </c>
      <c r="BZ84" s="23" t="str">
        <f>Input!DC84</f>
        <v/>
      </c>
      <c r="CA84" s="23">
        <f t="shared" si="315"/>
        <v>4</v>
      </c>
      <c r="CB84" s="23">
        <f t="shared" si="316"/>
        <v>4</v>
      </c>
      <c r="CC84" s="23">
        <f t="shared" si="317"/>
        <v>4</v>
      </c>
      <c r="CD84" s="23">
        <f t="shared" si="318"/>
        <v>0</v>
      </c>
      <c r="CE84" s="23">
        <f t="shared" si="319"/>
        <v>0</v>
      </c>
      <c r="CF84" s="23">
        <f t="shared" si="320"/>
        <v>0</v>
      </c>
      <c r="CG84" s="23">
        <f t="shared" si="321"/>
        <v>2</v>
      </c>
      <c r="CH84" s="23">
        <f t="shared" si="322"/>
        <v>2</v>
      </c>
      <c r="CI84" s="23">
        <f t="shared" si="323"/>
        <v>2</v>
      </c>
      <c r="CJ84" s="23">
        <f t="shared" si="324"/>
        <v>0</v>
      </c>
      <c r="CK84" s="23">
        <f t="shared" si="325"/>
        <v>0</v>
      </c>
      <c r="CL84" s="23">
        <f t="shared" si="326"/>
        <v>0</v>
      </c>
      <c r="CM84" s="23">
        <f t="shared" si="327"/>
        <v>0</v>
      </c>
      <c r="CN84" s="23">
        <f t="shared" si="328"/>
        <v>0</v>
      </c>
      <c r="CO84" s="23">
        <f t="shared" si="329"/>
        <v>0</v>
      </c>
      <c r="CP84" s="23">
        <f t="shared" si="330"/>
        <v>0</v>
      </c>
      <c r="CQ84" s="23">
        <f t="shared" si="331"/>
        <v>0</v>
      </c>
      <c r="CR84" s="23">
        <f t="shared" si="332"/>
        <v>0</v>
      </c>
      <c r="CS84" s="23">
        <f t="shared" si="333"/>
        <v>0</v>
      </c>
      <c r="CT84" s="23">
        <f t="shared" si="334"/>
        <v>0</v>
      </c>
      <c r="CU84" s="23">
        <f t="shared" si="335"/>
        <v>0</v>
      </c>
      <c r="CV84" s="23">
        <f t="shared" si="336"/>
        <v>0</v>
      </c>
      <c r="CW84" s="23">
        <f t="shared" si="337"/>
        <v>0</v>
      </c>
      <c r="CX84" s="23">
        <f t="shared" si="338"/>
        <v>0</v>
      </c>
      <c r="CY84" s="23">
        <f t="shared" si="339"/>
        <v>0</v>
      </c>
      <c r="CZ84" s="23">
        <f t="shared" si="340"/>
        <v>0</v>
      </c>
      <c r="DA84" s="23">
        <f t="shared" si="341"/>
        <v>0</v>
      </c>
      <c r="DB84" s="23">
        <f t="shared" si="342"/>
        <v>0</v>
      </c>
      <c r="DC84" s="23">
        <f t="shared" si="343"/>
        <v>0</v>
      </c>
      <c r="DD84" s="23">
        <f t="shared" si="344"/>
        <v>0</v>
      </c>
      <c r="DE84" s="23">
        <f t="shared" si="345"/>
        <v>0</v>
      </c>
      <c r="DF84" s="23">
        <f t="shared" si="346"/>
        <v>0</v>
      </c>
      <c r="DG84" s="23">
        <f t="shared" si="347"/>
        <v>0</v>
      </c>
      <c r="DH84" s="23">
        <f t="shared" si="348"/>
        <v>0</v>
      </c>
      <c r="DI84" s="23">
        <f t="shared" si="349"/>
        <v>0</v>
      </c>
      <c r="DJ84" s="23">
        <f t="shared" si="350"/>
        <v>0</v>
      </c>
      <c r="DK84" s="23" t="str">
        <f>Input!AK84</f>
        <v>80W/80W/80W</v>
      </c>
      <c r="DL84" s="23" t="str">
        <f>Input!BA84</f>
        <v>80W/80W/80W</v>
      </c>
      <c r="DM84" s="23" t="str">
        <f>Input!BQ84</f>
        <v/>
      </c>
      <c r="DN84" s="23" t="str">
        <f>Input!CE84</f>
        <v/>
      </c>
      <c r="DO84" s="23" t="str">
        <f>Input!CS84</f>
        <v/>
      </c>
      <c r="DP84" s="23" t="str">
        <f>Input!DG84</f>
        <v/>
      </c>
      <c r="DQ84" s="23" t="str">
        <f t="shared" si="351"/>
        <v>80W/ 80W/ 80W</v>
      </c>
      <c r="DR84" s="23" t="str">
        <f t="shared" si="352"/>
        <v>80W/ 80W/ 80W</v>
      </c>
      <c r="DS84" s="23" t="str">
        <f t="shared" si="353"/>
        <v/>
      </c>
      <c r="DT84" s="23" t="str">
        <f t="shared" si="354"/>
        <v/>
      </c>
      <c r="DU84" s="23" t="str">
        <f t="shared" si="355"/>
        <v/>
      </c>
      <c r="DV84" s="23" t="str">
        <f t="shared" si="356"/>
        <v/>
      </c>
      <c r="DW84" s="23">
        <f t="shared" si="357"/>
        <v>80</v>
      </c>
      <c r="DX84" s="23">
        <f t="shared" si="358"/>
        <v>80</v>
      </c>
      <c r="DY84" s="23">
        <f t="shared" si="359"/>
        <v>80</v>
      </c>
      <c r="DZ84" s="23">
        <f t="shared" si="360"/>
        <v>0</v>
      </c>
      <c r="EA84" s="23">
        <f t="shared" si="361"/>
        <v>0</v>
      </c>
      <c r="EB84" s="23">
        <f t="shared" si="362"/>
        <v>0</v>
      </c>
      <c r="EC84" s="23">
        <f t="shared" si="363"/>
        <v>80</v>
      </c>
      <c r="ED84" s="23">
        <f t="shared" si="364"/>
        <v>80</v>
      </c>
      <c r="EE84" s="23">
        <f t="shared" si="365"/>
        <v>80</v>
      </c>
      <c r="EF84" s="23">
        <f t="shared" si="366"/>
        <v>80</v>
      </c>
      <c r="EG84" s="23">
        <f t="shared" si="367"/>
        <v>0</v>
      </c>
      <c r="EH84" s="23">
        <f t="shared" si="368"/>
        <v>0</v>
      </c>
      <c r="EI84" s="23">
        <f t="shared" si="369"/>
        <v>0</v>
      </c>
      <c r="EJ84" s="23">
        <f t="shared" si="370"/>
        <v>80</v>
      </c>
      <c r="EK84" s="23">
        <f t="shared" si="371"/>
        <v>0</v>
      </c>
      <c r="EL84" s="23">
        <f t="shared" si="372"/>
        <v>0</v>
      </c>
      <c r="EM84" s="23">
        <f t="shared" si="373"/>
        <v>0</v>
      </c>
      <c r="EN84" s="23">
        <f t="shared" si="374"/>
        <v>0</v>
      </c>
      <c r="EO84" s="23">
        <f t="shared" si="375"/>
        <v>0</v>
      </c>
      <c r="EP84" s="23">
        <f t="shared" si="376"/>
        <v>0</v>
      </c>
      <c r="EQ84" s="23">
        <f t="shared" si="377"/>
        <v>0</v>
      </c>
      <c r="ER84" s="23">
        <f t="shared" si="378"/>
        <v>0</v>
      </c>
      <c r="ES84" s="23">
        <f t="shared" si="379"/>
        <v>0</v>
      </c>
      <c r="ET84" s="23">
        <f t="shared" si="380"/>
        <v>0</v>
      </c>
      <c r="EU84" s="23">
        <f t="shared" si="381"/>
        <v>0</v>
      </c>
      <c r="EV84" s="23">
        <f t="shared" si="382"/>
        <v>0</v>
      </c>
      <c r="EW84" s="23">
        <f t="shared" si="383"/>
        <v>0</v>
      </c>
      <c r="EX84" s="23">
        <f t="shared" si="384"/>
        <v>0</v>
      </c>
      <c r="EY84" s="23">
        <f t="shared" si="385"/>
        <v>0</v>
      </c>
      <c r="EZ84" s="23">
        <f t="shared" si="386"/>
        <v>0</v>
      </c>
      <c r="FA84" s="23">
        <f t="shared" si="387"/>
        <v>0</v>
      </c>
      <c r="FB84" s="23">
        <f t="shared" si="388"/>
        <v>0</v>
      </c>
      <c r="FC84" s="23">
        <f t="shared" si="389"/>
        <v>0</v>
      </c>
      <c r="FD84" s="23">
        <f t="shared" si="390"/>
        <v>0</v>
      </c>
      <c r="FE84" s="23">
        <f t="shared" si="391"/>
        <v>0</v>
      </c>
      <c r="FF84" s="23">
        <f t="shared" si="392"/>
        <v>0</v>
      </c>
      <c r="FG84" s="23">
        <f t="shared" si="393"/>
        <v>0</v>
      </c>
      <c r="FH84" s="23">
        <f t="shared" si="394"/>
        <v>0</v>
      </c>
      <c r="FI84" s="23">
        <f t="shared" si="395"/>
        <v>0</v>
      </c>
      <c r="FJ84" s="23">
        <f t="shared" si="396"/>
        <v>0</v>
      </c>
      <c r="FK84" s="23">
        <f t="shared" si="397"/>
        <v>0</v>
      </c>
      <c r="FL84" s="23">
        <f t="shared" si="398"/>
        <v>0</v>
      </c>
      <c r="FM84" s="23">
        <f t="shared" si="399"/>
        <v>80</v>
      </c>
      <c r="FN84" s="23" t="str">
        <f>Input!AL84</f>
        <v>G900</v>
      </c>
      <c r="FO84" s="23" t="str">
        <f>Input!BB84</f>
        <v>U2100</v>
      </c>
      <c r="FP84" s="23">
        <f>Input!BR84</f>
        <v>0</v>
      </c>
      <c r="FQ84" s="23" t="str">
        <f>Input!CF84</f>
        <v/>
      </c>
      <c r="FR84" s="23" t="str">
        <f>Input!CT84</f>
        <v/>
      </c>
      <c r="FS84" s="23" t="str">
        <f>Input!DH84</f>
        <v/>
      </c>
      <c r="FT84" s="23" t="str">
        <f>Input!AM84</f>
        <v>28m/ 28m/ 28m</v>
      </c>
      <c r="FU84" s="23" t="str">
        <f>Input!BC84</f>
        <v>22m/ 22m/ 22m</v>
      </c>
      <c r="FV84" s="23">
        <f>Input!BS84</f>
        <v>0</v>
      </c>
      <c r="FW84" s="23" t="str">
        <f>Input!CG84</f>
        <v/>
      </c>
      <c r="FX84" s="23" t="str">
        <f>Input!CU84</f>
        <v/>
      </c>
      <c r="FY84" s="23" t="str">
        <f>Input!DI84</f>
        <v/>
      </c>
      <c r="FZ84" s="23" t="str">
        <f t="shared" si="400"/>
        <v>28m/ 28m/ 28m</v>
      </c>
      <c r="GA84" s="23" t="str">
        <f t="shared" si="401"/>
        <v>22m/ 22m/ 22m</v>
      </c>
      <c r="GB84" s="23" t="str">
        <f t="shared" si="402"/>
        <v/>
      </c>
      <c r="GC84" s="23" t="str">
        <f t="shared" si="403"/>
        <v/>
      </c>
      <c r="GD84" s="23" t="str">
        <f t="shared" si="404"/>
        <v/>
      </c>
      <c r="GE84" s="23" t="str">
        <f t="shared" si="405"/>
        <v/>
      </c>
      <c r="GF84" s="23">
        <f t="shared" si="406"/>
        <v>28</v>
      </c>
      <c r="GG84" s="23">
        <f t="shared" si="407"/>
        <v>28</v>
      </c>
      <c r="GH84" s="23">
        <f t="shared" si="408"/>
        <v>28</v>
      </c>
      <c r="GI84" s="23">
        <f t="shared" si="409"/>
        <v>0</v>
      </c>
      <c r="GJ84" s="23">
        <f t="shared" si="410"/>
        <v>0</v>
      </c>
      <c r="GK84" s="23">
        <f t="shared" si="411"/>
        <v>0</v>
      </c>
      <c r="GL84" s="23">
        <f t="shared" si="412"/>
        <v>22</v>
      </c>
      <c r="GM84" s="23">
        <f t="shared" si="413"/>
        <v>22</v>
      </c>
      <c r="GN84" s="23">
        <f t="shared" si="414"/>
        <v>22</v>
      </c>
      <c r="GO84" s="23">
        <f t="shared" si="415"/>
        <v>0</v>
      </c>
      <c r="GP84" s="23">
        <f t="shared" si="416"/>
        <v>0</v>
      </c>
      <c r="GQ84" s="23">
        <f t="shared" si="417"/>
        <v>0</v>
      </c>
      <c r="GR84" s="23">
        <f t="shared" si="418"/>
        <v>0</v>
      </c>
      <c r="GS84" s="23">
        <f t="shared" si="419"/>
        <v>0</v>
      </c>
      <c r="GT84" s="23">
        <f t="shared" si="420"/>
        <v>0</v>
      </c>
      <c r="GU84" s="23">
        <f t="shared" si="421"/>
        <v>0</v>
      </c>
      <c r="GV84" s="23">
        <f t="shared" si="422"/>
        <v>0</v>
      </c>
      <c r="GW84" s="23">
        <f t="shared" si="423"/>
        <v>0</v>
      </c>
      <c r="GX84" s="23">
        <f t="shared" si="424"/>
        <v>0</v>
      </c>
      <c r="GY84" s="23">
        <f t="shared" si="425"/>
        <v>0</v>
      </c>
      <c r="GZ84" s="23">
        <f t="shared" si="426"/>
        <v>0</v>
      </c>
      <c r="HA84" s="23">
        <f t="shared" si="427"/>
        <v>0</v>
      </c>
      <c r="HB84" s="23">
        <f t="shared" si="428"/>
        <v>0</v>
      </c>
      <c r="HC84" s="23">
        <f t="shared" si="429"/>
        <v>0</v>
      </c>
      <c r="HD84" s="23">
        <f t="shared" si="430"/>
        <v>0</v>
      </c>
      <c r="HE84" s="23">
        <f t="shared" si="431"/>
        <v>0</v>
      </c>
      <c r="HF84" s="23">
        <f t="shared" si="432"/>
        <v>0</v>
      </c>
      <c r="HG84" s="23">
        <f t="shared" si="433"/>
        <v>0</v>
      </c>
      <c r="HH84" s="23">
        <f t="shared" si="434"/>
        <v>0</v>
      </c>
      <c r="HI84" s="23">
        <f t="shared" si="435"/>
        <v>0</v>
      </c>
      <c r="HJ84" s="23">
        <f t="shared" si="436"/>
        <v>0</v>
      </c>
      <c r="HK84" s="23">
        <f t="shared" si="437"/>
        <v>0</v>
      </c>
      <c r="HL84" s="23">
        <f t="shared" si="438"/>
        <v>0</v>
      </c>
      <c r="HM84" s="23">
        <f t="shared" si="439"/>
        <v>0</v>
      </c>
      <c r="HN84" s="23">
        <f t="shared" si="440"/>
        <v>0</v>
      </c>
      <c r="HO84" s="23">
        <f t="shared" si="441"/>
        <v>0</v>
      </c>
      <c r="HP84" s="23" t="str">
        <f>INDEX(LabNameList,MATCH(LabId,LabIDList,0))</f>
        <v>Trung tâm Kiểm định và Chứng nhận 2</v>
      </c>
      <c r="HQ84" s="23">
        <f t="shared" si="442"/>
        <v>28</v>
      </c>
      <c r="HR84" s="23">
        <f t="shared" si="443"/>
        <v>22</v>
      </c>
      <c r="HS84" s="23">
        <f t="shared" si="444"/>
        <v>0</v>
      </c>
      <c r="HT84" s="23">
        <f t="shared" si="445"/>
        <v>0</v>
      </c>
      <c r="HU84" s="23">
        <f t="shared" si="446"/>
        <v>0</v>
      </c>
      <c r="HV84" s="23">
        <f t="shared" si="447"/>
        <v>0</v>
      </c>
      <c r="HW84" s="22">
        <f t="shared" si="448"/>
        <v>22</v>
      </c>
      <c r="HX84" s="22">
        <f>Input!EB84</f>
        <v>7</v>
      </c>
      <c r="HY84" s="23">
        <v>97</v>
      </c>
      <c r="HZ84" s="23"/>
      <c r="IA84" s="23"/>
      <c r="IB84" s="23"/>
      <c r="IC84" s="25" t="str">
        <f t="shared" si="449"/>
        <v>B00083050118TG87</v>
      </c>
      <c r="ID84" s="26">
        <f>Input!O84</f>
        <v>83</v>
      </c>
      <c r="IE84" s="260" t="str">
        <f t="shared" si="450"/>
        <v>050118</v>
      </c>
      <c r="IF84" s="25" t="s">
        <v>7150</v>
      </c>
      <c r="IG84" s="260" t="str">
        <f t="shared" si="451"/>
        <v>05/01/2018</v>
      </c>
      <c r="IH84" s="260" t="str">
        <f t="shared" si="452"/>
        <v>05/01/2023</v>
      </c>
      <c r="II84" s="342" t="str">
        <f xml:space="preserve"> Input!R84</f>
        <v>05/01/2018</v>
      </c>
      <c r="IJ84" s="260">
        <f t="shared" si="453"/>
        <v>44931</v>
      </c>
      <c r="IK84" s="261">
        <f t="shared" si="454"/>
        <v>3</v>
      </c>
      <c r="IL84" s="262" t="str">
        <f t="shared" si="455"/>
        <v>3-2</v>
      </c>
      <c r="IM84" s="262" t="str">
        <f t="shared" si="456"/>
        <v>CHUNG</v>
      </c>
      <c r="IN84" s="262" t="str">
        <f t="shared" si="457"/>
        <v>KHAC</v>
      </c>
      <c r="IO84" s="262" t="str">
        <f t="shared" si="458"/>
        <v/>
      </c>
      <c r="IP84" s="262" t="str">
        <f t="shared" si="459"/>
        <v/>
      </c>
      <c r="IQ84" s="262" t="str">
        <f t="shared" si="460"/>
        <v/>
      </c>
      <c r="IR84" s="262">
        <f t="shared" si="461"/>
        <v>2</v>
      </c>
      <c r="IS84" s="262">
        <f t="shared" si="462"/>
        <v>1</v>
      </c>
      <c r="IT84" s="262" t="str">
        <f t="shared" si="463"/>
        <v>Yes</v>
      </c>
      <c r="IU84" s="262" t="str">
        <f t="shared" si="464"/>
        <v>Yes</v>
      </c>
    </row>
    <row r="85" spans="1:255" ht="114.75">
      <c r="A85" s="349">
        <f>Input!A85</f>
        <v>84</v>
      </c>
      <c r="B85" s="22" t="str">
        <f>INDEX(ApplicantIDList,MATCH(AI85,ApplicantNameList,0))</f>
        <v>VNM-HCM</v>
      </c>
      <c r="C85" s="22" t="str">
        <f>INDEX(OperatorIDList,MATCH(AJ85,OperatorNameList,0))</f>
        <v>VNMOBILE</v>
      </c>
      <c r="D85" s="22" t="str">
        <f>Input!Y85</f>
        <v>359299</v>
      </c>
      <c r="E85" s="22" t="str">
        <f>Input!G85</f>
        <v>Số 42H, cư xá Bà Điểm, đường Đông Lân-Hưng Lân, xã Bà Điểm, huyện Hóc Môn, thành phố Hồ Chí Minh.</v>
      </c>
      <c r="F85" s="22" t="str">
        <f>TRIM(SUBSTITUTE(SUBSTITUTE(Input!H85,"Thành phố ",""),"Tỉnh ",""))</f>
        <v>Hồ Chí Minh</v>
      </c>
      <c r="G85" s="22" t="str">
        <f>Input!I85</f>
        <v>106,60889</v>
      </c>
      <c r="H85" s="22" t="str">
        <f>Input!J85</f>
        <v>10,85003</v>
      </c>
      <c r="I85" s="22">
        <f>Input!V85</f>
        <v>2</v>
      </c>
      <c r="J85" s="22" t="str">
        <f>Input!K85</f>
        <v>K00084271217D005</v>
      </c>
      <c r="K85" s="24" t="str">
        <f>TEXT(Input!L85,"dd/mm/yyyy")</f>
        <v>30/12/2017</v>
      </c>
      <c r="L85" s="24" t="str">
        <f>TEXT(Input!M85,"dd/mm/yyyy")</f>
        <v>27/12/2017</v>
      </c>
      <c r="M85" s="22" t="str">
        <f t="shared" si="300"/>
        <v>CÔNG TY CỔ PHẦN VIỄN THÔNG DI ĐỘNG VIETNAMOBILE;CÔNG TY CỔ PHẦN VIỄN THÔNG DI ĐỘNG VIETNAMOBILE</v>
      </c>
      <c r="N85" s="22" t="str">
        <f t="shared" si="301"/>
        <v>359299;359299</v>
      </c>
      <c r="O85" s="22" t="str">
        <f t="shared" si="302"/>
        <v>ERICSSON RBS 2216 &amp; ERICSSON RBS 2111;ZTE ZXSDR BS8700</v>
      </c>
      <c r="P85" s="22" t="str">
        <f t="shared" si="303"/>
        <v>3;3</v>
      </c>
      <c r="Q85" s="22" t="str">
        <f t="shared" si="304"/>
        <v>4/6/4;2/2/2</v>
      </c>
      <c r="R85" s="22" t="str">
        <f t="shared" si="305"/>
        <v>80W/ 120W/ 80W;80W/ 80W/ 80W</v>
      </c>
      <c r="S85" s="22" t="str">
        <f t="shared" si="306"/>
        <v>G900;U2100</v>
      </c>
      <c r="T85" s="22" t="str">
        <f t="shared" si="307"/>
        <v>24m/ 24m/ 24m;24m/ 24m/ 24m</v>
      </c>
      <c r="U85" s="22">
        <v>84</v>
      </c>
      <c r="V85" s="22"/>
      <c r="W85" s="22" t="b">
        <f>INDEX(TrueFalseList,_xlfn.IFNA(MATCH(Input!EC85,CoKhongList,0),MATCH(Input!EC85,YesNoList,0)))</f>
        <v>0</v>
      </c>
      <c r="X85" s="22" t="b">
        <f>INDEX(TrueFalseList,_xlfn.IFNA(MATCH(Input!W85,CoKhongList,0),MATCH(Input!W85,YesNoList,0)))</f>
        <v>0</v>
      </c>
      <c r="Y85" s="22" t="str">
        <f>Input!DZ85</f>
        <v/>
      </c>
      <c r="Z85" s="22" t="b">
        <f>INDEX(TrueFalseList,_xlfn.IFNA(MATCH(Input!EA85,CoKhongList,0),MATCH(Input!EA85,YesNoList,0)))</f>
        <v>1</v>
      </c>
      <c r="AA85" s="22">
        <f t="shared" si="308"/>
        <v>19</v>
      </c>
      <c r="AB85" s="22" t="b">
        <v>0</v>
      </c>
      <c r="AC85" s="22" t="b">
        <v>1</v>
      </c>
      <c r="AD85" s="22" t="str">
        <f>Input!DR85</f>
        <v>Anten dualband</v>
      </c>
      <c r="AE85" s="22"/>
      <c r="AF85" s="22">
        <f>Options!D89</f>
        <v>0</v>
      </c>
      <c r="AG85" s="22" t="str">
        <f t="shared" si="309"/>
        <v>Anten dualband</v>
      </c>
      <c r="AH85" s="23"/>
      <c r="AI85" s="350" t="str">
        <f>Input!E85</f>
        <v>CHI NHÁNH CÔNG TY CỔ PHẦN VIỄN THÔNG DI ĐỘNG VIETNAMOBILE TẠI THÀNH PHỐ HỒ CHÍ MINH</v>
      </c>
      <c r="AJ85" s="350" t="str">
        <f>Input!F85</f>
        <v>CÔNG TY CỔ PHẦN VIỄN THÔNG DI ĐỘNG VIETNAMOBILE</v>
      </c>
      <c r="AK85" s="22">
        <f t="shared" si="310"/>
        <v>5</v>
      </c>
      <c r="AL85" s="258" t="str">
        <f t="shared" si="311"/>
        <v>thành phố Hồ Chí Minh.</v>
      </c>
      <c r="AM85" s="258" t="str">
        <f t="shared" si="312"/>
        <v>huyện Hóc Môn</v>
      </c>
      <c r="AN85" s="258" t="str">
        <f t="shared" si="313"/>
        <v>xã Bà Điểm</v>
      </c>
      <c r="AO85" s="22" t="str">
        <f>INDEX(CityIDList,MATCH(F85,CityNameList,0))</f>
        <v>HCM</v>
      </c>
      <c r="AP85" s="23" t="str">
        <f>Input!X85</f>
        <v>CÔNG TY CỔ PHẦN VIỄN THÔNG DI ĐỘNG VIETNAMOBILE</v>
      </c>
      <c r="AQ85" s="23" t="str">
        <f>Input!AN85</f>
        <v>CÔNG TY CỔ PHẦN VIỄN THÔNG DI ĐỘNG VIETNAMOBILE</v>
      </c>
      <c r="AR85" s="23">
        <f>Input!BD85</f>
        <v>0</v>
      </c>
      <c r="AS85" s="23" t="str">
        <f>Input!BT85</f>
        <v/>
      </c>
      <c r="AT85" s="23" t="str">
        <f>Input!CH85</f>
        <v/>
      </c>
      <c r="AU85" s="23" t="str">
        <f>Input!CV85</f>
        <v/>
      </c>
      <c r="AV85" s="23" t="str">
        <f>IF(I85&gt;=1,INDEX(OperatorIDList,MATCH(AP85,OperatorNameList,0)),"")</f>
        <v>VNMOBILE</v>
      </c>
      <c r="AW85" s="23" t="str">
        <f>IF(I85&gt;=2,INDEX(OperatorIDList,MATCH(AQ85,OperatorNameList,0)),"")</f>
        <v>VNMOBILE</v>
      </c>
      <c r="AX85" s="23" t="str">
        <f>IF(I85&gt;=3,INDEX(OperatorIDList,MATCH(AR85,OperatorNameList,0)),"")</f>
        <v/>
      </c>
      <c r="AY85" s="23" t="str">
        <f>IF(I85&gt;=4,INDEX(OperatorIDList,MATCH(AS85,OperatorNameList,0)),"")</f>
        <v/>
      </c>
      <c r="AZ85" s="23" t="str">
        <f>IF(I85&gt;=5,INDEX(OperatorIDList,MATCH(AT85,OperatorNameList,0)),"")</f>
        <v/>
      </c>
      <c r="BA85" s="23" t="str">
        <f>IF(I85&gt;=6,INDEX(OperatorIDList,MATCH(AU85,OperatorNameList,0)),"")</f>
        <v/>
      </c>
      <c r="BB85" s="23" t="str">
        <f t="shared" si="314"/>
        <v>VNMOBILE;VNMOBILE</v>
      </c>
      <c r="BC85" s="23" t="str">
        <f>Input!Y85</f>
        <v>359299</v>
      </c>
      <c r="BD85" s="23" t="str">
        <f>Input!AO85</f>
        <v>359299</v>
      </c>
      <c r="BE85" s="23">
        <f>Input!BE85</f>
        <v>0</v>
      </c>
      <c r="BF85" s="23" t="str">
        <f>Input!BU85</f>
        <v/>
      </c>
      <c r="BG85" s="23" t="str">
        <f>Input!CI85</f>
        <v/>
      </c>
      <c r="BH85" s="23" t="str">
        <f>Input!CW85</f>
        <v/>
      </c>
      <c r="BI85" s="23" t="str">
        <f>Input!Z85</f>
        <v>ERICSSON RBS 2216 &amp; ERICSSON RBS 2111</v>
      </c>
      <c r="BJ85" s="23" t="str">
        <f>Input!AP85</f>
        <v>ZTE ZXSDR BS8700</v>
      </c>
      <c r="BK85" s="23">
        <f>Input!BF85</f>
        <v>0</v>
      </c>
      <c r="BL85" s="23" t="str">
        <f>Input!BV85</f>
        <v/>
      </c>
      <c r="BM85" s="23" t="str">
        <f>Input!CJ85</f>
        <v/>
      </c>
      <c r="BN85" s="23" t="str">
        <f>Input!CX85</f>
        <v/>
      </c>
      <c r="BO85" s="350">
        <f>IF(ISNUMBER(Input!AA85),Input!AA85,0)</f>
        <v>3</v>
      </c>
      <c r="BP85" s="350">
        <f>IF(ISNUMBER(Input!AQ85),Input!AQ85,0)</f>
        <v>3</v>
      </c>
      <c r="BQ85" s="350">
        <f>IF(ISNUMBER(Input!BG85),Input!BG85,0)</f>
        <v>0</v>
      </c>
      <c r="BR85" s="350">
        <f>IF(ISNUMBER(Input!BW85),Input!BW85,0)</f>
        <v>0</v>
      </c>
      <c r="BS85" s="350">
        <f>IF(ISNUMBER(Input!CK85),Input!CK85,0)</f>
        <v>0</v>
      </c>
      <c r="BT85" s="351">
        <f>IF(ISNUMBER(Input!CY85),Input!CY85,0)</f>
        <v>0</v>
      </c>
      <c r="BU85" s="23" t="str">
        <f>Input!AF85</f>
        <v>4/6/4</v>
      </c>
      <c r="BV85" s="23" t="str">
        <f>Input!AV85</f>
        <v>2/2/2</v>
      </c>
      <c r="BW85" s="23" t="str">
        <f>Input!BL85</f>
        <v/>
      </c>
      <c r="BX85" s="23" t="str">
        <f>Input!CA85</f>
        <v/>
      </c>
      <c r="BY85" s="23" t="str">
        <f>Input!CO85</f>
        <v/>
      </c>
      <c r="BZ85" s="23" t="str">
        <f>Input!DC85</f>
        <v/>
      </c>
      <c r="CA85" s="23">
        <f t="shared" si="315"/>
        <v>4</v>
      </c>
      <c r="CB85" s="23">
        <f t="shared" si="316"/>
        <v>6</v>
      </c>
      <c r="CC85" s="23">
        <f t="shared" si="317"/>
        <v>4</v>
      </c>
      <c r="CD85" s="23">
        <f t="shared" si="318"/>
        <v>0</v>
      </c>
      <c r="CE85" s="23">
        <f t="shared" si="319"/>
        <v>0</v>
      </c>
      <c r="CF85" s="23">
        <f t="shared" si="320"/>
        <v>0</v>
      </c>
      <c r="CG85" s="23">
        <f t="shared" si="321"/>
        <v>2</v>
      </c>
      <c r="CH85" s="23">
        <f t="shared" si="322"/>
        <v>2</v>
      </c>
      <c r="CI85" s="23">
        <f t="shared" si="323"/>
        <v>2</v>
      </c>
      <c r="CJ85" s="23">
        <f t="shared" si="324"/>
        <v>0</v>
      </c>
      <c r="CK85" s="23">
        <f t="shared" si="325"/>
        <v>0</v>
      </c>
      <c r="CL85" s="23">
        <f t="shared" si="326"/>
        <v>0</v>
      </c>
      <c r="CM85" s="23">
        <f t="shared" si="327"/>
        <v>0</v>
      </c>
      <c r="CN85" s="23">
        <f t="shared" si="328"/>
        <v>0</v>
      </c>
      <c r="CO85" s="23">
        <f t="shared" si="329"/>
        <v>0</v>
      </c>
      <c r="CP85" s="23">
        <f t="shared" si="330"/>
        <v>0</v>
      </c>
      <c r="CQ85" s="23">
        <f t="shared" si="331"/>
        <v>0</v>
      </c>
      <c r="CR85" s="23">
        <f t="shared" si="332"/>
        <v>0</v>
      </c>
      <c r="CS85" s="23">
        <f t="shared" si="333"/>
        <v>0</v>
      </c>
      <c r="CT85" s="23">
        <f t="shared" si="334"/>
        <v>0</v>
      </c>
      <c r="CU85" s="23">
        <f t="shared" si="335"/>
        <v>0</v>
      </c>
      <c r="CV85" s="23">
        <f t="shared" si="336"/>
        <v>0</v>
      </c>
      <c r="CW85" s="23">
        <f t="shared" si="337"/>
        <v>0</v>
      </c>
      <c r="CX85" s="23">
        <f t="shared" si="338"/>
        <v>0</v>
      </c>
      <c r="CY85" s="23">
        <f t="shared" si="339"/>
        <v>0</v>
      </c>
      <c r="CZ85" s="23">
        <f t="shared" si="340"/>
        <v>0</v>
      </c>
      <c r="DA85" s="23">
        <f t="shared" si="341"/>
        <v>0</v>
      </c>
      <c r="DB85" s="23">
        <f t="shared" si="342"/>
        <v>0</v>
      </c>
      <c r="DC85" s="23">
        <f t="shared" si="343"/>
        <v>0</v>
      </c>
      <c r="DD85" s="23">
        <f t="shared" si="344"/>
        <v>0</v>
      </c>
      <c r="DE85" s="23">
        <f t="shared" si="345"/>
        <v>0</v>
      </c>
      <c r="DF85" s="23">
        <f t="shared" si="346"/>
        <v>0</v>
      </c>
      <c r="DG85" s="23">
        <f t="shared" si="347"/>
        <v>0</v>
      </c>
      <c r="DH85" s="23">
        <f t="shared" si="348"/>
        <v>0</v>
      </c>
      <c r="DI85" s="23">
        <f t="shared" si="349"/>
        <v>0</v>
      </c>
      <c r="DJ85" s="23">
        <f t="shared" si="350"/>
        <v>0</v>
      </c>
      <c r="DK85" s="23" t="str">
        <f>Input!AK85</f>
        <v>80W/120W/80W</v>
      </c>
      <c r="DL85" s="23" t="str">
        <f>Input!BA85</f>
        <v>80W/80W/80W</v>
      </c>
      <c r="DM85" s="23" t="str">
        <f>Input!BQ85</f>
        <v/>
      </c>
      <c r="DN85" s="23" t="str">
        <f>Input!CE85</f>
        <v/>
      </c>
      <c r="DO85" s="23" t="str">
        <f>Input!CS85</f>
        <v/>
      </c>
      <c r="DP85" s="23" t="str">
        <f>Input!DG85</f>
        <v/>
      </c>
      <c r="DQ85" s="23" t="str">
        <f t="shared" si="351"/>
        <v>80W/ 120W/ 80W</v>
      </c>
      <c r="DR85" s="23" t="str">
        <f t="shared" si="352"/>
        <v>80W/ 80W/ 80W</v>
      </c>
      <c r="DS85" s="23" t="str">
        <f t="shared" si="353"/>
        <v/>
      </c>
      <c r="DT85" s="23" t="str">
        <f t="shared" si="354"/>
        <v/>
      </c>
      <c r="DU85" s="23" t="str">
        <f t="shared" si="355"/>
        <v/>
      </c>
      <c r="DV85" s="23" t="str">
        <f t="shared" si="356"/>
        <v/>
      </c>
      <c r="DW85" s="23">
        <f t="shared" si="357"/>
        <v>80</v>
      </c>
      <c r="DX85" s="23">
        <f t="shared" si="358"/>
        <v>120</v>
      </c>
      <c r="DY85" s="23">
        <f t="shared" si="359"/>
        <v>80</v>
      </c>
      <c r="DZ85" s="23">
        <f t="shared" si="360"/>
        <v>0</v>
      </c>
      <c r="EA85" s="23">
        <f t="shared" si="361"/>
        <v>0</v>
      </c>
      <c r="EB85" s="23">
        <f t="shared" si="362"/>
        <v>0</v>
      </c>
      <c r="EC85" s="23">
        <f t="shared" si="363"/>
        <v>120</v>
      </c>
      <c r="ED85" s="23">
        <f t="shared" si="364"/>
        <v>80</v>
      </c>
      <c r="EE85" s="23">
        <f t="shared" si="365"/>
        <v>80</v>
      </c>
      <c r="EF85" s="23">
        <f t="shared" si="366"/>
        <v>80</v>
      </c>
      <c r="EG85" s="23">
        <f t="shared" si="367"/>
        <v>0</v>
      </c>
      <c r="EH85" s="23">
        <f t="shared" si="368"/>
        <v>0</v>
      </c>
      <c r="EI85" s="23">
        <f t="shared" si="369"/>
        <v>0</v>
      </c>
      <c r="EJ85" s="23">
        <f t="shared" si="370"/>
        <v>80</v>
      </c>
      <c r="EK85" s="23">
        <f t="shared" si="371"/>
        <v>0</v>
      </c>
      <c r="EL85" s="23">
        <f t="shared" si="372"/>
        <v>0</v>
      </c>
      <c r="EM85" s="23">
        <f t="shared" si="373"/>
        <v>0</v>
      </c>
      <c r="EN85" s="23">
        <f t="shared" si="374"/>
        <v>0</v>
      </c>
      <c r="EO85" s="23">
        <f t="shared" si="375"/>
        <v>0</v>
      </c>
      <c r="EP85" s="23">
        <f t="shared" si="376"/>
        <v>0</v>
      </c>
      <c r="EQ85" s="23">
        <f t="shared" si="377"/>
        <v>0</v>
      </c>
      <c r="ER85" s="23">
        <f t="shared" si="378"/>
        <v>0</v>
      </c>
      <c r="ES85" s="23">
        <f t="shared" si="379"/>
        <v>0</v>
      </c>
      <c r="ET85" s="23">
        <f t="shared" si="380"/>
        <v>0</v>
      </c>
      <c r="EU85" s="23">
        <f t="shared" si="381"/>
        <v>0</v>
      </c>
      <c r="EV85" s="23">
        <f t="shared" si="382"/>
        <v>0</v>
      </c>
      <c r="EW85" s="23">
        <f t="shared" si="383"/>
        <v>0</v>
      </c>
      <c r="EX85" s="23">
        <f t="shared" si="384"/>
        <v>0</v>
      </c>
      <c r="EY85" s="23">
        <f t="shared" si="385"/>
        <v>0</v>
      </c>
      <c r="EZ85" s="23">
        <f t="shared" si="386"/>
        <v>0</v>
      </c>
      <c r="FA85" s="23">
        <f t="shared" si="387"/>
        <v>0</v>
      </c>
      <c r="FB85" s="23">
        <f t="shared" si="388"/>
        <v>0</v>
      </c>
      <c r="FC85" s="23">
        <f t="shared" si="389"/>
        <v>0</v>
      </c>
      <c r="FD85" s="23">
        <f t="shared" si="390"/>
        <v>0</v>
      </c>
      <c r="FE85" s="23">
        <f t="shared" si="391"/>
        <v>0</v>
      </c>
      <c r="FF85" s="23">
        <f t="shared" si="392"/>
        <v>0</v>
      </c>
      <c r="FG85" s="23">
        <f t="shared" si="393"/>
        <v>0</v>
      </c>
      <c r="FH85" s="23">
        <f t="shared" si="394"/>
        <v>0</v>
      </c>
      <c r="FI85" s="23">
        <f t="shared" si="395"/>
        <v>0</v>
      </c>
      <c r="FJ85" s="23">
        <f t="shared" si="396"/>
        <v>0</v>
      </c>
      <c r="FK85" s="23">
        <f t="shared" si="397"/>
        <v>0</v>
      </c>
      <c r="FL85" s="23">
        <f t="shared" si="398"/>
        <v>0</v>
      </c>
      <c r="FM85" s="23">
        <f t="shared" si="399"/>
        <v>120</v>
      </c>
      <c r="FN85" s="23" t="str">
        <f>Input!AL85</f>
        <v>G900</v>
      </c>
      <c r="FO85" s="23" t="str">
        <f>Input!BB85</f>
        <v>U2100</v>
      </c>
      <c r="FP85" s="23">
        <f>Input!BR85</f>
        <v>0</v>
      </c>
      <c r="FQ85" s="23" t="str">
        <f>Input!CF85</f>
        <v/>
      </c>
      <c r="FR85" s="23" t="str">
        <f>Input!CT85</f>
        <v/>
      </c>
      <c r="FS85" s="23" t="str">
        <f>Input!DH85</f>
        <v/>
      </c>
      <c r="FT85" s="23" t="str">
        <f>Input!AM85</f>
        <v>24m/ 24m/ 24m</v>
      </c>
      <c r="FU85" s="23" t="str">
        <f>Input!BC85</f>
        <v>24m/ 24m/ 24m</v>
      </c>
      <c r="FV85" s="23">
        <f>Input!BS85</f>
        <v>0</v>
      </c>
      <c r="FW85" s="23" t="str">
        <f>Input!CG85</f>
        <v/>
      </c>
      <c r="FX85" s="23" t="str">
        <f>Input!CU85</f>
        <v/>
      </c>
      <c r="FY85" s="23" t="str">
        <f>Input!DI85</f>
        <v/>
      </c>
      <c r="FZ85" s="23" t="str">
        <f t="shared" si="400"/>
        <v>24m/ 24m/ 24m</v>
      </c>
      <c r="GA85" s="23" t="str">
        <f t="shared" si="401"/>
        <v>24m/ 24m/ 24m</v>
      </c>
      <c r="GB85" s="23" t="str">
        <f t="shared" si="402"/>
        <v/>
      </c>
      <c r="GC85" s="23" t="str">
        <f t="shared" si="403"/>
        <v/>
      </c>
      <c r="GD85" s="23" t="str">
        <f t="shared" si="404"/>
        <v/>
      </c>
      <c r="GE85" s="23" t="str">
        <f t="shared" si="405"/>
        <v/>
      </c>
      <c r="GF85" s="23">
        <f t="shared" si="406"/>
        <v>24</v>
      </c>
      <c r="GG85" s="23">
        <f t="shared" si="407"/>
        <v>24</v>
      </c>
      <c r="GH85" s="23">
        <f t="shared" si="408"/>
        <v>24</v>
      </c>
      <c r="GI85" s="23">
        <f t="shared" si="409"/>
        <v>0</v>
      </c>
      <c r="GJ85" s="23">
        <f t="shared" si="410"/>
        <v>0</v>
      </c>
      <c r="GK85" s="23">
        <f t="shared" si="411"/>
        <v>0</v>
      </c>
      <c r="GL85" s="23">
        <f t="shared" si="412"/>
        <v>24</v>
      </c>
      <c r="GM85" s="23">
        <f t="shared" si="413"/>
        <v>24</v>
      </c>
      <c r="GN85" s="23">
        <f t="shared" si="414"/>
        <v>24</v>
      </c>
      <c r="GO85" s="23">
        <f t="shared" si="415"/>
        <v>0</v>
      </c>
      <c r="GP85" s="23">
        <f t="shared" si="416"/>
        <v>0</v>
      </c>
      <c r="GQ85" s="23">
        <f t="shared" si="417"/>
        <v>0</v>
      </c>
      <c r="GR85" s="23">
        <f t="shared" si="418"/>
        <v>0</v>
      </c>
      <c r="GS85" s="23">
        <f t="shared" si="419"/>
        <v>0</v>
      </c>
      <c r="GT85" s="23">
        <f t="shared" si="420"/>
        <v>0</v>
      </c>
      <c r="GU85" s="23">
        <f t="shared" si="421"/>
        <v>0</v>
      </c>
      <c r="GV85" s="23">
        <f t="shared" si="422"/>
        <v>0</v>
      </c>
      <c r="GW85" s="23">
        <f t="shared" si="423"/>
        <v>0</v>
      </c>
      <c r="GX85" s="23">
        <f t="shared" si="424"/>
        <v>0</v>
      </c>
      <c r="GY85" s="23">
        <f t="shared" si="425"/>
        <v>0</v>
      </c>
      <c r="GZ85" s="23">
        <f t="shared" si="426"/>
        <v>0</v>
      </c>
      <c r="HA85" s="23">
        <f t="shared" si="427"/>
        <v>0</v>
      </c>
      <c r="HB85" s="23">
        <f t="shared" si="428"/>
        <v>0</v>
      </c>
      <c r="HC85" s="23">
        <f t="shared" si="429"/>
        <v>0</v>
      </c>
      <c r="HD85" s="23">
        <f t="shared" si="430"/>
        <v>0</v>
      </c>
      <c r="HE85" s="23">
        <f t="shared" si="431"/>
        <v>0</v>
      </c>
      <c r="HF85" s="23">
        <f t="shared" si="432"/>
        <v>0</v>
      </c>
      <c r="HG85" s="23">
        <f t="shared" si="433"/>
        <v>0</v>
      </c>
      <c r="HH85" s="23">
        <f t="shared" si="434"/>
        <v>0</v>
      </c>
      <c r="HI85" s="23">
        <f t="shared" si="435"/>
        <v>0</v>
      </c>
      <c r="HJ85" s="23">
        <f t="shared" si="436"/>
        <v>0</v>
      </c>
      <c r="HK85" s="23">
        <f t="shared" si="437"/>
        <v>0</v>
      </c>
      <c r="HL85" s="23">
        <f t="shared" si="438"/>
        <v>0</v>
      </c>
      <c r="HM85" s="23">
        <f t="shared" si="439"/>
        <v>0</v>
      </c>
      <c r="HN85" s="23">
        <f t="shared" si="440"/>
        <v>0</v>
      </c>
      <c r="HO85" s="23">
        <f t="shared" si="441"/>
        <v>0</v>
      </c>
      <c r="HP85" s="23" t="str">
        <f>INDEX(LabNameList,MATCH(LabId,LabIDList,0))</f>
        <v>Trung tâm Kiểm định và Chứng nhận 2</v>
      </c>
      <c r="HQ85" s="23">
        <f t="shared" si="442"/>
        <v>24</v>
      </c>
      <c r="HR85" s="23">
        <f t="shared" si="443"/>
        <v>24</v>
      </c>
      <c r="HS85" s="23">
        <f t="shared" si="444"/>
        <v>0</v>
      </c>
      <c r="HT85" s="23">
        <f t="shared" si="445"/>
        <v>0</v>
      </c>
      <c r="HU85" s="23">
        <f t="shared" si="446"/>
        <v>0</v>
      </c>
      <c r="HV85" s="23">
        <f t="shared" si="447"/>
        <v>0</v>
      </c>
      <c r="HW85" s="22">
        <f t="shared" si="448"/>
        <v>24</v>
      </c>
      <c r="HX85" s="22">
        <f>Input!EB85</f>
        <v>5</v>
      </c>
      <c r="HY85" s="23">
        <v>97</v>
      </c>
      <c r="HZ85" s="23"/>
      <c r="IA85" s="23"/>
      <c r="IB85" s="23"/>
      <c r="IC85" s="25" t="str">
        <f t="shared" si="449"/>
        <v>B00084050118TG88</v>
      </c>
      <c r="ID85" s="26">
        <f>Input!O85</f>
        <v>84</v>
      </c>
      <c r="IE85" s="260" t="str">
        <f t="shared" si="450"/>
        <v>050118</v>
      </c>
      <c r="IF85" s="25" t="s">
        <v>7151</v>
      </c>
      <c r="IG85" s="260" t="str">
        <f t="shared" si="451"/>
        <v>05/01/2018</v>
      </c>
      <c r="IH85" s="260" t="str">
        <f t="shared" si="452"/>
        <v>05/01/2023</v>
      </c>
      <c r="II85" s="342" t="str">
        <f xml:space="preserve"> Input!R85</f>
        <v>05/01/2018</v>
      </c>
      <c r="IJ85" s="260">
        <f t="shared" si="453"/>
        <v>44931</v>
      </c>
      <c r="IK85" s="261">
        <f t="shared" si="454"/>
        <v>3</v>
      </c>
      <c r="IL85" s="262" t="str">
        <f t="shared" si="455"/>
        <v>3-2</v>
      </c>
      <c r="IM85" s="262" t="str">
        <f t="shared" si="456"/>
        <v>CHUNG</v>
      </c>
      <c r="IN85" s="262" t="str">
        <f t="shared" si="457"/>
        <v>KHAC</v>
      </c>
      <c r="IO85" s="262" t="str">
        <f t="shared" si="458"/>
        <v/>
      </c>
      <c r="IP85" s="262" t="str">
        <f t="shared" si="459"/>
        <v/>
      </c>
      <c r="IQ85" s="262" t="str">
        <f t="shared" si="460"/>
        <v/>
      </c>
      <c r="IR85" s="262">
        <f t="shared" si="461"/>
        <v>2</v>
      </c>
      <c r="IS85" s="262">
        <f t="shared" si="462"/>
        <v>1</v>
      </c>
      <c r="IT85" s="262" t="str">
        <f t="shared" si="463"/>
        <v>Yes</v>
      </c>
      <c r="IU85" s="262" t="str">
        <f t="shared" si="464"/>
        <v>Yes</v>
      </c>
    </row>
    <row r="86" spans="1:255" ht="114.75">
      <c r="A86" s="349">
        <f>Input!A86</f>
        <v>85</v>
      </c>
      <c r="B86" s="22" t="str">
        <f>INDEX(ApplicantIDList,MATCH(AI86,ApplicantNameList,0))</f>
        <v>VNM-HCM</v>
      </c>
      <c r="C86" s="22" t="str">
        <f>INDEX(OperatorIDList,MATCH(AJ86,OperatorNameList,0))</f>
        <v>VNMOBILE</v>
      </c>
      <c r="D86" s="22" t="str">
        <f>Input!Y86</f>
        <v>359179</v>
      </c>
      <c r="E86" s="22" t="str">
        <f>Input!G86</f>
        <v>Số 29A, đường số 9, phường Hiệp Bình Phước, quận Thủ Đức, thành phố Hồ Chí Minh.</v>
      </c>
      <c r="F86" s="22" t="str">
        <f>TRIM(SUBSTITUTE(SUBSTITUTE(Input!H86,"Thành phố ",""),"Tỉnh ",""))</f>
        <v>Hồ Chí Minh</v>
      </c>
      <c r="G86" s="22" t="str">
        <f>Input!I86</f>
        <v>106,71667</v>
      </c>
      <c r="H86" s="22" t="str">
        <f>Input!J86</f>
        <v>10,84784</v>
      </c>
      <c r="I86" s="22">
        <f>Input!V86</f>
        <v>2</v>
      </c>
      <c r="J86" s="22" t="str">
        <f>Input!K86</f>
        <v>K00085271217D005</v>
      </c>
      <c r="K86" s="24" t="str">
        <f>TEXT(Input!L86,"dd/mm/yyyy")</f>
        <v>30/12/2017</v>
      </c>
      <c r="L86" s="24" t="str">
        <f>TEXT(Input!M86,"dd/mm/yyyy")</f>
        <v>27/12/2017</v>
      </c>
      <c r="M86" s="22" t="str">
        <f t="shared" si="300"/>
        <v>CÔNG TY CỔ PHẦN VIỄN THÔNG DI ĐỘNG VIETNAMOBILE;CÔNG TY CỔ PHẦN VIỄN THÔNG DI ĐỘNG VIETNAMOBILE</v>
      </c>
      <c r="N86" s="22" t="str">
        <f t="shared" si="301"/>
        <v>359179;359179</v>
      </c>
      <c r="O86" s="22" t="str">
        <f t="shared" si="302"/>
        <v>ERICSSON RBS 2216;ZTE ZXSDR BS8700</v>
      </c>
      <c r="P86" s="22" t="str">
        <f t="shared" si="303"/>
        <v>3;3</v>
      </c>
      <c r="Q86" s="22" t="str">
        <f t="shared" si="304"/>
        <v>3/3/2;2/2/2</v>
      </c>
      <c r="R86" s="22" t="str">
        <f t="shared" si="305"/>
        <v>76W/ 76W/ 40W;80W/ 80W/ 80W</v>
      </c>
      <c r="S86" s="22" t="str">
        <f t="shared" si="306"/>
        <v>G900;U2100</v>
      </c>
      <c r="T86" s="22" t="str">
        <f t="shared" si="307"/>
        <v>33m/ 33m/ 33m;33m/ 33m/ 33m</v>
      </c>
      <c r="U86" s="22">
        <v>85</v>
      </c>
      <c r="V86" s="22"/>
      <c r="W86" s="22" t="b">
        <f>INDEX(TrueFalseList,_xlfn.IFNA(MATCH(Input!EC86,CoKhongList,0),MATCH(Input!EC86,YesNoList,0)))</f>
        <v>0</v>
      </c>
      <c r="X86" s="22" t="b">
        <f>INDEX(TrueFalseList,_xlfn.IFNA(MATCH(Input!W86,CoKhongList,0),MATCH(Input!W86,YesNoList,0)))</f>
        <v>0</v>
      </c>
      <c r="Y86" s="22" t="str">
        <f>Input!DZ86</f>
        <v/>
      </c>
      <c r="Z86" s="22" t="b">
        <f>INDEX(TrueFalseList,_xlfn.IFNA(MATCH(Input!EA86,CoKhongList,0),MATCH(Input!EA86,YesNoList,0)))</f>
        <v>1</v>
      </c>
      <c r="AA86" s="22">
        <f t="shared" si="308"/>
        <v>18</v>
      </c>
      <c r="AB86" s="22" t="b">
        <v>0</v>
      </c>
      <c r="AC86" s="22" t="b">
        <v>1</v>
      </c>
      <c r="AD86" s="22">
        <f>Input!DR86</f>
        <v>0</v>
      </c>
      <c r="AE86" s="22"/>
      <c r="AF86" s="22">
        <f>Options!D90</f>
        <v>0</v>
      </c>
      <c r="AG86" s="22">
        <f t="shared" si="309"/>
        <v>0</v>
      </c>
      <c r="AH86" s="23"/>
      <c r="AI86" s="350" t="str">
        <f>Input!E86</f>
        <v>CHI NHÁNH CÔNG TY CỔ PHẦN VIỄN THÔNG DI ĐỘNG VIETNAMOBILE TẠI THÀNH PHỐ HỒ CHÍ MINH</v>
      </c>
      <c r="AJ86" s="350" t="str">
        <f>Input!F86</f>
        <v>CÔNG TY CỔ PHẦN VIỄN THÔNG DI ĐỘNG VIETNAMOBILE</v>
      </c>
      <c r="AK86" s="22">
        <f t="shared" si="310"/>
        <v>4</v>
      </c>
      <c r="AL86" s="258" t="str">
        <f t="shared" si="311"/>
        <v>thành phố Hồ Chí Minh.</v>
      </c>
      <c r="AM86" s="258" t="str">
        <f t="shared" si="312"/>
        <v>quận Thủ Đức</v>
      </c>
      <c r="AN86" s="258" t="str">
        <f t="shared" si="313"/>
        <v>phường Hiệp Bình Phước</v>
      </c>
      <c r="AO86" s="22" t="str">
        <f>INDEX(CityIDList,MATCH(F86,CityNameList,0))</f>
        <v>HCM</v>
      </c>
      <c r="AP86" s="23" t="str">
        <f>Input!X86</f>
        <v>CÔNG TY CỔ PHẦN VIỄN THÔNG DI ĐỘNG VIETNAMOBILE</v>
      </c>
      <c r="AQ86" s="23" t="str">
        <f>Input!AN86</f>
        <v>CÔNG TY CỔ PHẦN VIỄN THÔNG DI ĐỘNG VIETNAMOBILE</v>
      </c>
      <c r="AR86" s="23">
        <f>Input!BD86</f>
        <v>0</v>
      </c>
      <c r="AS86" s="23" t="str">
        <f>Input!BT86</f>
        <v/>
      </c>
      <c r="AT86" s="23" t="str">
        <f>Input!CH86</f>
        <v/>
      </c>
      <c r="AU86" s="23" t="str">
        <f>Input!CV86</f>
        <v/>
      </c>
      <c r="AV86" s="23" t="str">
        <f>IF(I86&gt;=1,INDEX(OperatorIDList,MATCH(AP86,OperatorNameList,0)),"")</f>
        <v>VNMOBILE</v>
      </c>
      <c r="AW86" s="23" t="str">
        <f>IF(I86&gt;=2,INDEX(OperatorIDList,MATCH(AQ86,OperatorNameList,0)),"")</f>
        <v>VNMOBILE</v>
      </c>
      <c r="AX86" s="23" t="str">
        <f>IF(I86&gt;=3,INDEX(OperatorIDList,MATCH(AR86,OperatorNameList,0)),"")</f>
        <v/>
      </c>
      <c r="AY86" s="23" t="str">
        <f>IF(I86&gt;=4,INDEX(OperatorIDList,MATCH(AS86,OperatorNameList,0)),"")</f>
        <v/>
      </c>
      <c r="AZ86" s="23" t="str">
        <f>IF(I86&gt;=5,INDEX(OperatorIDList,MATCH(AT86,OperatorNameList,0)),"")</f>
        <v/>
      </c>
      <c r="BA86" s="23" t="str">
        <f>IF(I86&gt;=6,INDEX(OperatorIDList,MATCH(AU86,OperatorNameList,0)),"")</f>
        <v/>
      </c>
      <c r="BB86" s="23" t="str">
        <f t="shared" si="314"/>
        <v>VNMOBILE;VNMOBILE</v>
      </c>
      <c r="BC86" s="23" t="str">
        <f>Input!Y86</f>
        <v>359179</v>
      </c>
      <c r="BD86" s="23" t="str">
        <f>Input!AO86</f>
        <v>359179</v>
      </c>
      <c r="BE86" s="23">
        <f>Input!BE86</f>
        <v>0</v>
      </c>
      <c r="BF86" s="23" t="str">
        <f>Input!BU86</f>
        <v/>
      </c>
      <c r="BG86" s="23" t="str">
        <f>Input!CI86</f>
        <v/>
      </c>
      <c r="BH86" s="23" t="str">
        <f>Input!CW86</f>
        <v/>
      </c>
      <c r="BI86" s="23" t="str">
        <f>Input!Z86</f>
        <v>ERICSSON RBS 2216</v>
      </c>
      <c r="BJ86" s="23" t="str">
        <f>Input!AP86</f>
        <v>ZTE ZXSDR BS8700</v>
      </c>
      <c r="BK86" s="23">
        <f>Input!BF86</f>
        <v>0</v>
      </c>
      <c r="BL86" s="23" t="str">
        <f>Input!BV86</f>
        <v/>
      </c>
      <c r="BM86" s="23" t="str">
        <f>Input!CJ86</f>
        <v/>
      </c>
      <c r="BN86" s="23" t="str">
        <f>Input!CX86</f>
        <v/>
      </c>
      <c r="BO86" s="350">
        <f>IF(ISNUMBER(Input!AA86),Input!AA86,0)</f>
        <v>3</v>
      </c>
      <c r="BP86" s="350">
        <f>IF(ISNUMBER(Input!AQ86),Input!AQ86,0)</f>
        <v>3</v>
      </c>
      <c r="BQ86" s="350">
        <f>IF(ISNUMBER(Input!BG86),Input!BG86,0)</f>
        <v>0</v>
      </c>
      <c r="BR86" s="350">
        <f>IF(ISNUMBER(Input!BW86),Input!BW86,0)</f>
        <v>0</v>
      </c>
      <c r="BS86" s="350">
        <f>IF(ISNUMBER(Input!CK86),Input!CK86,0)</f>
        <v>0</v>
      </c>
      <c r="BT86" s="351">
        <f>IF(ISNUMBER(Input!CY86),Input!CY86,0)</f>
        <v>0</v>
      </c>
      <c r="BU86" s="23" t="str">
        <f>Input!AF86</f>
        <v>3/3/2</v>
      </c>
      <c r="BV86" s="23" t="str">
        <f>Input!AV86</f>
        <v>2/2/2</v>
      </c>
      <c r="BW86" s="23" t="str">
        <f>Input!BL86</f>
        <v/>
      </c>
      <c r="BX86" s="23" t="str">
        <f>Input!CA86</f>
        <v/>
      </c>
      <c r="BY86" s="23" t="str">
        <f>Input!CO86</f>
        <v/>
      </c>
      <c r="BZ86" s="23" t="str">
        <f>Input!DC86</f>
        <v/>
      </c>
      <c r="CA86" s="23">
        <f t="shared" si="315"/>
        <v>3</v>
      </c>
      <c r="CB86" s="23">
        <f t="shared" si="316"/>
        <v>3</v>
      </c>
      <c r="CC86" s="23">
        <f t="shared" si="317"/>
        <v>2</v>
      </c>
      <c r="CD86" s="23">
        <f t="shared" si="318"/>
        <v>0</v>
      </c>
      <c r="CE86" s="23">
        <f t="shared" si="319"/>
        <v>0</v>
      </c>
      <c r="CF86" s="23">
        <f t="shared" si="320"/>
        <v>0</v>
      </c>
      <c r="CG86" s="23">
        <f t="shared" si="321"/>
        <v>2</v>
      </c>
      <c r="CH86" s="23">
        <f t="shared" si="322"/>
        <v>2</v>
      </c>
      <c r="CI86" s="23">
        <f t="shared" si="323"/>
        <v>2</v>
      </c>
      <c r="CJ86" s="23">
        <f t="shared" si="324"/>
        <v>0</v>
      </c>
      <c r="CK86" s="23">
        <f t="shared" si="325"/>
        <v>0</v>
      </c>
      <c r="CL86" s="23">
        <f t="shared" si="326"/>
        <v>0</v>
      </c>
      <c r="CM86" s="23">
        <f t="shared" si="327"/>
        <v>0</v>
      </c>
      <c r="CN86" s="23">
        <f t="shared" si="328"/>
        <v>0</v>
      </c>
      <c r="CO86" s="23">
        <f t="shared" si="329"/>
        <v>0</v>
      </c>
      <c r="CP86" s="23">
        <f t="shared" si="330"/>
        <v>0</v>
      </c>
      <c r="CQ86" s="23">
        <f t="shared" si="331"/>
        <v>0</v>
      </c>
      <c r="CR86" s="23">
        <f t="shared" si="332"/>
        <v>0</v>
      </c>
      <c r="CS86" s="23">
        <f t="shared" si="333"/>
        <v>0</v>
      </c>
      <c r="CT86" s="23">
        <f t="shared" si="334"/>
        <v>0</v>
      </c>
      <c r="CU86" s="23">
        <f t="shared" si="335"/>
        <v>0</v>
      </c>
      <c r="CV86" s="23">
        <f t="shared" si="336"/>
        <v>0</v>
      </c>
      <c r="CW86" s="23">
        <f t="shared" si="337"/>
        <v>0</v>
      </c>
      <c r="CX86" s="23">
        <f t="shared" si="338"/>
        <v>0</v>
      </c>
      <c r="CY86" s="23">
        <f t="shared" si="339"/>
        <v>0</v>
      </c>
      <c r="CZ86" s="23">
        <f t="shared" si="340"/>
        <v>0</v>
      </c>
      <c r="DA86" s="23">
        <f t="shared" si="341"/>
        <v>0</v>
      </c>
      <c r="DB86" s="23">
        <f t="shared" si="342"/>
        <v>0</v>
      </c>
      <c r="DC86" s="23">
        <f t="shared" si="343"/>
        <v>0</v>
      </c>
      <c r="DD86" s="23">
        <f t="shared" si="344"/>
        <v>0</v>
      </c>
      <c r="DE86" s="23">
        <f t="shared" si="345"/>
        <v>0</v>
      </c>
      <c r="DF86" s="23">
        <f t="shared" si="346"/>
        <v>0</v>
      </c>
      <c r="DG86" s="23">
        <f t="shared" si="347"/>
        <v>0</v>
      </c>
      <c r="DH86" s="23">
        <f t="shared" si="348"/>
        <v>0</v>
      </c>
      <c r="DI86" s="23">
        <f t="shared" si="349"/>
        <v>0</v>
      </c>
      <c r="DJ86" s="23">
        <f t="shared" si="350"/>
        <v>0</v>
      </c>
      <c r="DK86" s="23" t="str">
        <f>Input!AK86</f>
        <v>76W/76W/40W</v>
      </c>
      <c r="DL86" s="23" t="str">
        <f>Input!BA86</f>
        <v>80W/80W/80W</v>
      </c>
      <c r="DM86" s="23" t="str">
        <f>Input!BQ86</f>
        <v/>
      </c>
      <c r="DN86" s="23" t="str">
        <f>Input!CE86</f>
        <v/>
      </c>
      <c r="DO86" s="23" t="str">
        <f>Input!CS86</f>
        <v/>
      </c>
      <c r="DP86" s="23" t="str">
        <f>Input!DG86</f>
        <v/>
      </c>
      <c r="DQ86" s="23" t="str">
        <f t="shared" si="351"/>
        <v>76W/ 76W/ 40W</v>
      </c>
      <c r="DR86" s="23" t="str">
        <f t="shared" si="352"/>
        <v>80W/ 80W/ 80W</v>
      </c>
      <c r="DS86" s="23" t="str">
        <f t="shared" si="353"/>
        <v/>
      </c>
      <c r="DT86" s="23" t="str">
        <f t="shared" si="354"/>
        <v/>
      </c>
      <c r="DU86" s="23" t="str">
        <f t="shared" si="355"/>
        <v/>
      </c>
      <c r="DV86" s="23" t="str">
        <f t="shared" si="356"/>
        <v/>
      </c>
      <c r="DW86" s="23">
        <f t="shared" si="357"/>
        <v>76</v>
      </c>
      <c r="DX86" s="23">
        <f t="shared" si="358"/>
        <v>76</v>
      </c>
      <c r="DY86" s="23">
        <f t="shared" si="359"/>
        <v>40</v>
      </c>
      <c r="DZ86" s="23">
        <f t="shared" si="360"/>
        <v>0</v>
      </c>
      <c r="EA86" s="23">
        <f t="shared" si="361"/>
        <v>0</v>
      </c>
      <c r="EB86" s="23">
        <f t="shared" si="362"/>
        <v>0</v>
      </c>
      <c r="EC86" s="23">
        <f t="shared" si="363"/>
        <v>76</v>
      </c>
      <c r="ED86" s="23">
        <f t="shared" si="364"/>
        <v>80</v>
      </c>
      <c r="EE86" s="23">
        <f t="shared" si="365"/>
        <v>80</v>
      </c>
      <c r="EF86" s="23">
        <f t="shared" si="366"/>
        <v>80</v>
      </c>
      <c r="EG86" s="23">
        <f t="shared" si="367"/>
        <v>0</v>
      </c>
      <c r="EH86" s="23">
        <f t="shared" si="368"/>
        <v>0</v>
      </c>
      <c r="EI86" s="23">
        <f t="shared" si="369"/>
        <v>0</v>
      </c>
      <c r="EJ86" s="23">
        <f t="shared" si="370"/>
        <v>80</v>
      </c>
      <c r="EK86" s="23">
        <f t="shared" si="371"/>
        <v>0</v>
      </c>
      <c r="EL86" s="23">
        <f t="shared" si="372"/>
        <v>0</v>
      </c>
      <c r="EM86" s="23">
        <f t="shared" si="373"/>
        <v>0</v>
      </c>
      <c r="EN86" s="23">
        <f t="shared" si="374"/>
        <v>0</v>
      </c>
      <c r="EO86" s="23">
        <f t="shared" si="375"/>
        <v>0</v>
      </c>
      <c r="EP86" s="23">
        <f t="shared" si="376"/>
        <v>0</v>
      </c>
      <c r="EQ86" s="23">
        <f t="shared" si="377"/>
        <v>0</v>
      </c>
      <c r="ER86" s="23">
        <f t="shared" si="378"/>
        <v>0</v>
      </c>
      <c r="ES86" s="23">
        <f t="shared" si="379"/>
        <v>0</v>
      </c>
      <c r="ET86" s="23">
        <f t="shared" si="380"/>
        <v>0</v>
      </c>
      <c r="EU86" s="23">
        <f t="shared" si="381"/>
        <v>0</v>
      </c>
      <c r="EV86" s="23">
        <f t="shared" si="382"/>
        <v>0</v>
      </c>
      <c r="EW86" s="23">
        <f t="shared" si="383"/>
        <v>0</v>
      </c>
      <c r="EX86" s="23">
        <f t="shared" si="384"/>
        <v>0</v>
      </c>
      <c r="EY86" s="23">
        <f t="shared" si="385"/>
        <v>0</v>
      </c>
      <c r="EZ86" s="23">
        <f t="shared" si="386"/>
        <v>0</v>
      </c>
      <c r="FA86" s="23">
        <f t="shared" si="387"/>
        <v>0</v>
      </c>
      <c r="FB86" s="23">
        <f t="shared" si="388"/>
        <v>0</v>
      </c>
      <c r="FC86" s="23">
        <f t="shared" si="389"/>
        <v>0</v>
      </c>
      <c r="FD86" s="23">
        <f t="shared" si="390"/>
        <v>0</v>
      </c>
      <c r="FE86" s="23">
        <f t="shared" si="391"/>
        <v>0</v>
      </c>
      <c r="FF86" s="23">
        <f t="shared" si="392"/>
        <v>0</v>
      </c>
      <c r="FG86" s="23">
        <f t="shared" si="393"/>
        <v>0</v>
      </c>
      <c r="FH86" s="23">
        <f t="shared" si="394"/>
        <v>0</v>
      </c>
      <c r="FI86" s="23">
        <f t="shared" si="395"/>
        <v>0</v>
      </c>
      <c r="FJ86" s="23">
        <f t="shared" si="396"/>
        <v>0</v>
      </c>
      <c r="FK86" s="23">
        <f t="shared" si="397"/>
        <v>0</v>
      </c>
      <c r="FL86" s="23">
        <f t="shared" si="398"/>
        <v>0</v>
      </c>
      <c r="FM86" s="23">
        <f t="shared" si="399"/>
        <v>80</v>
      </c>
      <c r="FN86" s="23" t="str">
        <f>Input!AL86</f>
        <v>G900</v>
      </c>
      <c r="FO86" s="23" t="str">
        <f>Input!BB86</f>
        <v>U2100</v>
      </c>
      <c r="FP86" s="23">
        <f>Input!BR86</f>
        <v>0</v>
      </c>
      <c r="FQ86" s="23" t="str">
        <f>Input!CF86</f>
        <v/>
      </c>
      <c r="FR86" s="23" t="str">
        <f>Input!CT86</f>
        <v/>
      </c>
      <c r="FS86" s="23" t="str">
        <f>Input!DH86</f>
        <v/>
      </c>
      <c r="FT86" s="23" t="str">
        <f>Input!AM86</f>
        <v>33m/ 33m/ 33m</v>
      </c>
      <c r="FU86" s="23" t="str">
        <f>Input!BC86</f>
        <v>33m/ 33m/ 33m</v>
      </c>
      <c r="FV86" s="23">
        <f>Input!BS86</f>
        <v>0</v>
      </c>
      <c r="FW86" s="23" t="str">
        <f>Input!CG86</f>
        <v/>
      </c>
      <c r="FX86" s="23" t="str">
        <f>Input!CU86</f>
        <v/>
      </c>
      <c r="FY86" s="23" t="str">
        <f>Input!DI86</f>
        <v/>
      </c>
      <c r="FZ86" s="23" t="str">
        <f t="shared" si="400"/>
        <v>33m/ 33m/ 33m</v>
      </c>
      <c r="GA86" s="23" t="str">
        <f t="shared" si="401"/>
        <v>33m/ 33m/ 33m</v>
      </c>
      <c r="GB86" s="23" t="str">
        <f t="shared" si="402"/>
        <v/>
      </c>
      <c r="GC86" s="23" t="str">
        <f t="shared" si="403"/>
        <v/>
      </c>
      <c r="GD86" s="23" t="str">
        <f t="shared" si="404"/>
        <v/>
      </c>
      <c r="GE86" s="23" t="str">
        <f t="shared" si="405"/>
        <v/>
      </c>
      <c r="GF86" s="23">
        <f t="shared" si="406"/>
        <v>33</v>
      </c>
      <c r="GG86" s="23">
        <f t="shared" si="407"/>
        <v>33</v>
      </c>
      <c r="GH86" s="23">
        <f t="shared" si="408"/>
        <v>33</v>
      </c>
      <c r="GI86" s="23">
        <f t="shared" si="409"/>
        <v>0</v>
      </c>
      <c r="GJ86" s="23">
        <f t="shared" si="410"/>
        <v>0</v>
      </c>
      <c r="GK86" s="23">
        <f t="shared" si="411"/>
        <v>0</v>
      </c>
      <c r="GL86" s="23">
        <f t="shared" si="412"/>
        <v>33</v>
      </c>
      <c r="GM86" s="23">
        <f t="shared" si="413"/>
        <v>33</v>
      </c>
      <c r="GN86" s="23">
        <f t="shared" si="414"/>
        <v>33</v>
      </c>
      <c r="GO86" s="23">
        <f t="shared" si="415"/>
        <v>0</v>
      </c>
      <c r="GP86" s="23">
        <f t="shared" si="416"/>
        <v>0</v>
      </c>
      <c r="GQ86" s="23">
        <f t="shared" si="417"/>
        <v>0</v>
      </c>
      <c r="GR86" s="23">
        <f t="shared" si="418"/>
        <v>0</v>
      </c>
      <c r="GS86" s="23">
        <f t="shared" si="419"/>
        <v>0</v>
      </c>
      <c r="GT86" s="23">
        <f t="shared" si="420"/>
        <v>0</v>
      </c>
      <c r="GU86" s="23">
        <f t="shared" si="421"/>
        <v>0</v>
      </c>
      <c r="GV86" s="23">
        <f t="shared" si="422"/>
        <v>0</v>
      </c>
      <c r="GW86" s="23">
        <f t="shared" si="423"/>
        <v>0</v>
      </c>
      <c r="GX86" s="23">
        <f t="shared" si="424"/>
        <v>0</v>
      </c>
      <c r="GY86" s="23">
        <f t="shared" si="425"/>
        <v>0</v>
      </c>
      <c r="GZ86" s="23">
        <f t="shared" si="426"/>
        <v>0</v>
      </c>
      <c r="HA86" s="23">
        <f t="shared" si="427"/>
        <v>0</v>
      </c>
      <c r="HB86" s="23">
        <f t="shared" si="428"/>
        <v>0</v>
      </c>
      <c r="HC86" s="23">
        <f t="shared" si="429"/>
        <v>0</v>
      </c>
      <c r="HD86" s="23">
        <f t="shared" si="430"/>
        <v>0</v>
      </c>
      <c r="HE86" s="23">
        <f t="shared" si="431"/>
        <v>0</v>
      </c>
      <c r="HF86" s="23">
        <f t="shared" si="432"/>
        <v>0</v>
      </c>
      <c r="HG86" s="23">
        <f t="shared" si="433"/>
        <v>0</v>
      </c>
      <c r="HH86" s="23">
        <f t="shared" si="434"/>
        <v>0</v>
      </c>
      <c r="HI86" s="23">
        <f t="shared" si="435"/>
        <v>0</v>
      </c>
      <c r="HJ86" s="23">
        <f t="shared" si="436"/>
        <v>0</v>
      </c>
      <c r="HK86" s="23">
        <f t="shared" si="437"/>
        <v>0</v>
      </c>
      <c r="HL86" s="23">
        <f t="shared" si="438"/>
        <v>0</v>
      </c>
      <c r="HM86" s="23">
        <f t="shared" si="439"/>
        <v>0</v>
      </c>
      <c r="HN86" s="23">
        <f t="shared" si="440"/>
        <v>0</v>
      </c>
      <c r="HO86" s="23">
        <f t="shared" si="441"/>
        <v>0</v>
      </c>
      <c r="HP86" s="23" t="str">
        <f>INDEX(LabNameList,MATCH(LabId,LabIDList,0))</f>
        <v>Trung tâm Kiểm định và Chứng nhận 2</v>
      </c>
      <c r="HQ86" s="23">
        <f t="shared" si="442"/>
        <v>33</v>
      </c>
      <c r="HR86" s="23">
        <f t="shared" si="443"/>
        <v>33</v>
      </c>
      <c r="HS86" s="23">
        <f t="shared" si="444"/>
        <v>0</v>
      </c>
      <c r="HT86" s="23">
        <f t="shared" si="445"/>
        <v>0</v>
      </c>
      <c r="HU86" s="23">
        <f t="shared" si="446"/>
        <v>0</v>
      </c>
      <c r="HV86" s="23">
        <f t="shared" si="447"/>
        <v>0</v>
      </c>
      <c r="HW86" s="22">
        <f t="shared" si="448"/>
        <v>33</v>
      </c>
      <c r="HX86" s="22">
        <f>Input!EB86</f>
        <v>15</v>
      </c>
      <c r="HY86" s="23">
        <v>97</v>
      </c>
      <c r="HZ86" s="23"/>
      <c r="IA86" s="23"/>
      <c r="IB86" s="23"/>
      <c r="IC86" s="25" t="str">
        <f t="shared" si="449"/>
        <v>B00085050118TG89</v>
      </c>
      <c r="ID86" s="26">
        <f>Input!O86</f>
        <v>85</v>
      </c>
      <c r="IE86" s="260" t="str">
        <f t="shared" si="450"/>
        <v>050118</v>
      </c>
      <c r="IF86" s="25" t="s">
        <v>7152</v>
      </c>
      <c r="IG86" s="260" t="str">
        <f t="shared" si="451"/>
        <v>05/01/2018</v>
      </c>
      <c r="IH86" s="260" t="str">
        <f t="shared" si="452"/>
        <v>05/01/2023</v>
      </c>
      <c r="II86" s="342" t="str">
        <f xml:space="preserve"> Input!R86</f>
        <v>05/01/2018</v>
      </c>
      <c r="IJ86" s="260">
        <f t="shared" si="453"/>
        <v>44931</v>
      </c>
      <c r="IK86" s="261">
        <f t="shared" si="454"/>
        <v>3</v>
      </c>
      <c r="IL86" s="262" t="str">
        <f t="shared" si="455"/>
        <v>3-2</v>
      </c>
      <c r="IM86" s="262" t="str">
        <f t="shared" si="456"/>
        <v>CHUNG</v>
      </c>
      <c r="IN86" s="262" t="str">
        <f t="shared" si="457"/>
        <v>KHAC</v>
      </c>
      <c r="IO86" s="262" t="str">
        <f t="shared" si="458"/>
        <v/>
      </c>
      <c r="IP86" s="262" t="str">
        <f t="shared" si="459"/>
        <v/>
      </c>
      <c r="IQ86" s="262" t="str">
        <f t="shared" si="460"/>
        <v/>
      </c>
      <c r="IR86" s="262">
        <f t="shared" si="461"/>
        <v>2</v>
      </c>
      <c r="IS86" s="262">
        <f t="shared" si="462"/>
        <v>1</v>
      </c>
      <c r="IT86" s="262" t="str">
        <f t="shared" si="463"/>
        <v>Yes</v>
      </c>
      <c r="IU86" s="262" t="str">
        <f t="shared" si="464"/>
        <v>Yes</v>
      </c>
    </row>
    <row r="87" spans="1:255" ht="114.75">
      <c r="A87" s="349">
        <f>Input!A87</f>
        <v>86</v>
      </c>
      <c r="B87" s="22" t="str">
        <f>INDEX(ApplicantIDList,MATCH(AI87,ApplicantNameList,0))</f>
        <v>VNM-HCM</v>
      </c>
      <c r="C87" s="22" t="str">
        <f>INDEX(OperatorIDList,MATCH(AJ87,OperatorNameList,0))</f>
        <v>VNMOBILE</v>
      </c>
      <c r="D87" s="22" t="str">
        <f>Input!Y87</f>
        <v>359374</v>
      </c>
      <c r="E87" s="22" t="str">
        <f>Input!G87</f>
        <v>Số 19A, đường Trương Văn Hải, phường Tăng Nhơn Phú B, quận 9, thành phố Hồ Chí Minh.</v>
      </c>
      <c r="F87" s="22" t="str">
        <f>TRIM(SUBSTITUTE(SUBSTITUTE(Input!H87,"Thành phố ",""),"Tỉnh ",""))</f>
        <v>Hồ Chí Minh</v>
      </c>
      <c r="G87" s="22" t="str">
        <f>Input!I87</f>
        <v>106,7794</v>
      </c>
      <c r="H87" s="22" t="str">
        <f>Input!J87</f>
        <v>10,84259</v>
      </c>
      <c r="I87" s="22">
        <f>Input!V87</f>
        <v>2</v>
      </c>
      <c r="J87" s="22" t="str">
        <f>Input!K87</f>
        <v>K00086271217D005</v>
      </c>
      <c r="K87" s="24" t="str">
        <f>TEXT(Input!L87,"dd/mm/yyyy")</f>
        <v>30/12/2017</v>
      </c>
      <c r="L87" s="24" t="str">
        <f>TEXT(Input!M87,"dd/mm/yyyy")</f>
        <v>27/12/2017</v>
      </c>
      <c r="M87" s="22" t="str">
        <f t="shared" si="300"/>
        <v>CÔNG TY CỔ PHẦN VIỄN THÔNG DI ĐỘNG VIETNAMOBILE;CÔNG TY CỔ PHẦN VIỄN THÔNG DI ĐỘNG VIETNAMOBILE</v>
      </c>
      <c r="N87" s="22" t="str">
        <f t="shared" si="301"/>
        <v>359374;359374</v>
      </c>
      <c r="O87" s="22" t="str">
        <f t="shared" si="302"/>
        <v>ERICSSON RBS 2216;ZTE ZXSDR BS8700</v>
      </c>
      <c r="P87" s="22" t="str">
        <f t="shared" si="303"/>
        <v>3;3</v>
      </c>
      <c r="Q87" s="22" t="str">
        <f t="shared" si="304"/>
        <v>4/4/4;2/2/2</v>
      </c>
      <c r="R87" s="22" t="str">
        <f t="shared" si="305"/>
        <v>80W/ 80W/ 80W;80W/ 80W/ 80W</v>
      </c>
      <c r="S87" s="22" t="str">
        <f t="shared" si="306"/>
        <v>G900;U2100</v>
      </c>
      <c r="T87" s="22" t="str">
        <f t="shared" si="307"/>
        <v>23m/ 23m/ 23m;27m/ 27m/ 27m</v>
      </c>
      <c r="U87" s="22">
        <v>86</v>
      </c>
      <c r="V87" s="22"/>
      <c r="W87" s="22" t="b">
        <f>INDEX(TrueFalseList,_xlfn.IFNA(MATCH(Input!EC87,CoKhongList,0),MATCH(Input!EC87,YesNoList,0)))</f>
        <v>0</v>
      </c>
      <c r="X87" s="22" t="b">
        <f>INDEX(TrueFalseList,_xlfn.IFNA(MATCH(Input!W87,CoKhongList,0),MATCH(Input!W87,YesNoList,0)))</f>
        <v>0</v>
      </c>
      <c r="Y87" s="22" t="str">
        <f>Input!DZ87</f>
        <v/>
      </c>
      <c r="Z87" s="22" t="b">
        <f>INDEX(TrueFalseList,_xlfn.IFNA(MATCH(Input!EA87,CoKhongList,0),MATCH(Input!EA87,YesNoList,0)))</f>
        <v>1</v>
      </c>
      <c r="AA87" s="22">
        <f t="shared" si="308"/>
        <v>15</v>
      </c>
      <c r="AB87" s="22" t="b">
        <v>0</v>
      </c>
      <c r="AC87" s="22" t="b">
        <v>1</v>
      </c>
      <c r="AD87" s="22">
        <f>Input!DR87</f>
        <v>0</v>
      </c>
      <c r="AE87" s="22"/>
      <c r="AF87" s="22">
        <f>Options!D91</f>
        <v>0</v>
      </c>
      <c r="AG87" s="22">
        <f t="shared" si="309"/>
        <v>0</v>
      </c>
      <c r="AH87" s="23"/>
      <c r="AI87" s="350" t="str">
        <f>Input!E87</f>
        <v>CHI NHÁNH CÔNG TY CỔ PHẦN VIỄN THÔNG DI ĐỘNG VIETNAMOBILE TẠI THÀNH PHỐ HỒ CHÍ MINH</v>
      </c>
      <c r="AJ87" s="350" t="str">
        <f>Input!F87</f>
        <v>CÔNG TY CỔ PHẦN VIỄN THÔNG DI ĐỘNG VIETNAMOBILE</v>
      </c>
      <c r="AK87" s="22">
        <f t="shared" si="310"/>
        <v>4</v>
      </c>
      <c r="AL87" s="258" t="str">
        <f t="shared" si="311"/>
        <v>thành phố Hồ Chí Minh.</v>
      </c>
      <c r="AM87" s="258" t="str">
        <f t="shared" si="312"/>
        <v>quận 9</v>
      </c>
      <c r="AN87" s="258" t="str">
        <f t="shared" si="313"/>
        <v>phường Tăng Nhơn Phú B</v>
      </c>
      <c r="AO87" s="22" t="str">
        <f>INDEX(CityIDList,MATCH(F87,CityNameList,0))</f>
        <v>HCM</v>
      </c>
      <c r="AP87" s="23" t="str">
        <f>Input!X87</f>
        <v>CÔNG TY CỔ PHẦN VIỄN THÔNG DI ĐỘNG VIETNAMOBILE</v>
      </c>
      <c r="AQ87" s="23" t="str">
        <f>Input!AN87</f>
        <v>CÔNG TY CỔ PHẦN VIỄN THÔNG DI ĐỘNG VIETNAMOBILE</v>
      </c>
      <c r="AR87" s="23">
        <f>Input!BD87</f>
        <v>0</v>
      </c>
      <c r="AS87" s="23" t="str">
        <f>Input!BT87</f>
        <v/>
      </c>
      <c r="AT87" s="23" t="str">
        <f>Input!CH87</f>
        <v/>
      </c>
      <c r="AU87" s="23" t="str">
        <f>Input!CV87</f>
        <v/>
      </c>
      <c r="AV87" s="23" t="str">
        <f>IF(I87&gt;=1,INDEX(OperatorIDList,MATCH(AP87,OperatorNameList,0)),"")</f>
        <v>VNMOBILE</v>
      </c>
      <c r="AW87" s="23" t="str">
        <f>IF(I87&gt;=2,INDEX(OperatorIDList,MATCH(AQ87,OperatorNameList,0)),"")</f>
        <v>VNMOBILE</v>
      </c>
      <c r="AX87" s="23" t="str">
        <f>IF(I87&gt;=3,INDEX(OperatorIDList,MATCH(AR87,OperatorNameList,0)),"")</f>
        <v/>
      </c>
      <c r="AY87" s="23" t="str">
        <f>IF(I87&gt;=4,INDEX(OperatorIDList,MATCH(AS87,OperatorNameList,0)),"")</f>
        <v/>
      </c>
      <c r="AZ87" s="23" t="str">
        <f>IF(I87&gt;=5,INDEX(OperatorIDList,MATCH(AT87,OperatorNameList,0)),"")</f>
        <v/>
      </c>
      <c r="BA87" s="23" t="str">
        <f>IF(I87&gt;=6,INDEX(OperatorIDList,MATCH(AU87,OperatorNameList,0)),"")</f>
        <v/>
      </c>
      <c r="BB87" s="23" t="str">
        <f t="shared" si="314"/>
        <v>VNMOBILE;VNMOBILE</v>
      </c>
      <c r="BC87" s="23" t="str">
        <f>Input!Y87</f>
        <v>359374</v>
      </c>
      <c r="BD87" s="23" t="str">
        <f>Input!AO87</f>
        <v>359374</v>
      </c>
      <c r="BE87" s="23">
        <f>Input!BE87</f>
        <v>0</v>
      </c>
      <c r="BF87" s="23" t="str">
        <f>Input!BU87</f>
        <v/>
      </c>
      <c r="BG87" s="23" t="str">
        <f>Input!CI87</f>
        <v/>
      </c>
      <c r="BH87" s="23" t="str">
        <f>Input!CW87</f>
        <v/>
      </c>
      <c r="BI87" s="23" t="str">
        <f>Input!Z87</f>
        <v>ERICSSON RBS 2216</v>
      </c>
      <c r="BJ87" s="23" t="str">
        <f>Input!AP87</f>
        <v>ZTE ZXSDR BS8700</v>
      </c>
      <c r="BK87" s="23">
        <f>Input!BF87</f>
        <v>0</v>
      </c>
      <c r="BL87" s="23" t="str">
        <f>Input!BV87</f>
        <v/>
      </c>
      <c r="BM87" s="23" t="str">
        <f>Input!CJ87</f>
        <v/>
      </c>
      <c r="BN87" s="23" t="str">
        <f>Input!CX87</f>
        <v/>
      </c>
      <c r="BO87" s="350">
        <f>IF(ISNUMBER(Input!AA87),Input!AA87,0)</f>
        <v>3</v>
      </c>
      <c r="BP87" s="350">
        <f>IF(ISNUMBER(Input!AQ87),Input!AQ87,0)</f>
        <v>3</v>
      </c>
      <c r="BQ87" s="350">
        <f>IF(ISNUMBER(Input!BG87),Input!BG87,0)</f>
        <v>0</v>
      </c>
      <c r="BR87" s="350">
        <f>IF(ISNUMBER(Input!BW87),Input!BW87,0)</f>
        <v>0</v>
      </c>
      <c r="BS87" s="350">
        <f>IF(ISNUMBER(Input!CK87),Input!CK87,0)</f>
        <v>0</v>
      </c>
      <c r="BT87" s="351">
        <f>IF(ISNUMBER(Input!CY87),Input!CY87,0)</f>
        <v>0</v>
      </c>
      <c r="BU87" s="23" t="str">
        <f>Input!AF87</f>
        <v>4/4/4</v>
      </c>
      <c r="BV87" s="23" t="str">
        <f>Input!AV87</f>
        <v>2/2/2</v>
      </c>
      <c r="BW87" s="23" t="str">
        <f>Input!BL87</f>
        <v/>
      </c>
      <c r="BX87" s="23" t="str">
        <f>Input!CA87</f>
        <v/>
      </c>
      <c r="BY87" s="23" t="str">
        <f>Input!CO87</f>
        <v/>
      </c>
      <c r="BZ87" s="23" t="str">
        <f>Input!DC87</f>
        <v/>
      </c>
      <c r="CA87" s="23">
        <f t="shared" si="315"/>
        <v>4</v>
      </c>
      <c r="CB87" s="23">
        <f t="shared" si="316"/>
        <v>4</v>
      </c>
      <c r="CC87" s="23">
        <f t="shared" si="317"/>
        <v>4</v>
      </c>
      <c r="CD87" s="23">
        <f t="shared" si="318"/>
        <v>0</v>
      </c>
      <c r="CE87" s="23">
        <f t="shared" si="319"/>
        <v>0</v>
      </c>
      <c r="CF87" s="23">
        <f t="shared" si="320"/>
        <v>0</v>
      </c>
      <c r="CG87" s="23">
        <f t="shared" si="321"/>
        <v>2</v>
      </c>
      <c r="CH87" s="23">
        <f t="shared" si="322"/>
        <v>2</v>
      </c>
      <c r="CI87" s="23">
        <f t="shared" si="323"/>
        <v>2</v>
      </c>
      <c r="CJ87" s="23">
        <f t="shared" si="324"/>
        <v>0</v>
      </c>
      <c r="CK87" s="23">
        <f t="shared" si="325"/>
        <v>0</v>
      </c>
      <c r="CL87" s="23">
        <f t="shared" si="326"/>
        <v>0</v>
      </c>
      <c r="CM87" s="23">
        <f t="shared" si="327"/>
        <v>0</v>
      </c>
      <c r="CN87" s="23">
        <f t="shared" si="328"/>
        <v>0</v>
      </c>
      <c r="CO87" s="23">
        <f t="shared" si="329"/>
        <v>0</v>
      </c>
      <c r="CP87" s="23">
        <f t="shared" si="330"/>
        <v>0</v>
      </c>
      <c r="CQ87" s="23">
        <f t="shared" si="331"/>
        <v>0</v>
      </c>
      <c r="CR87" s="23">
        <f t="shared" si="332"/>
        <v>0</v>
      </c>
      <c r="CS87" s="23">
        <f t="shared" si="333"/>
        <v>0</v>
      </c>
      <c r="CT87" s="23">
        <f t="shared" si="334"/>
        <v>0</v>
      </c>
      <c r="CU87" s="23">
        <f t="shared" si="335"/>
        <v>0</v>
      </c>
      <c r="CV87" s="23">
        <f t="shared" si="336"/>
        <v>0</v>
      </c>
      <c r="CW87" s="23">
        <f t="shared" si="337"/>
        <v>0</v>
      </c>
      <c r="CX87" s="23">
        <f t="shared" si="338"/>
        <v>0</v>
      </c>
      <c r="CY87" s="23">
        <f t="shared" si="339"/>
        <v>0</v>
      </c>
      <c r="CZ87" s="23">
        <f t="shared" si="340"/>
        <v>0</v>
      </c>
      <c r="DA87" s="23">
        <f t="shared" si="341"/>
        <v>0</v>
      </c>
      <c r="DB87" s="23">
        <f t="shared" si="342"/>
        <v>0</v>
      </c>
      <c r="DC87" s="23">
        <f t="shared" si="343"/>
        <v>0</v>
      </c>
      <c r="DD87" s="23">
        <f t="shared" si="344"/>
        <v>0</v>
      </c>
      <c r="DE87" s="23">
        <f t="shared" si="345"/>
        <v>0</v>
      </c>
      <c r="DF87" s="23">
        <f t="shared" si="346"/>
        <v>0</v>
      </c>
      <c r="DG87" s="23">
        <f t="shared" si="347"/>
        <v>0</v>
      </c>
      <c r="DH87" s="23">
        <f t="shared" si="348"/>
        <v>0</v>
      </c>
      <c r="DI87" s="23">
        <f t="shared" si="349"/>
        <v>0</v>
      </c>
      <c r="DJ87" s="23">
        <f t="shared" si="350"/>
        <v>0</v>
      </c>
      <c r="DK87" s="23" t="str">
        <f>Input!AK87</f>
        <v>80W/80W/80W</v>
      </c>
      <c r="DL87" s="23" t="str">
        <f>Input!BA87</f>
        <v>80W/80W/80W</v>
      </c>
      <c r="DM87" s="23" t="str">
        <f>Input!BQ87</f>
        <v/>
      </c>
      <c r="DN87" s="23" t="str">
        <f>Input!CE87</f>
        <v/>
      </c>
      <c r="DO87" s="23" t="str">
        <f>Input!CS87</f>
        <v/>
      </c>
      <c r="DP87" s="23" t="str">
        <f>Input!DG87</f>
        <v/>
      </c>
      <c r="DQ87" s="23" t="str">
        <f t="shared" si="351"/>
        <v>80W/ 80W/ 80W</v>
      </c>
      <c r="DR87" s="23" t="str">
        <f t="shared" si="352"/>
        <v>80W/ 80W/ 80W</v>
      </c>
      <c r="DS87" s="23" t="str">
        <f t="shared" si="353"/>
        <v/>
      </c>
      <c r="DT87" s="23" t="str">
        <f t="shared" si="354"/>
        <v/>
      </c>
      <c r="DU87" s="23" t="str">
        <f t="shared" si="355"/>
        <v/>
      </c>
      <c r="DV87" s="23" t="str">
        <f t="shared" si="356"/>
        <v/>
      </c>
      <c r="DW87" s="23">
        <f t="shared" si="357"/>
        <v>80</v>
      </c>
      <c r="DX87" s="23">
        <f t="shared" si="358"/>
        <v>80</v>
      </c>
      <c r="DY87" s="23">
        <f t="shared" si="359"/>
        <v>80</v>
      </c>
      <c r="DZ87" s="23">
        <f t="shared" si="360"/>
        <v>0</v>
      </c>
      <c r="EA87" s="23">
        <f t="shared" si="361"/>
        <v>0</v>
      </c>
      <c r="EB87" s="23">
        <f t="shared" si="362"/>
        <v>0</v>
      </c>
      <c r="EC87" s="23">
        <f t="shared" si="363"/>
        <v>80</v>
      </c>
      <c r="ED87" s="23">
        <f t="shared" si="364"/>
        <v>80</v>
      </c>
      <c r="EE87" s="23">
        <f t="shared" si="365"/>
        <v>80</v>
      </c>
      <c r="EF87" s="23">
        <f t="shared" si="366"/>
        <v>80</v>
      </c>
      <c r="EG87" s="23">
        <f t="shared" si="367"/>
        <v>0</v>
      </c>
      <c r="EH87" s="23">
        <f t="shared" si="368"/>
        <v>0</v>
      </c>
      <c r="EI87" s="23">
        <f t="shared" si="369"/>
        <v>0</v>
      </c>
      <c r="EJ87" s="23">
        <f t="shared" si="370"/>
        <v>80</v>
      </c>
      <c r="EK87" s="23">
        <f t="shared" si="371"/>
        <v>0</v>
      </c>
      <c r="EL87" s="23">
        <f t="shared" si="372"/>
        <v>0</v>
      </c>
      <c r="EM87" s="23">
        <f t="shared" si="373"/>
        <v>0</v>
      </c>
      <c r="EN87" s="23">
        <f t="shared" si="374"/>
        <v>0</v>
      </c>
      <c r="EO87" s="23">
        <f t="shared" si="375"/>
        <v>0</v>
      </c>
      <c r="EP87" s="23">
        <f t="shared" si="376"/>
        <v>0</v>
      </c>
      <c r="EQ87" s="23">
        <f t="shared" si="377"/>
        <v>0</v>
      </c>
      <c r="ER87" s="23">
        <f t="shared" si="378"/>
        <v>0</v>
      </c>
      <c r="ES87" s="23">
        <f t="shared" si="379"/>
        <v>0</v>
      </c>
      <c r="ET87" s="23">
        <f t="shared" si="380"/>
        <v>0</v>
      </c>
      <c r="EU87" s="23">
        <f t="shared" si="381"/>
        <v>0</v>
      </c>
      <c r="EV87" s="23">
        <f t="shared" si="382"/>
        <v>0</v>
      </c>
      <c r="EW87" s="23">
        <f t="shared" si="383"/>
        <v>0</v>
      </c>
      <c r="EX87" s="23">
        <f t="shared" si="384"/>
        <v>0</v>
      </c>
      <c r="EY87" s="23">
        <f t="shared" si="385"/>
        <v>0</v>
      </c>
      <c r="EZ87" s="23">
        <f t="shared" si="386"/>
        <v>0</v>
      </c>
      <c r="FA87" s="23">
        <f t="shared" si="387"/>
        <v>0</v>
      </c>
      <c r="FB87" s="23">
        <f t="shared" si="388"/>
        <v>0</v>
      </c>
      <c r="FC87" s="23">
        <f t="shared" si="389"/>
        <v>0</v>
      </c>
      <c r="FD87" s="23">
        <f t="shared" si="390"/>
        <v>0</v>
      </c>
      <c r="FE87" s="23">
        <f t="shared" si="391"/>
        <v>0</v>
      </c>
      <c r="FF87" s="23">
        <f t="shared" si="392"/>
        <v>0</v>
      </c>
      <c r="FG87" s="23">
        <f t="shared" si="393"/>
        <v>0</v>
      </c>
      <c r="FH87" s="23">
        <f t="shared" si="394"/>
        <v>0</v>
      </c>
      <c r="FI87" s="23">
        <f t="shared" si="395"/>
        <v>0</v>
      </c>
      <c r="FJ87" s="23">
        <f t="shared" si="396"/>
        <v>0</v>
      </c>
      <c r="FK87" s="23">
        <f t="shared" si="397"/>
        <v>0</v>
      </c>
      <c r="FL87" s="23">
        <f t="shared" si="398"/>
        <v>0</v>
      </c>
      <c r="FM87" s="23">
        <f t="shared" si="399"/>
        <v>80</v>
      </c>
      <c r="FN87" s="23" t="str">
        <f>Input!AL87</f>
        <v>G900</v>
      </c>
      <c r="FO87" s="23" t="str">
        <f>Input!BB87</f>
        <v>U2100</v>
      </c>
      <c r="FP87" s="23">
        <f>Input!BR87</f>
        <v>0</v>
      </c>
      <c r="FQ87" s="23" t="str">
        <f>Input!CF87</f>
        <v/>
      </c>
      <c r="FR87" s="23" t="str">
        <f>Input!CT87</f>
        <v/>
      </c>
      <c r="FS87" s="23" t="str">
        <f>Input!DH87</f>
        <v/>
      </c>
      <c r="FT87" s="23" t="str">
        <f>Input!AM87</f>
        <v>23m/ 23m/ 23m</v>
      </c>
      <c r="FU87" s="23" t="str">
        <f>Input!BC87</f>
        <v>27m/ 27m/ 27m</v>
      </c>
      <c r="FV87" s="23">
        <f>Input!BS87</f>
        <v>0</v>
      </c>
      <c r="FW87" s="23" t="str">
        <f>Input!CG87</f>
        <v/>
      </c>
      <c r="FX87" s="23" t="str">
        <f>Input!CU87</f>
        <v/>
      </c>
      <c r="FY87" s="23" t="str">
        <f>Input!DI87</f>
        <v/>
      </c>
      <c r="FZ87" s="23" t="str">
        <f t="shared" si="400"/>
        <v>23m/ 23m/ 23m</v>
      </c>
      <c r="GA87" s="23" t="str">
        <f t="shared" si="401"/>
        <v>27m/ 27m/ 27m</v>
      </c>
      <c r="GB87" s="23" t="str">
        <f t="shared" si="402"/>
        <v/>
      </c>
      <c r="GC87" s="23" t="str">
        <f t="shared" si="403"/>
        <v/>
      </c>
      <c r="GD87" s="23" t="str">
        <f t="shared" si="404"/>
        <v/>
      </c>
      <c r="GE87" s="23" t="str">
        <f t="shared" si="405"/>
        <v/>
      </c>
      <c r="GF87" s="23">
        <f t="shared" si="406"/>
        <v>23</v>
      </c>
      <c r="GG87" s="23">
        <f t="shared" si="407"/>
        <v>23</v>
      </c>
      <c r="GH87" s="23">
        <f t="shared" si="408"/>
        <v>23</v>
      </c>
      <c r="GI87" s="23">
        <f t="shared" si="409"/>
        <v>0</v>
      </c>
      <c r="GJ87" s="23">
        <f t="shared" si="410"/>
        <v>0</v>
      </c>
      <c r="GK87" s="23">
        <f t="shared" si="411"/>
        <v>0</v>
      </c>
      <c r="GL87" s="23">
        <f t="shared" si="412"/>
        <v>27</v>
      </c>
      <c r="GM87" s="23">
        <f t="shared" si="413"/>
        <v>27</v>
      </c>
      <c r="GN87" s="23">
        <f t="shared" si="414"/>
        <v>27</v>
      </c>
      <c r="GO87" s="23">
        <f t="shared" si="415"/>
        <v>0</v>
      </c>
      <c r="GP87" s="23">
        <f t="shared" si="416"/>
        <v>0</v>
      </c>
      <c r="GQ87" s="23">
        <f t="shared" si="417"/>
        <v>0</v>
      </c>
      <c r="GR87" s="23">
        <f t="shared" si="418"/>
        <v>0</v>
      </c>
      <c r="GS87" s="23">
        <f t="shared" si="419"/>
        <v>0</v>
      </c>
      <c r="GT87" s="23">
        <f t="shared" si="420"/>
        <v>0</v>
      </c>
      <c r="GU87" s="23">
        <f t="shared" si="421"/>
        <v>0</v>
      </c>
      <c r="GV87" s="23">
        <f t="shared" si="422"/>
        <v>0</v>
      </c>
      <c r="GW87" s="23">
        <f t="shared" si="423"/>
        <v>0</v>
      </c>
      <c r="GX87" s="23">
        <f t="shared" si="424"/>
        <v>0</v>
      </c>
      <c r="GY87" s="23">
        <f t="shared" si="425"/>
        <v>0</v>
      </c>
      <c r="GZ87" s="23">
        <f t="shared" si="426"/>
        <v>0</v>
      </c>
      <c r="HA87" s="23">
        <f t="shared" si="427"/>
        <v>0</v>
      </c>
      <c r="HB87" s="23">
        <f t="shared" si="428"/>
        <v>0</v>
      </c>
      <c r="HC87" s="23">
        <f t="shared" si="429"/>
        <v>0</v>
      </c>
      <c r="HD87" s="23">
        <f t="shared" si="430"/>
        <v>0</v>
      </c>
      <c r="HE87" s="23">
        <f t="shared" si="431"/>
        <v>0</v>
      </c>
      <c r="HF87" s="23">
        <f t="shared" si="432"/>
        <v>0</v>
      </c>
      <c r="HG87" s="23">
        <f t="shared" si="433"/>
        <v>0</v>
      </c>
      <c r="HH87" s="23">
        <f t="shared" si="434"/>
        <v>0</v>
      </c>
      <c r="HI87" s="23">
        <f t="shared" si="435"/>
        <v>0</v>
      </c>
      <c r="HJ87" s="23">
        <f t="shared" si="436"/>
        <v>0</v>
      </c>
      <c r="HK87" s="23">
        <f t="shared" si="437"/>
        <v>0</v>
      </c>
      <c r="HL87" s="23">
        <f t="shared" si="438"/>
        <v>0</v>
      </c>
      <c r="HM87" s="23">
        <f t="shared" si="439"/>
        <v>0</v>
      </c>
      <c r="HN87" s="23">
        <f t="shared" si="440"/>
        <v>0</v>
      </c>
      <c r="HO87" s="23">
        <f t="shared" si="441"/>
        <v>0</v>
      </c>
      <c r="HP87" s="23" t="str">
        <f>INDEX(LabNameList,MATCH(LabId,LabIDList,0))</f>
        <v>Trung tâm Kiểm định và Chứng nhận 2</v>
      </c>
      <c r="HQ87" s="23">
        <f t="shared" si="442"/>
        <v>23</v>
      </c>
      <c r="HR87" s="23">
        <f t="shared" si="443"/>
        <v>27</v>
      </c>
      <c r="HS87" s="23">
        <f t="shared" si="444"/>
        <v>0</v>
      </c>
      <c r="HT87" s="23">
        <f t="shared" si="445"/>
        <v>0</v>
      </c>
      <c r="HU87" s="23">
        <f t="shared" si="446"/>
        <v>0</v>
      </c>
      <c r="HV87" s="23">
        <f t="shared" si="447"/>
        <v>0</v>
      </c>
      <c r="HW87" s="22">
        <f t="shared" si="448"/>
        <v>23</v>
      </c>
      <c r="HX87" s="22">
        <f>Input!EB87</f>
        <v>8</v>
      </c>
      <c r="HY87" s="23">
        <v>97</v>
      </c>
      <c r="HZ87" s="23"/>
      <c r="IA87" s="23"/>
      <c r="IB87" s="23"/>
      <c r="IC87" s="25" t="str">
        <f t="shared" si="449"/>
        <v>B00086050118TG90</v>
      </c>
      <c r="ID87" s="26">
        <f>Input!O87</f>
        <v>86</v>
      </c>
      <c r="IE87" s="260" t="str">
        <f t="shared" si="450"/>
        <v>050118</v>
      </c>
      <c r="IF87" s="25" t="s">
        <v>7153</v>
      </c>
      <c r="IG87" s="260" t="str">
        <f t="shared" si="451"/>
        <v>05/01/2018</v>
      </c>
      <c r="IH87" s="260" t="str">
        <f t="shared" si="452"/>
        <v>05/01/2023</v>
      </c>
      <c r="II87" s="342" t="str">
        <f xml:space="preserve"> Input!R87</f>
        <v>05/01/2018</v>
      </c>
      <c r="IJ87" s="260">
        <f t="shared" si="453"/>
        <v>44931</v>
      </c>
      <c r="IK87" s="261">
        <f t="shared" si="454"/>
        <v>3</v>
      </c>
      <c r="IL87" s="262" t="str">
        <f t="shared" si="455"/>
        <v>3-2</v>
      </c>
      <c r="IM87" s="262" t="str">
        <f t="shared" si="456"/>
        <v>CHUNG</v>
      </c>
      <c r="IN87" s="262" t="str">
        <f t="shared" si="457"/>
        <v>KHAC</v>
      </c>
      <c r="IO87" s="262" t="str">
        <f t="shared" si="458"/>
        <v/>
      </c>
      <c r="IP87" s="262" t="str">
        <f t="shared" si="459"/>
        <v/>
      </c>
      <c r="IQ87" s="262" t="str">
        <f t="shared" si="460"/>
        <v/>
      </c>
      <c r="IR87" s="262">
        <f t="shared" si="461"/>
        <v>2</v>
      </c>
      <c r="IS87" s="262">
        <f t="shared" si="462"/>
        <v>1</v>
      </c>
      <c r="IT87" s="262" t="str">
        <f t="shared" si="463"/>
        <v>Yes</v>
      </c>
      <c r="IU87" s="262" t="str">
        <f t="shared" si="464"/>
        <v>Yes</v>
      </c>
    </row>
    <row r="88" spans="1:255" ht="114.75">
      <c r="A88" s="349">
        <f>Input!A88</f>
        <v>87</v>
      </c>
      <c r="B88" s="22" t="str">
        <f>INDEX(ApplicantIDList,MATCH(AI88,ApplicantNameList,0))</f>
        <v>VNM-HCM</v>
      </c>
      <c r="C88" s="22" t="str">
        <f>INDEX(OperatorIDList,MATCH(AJ88,OperatorNameList,0))</f>
        <v>VNMOBILE</v>
      </c>
      <c r="D88" s="22" t="str">
        <f>Input!Y88</f>
        <v>359144</v>
      </c>
      <c r="E88" s="22" t="str">
        <f>Input!G88</f>
        <v>Số 32, đường Giang Văn Minh, phường An Phú, quận 2, thành phố Hồ Chí Minh.</v>
      </c>
      <c r="F88" s="22" t="str">
        <f>TRIM(SUBSTITUTE(SUBSTITUTE(Input!H88,"Thành phố ",""),"Tỉnh ",""))</f>
        <v>Hồ Chí Minh</v>
      </c>
      <c r="G88" s="22" t="str">
        <f>Input!I88</f>
        <v>106,74973</v>
      </c>
      <c r="H88" s="22" t="str">
        <f>Input!J88</f>
        <v>10,80577</v>
      </c>
      <c r="I88" s="22">
        <f>Input!V88</f>
        <v>2</v>
      </c>
      <c r="J88" s="22" t="str">
        <f>Input!K88</f>
        <v>K00087281217D005</v>
      </c>
      <c r="K88" s="24" t="str">
        <f>TEXT(Input!L88,"dd/mm/yyyy")</f>
        <v>30/12/2017</v>
      </c>
      <c r="L88" s="24" t="str">
        <f>TEXT(Input!M88,"dd/mm/yyyy")</f>
        <v>28/12/2017</v>
      </c>
      <c r="M88" s="22" t="str">
        <f t="shared" si="300"/>
        <v>CÔNG TY CỔ PHẦN VIỄN THÔNG DI ĐỘNG VIETNAMOBILE;CÔNG TY CỔ PHẦN VIỄN THÔNG DI ĐỘNG VIETNAMOBILE</v>
      </c>
      <c r="N88" s="22" t="str">
        <f t="shared" si="301"/>
        <v>359144;359144</v>
      </c>
      <c r="O88" s="22" t="str">
        <f t="shared" si="302"/>
        <v>ERICSSON RBS 2216;ZTE ZXSDR BS8700</v>
      </c>
      <c r="P88" s="22" t="str">
        <f t="shared" si="303"/>
        <v>3;3</v>
      </c>
      <c r="Q88" s="22" t="str">
        <f t="shared" si="304"/>
        <v>4/4/4;2/2/2</v>
      </c>
      <c r="R88" s="22" t="str">
        <f t="shared" si="305"/>
        <v>80W/ 80W/ 80W;80W/ 80W/ 80W</v>
      </c>
      <c r="S88" s="22" t="str">
        <f t="shared" si="306"/>
        <v>G900;U2100</v>
      </c>
      <c r="T88" s="22" t="str">
        <f t="shared" si="307"/>
        <v>24m/ 24m/ 24m;22m/ 22m/ 22m</v>
      </c>
      <c r="U88" s="22">
        <v>87</v>
      </c>
      <c r="V88" s="22"/>
      <c r="W88" s="22" t="b">
        <f>INDEX(TrueFalseList,_xlfn.IFNA(MATCH(Input!EC88,CoKhongList,0),MATCH(Input!EC88,YesNoList,0)))</f>
        <v>0</v>
      </c>
      <c r="X88" s="22" t="b">
        <f>INDEX(TrueFalseList,_xlfn.IFNA(MATCH(Input!W88,CoKhongList,0),MATCH(Input!W88,YesNoList,0)))</f>
        <v>0</v>
      </c>
      <c r="Y88" s="22" t="str">
        <f>Input!DZ88</f>
        <v/>
      </c>
      <c r="Z88" s="22" t="b">
        <f>INDEX(TrueFalseList,_xlfn.IFNA(MATCH(Input!EA88,CoKhongList,0),MATCH(Input!EA88,YesNoList,0)))</f>
        <v>1</v>
      </c>
      <c r="AA88" s="22">
        <f t="shared" si="308"/>
        <v>14</v>
      </c>
      <c r="AB88" s="22" t="b">
        <v>0</v>
      </c>
      <c r="AC88" s="22" t="b">
        <v>1</v>
      </c>
      <c r="AD88" s="22">
        <f>Input!DR88</f>
        <v>0</v>
      </c>
      <c r="AE88" s="22"/>
      <c r="AF88" s="22">
        <f>Options!D92</f>
        <v>0</v>
      </c>
      <c r="AG88" s="22">
        <f t="shared" si="309"/>
        <v>0</v>
      </c>
      <c r="AH88" s="23"/>
      <c r="AI88" s="350" t="str">
        <f>Input!E88</f>
        <v>CHI NHÁNH CÔNG TY CỔ PHẦN VIỄN THÔNG DI ĐỘNG VIETNAMOBILE TẠI THÀNH PHỐ HỒ CHÍ MINH</v>
      </c>
      <c r="AJ88" s="350" t="str">
        <f>Input!F88</f>
        <v>CÔNG TY CỔ PHẦN VIỄN THÔNG DI ĐỘNG VIETNAMOBILE</v>
      </c>
      <c r="AK88" s="22">
        <f t="shared" si="310"/>
        <v>4</v>
      </c>
      <c r="AL88" s="258" t="str">
        <f t="shared" si="311"/>
        <v>thành phố Hồ Chí Minh.</v>
      </c>
      <c r="AM88" s="258" t="str">
        <f t="shared" si="312"/>
        <v>quận 2</v>
      </c>
      <c r="AN88" s="258" t="str">
        <f t="shared" si="313"/>
        <v>phường An Phú</v>
      </c>
      <c r="AO88" s="22" t="str">
        <f>INDEX(CityIDList,MATCH(F88,CityNameList,0))</f>
        <v>HCM</v>
      </c>
      <c r="AP88" s="23" t="str">
        <f>Input!X88</f>
        <v>CÔNG TY CỔ PHẦN VIỄN THÔNG DI ĐỘNG VIETNAMOBILE</v>
      </c>
      <c r="AQ88" s="23" t="str">
        <f>Input!AN88</f>
        <v>CÔNG TY CỔ PHẦN VIỄN THÔNG DI ĐỘNG VIETNAMOBILE</v>
      </c>
      <c r="AR88" s="23">
        <f>Input!BD88</f>
        <v>0</v>
      </c>
      <c r="AS88" s="23" t="str">
        <f>Input!BT88</f>
        <v/>
      </c>
      <c r="AT88" s="23" t="str">
        <f>Input!CH88</f>
        <v/>
      </c>
      <c r="AU88" s="23" t="str">
        <f>Input!CV88</f>
        <v/>
      </c>
      <c r="AV88" s="23" t="str">
        <f>IF(I88&gt;=1,INDEX(OperatorIDList,MATCH(AP88,OperatorNameList,0)),"")</f>
        <v>VNMOBILE</v>
      </c>
      <c r="AW88" s="23" t="str">
        <f>IF(I88&gt;=2,INDEX(OperatorIDList,MATCH(AQ88,OperatorNameList,0)),"")</f>
        <v>VNMOBILE</v>
      </c>
      <c r="AX88" s="23" t="str">
        <f>IF(I88&gt;=3,INDEX(OperatorIDList,MATCH(AR88,OperatorNameList,0)),"")</f>
        <v/>
      </c>
      <c r="AY88" s="23" t="str">
        <f>IF(I88&gt;=4,INDEX(OperatorIDList,MATCH(AS88,OperatorNameList,0)),"")</f>
        <v/>
      </c>
      <c r="AZ88" s="23" t="str">
        <f>IF(I88&gt;=5,INDEX(OperatorIDList,MATCH(AT88,OperatorNameList,0)),"")</f>
        <v/>
      </c>
      <c r="BA88" s="23" t="str">
        <f>IF(I88&gt;=6,INDEX(OperatorIDList,MATCH(AU88,OperatorNameList,0)),"")</f>
        <v/>
      </c>
      <c r="BB88" s="23" t="str">
        <f t="shared" si="314"/>
        <v>VNMOBILE;VNMOBILE</v>
      </c>
      <c r="BC88" s="23" t="str">
        <f>Input!Y88</f>
        <v>359144</v>
      </c>
      <c r="BD88" s="23" t="str">
        <f>Input!AO88</f>
        <v>359144</v>
      </c>
      <c r="BE88" s="23">
        <f>Input!BE88</f>
        <v>0</v>
      </c>
      <c r="BF88" s="23" t="str">
        <f>Input!BU88</f>
        <v/>
      </c>
      <c r="BG88" s="23" t="str">
        <f>Input!CI88</f>
        <v/>
      </c>
      <c r="BH88" s="23" t="str">
        <f>Input!CW88</f>
        <v/>
      </c>
      <c r="BI88" s="23" t="str">
        <f>Input!Z88</f>
        <v>ERICSSON RBS 2216</v>
      </c>
      <c r="BJ88" s="23" t="str">
        <f>Input!AP88</f>
        <v>ZTE ZXSDR BS8700</v>
      </c>
      <c r="BK88" s="23">
        <f>Input!BF88</f>
        <v>0</v>
      </c>
      <c r="BL88" s="23" t="str">
        <f>Input!BV88</f>
        <v/>
      </c>
      <c r="BM88" s="23" t="str">
        <f>Input!CJ88</f>
        <v/>
      </c>
      <c r="BN88" s="23" t="str">
        <f>Input!CX88</f>
        <v/>
      </c>
      <c r="BO88" s="350">
        <f>IF(ISNUMBER(Input!AA88),Input!AA88,0)</f>
        <v>3</v>
      </c>
      <c r="BP88" s="350">
        <f>IF(ISNUMBER(Input!AQ88),Input!AQ88,0)</f>
        <v>3</v>
      </c>
      <c r="BQ88" s="350">
        <f>IF(ISNUMBER(Input!BG88),Input!BG88,0)</f>
        <v>0</v>
      </c>
      <c r="BR88" s="350">
        <f>IF(ISNUMBER(Input!BW88),Input!BW88,0)</f>
        <v>0</v>
      </c>
      <c r="BS88" s="350">
        <f>IF(ISNUMBER(Input!CK88),Input!CK88,0)</f>
        <v>0</v>
      </c>
      <c r="BT88" s="351">
        <f>IF(ISNUMBER(Input!CY88),Input!CY88,0)</f>
        <v>0</v>
      </c>
      <c r="BU88" s="23" t="str">
        <f>Input!AF88</f>
        <v>4/4/4</v>
      </c>
      <c r="BV88" s="23" t="str">
        <f>Input!AV88</f>
        <v>2/2/2</v>
      </c>
      <c r="BW88" s="23" t="str">
        <f>Input!BL88</f>
        <v/>
      </c>
      <c r="BX88" s="23" t="str">
        <f>Input!CA88</f>
        <v/>
      </c>
      <c r="BY88" s="23" t="str">
        <f>Input!CO88</f>
        <v/>
      </c>
      <c r="BZ88" s="23" t="str">
        <f>Input!DC88</f>
        <v/>
      </c>
      <c r="CA88" s="23">
        <f t="shared" si="315"/>
        <v>4</v>
      </c>
      <c r="CB88" s="23">
        <f t="shared" si="316"/>
        <v>4</v>
      </c>
      <c r="CC88" s="23">
        <f t="shared" si="317"/>
        <v>4</v>
      </c>
      <c r="CD88" s="23">
        <f t="shared" si="318"/>
        <v>0</v>
      </c>
      <c r="CE88" s="23">
        <f t="shared" si="319"/>
        <v>0</v>
      </c>
      <c r="CF88" s="23">
        <f t="shared" si="320"/>
        <v>0</v>
      </c>
      <c r="CG88" s="23">
        <f t="shared" si="321"/>
        <v>2</v>
      </c>
      <c r="CH88" s="23">
        <f t="shared" si="322"/>
        <v>2</v>
      </c>
      <c r="CI88" s="23">
        <f t="shared" si="323"/>
        <v>2</v>
      </c>
      <c r="CJ88" s="23">
        <f t="shared" si="324"/>
        <v>0</v>
      </c>
      <c r="CK88" s="23">
        <f t="shared" si="325"/>
        <v>0</v>
      </c>
      <c r="CL88" s="23">
        <f t="shared" si="326"/>
        <v>0</v>
      </c>
      <c r="CM88" s="23">
        <f t="shared" si="327"/>
        <v>0</v>
      </c>
      <c r="CN88" s="23">
        <f t="shared" si="328"/>
        <v>0</v>
      </c>
      <c r="CO88" s="23">
        <f t="shared" si="329"/>
        <v>0</v>
      </c>
      <c r="CP88" s="23">
        <f t="shared" si="330"/>
        <v>0</v>
      </c>
      <c r="CQ88" s="23">
        <f t="shared" si="331"/>
        <v>0</v>
      </c>
      <c r="CR88" s="23">
        <f t="shared" si="332"/>
        <v>0</v>
      </c>
      <c r="CS88" s="23">
        <f t="shared" si="333"/>
        <v>0</v>
      </c>
      <c r="CT88" s="23">
        <f t="shared" si="334"/>
        <v>0</v>
      </c>
      <c r="CU88" s="23">
        <f t="shared" si="335"/>
        <v>0</v>
      </c>
      <c r="CV88" s="23">
        <f t="shared" si="336"/>
        <v>0</v>
      </c>
      <c r="CW88" s="23">
        <f t="shared" si="337"/>
        <v>0</v>
      </c>
      <c r="CX88" s="23">
        <f t="shared" si="338"/>
        <v>0</v>
      </c>
      <c r="CY88" s="23">
        <f t="shared" si="339"/>
        <v>0</v>
      </c>
      <c r="CZ88" s="23">
        <f t="shared" si="340"/>
        <v>0</v>
      </c>
      <c r="DA88" s="23">
        <f t="shared" si="341"/>
        <v>0</v>
      </c>
      <c r="DB88" s="23">
        <f t="shared" si="342"/>
        <v>0</v>
      </c>
      <c r="DC88" s="23">
        <f t="shared" si="343"/>
        <v>0</v>
      </c>
      <c r="DD88" s="23">
        <f t="shared" si="344"/>
        <v>0</v>
      </c>
      <c r="DE88" s="23">
        <f t="shared" si="345"/>
        <v>0</v>
      </c>
      <c r="DF88" s="23">
        <f t="shared" si="346"/>
        <v>0</v>
      </c>
      <c r="DG88" s="23">
        <f t="shared" si="347"/>
        <v>0</v>
      </c>
      <c r="DH88" s="23">
        <f t="shared" si="348"/>
        <v>0</v>
      </c>
      <c r="DI88" s="23">
        <f t="shared" si="349"/>
        <v>0</v>
      </c>
      <c r="DJ88" s="23">
        <f t="shared" si="350"/>
        <v>0</v>
      </c>
      <c r="DK88" s="23" t="str">
        <f>Input!AK88</f>
        <v>80W/80W/80W</v>
      </c>
      <c r="DL88" s="23" t="str">
        <f>Input!BA88</f>
        <v>80W/80W/80W</v>
      </c>
      <c r="DM88" s="23" t="str">
        <f>Input!BQ88</f>
        <v/>
      </c>
      <c r="DN88" s="23" t="str">
        <f>Input!CE88</f>
        <v/>
      </c>
      <c r="DO88" s="23" t="str">
        <f>Input!CS88</f>
        <v/>
      </c>
      <c r="DP88" s="23" t="str">
        <f>Input!DG88</f>
        <v/>
      </c>
      <c r="DQ88" s="23" t="str">
        <f t="shared" si="351"/>
        <v>80W/ 80W/ 80W</v>
      </c>
      <c r="DR88" s="23" t="str">
        <f t="shared" si="352"/>
        <v>80W/ 80W/ 80W</v>
      </c>
      <c r="DS88" s="23" t="str">
        <f t="shared" si="353"/>
        <v/>
      </c>
      <c r="DT88" s="23" t="str">
        <f t="shared" si="354"/>
        <v/>
      </c>
      <c r="DU88" s="23" t="str">
        <f t="shared" si="355"/>
        <v/>
      </c>
      <c r="DV88" s="23" t="str">
        <f t="shared" si="356"/>
        <v/>
      </c>
      <c r="DW88" s="23">
        <f t="shared" si="357"/>
        <v>80</v>
      </c>
      <c r="DX88" s="23">
        <f t="shared" si="358"/>
        <v>80</v>
      </c>
      <c r="DY88" s="23">
        <f t="shared" si="359"/>
        <v>80</v>
      </c>
      <c r="DZ88" s="23">
        <f t="shared" si="360"/>
        <v>0</v>
      </c>
      <c r="EA88" s="23">
        <f t="shared" si="361"/>
        <v>0</v>
      </c>
      <c r="EB88" s="23">
        <f t="shared" si="362"/>
        <v>0</v>
      </c>
      <c r="EC88" s="23">
        <f t="shared" si="363"/>
        <v>80</v>
      </c>
      <c r="ED88" s="23">
        <f t="shared" si="364"/>
        <v>80</v>
      </c>
      <c r="EE88" s="23">
        <f t="shared" si="365"/>
        <v>80</v>
      </c>
      <c r="EF88" s="23">
        <f t="shared" si="366"/>
        <v>80</v>
      </c>
      <c r="EG88" s="23">
        <f t="shared" si="367"/>
        <v>0</v>
      </c>
      <c r="EH88" s="23">
        <f t="shared" si="368"/>
        <v>0</v>
      </c>
      <c r="EI88" s="23">
        <f t="shared" si="369"/>
        <v>0</v>
      </c>
      <c r="EJ88" s="23">
        <f t="shared" si="370"/>
        <v>80</v>
      </c>
      <c r="EK88" s="23">
        <f t="shared" si="371"/>
        <v>0</v>
      </c>
      <c r="EL88" s="23">
        <f t="shared" si="372"/>
        <v>0</v>
      </c>
      <c r="EM88" s="23">
        <f t="shared" si="373"/>
        <v>0</v>
      </c>
      <c r="EN88" s="23">
        <f t="shared" si="374"/>
        <v>0</v>
      </c>
      <c r="EO88" s="23">
        <f t="shared" si="375"/>
        <v>0</v>
      </c>
      <c r="EP88" s="23">
        <f t="shared" si="376"/>
        <v>0</v>
      </c>
      <c r="EQ88" s="23">
        <f t="shared" si="377"/>
        <v>0</v>
      </c>
      <c r="ER88" s="23">
        <f t="shared" si="378"/>
        <v>0</v>
      </c>
      <c r="ES88" s="23">
        <f t="shared" si="379"/>
        <v>0</v>
      </c>
      <c r="ET88" s="23">
        <f t="shared" si="380"/>
        <v>0</v>
      </c>
      <c r="EU88" s="23">
        <f t="shared" si="381"/>
        <v>0</v>
      </c>
      <c r="EV88" s="23">
        <f t="shared" si="382"/>
        <v>0</v>
      </c>
      <c r="EW88" s="23">
        <f t="shared" si="383"/>
        <v>0</v>
      </c>
      <c r="EX88" s="23">
        <f t="shared" si="384"/>
        <v>0</v>
      </c>
      <c r="EY88" s="23">
        <f t="shared" si="385"/>
        <v>0</v>
      </c>
      <c r="EZ88" s="23">
        <f t="shared" si="386"/>
        <v>0</v>
      </c>
      <c r="FA88" s="23">
        <f t="shared" si="387"/>
        <v>0</v>
      </c>
      <c r="FB88" s="23">
        <f t="shared" si="388"/>
        <v>0</v>
      </c>
      <c r="FC88" s="23">
        <f t="shared" si="389"/>
        <v>0</v>
      </c>
      <c r="FD88" s="23">
        <f t="shared" si="390"/>
        <v>0</v>
      </c>
      <c r="FE88" s="23">
        <f t="shared" si="391"/>
        <v>0</v>
      </c>
      <c r="FF88" s="23">
        <f t="shared" si="392"/>
        <v>0</v>
      </c>
      <c r="FG88" s="23">
        <f t="shared" si="393"/>
        <v>0</v>
      </c>
      <c r="FH88" s="23">
        <f t="shared" si="394"/>
        <v>0</v>
      </c>
      <c r="FI88" s="23">
        <f t="shared" si="395"/>
        <v>0</v>
      </c>
      <c r="FJ88" s="23">
        <f t="shared" si="396"/>
        <v>0</v>
      </c>
      <c r="FK88" s="23">
        <f t="shared" si="397"/>
        <v>0</v>
      </c>
      <c r="FL88" s="23">
        <f t="shared" si="398"/>
        <v>0</v>
      </c>
      <c r="FM88" s="23">
        <f t="shared" si="399"/>
        <v>80</v>
      </c>
      <c r="FN88" s="23" t="str">
        <f>Input!AL88</f>
        <v>G900</v>
      </c>
      <c r="FO88" s="23" t="str">
        <f>Input!BB88</f>
        <v>U2100</v>
      </c>
      <c r="FP88" s="23">
        <f>Input!BR88</f>
        <v>0</v>
      </c>
      <c r="FQ88" s="23" t="str">
        <f>Input!CF88</f>
        <v/>
      </c>
      <c r="FR88" s="23" t="str">
        <f>Input!CT88</f>
        <v/>
      </c>
      <c r="FS88" s="23" t="str">
        <f>Input!DH88</f>
        <v/>
      </c>
      <c r="FT88" s="23" t="str">
        <f>Input!AM88</f>
        <v>24m/ 24m/ 24m</v>
      </c>
      <c r="FU88" s="23" t="str">
        <f>Input!BC88</f>
        <v>22m/ 22m/ 22m</v>
      </c>
      <c r="FV88" s="23">
        <f>Input!BS88</f>
        <v>0</v>
      </c>
      <c r="FW88" s="23" t="str">
        <f>Input!CG88</f>
        <v/>
      </c>
      <c r="FX88" s="23" t="str">
        <f>Input!CU88</f>
        <v/>
      </c>
      <c r="FY88" s="23" t="str">
        <f>Input!DI88</f>
        <v/>
      </c>
      <c r="FZ88" s="23" t="str">
        <f t="shared" si="400"/>
        <v>24m/ 24m/ 24m</v>
      </c>
      <c r="GA88" s="23" t="str">
        <f t="shared" si="401"/>
        <v>22m/ 22m/ 22m</v>
      </c>
      <c r="GB88" s="23" t="str">
        <f t="shared" si="402"/>
        <v/>
      </c>
      <c r="GC88" s="23" t="str">
        <f t="shared" si="403"/>
        <v/>
      </c>
      <c r="GD88" s="23" t="str">
        <f t="shared" si="404"/>
        <v/>
      </c>
      <c r="GE88" s="23" t="str">
        <f t="shared" si="405"/>
        <v/>
      </c>
      <c r="GF88" s="23">
        <f t="shared" si="406"/>
        <v>24</v>
      </c>
      <c r="GG88" s="23">
        <f t="shared" si="407"/>
        <v>24</v>
      </c>
      <c r="GH88" s="23">
        <f t="shared" si="408"/>
        <v>24</v>
      </c>
      <c r="GI88" s="23">
        <f t="shared" si="409"/>
        <v>0</v>
      </c>
      <c r="GJ88" s="23">
        <f t="shared" si="410"/>
        <v>0</v>
      </c>
      <c r="GK88" s="23">
        <f t="shared" si="411"/>
        <v>0</v>
      </c>
      <c r="GL88" s="23">
        <f t="shared" si="412"/>
        <v>22</v>
      </c>
      <c r="GM88" s="23">
        <f t="shared" si="413"/>
        <v>22</v>
      </c>
      <c r="GN88" s="23">
        <f t="shared" si="414"/>
        <v>22</v>
      </c>
      <c r="GO88" s="23">
        <f t="shared" si="415"/>
        <v>0</v>
      </c>
      <c r="GP88" s="23">
        <f t="shared" si="416"/>
        <v>0</v>
      </c>
      <c r="GQ88" s="23">
        <f t="shared" si="417"/>
        <v>0</v>
      </c>
      <c r="GR88" s="23">
        <f t="shared" si="418"/>
        <v>0</v>
      </c>
      <c r="GS88" s="23">
        <f t="shared" si="419"/>
        <v>0</v>
      </c>
      <c r="GT88" s="23">
        <f t="shared" si="420"/>
        <v>0</v>
      </c>
      <c r="GU88" s="23">
        <f t="shared" si="421"/>
        <v>0</v>
      </c>
      <c r="GV88" s="23">
        <f t="shared" si="422"/>
        <v>0</v>
      </c>
      <c r="GW88" s="23">
        <f t="shared" si="423"/>
        <v>0</v>
      </c>
      <c r="GX88" s="23">
        <f t="shared" si="424"/>
        <v>0</v>
      </c>
      <c r="GY88" s="23">
        <f t="shared" si="425"/>
        <v>0</v>
      </c>
      <c r="GZ88" s="23">
        <f t="shared" si="426"/>
        <v>0</v>
      </c>
      <c r="HA88" s="23">
        <f t="shared" si="427"/>
        <v>0</v>
      </c>
      <c r="HB88" s="23">
        <f t="shared" si="428"/>
        <v>0</v>
      </c>
      <c r="HC88" s="23">
        <f t="shared" si="429"/>
        <v>0</v>
      </c>
      <c r="HD88" s="23">
        <f t="shared" si="430"/>
        <v>0</v>
      </c>
      <c r="HE88" s="23">
        <f t="shared" si="431"/>
        <v>0</v>
      </c>
      <c r="HF88" s="23">
        <f t="shared" si="432"/>
        <v>0</v>
      </c>
      <c r="HG88" s="23">
        <f t="shared" si="433"/>
        <v>0</v>
      </c>
      <c r="HH88" s="23">
        <f t="shared" si="434"/>
        <v>0</v>
      </c>
      <c r="HI88" s="23">
        <f t="shared" si="435"/>
        <v>0</v>
      </c>
      <c r="HJ88" s="23">
        <f t="shared" si="436"/>
        <v>0</v>
      </c>
      <c r="HK88" s="23">
        <f t="shared" si="437"/>
        <v>0</v>
      </c>
      <c r="HL88" s="23">
        <f t="shared" si="438"/>
        <v>0</v>
      </c>
      <c r="HM88" s="23">
        <f t="shared" si="439"/>
        <v>0</v>
      </c>
      <c r="HN88" s="23">
        <f t="shared" si="440"/>
        <v>0</v>
      </c>
      <c r="HO88" s="23">
        <f t="shared" si="441"/>
        <v>0</v>
      </c>
      <c r="HP88" s="23" t="str">
        <f>INDEX(LabNameList,MATCH(LabId,LabIDList,0))</f>
        <v>Trung tâm Kiểm định và Chứng nhận 2</v>
      </c>
      <c r="HQ88" s="23">
        <f t="shared" si="442"/>
        <v>24</v>
      </c>
      <c r="HR88" s="23">
        <f t="shared" si="443"/>
        <v>22</v>
      </c>
      <c r="HS88" s="23">
        <f t="shared" si="444"/>
        <v>0</v>
      </c>
      <c r="HT88" s="23">
        <f t="shared" si="445"/>
        <v>0</v>
      </c>
      <c r="HU88" s="23">
        <f t="shared" si="446"/>
        <v>0</v>
      </c>
      <c r="HV88" s="23">
        <f t="shared" si="447"/>
        <v>0</v>
      </c>
      <c r="HW88" s="22">
        <f t="shared" si="448"/>
        <v>22</v>
      </c>
      <c r="HX88" s="22">
        <f>Input!EB88</f>
        <v>8</v>
      </c>
      <c r="HY88" s="23">
        <v>97</v>
      </c>
      <c r="HZ88" s="23"/>
      <c r="IA88" s="23"/>
      <c r="IB88" s="23"/>
      <c r="IC88" s="25" t="str">
        <f t="shared" si="449"/>
        <v>B00087050118TG91</v>
      </c>
      <c r="ID88" s="26">
        <f>Input!O88</f>
        <v>87</v>
      </c>
      <c r="IE88" s="260" t="str">
        <f t="shared" si="450"/>
        <v>050118</v>
      </c>
      <c r="IF88" s="25" t="s">
        <v>7154</v>
      </c>
      <c r="IG88" s="260" t="str">
        <f t="shared" si="451"/>
        <v>05/01/2018</v>
      </c>
      <c r="IH88" s="260" t="str">
        <f t="shared" si="452"/>
        <v>05/01/2023</v>
      </c>
      <c r="II88" s="342" t="str">
        <f xml:space="preserve"> Input!R88</f>
        <v>05/01/2018</v>
      </c>
      <c r="IJ88" s="260">
        <f t="shared" si="453"/>
        <v>44931</v>
      </c>
      <c r="IK88" s="261">
        <f t="shared" si="454"/>
        <v>3</v>
      </c>
      <c r="IL88" s="262" t="str">
        <f t="shared" si="455"/>
        <v>3-2</v>
      </c>
      <c r="IM88" s="262" t="str">
        <f t="shared" si="456"/>
        <v>CHUNG</v>
      </c>
      <c r="IN88" s="262" t="str">
        <f t="shared" si="457"/>
        <v>KHAC</v>
      </c>
      <c r="IO88" s="262" t="str">
        <f t="shared" si="458"/>
        <v/>
      </c>
      <c r="IP88" s="262" t="str">
        <f t="shared" si="459"/>
        <v/>
      </c>
      <c r="IQ88" s="262" t="str">
        <f t="shared" si="460"/>
        <v/>
      </c>
      <c r="IR88" s="262">
        <f t="shared" si="461"/>
        <v>2</v>
      </c>
      <c r="IS88" s="262">
        <f t="shared" si="462"/>
        <v>1</v>
      </c>
      <c r="IT88" s="262" t="str">
        <f t="shared" si="463"/>
        <v>Yes</v>
      </c>
      <c r="IU88" s="262" t="str">
        <f t="shared" si="464"/>
        <v>Yes</v>
      </c>
    </row>
    <row r="89" spans="1:255" ht="114.75">
      <c r="A89" s="349">
        <f>Input!A89</f>
        <v>88</v>
      </c>
      <c r="B89" s="22" t="str">
        <f>INDEX(ApplicantIDList,MATCH(AI89,ApplicantNameList,0))</f>
        <v>VNM-HCM</v>
      </c>
      <c r="C89" s="22" t="str">
        <f>INDEX(OperatorIDList,MATCH(AJ89,OperatorNameList,0))</f>
        <v>VNMOBILE</v>
      </c>
      <c r="D89" s="22" t="str">
        <f>Input!Y89</f>
        <v>359207</v>
      </c>
      <c r="E89" s="22" t="str">
        <f>Input!G89</f>
        <v>Số 1213, đường Nguyễn Thị Định, phường Cát Lái, quận 2, thành phố Hồ Chí Minh.</v>
      </c>
      <c r="F89" s="22" t="str">
        <f>TRIM(SUBSTITUTE(SUBSTITUTE(Input!H89,"Thành phố ",""),"Tỉnh ",""))</f>
        <v>Hồ Chí Minh</v>
      </c>
      <c r="G89" s="22" t="str">
        <f>Input!I89</f>
        <v>106,78197</v>
      </c>
      <c r="H89" s="22" t="str">
        <f>Input!J89</f>
        <v>10,76432</v>
      </c>
      <c r="I89" s="22">
        <f>Input!V89</f>
        <v>2</v>
      </c>
      <c r="J89" s="22" t="str">
        <f>Input!K89</f>
        <v>K00088281217D005</v>
      </c>
      <c r="K89" s="24" t="str">
        <f>TEXT(Input!L89,"dd/mm/yyyy")</f>
        <v>30/12/2017</v>
      </c>
      <c r="L89" s="24" t="str">
        <f>TEXT(Input!M89,"dd/mm/yyyy")</f>
        <v>28/12/2017</v>
      </c>
      <c r="M89" s="22" t="str">
        <f t="shared" si="300"/>
        <v>CÔNG TY CỔ PHẦN VIỄN THÔNG DI ĐỘNG VIETNAMOBILE;CÔNG TY CỔ PHẦN VIỄN THÔNG DI ĐỘNG VIETNAMOBILE</v>
      </c>
      <c r="N89" s="22" t="str">
        <f t="shared" si="301"/>
        <v>359207;359207</v>
      </c>
      <c r="O89" s="22" t="str">
        <f t="shared" si="302"/>
        <v>ERICSSON RBS 2216;ZTE ZXSDR BS8700</v>
      </c>
      <c r="P89" s="22" t="str">
        <f t="shared" si="303"/>
        <v>3;3</v>
      </c>
      <c r="Q89" s="22" t="str">
        <f t="shared" si="304"/>
        <v>4/2/4;2/2/2</v>
      </c>
      <c r="R89" s="22" t="str">
        <f t="shared" si="305"/>
        <v>80W/ 40W/ 80W;80W/ 80W/ 80W</v>
      </c>
      <c r="S89" s="22" t="str">
        <f t="shared" si="306"/>
        <v>G900;U2100</v>
      </c>
      <c r="T89" s="22" t="str">
        <f t="shared" si="307"/>
        <v>22m/ 22m/ 22m;19m/ 19m/ 19m</v>
      </c>
      <c r="U89" s="22">
        <v>88</v>
      </c>
      <c r="V89" s="22"/>
      <c r="W89" s="22" t="b">
        <f>INDEX(TrueFalseList,_xlfn.IFNA(MATCH(Input!EC89,CoKhongList,0),MATCH(Input!EC89,YesNoList,0)))</f>
        <v>0</v>
      </c>
      <c r="X89" s="22" t="b">
        <f>INDEX(TrueFalseList,_xlfn.IFNA(MATCH(Input!W89,CoKhongList,0),MATCH(Input!W89,YesNoList,0)))</f>
        <v>0</v>
      </c>
      <c r="Y89" s="22" t="str">
        <f>Input!DZ89</f>
        <v/>
      </c>
      <c r="Z89" s="22" t="b">
        <f>INDEX(TrueFalseList,_xlfn.IFNA(MATCH(Input!EA89,CoKhongList,0),MATCH(Input!EA89,YesNoList,0)))</f>
        <v>1</v>
      </c>
      <c r="AA89" s="22">
        <f t="shared" si="308"/>
        <v>15</v>
      </c>
      <c r="AB89" s="22" t="b">
        <v>0</v>
      </c>
      <c r="AC89" s="22" t="b">
        <v>1</v>
      </c>
      <c r="AD89" s="22">
        <f>Input!DR89</f>
        <v>0</v>
      </c>
      <c r="AE89" s="22"/>
      <c r="AF89" s="22">
        <f>Options!D93</f>
        <v>0</v>
      </c>
      <c r="AG89" s="22">
        <f t="shared" si="309"/>
        <v>0</v>
      </c>
      <c r="AH89" s="23"/>
      <c r="AI89" s="350" t="str">
        <f>Input!E89</f>
        <v>CHI NHÁNH CÔNG TY CỔ PHẦN VIỄN THÔNG DI ĐỘNG VIETNAMOBILE TẠI THÀNH PHỐ HỒ CHÍ MINH</v>
      </c>
      <c r="AJ89" s="350" t="str">
        <f>Input!F89</f>
        <v>CÔNG TY CỔ PHẦN VIỄN THÔNG DI ĐỘNG VIETNAMOBILE</v>
      </c>
      <c r="AK89" s="22">
        <f t="shared" si="310"/>
        <v>4</v>
      </c>
      <c r="AL89" s="258" t="str">
        <f t="shared" si="311"/>
        <v>thành phố Hồ Chí Minh.</v>
      </c>
      <c r="AM89" s="258" t="str">
        <f t="shared" si="312"/>
        <v>quận 2</v>
      </c>
      <c r="AN89" s="258" t="str">
        <f t="shared" si="313"/>
        <v>phường Cát Lái</v>
      </c>
      <c r="AO89" s="22" t="str">
        <f>INDEX(CityIDList,MATCH(F89,CityNameList,0))</f>
        <v>HCM</v>
      </c>
      <c r="AP89" s="23" t="str">
        <f>Input!X89</f>
        <v>CÔNG TY CỔ PHẦN VIỄN THÔNG DI ĐỘNG VIETNAMOBILE</v>
      </c>
      <c r="AQ89" s="23" t="str">
        <f>Input!AN89</f>
        <v>CÔNG TY CỔ PHẦN VIỄN THÔNG DI ĐỘNG VIETNAMOBILE</v>
      </c>
      <c r="AR89" s="23">
        <f>Input!BD89</f>
        <v>0</v>
      </c>
      <c r="AS89" s="23" t="str">
        <f>Input!BT89</f>
        <v/>
      </c>
      <c r="AT89" s="23" t="str">
        <f>Input!CH89</f>
        <v/>
      </c>
      <c r="AU89" s="23" t="str">
        <f>Input!CV89</f>
        <v/>
      </c>
      <c r="AV89" s="23" t="str">
        <f>IF(I89&gt;=1,INDEX(OperatorIDList,MATCH(AP89,OperatorNameList,0)),"")</f>
        <v>VNMOBILE</v>
      </c>
      <c r="AW89" s="23" t="str">
        <f>IF(I89&gt;=2,INDEX(OperatorIDList,MATCH(AQ89,OperatorNameList,0)),"")</f>
        <v>VNMOBILE</v>
      </c>
      <c r="AX89" s="23" t="str">
        <f>IF(I89&gt;=3,INDEX(OperatorIDList,MATCH(AR89,OperatorNameList,0)),"")</f>
        <v/>
      </c>
      <c r="AY89" s="23" t="str">
        <f>IF(I89&gt;=4,INDEX(OperatorIDList,MATCH(AS89,OperatorNameList,0)),"")</f>
        <v/>
      </c>
      <c r="AZ89" s="23" t="str">
        <f>IF(I89&gt;=5,INDEX(OperatorIDList,MATCH(AT89,OperatorNameList,0)),"")</f>
        <v/>
      </c>
      <c r="BA89" s="23" t="str">
        <f>IF(I89&gt;=6,INDEX(OperatorIDList,MATCH(AU89,OperatorNameList,0)),"")</f>
        <v/>
      </c>
      <c r="BB89" s="23" t="str">
        <f t="shared" si="314"/>
        <v>VNMOBILE;VNMOBILE</v>
      </c>
      <c r="BC89" s="23" t="str">
        <f>Input!Y89</f>
        <v>359207</v>
      </c>
      <c r="BD89" s="23" t="str">
        <f>Input!AO89</f>
        <v>359207</v>
      </c>
      <c r="BE89" s="23">
        <f>Input!BE89</f>
        <v>0</v>
      </c>
      <c r="BF89" s="23" t="str">
        <f>Input!BU89</f>
        <v/>
      </c>
      <c r="BG89" s="23" t="str">
        <f>Input!CI89</f>
        <v/>
      </c>
      <c r="BH89" s="23" t="str">
        <f>Input!CW89</f>
        <v/>
      </c>
      <c r="BI89" s="23" t="str">
        <f>Input!Z89</f>
        <v>ERICSSON RBS 2216</v>
      </c>
      <c r="BJ89" s="23" t="str">
        <f>Input!AP89</f>
        <v>ZTE ZXSDR BS8700</v>
      </c>
      <c r="BK89" s="23">
        <f>Input!BF89</f>
        <v>0</v>
      </c>
      <c r="BL89" s="23" t="str">
        <f>Input!BV89</f>
        <v/>
      </c>
      <c r="BM89" s="23" t="str">
        <f>Input!CJ89</f>
        <v/>
      </c>
      <c r="BN89" s="23" t="str">
        <f>Input!CX89</f>
        <v/>
      </c>
      <c r="BO89" s="350">
        <f>IF(ISNUMBER(Input!AA89),Input!AA89,0)</f>
        <v>3</v>
      </c>
      <c r="BP89" s="350">
        <f>IF(ISNUMBER(Input!AQ89),Input!AQ89,0)</f>
        <v>3</v>
      </c>
      <c r="BQ89" s="350">
        <f>IF(ISNUMBER(Input!BG89),Input!BG89,0)</f>
        <v>0</v>
      </c>
      <c r="BR89" s="350">
        <f>IF(ISNUMBER(Input!BW89),Input!BW89,0)</f>
        <v>0</v>
      </c>
      <c r="BS89" s="350">
        <f>IF(ISNUMBER(Input!CK89),Input!CK89,0)</f>
        <v>0</v>
      </c>
      <c r="BT89" s="351">
        <f>IF(ISNUMBER(Input!CY89),Input!CY89,0)</f>
        <v>0</v>
      </c>
      <c r="BU89" s="23" t="str">
        <f>Input!AF89</f>
        <v>4/2/4</v>
      </c>
      <c r="BV89" s="23" t="str">
        <f>Input!AV89</f>
        <v>2/2/2</v>
      </c>
      <c r="BW89" s="23" t="str">
        <f>Input!BL89</f>
        <v/>
      </c>
      <c r="BX89" s="23" t="str">
        <f>Input!CA89</f>
        <v/>
      </c>
      <c r="BY89" s="23" t="str">
        <f>Input!CO89</f>
        <v/>
      </c>
      <c r="BZ89" s="23" t="str">
        <f>Input!DC89</f>
        <v/>
      </c>
      <c r="CA89" s="23">
        <f t="shared" si="315"/>
        <v>4</v>
      </c>
      <c r="CB89" s="23">
        <f t="shared" si="316"/>
        <v>2</v>
      </c>
      <c r="CC89" s="23">
        <f t="shared" si="317"/>
        <v>4</v>
      </c>
      <c r="CD89" s="23">
        <f t="shared" si="318"/>
        <v>0</v>
      </c>
      <c r="CE89" s="23">
        <f t="shared" si="319"/>
        <v>0</v>
      </c>
      <c r="CF89" s="23">
        <f t="shared" si="320"/>
        <v>0</v>
      </c>
      <c r="CG89" s="23">
        <f t="shared" si="321"/>
        <v>2</v>
      </c>
      <c r="CH89" s="23">
        <f t="shared" si="322"/>
        <v>2</v>
      </c>
      <c r="CI89" s="23">
        <f t="shared" si="323"/>
        <v>2</v>
      </c>
      <c r="CJ89" s="23">
        <f t="shared" si="324"/>
        <v>0</v>
      </c>
      <c r="CK89" s="23">
        <f t="shared" si="325"/>
        <v>0</v>
      </c>
      <c r="CL89" s="23">
        <f t="shared" si="326"/>
        <v>0</v>
      </c>
      <c r="CM89" s="23">
        <f t="shared" si="327"/>
        <v>0</v>
      </c>
      <c r="CN89" s="23">
        <f t="shared" si="328"/>
        <v>0</v>
      </c>
      <c r="CO89" s="23">
        <f t="shared" si="329"/>
        <v>0</v>
      </c>
      <c r="CP89" s="23">
        <f t="shared" si="330"/>
        <v>0</v>
      </c>
      <c r="CQ89" s="23">
        <f t="shared" si="331"/>
        <v>0</v>
      </c>
      <c r="CR89" s="23">
        <f t="shared" si="332"/>
        <v>0</v>
      </c>
      <c r="CS89" s="23">
        <f t="shared" si="333"/>
        <v>0</v>
      </c>
      <c r="CT89" s="23">
        <f t="shared" si="334"/>
        <v>0</v>
      </c>
      <c r="CU89" s="23">
        <f t="shared" si="335"/>
        <v>0</v>
      </c>
      <c r="CV89" s="23">
        <f t="shared" si="336"/>
        <v>0</v>
      </c>
      <c r="CW89" s="23">
        <f t="shared" si="337"/>
        <v>0</v>
      </c>
      <c r="CX89" s="23">
        <f t="shared" si="338"/>
        <v>0</v>
      </c>
      <c r="CY89" s="23">
        <f t="shared" si="339"/>
        <v>0</v>
      </c>
      <c r="CZ89" s="23">
        <f t="shared" si="340"/>
        <v>0</v>
      </c>
      <c r="DA89" s="23">
        <f t="shared" si="341"/>
        <v>0</v>
      </c>
      <c r="DB89" s="23">
        <f t="shared" si="342"/>
        <v>0</v>
      </c>
      <c r="DC89" s="23">
        <f t="shared" si="343"/>
        <v>0</v>
      </c>
      <c r="DD89" s="23">
        <f t="shared" si="344"/>
        <v>0</v>
      </c>
      <c r="DE89" s="23">
        <f t="shared" si="345"/>
        <v>0</v>
      </c>
      <c r="DF89" s="23">
        <f t="shared" si="346"/>
        <v>0</v>
      </c>
      <c r="DG89" s="23">
        <f t="shared" si="347"/>
        <v>0</v>
      </c>
      <c r="DH89" s="23">
        <f t="shared" si="348"/>
        <v>0</v>
      </c>
      <c r="DI89" s="23">
        <f t="shared" si="349"/>
        <v>0</v>
      </c>
      <c r="DJ89" s="23">
        <f t="shared" si="350"/>
        <v>0</v>
      </c>
      <c r="DK89" s="23" t="str">
        <f>Input!AK89</f>
        <v>80W/40W/80W</v>
      </c>
      <c r="DL89" s="23" t="str">
        <f>Input!BA89</f>
        <v>80W/80W/80W</v>
      </c>
      <c r="DM89" s="23" t="str">
        <f>Input!BQ89</f>
        <v/>
      </c>
      <c r="DN89" s="23" t="str">
        <f>Input!CE89</f>
        <v/>
      </c>
      <c r="DO89" s="23" t="str">
        <f>Input!CS89</f>
        <v/>
      </c>
      <c r="DP89" s="23" t="str">
        <f>Input!DG89</f>
        <v/>
      </c>
      <c r="DQ89" s="23" t="str">
        <f t="shared" si="351"/>
        <v>80W/ 40W/ 80W</v>
      </c>
      <c r="DR89" s="23" t="str">
        <f t="shared" si="352"/>
        <v>80W/ 80W/ 80W</v>
      </c>
      <c r="DS89" s="23" t="str">
        <f t="shared" si="353"/>
        <v/>
      </c>
      <c r="DT89" s="23" t="str">
        <f t="shared" si="354"/>
        <v/>
      </c>
      <c r="DU89" s="23" t="str">
        <f t="shared" si="355"/>
        <v/>
      </c>
      <c r="DV89" s="23" t="str">
        <f t="shared" si="356"/>
        <v/>
      </c>
      <c r="DW89" s="23">
        <f t="shared" si="357"/>
        <v>80</v>
      </c>
      <c r="DX89" s="23">
        <f t="shared" si="358"/>
        <v>40</v>
      </c>
      <c r="DY89" s="23">
        <f t="shared" si="359"/>
        <v>80</v>
      </c>
      <c r="DZ89" s="23">
        <f t="shared" si="360"/>
        <v>0</v>
      </c>
      <c r="EA89" s="23">
        <f t="shared" si="361"/>
        <v>0</v>
      </c>
      <c r="EB89" s="23">
        <f t="shared" si="362"/>
        <v>0</v>
      </c>
      <c r="EC89" s="23">
        <f t="shared" si="363"/>
        <v>80</v>
      </c>
      <c r="ED89" s="23">
        <f t="shared" si="364"/>
        <v>80</v>
      </c>
      <c r="EE89" s="23">
        <f t="shared" si="365"/>
        <v>80</v>
      </c>
      <c r="EF89" s="23">
        <f t="shared" si="366"/>
        <v>80</v>
      </c>
      <c r="EG89" s="23">
        <f t="shared" si="367"/>
        <v>0</v>
      </c>
      <c r="EH89" s="23">
        <f t="shared" si="368"/>
        <v>0</v>
      </c>
      <c r="EI89" s="23">
        <f t="shared" si="369"/>
        <v>0</v>
      </c>
      <c r="EJ89" s="23">
        <f t="shared" si="370"/>
        <v>80</v>
      </c>
      <c r="EK89" s="23">
        <f t="shared" si="371"/>
        <v>0</v>
      </c>
      <c r="EL89" s="23">
        <f t="shared" si="372"/>
        <v>0</v>
      </c>
      <c r="EM89" s="23">
        <f t="shared" si="373"/>
        <v>0</v>
      </c>
      <c r="EN89" s="23">
        <f t="shared" si="374"/>
        <v>0</v>
      </c>
      <c r="EO89" s="23">
        <f t="shared" si="375"/>
        <v>0</v>
      </c>
      <c r="EP89" s="23">
        <f t="shared" si="376"/>
        <v>0</v>
      </c>
      <c r="EQ89" s="23">
        <f t="shared" si="377"/>
        <v>0</v>
      </c>
      <c r="ER89" s="23">
        <f t="shared" si="378"/>
        <v>0</v>
      </c>
      <c r="ES89" s="23">
        <f t="shared" si="379"/>
        <v>0</v>
      </c>
      <c r="ET89" s="23">
        <f t="shared" si="380"/>
        <v>0</v>
      </c>
      <c r="EU89" s="23">
        <f t="shared" si="381"/>
        <v>0</v>
      </c>
      <c r="EV89" s="23">
        <f t="shared" si="382"/>
        <v>0</v>
      </c>
      <c r="EW89" s="23">
        <f t="shared" si="383"/>
        <v>0</v>
      </c>
      <c r="EX89" s="23">
        <f t="shared" si="384"/>
        <v>0</v>
      </c>
      <c r="EY89" s="23">
        <f t="shared" si="385"/>
        <v>0</v>
      </c>
      <c r="EZ89" s="23">
        <f t="shared" si="386"/>
        <v>0</v>
      </c>
      <c r="FA89" s="23">
        <f t="shared" si="387"/>
        <v>0</v>
      </c>
      <c r="FB89" s="23">
        <f t="shared" si="388"/>
        <v>0</v>
      </c>
      <c r="FC89" s="23">
        <f t="shared" si="389"/>
        <v>0</v>
      </c>
      <c r="FD89" s="23">
        <f t="shared" si="390"/>
        <v>0</v>
      </c>
      <c r="FE89" s="23">
        <f t="shared" si="391"/>
        <v>0</v>
      </c>
      <c r="FF89" s="23">
        <f t="shared" si="392"/>
        <v>0</v>
      </c>
      <c r="FG89" s="23">
        <f t="shared" si="393"/>
        <v>0</v>
      </c>
      <c r="FH89" s="23">
        <f t="shared" si="394"/>
        <v>0</v>
      </c>
      <c r="FI89" s="23">
        <f t="shared" si="395"/>
        <v>0</v>
      </c>
      <c r="FJ89" s="23">
        <f t="shared" si="396"/>
        <v>0</v>
      </c>
      <c r="FK89" s="23">
        <f t="shared" si="397"/>
        <v>0</v>
      </c>
      <c r="FL89" s="23">
        <f t="shared" si="398"/>
        <v>0</v>
      </c>
      <c r="FM89" s="23">
        <f t="shared" si="399"/>
        <v>80</v>
      </c>
      <c r="FN89" s="23" t="str">
        <f>Input!AL89</f>
        <v>G900</v>
      </c>
      <c r="FO89" s="23" t="str">
        <f>Input!BB89</f>
        <v>U2100</v>
      </c>
      <c r="FP89" s="23">
        <f>Input!BR89</f>
        <v>0</v>
      </c>
      <c r="FQ89" s="23" t="str">
        <f>Input!CF89</f>
        <v/>
      </c>
      <c r="FR89" s="23" t="str">
        <f>Input!CT89</f>
        <v/>
      </c>
      <c r="FS89" s="23" t="str">
        <f>Input!DH89</f>
        <v/>
      </c>
      <c r="FT89" s="23" t="str">
        <f>Input!AM89</f>
        <v>22m/ 22m/ 22m</v>
      </c>
      <c r="FU89" s="23" t="str">
        <f>Input!BC89</f>
        <v>19m/ 19m/ 19m</v>
      </c>
      <c r="FV89" s="23">
        <f>Input!BS89</f>
        <v>0</v>
      </c>
      <c r="FW89" s="23" t="str">
        <f>Input!CG89</f>
        <v/>
      </c>
      <c r="FX89" s="23" t="str">
        <f>Input!CU89</f>
        <v/>
      </c>
      <c r="FY89" s="23" t="str">
        <f>Input!DI89</f>
        <v/>
      </c>
      <c r="FZ89" s="23" t="str">
        <f t="shared" si="400"/>
        <v>22m/ 22m/ 22m</v>
      </c>
      <c r="GA89" s="23" t="str">
        <f t="shared" si="401"/>
        <v>19m/ 19m/ 19m</v>
      </c>
      <c r="GB89" s="23" t="str">
        <f t="shared" si="402"/>
        <v/>
      </c>
      <c r="GC89" s="23" t="str">
        <f t="shared" si="403"/>
        <v/>
      </c>
      <c r="GD89" s="23" t="str">
        <f t="shared" si="404"/>
        <v/>
      </c>
      <c r="GE89" s="23" t="str">
        <f t="shared" si="405"/>
        <v/>
      </c>
      <c r="GF89" s="23">
        <f t="shared" si="406"/>
        <v>22</v>
      </c>
      <c r="GG89" s="23">
        <f t="shared" si="407"/>
        <v>22</v>
      </c>
      <c r="GH89" s="23">
        <f t="shared" si="408"/>
        <v>22</v>
      </c>
      <c r="GI89" s="23">
        <f t="shared" si="409"/>
        <v>0</v>
      </c>
      <c r="GJ89" s="23">
        <f t="shared" si="410"/>
        <v>0</v>
      </c>
      <c r="GK89" s="23">
        <f t="shared" si="411"/>
        <v>0</v>
      </c>
      <c r="GL89" s="23">
        <f t="shared" si="412"/>
        <v>19</v>
      </c>
      <c r="GM89" s="23">
        <f t="shared" si="413"/>
        <v>19</v>
      </c>
      <c r="GN89" s="23">
        <f t="shared" si="414"/>
        <v>19</v>
      </c>
      <c r="GO89" s="23">
        <f t="shared" si="415"/>
        <v>0</v>
      </c>
      <c r="GP89" s="23">
        <f t="shared" si="416"/>
        <v>0</v>
      </c>
      <c r="GQ89" s="23">
        <f t="shared" si="417"/>
        <v>0</v>
      </c>
      <c r="GR89" s="23">
        <f t="shared" si="418"/>
        <v>0</v>
      </c>
      <c r="GS89" s="23">
        <f t="shared" si="419"/>
        <v>0</v>
      </c>
      <c r="GT89" s="23">
        <f t="shared" si="420"/>
        <v>0</v>
      </c>
      <c r="GU89" s="23">
        <f t="shared" si="421"/>
        <v>0</v>
      </c>
      <c r="GV89" s="23">
        <f t="shared" si="422"/>
        <v>0</v>
      </c>
      <c r="GW89" s="23">
        <f t="shared" si="423"/>
        <v>0</v>
      </c>
      <c r="GX89" s="23">
        <f t="shared" si="424"/>
        <v>0</v>
      </c>
      <c r="GY89" s="23">
        <f t="shared" si="425"/>
        <v>0</v>
      </c>
      <c r="GZ89" s="23">
        <f t="shared" si="426"/>
        <v>0</v>
      </c>
      <c r="HA89" s="23">
        <f t="shared" si="427"/>
        <v>0</v>
      </c>
      <c r="HB89" s="23">
        <f t="shared" si="428"/>
        <v>0</v>
      </c>
      <c r="HC89" s="23">
        <f t="shared" si="429"/>
        <v>0</v>
      </c>
      <c r="HD89" s="23">
        <f t="shared" si="430"/>
        <v>0</v>
      </c>
      <c r="HE89" s="23">
        <f t="shared" si="431"/>
        <v>0</v>
      </c>
      <c r="HF89" s="23">
        <f t="shared" si="432"/>
        <v>0</v>
      </c>
      <c r="HG89" s="23">
        <f t="shared" si="433"/>
        <v>0</v>
      </c>
      <c r="HH89" s="23">
        <f t="shared" si="434"/>
        <v>0</v>
      </c>
      <c r="HI89" s="23">
        <f t="shared" si="435"/>
        <v>0</v>
      </c>
      <c r="HJ89" s="23">
        <f t="shared" si="436"/>
        <v>0</v>
      </c>
      <c r="HK89" s="23">
        <f t="shared" si="437"/>
        <v>0</v>
      </c>
      <c r="HL89" s="23">
        <f t="shared" si="438"/>
        <v>0</v>
      </c>
      <c r="HM89" s="23">
        <f t="shared" si="439"/>
        <v>0</v>
      </c>
      <c r="HN89" s="23">
        <f t="shared" si="440"/>
        <v>0</v>
      </c>
      <c r="HO89" s="23">
        <f t="shared" si="441"/>
        <v>0</v>
      </c>
      <c r="HP89" s="23" t="str">
        <f>INDEX(LabNameList,MATCH(LabId,LabIDList,0))</f>
        <v>Trung tâm Kiểm định và Chứng nhận 2</v>
      </c>
      <c r="HQ89" s="23">
        <f t="shared" si="442"/>
        <v>22</v>
      </c>
      <c r="HR89" s="23">
        <f t="shared" si="443"/>
        <v>19</v>
      </c>
      <c r="HS89" s="23">
        <f t="shared" si="444"/>
        <v>0</v>
      </c>
      <c r="HT89" s="23">
        <f t="shared" si="445"/>
        <v>0</v>
      </c>
      <c r="HU89" s="23">
        <f t="shared" si="446"/>
        <v>0</v>
      </c>
      <c r="HV89" s="23">
        <f t="shared" si="447"/>
        <v>0</v>
      </c>
      <c r="HW89" s="22">
        <f t="shared" si="448"/>
        <v>19</v>
      </c>
      <c r="HX89" s="22">
        <f>Input!EB89</f>
        <v>4</v>
      </c>
      <c r="HY89" s="23">
        <v>97</v>
      </c>
      <c r="HZ89" s="23"/>
      <c r="IA89" s="23"/>
      <c r="IB89" s="23"/>
      <c r="IC89" s="25" t="str">
        <f t="shared" si="449"/>
        <v>B00088050118TG92</v>
      </c>
      <c r="ID89" s="26">
        <f>Input!O89</f>
        <v>88</v>
      </c>
      <c r="IE89" s="260" t="str">
        <f t="shared" si="450"/>
        <v>050118</v>
      </c>
      <c r="IF89" s="25" t="s">
        <v>7155</v>
      </c>
      <c r="IG89" s="260" t="str">
        <f t="shared" si="451"/>
        <v>05/01/2018</v>
      </c>
      <c r="IH89" s="260" t="str">
        <f t="shared" si="452"/>
        <v>05/01/2023</v>
      </c>
      <c r="II89" s="342" t="str">
        <f xml:space="preserve"> Input!R89</f>
        <v>05/01/2018</v>
      </c>
      <c r="IJ89" s="260">
        <f t="shared" si="453"/>
        <v>44931</v>
      </c>
      <c r="IK89" s="261">
        <f t="shared" si="454"/>
        <v>3</v>
      </c>
      <c r="IL89" s="262" t="str">
        <f t="shared" si="455"/>
        <v>3-2</v>
      </c>
      <c r="IM89" s="262" t="str">
        <f t="shared" si="456"/>
        <v>CHUNG</v>
      </c>
      <c r="IN89" s="262" t="str">
        <f t="shared" si="457"/>
        <v>KHAC</v>
      </c>
      <c r="IO89" s="262" t="str">
        <f t="shared" si="458"/>
        <v/>
      </c>
      <c r="IP89" s="262" t="str">
        <f t="shared" si="459"/>
        <v/>
      </c>
      <c r="IQ89" s="262" t="str">
        <f t="shared" si="460"/>
        <v/>
      </c>
      <c r="IR89" s="262">
        <f t="shared" si="461"/>
        <v>2</v>
      </c>
      <c r="IS89" s="262">
        <f t="shared" si="462"/>
        <v>1</v>
      </c>
      <c r="IT89" s="262" t="str">
        <f t="shared" si="463"/>
        <v>Yes</v>
      </c>
      <c r="IU89" s="262" t="str">
        <f t="shared" si="464"/>
        <v>Yes</v>
      </c>
    </row>
    <row r="90" spans="1:255" ht="114.75">
      <c r="A90" s="349">
        <f>Input!A90</f>
        <v>89</v>
      </c>
      <c r="B90" s="22" t="str">
        <f>INDEX(ApplicantIDList,MATCH(AI90,ApplicantNameList,0))</f>
        <v>VNM-HCM</v>
      </c>
      <c r="C90" s="22" t="str">
        <f>INDEX(OperatorIDList,MATCH(AJ90,OperatorNameList,0))</f>
        <v>VNMOBILE</v>
      </c>
      <c r="D90" s="22" t="str">
        <f>Input!Y90</f>
        <v>359205</v>
      </c>
      <c r="E90" s="22" t="str">
        <f>Input!G90</f>
        <v>Số 115A, khu phố 2, đường Vườn Lài, phường An Phú Đông, quận 12, thành phố Hồ Chí Minh.</v>
      </c>
      <c r="F90" s="22" t="str">
        <f>TRIM(SUBSTITUTE(SUBSTITUTE(Input!H90,"Thành phố ",""),"Tỉnh ",""))</f>
        <v>Hồ Chí Minh</v>
      </c>
      <c r="G90" s="22" t="str">
        <f>Input!I90</f>
        <v>106,69341</v>
      </c>
      <c r="H90" s="22" t="str">
        <f>Input!J90</f>
        <v>10,85081</v>
      </c>
      <c r="I90" s="22">
        <f>Input!V90</f>
        <v>2</v>
      </c>
      <c r="J90" s="22" t="str">
        <f>Input!K90</f>
        <v>K00089281217D005</v>
      </c>
      <c r="K90" s="24" t="str">
        <f>TEXT(Input!L90,"dd/mm/yyyy")</f>
        <v>30/12/2017</v>
      </c>
      <c r="L90" s="24" t="str">
        <f>TEXT(Input!M90,"dd/mm/yyyy")</f>
        <v>28/12/2017</v>
      </c>
      <c r="M90" s="22" t="str">
        <f t="shared" si="300"/>
        <v>CÔNG TY CỔ PHẦN VIỄN THÔNG DI ĐỘNG VIETNAMOBILE;CÔNG TY CỔ PHẦN VIỄN THÔNG DI ĐỘNG VIETNAMOBILE</v>
      </c>
      <c r="N90" s="22" t="str">
        <f t="shared" si="301"/>
        <v>359205;359205</v>
      </c>
      <c r="O90" s="22" t="str">
        <f t="shared" si="302"/>
        <v>ERICSSON RBS 2216;ZTE ZXSDR BS8700</v>
      </c>
      <c r="P90" s="22" t="str">
        <f t="shared" si="303"/>
        <v>3;3</v>
      </c>
      <c r="Q90" s="22" t="str">
        <f t="shared" si="304"/>
        <v>3/3/2;2/2/2</v>
      </c>
      <c r="R90" s="22" t="str">
        <f t="shared" si="305"/>
        <v>76W/ 76W/ 40W;80W/ 80W/ 80W</v>
      </c>
      <c r="S90" s="22" t="str">
        <f t="shared" si="306"/>
        <v>G900;U2100</v>
      </c>
      <c r="T90" s="22" t="str">
        <f t="shared" si="307"/>
        <v>27m/ 27m/ 27m;25m/ 25m/ 25m</v>
      </c>
      <c r="U90" s="22">
        <v>89</v>
      </c>
      <c r="V90" s="22"/>
      <c r="W90" s="22" t="b">
        <f>INDEX(TrueFalseList,_xlfn.IFNA(MATCH(Input!EC90,CoKhongList,0),MATCH(Input!EC90,YesNoList,0)))</f>
        <v>0</v>
      </c>
      <c r="X90" s="22" t="b">
        <f>INDEX(TrueFalseList,_xlfn.IFNA(MATCH(Input!W90,CoKhongList,0),MATCH(Input!W90,YesNoList,0)))</f>
        <v>0</v>
      </c>
      <c r="Y90" s="22" t="str">
        <f>Input!DZ90</f>
        <v/>
      </c>
      <c r="Z90" s="22" t="b">
        <f>INDEX(TrueFalseList,_xlfn.IFNA(MATCH(Input!EA90,CoKhongList,0),MATCH(Input!EA90,YesNoList,0)))</f>
        <v>1</v>
      </c>
      <c r="AA90" s="22">
        <f t="shared" si="308"/>
        <v>16</v>
      </c>
      <c r="AB90" s="22" t="b">
        <v>0</v>
      </c>
      <c r="AC90" s="22" t="b">
        <v>1</v>
      </c>
      <c r="AD90" s="22">
        <f>Input!DR90</f>
        <v>0</v>
      </c>
      <c r="AE90" s="22"/>
      <c r="AF90" s="22">
        <f>Options!D94</f>
        <v>0</v>
      </c>
      <c r="AG90" s="22">
        <f t="shared" si="309"/>
        <v>0</v>
      </c>
      <c r="AH90" s="23"/>
      <c r="AI90" s="350" t="str">
        <f>Input!E90</f>
        <v>CHI NHÁNH CÔNG TY CỔ PHẦN VIỄN THÔNG DI ĐỘNG VIETNAMOBILE TẠI THÀNH PHỐ HỒ CHÍ MINH</v>
      </c>
      <c r="AJ90" s="350" t="str">
        <f>Input!F90</f>
        <v>CÔNG TY CỔ PHẦN VIỄN THÔNG DI ĐỘNG VIETNAMOBILE</v>
      </c>
      <c r="AK90" s="22">
        <f t="shared" si="310"/>
        <v>5</v>
      </c>
      <c r="AL90" s="258" t="str">
        <f t="shared" si="311"/>
        <v>thành phố Hồ Chí Minh.</v>
      </c>
      <c r="AM90" s="258" t="str">
        <f t="shared" si="312"/>
        <v>quận 12</v>
      </c>
      <c r="AN90" s="258" t="str">
        <f t="shared" si="313"/>
        <v>phường An Phú Đông</v>
      </c>
      <c r="AO90" s="22" t="str">
        <f>INDEX(CityIDList,MATCH(F90,CityNameList,0))</f>
        <v>HCM</v>
      </c>
      <c r="AP90" s="23" t="str">
        <f>Input!X90</f>
        <v>CÔNG TY CỔ PHẦN VIỄN THÔNG DI ĐỘNG VIETNAMOBILE</v>
      </c>
      <c r="AQ90" s="23" t="str">
        <f>Input!AN90</f>
        <v>CÔNG TY CỔ PHẦN VIỄN THÔNG DI ĐỘNG VIETNAMOBILE</v>
      </c>
      <c r="AR90" s="23">
        <f>Input!BD90</f>
        <v>0</v>
      </c>
      <c r="AS90" s="23" t="str">
        <f>Input!BT90</f>
        <v/>
      </c>
      <c r="AT90" s="23" t="str">
        <f>Input!CH90</f>
        <v/>
      </c>
      <c r="AU90" s="23" t="str">
        <f>Input!CV90</f>
        <v/>
      </c>
      <c r="AV90" s="23" t="str">
        <f>IF(I90&gt;=1,INDEX(OperatorIDList,MATCH(AP90,OperatorNameList,0)),"")</f>
        <v>VNMOBILE</v>
      </c>
      <c r="AW90" s="23" t="str">
        <f>IF(I90&gt;=2,INDEX(OperatorIDList,MATCH(AQ90,OperatorNameList,0)),"")</f>
        <v>VNMOBILE</v>
      </c>
      <c r="AX90" s="23" t="str">
        <f>IF(I90&gt;=3,INDEX(OperatorIDList,MATCH(AR90,OperatorNameList,0)),"")</f>
        <v/>
      </c>
      <c r="AY90" s="23" t="str">
        <f>IF(I90&gt;=4,INDEX(OperatorIDList,MATCH(AS90,OperatorNameList,0)),"")</f>
        <v/>
      </c>
      <c r="AZ90" s="23" t="str">
        <f>IF(I90&gt;=5,INDEX(OperatorIDList,MATCH(AT90,OperatorNameList,0)),"")</f>
        <v/>
      </c>
      <c r="BA90" s="23" t="str">
        <f>IF(I90&gt;=6,INDEX(OperatorIDList,MATCH(AU90,OperatorNameList,0)),"")</f>
        <v/>
      </c>
      <c r="BB90" s="23" t="str">
        <f t="shared" si="314"/>
        <v>VNMOBILE;VNMOBILE</v>
      </c>
      <c r="BC90" s="23" t="str">
        <f>Input!Y90</f>
        <v>359205</v>
      </c>
      <c r="BD90" s="23" t="str">
        <f>Input!AO90</f>
        <v>359205</v>
      </c>
      <c r="BE90" s="23">
        <f>Input!BE90</f>
        <v>0</v>
      </c>
      <c r="BF90" s="23" t="str">
        <f>Input!BU90</f>
        <v/>
      </c>
      <c r="BG90" s="23" t="str">
        <f>Input!CI90</f>
        <v/>
      </c>
      <c r="BH90" s="23" t="str">
        <f>Input!CW90</f>
        <v/>
      </c>
      <c r="BI90" s="23" t="str">
        <f>Input!Z90</f>
        <v>ERICSSON RBS 2216</v>
      </c>
      <c r="BJ90" s="23" t="str">
        <f>Input!AP90</f>
        <v>ZTE ZXSDR BS8700</v>
      </c>
      <c r="BK90" s="23">
        <f>Input!BF90</f>
        <v>0</v>
      </c>
      <c r="BL90" s="23" t="str">
        <f>Input!BV90</f>
        <v/>
      </c>
      <c r="BM90" s="23" t="str">
        <f>Input!CJ90</f>
        <v/>
      </c>
      <c r="BN90" s="23" t="str">
        <f>Input!CX90</f>
        <v/>
      </c>
      <c r="BO90" s="350">
        <f>IF(ISNUMBER(Input!AA90),Input!AA90,0)</f>
        <v>3</v>
      </c>
      <c r="BP90" s="350">
        <f>IF(ISNUMBER(Input!AQ90),Input!AQ90,0)</f>
        <v>3</v>
      </c>
      <c r="BQ90" s="350">
        <f>IF(ISNUMBER(Input!BG90),Input!BG90,0)</f>
        <v>0</v>
      </c>
      <c r="BR90" s="350">
        <f>IF(ISNUMBER(Input!BW90),Input!BW90,0)</f>
        <v>0</v>
      </c>
      <c r="BS90" s="350">
        <f>IF(ISNUMBER(Input!CK90),Input!CK90,0)</f>
        <v>0</v>
      </c>
      <c r="BT90" s="351">
        <f>IF(ISNUMBER(Input!CY90),Input!CY90,0)</f>
        <v>0</v>
      </c>
      <c r="BU90" s="23" t="str">
        <f>Input!AF90</f>
        <v>3/3/2</v>
      </c>
      <c r="BV90" s="23" t="str">
        <f>Input!AV90</f>
        <v>2/2/2</v>
      </c>
      <c r="BW90" s="23" t="str">
        <f>Input!BL90</f>
        <v/>
      </c>
      <c r="BX90" s="23" t="str">
        <f>Input!CA90</f>
        <v/>
      </c>
      <c r="BY90" s="23" t="str">
        <f>Input!CO90</f>
        <v/>
      </c>
      <c r="BZ90" s="23" t="str">
        <f>Input!DC90</f>
        <v/>
      </c>
      <c r="CA90" s="23">
        <f t="shared" si="315"/>
        <v>3</v>
      </c>
      <c r="CB90" s="23">
        <f t="shared" si="316"/>
        <v>3</v>
      </c>
      <c r="CC90" s="23">
        <f t="shared" si="317"/>
        <v>2</v>
      </c>
      <c r="CD90" s="23">
        <f t="shared" si="318"/>
        <v>0</v>
      </c>
      <c r="CE90" s="23">
        <f t="shared" si="319"/>
        <v>0</v>
      </c>
      <c r="CF90" s="23">
        <f t="shared" si="320"/>
        <v>0</v>
      </c>
      <c r="CG90" s="23">
        <f t="shared" si="321"/>
        <v>2</v>
      </c>
      <c r="CH90" s="23">
        <f t="shared" si="322"/>
        <v>2</v>
      </c>
      <c r="CI90" s="23">
        <f t="shared" si="323"/>
        <v>2</v>
      </c>
      <c r="CJ90" s="23">
        <f t="shared" si="324"/>
        <v>0</v>
      </c>
      <c r="CK90" s="23">
        <f t="shared" si="325"/>
        <v>0</v>
      </c>
      <c r="CL90" s="23">
        <f t="shared" si="326"/>
        <v>0</v>
      </c>
      <c r="CM90" s="23">
        <f t="shared" si="327"/>
        <v>0</v>
      </c>
      <c r="CN90" s="23">
        <f t="shared" si="328"/>
        <v>0</v>
      </c>
      <c r="CO90" s="23">
        <f t="shared" si="329"/>
        <v>0</v>
      </c>
      <c r="CP90" s="23">
        <f t="shared" si="330"/>
        <v>0</v>
      </c>
      <c r="CQ90" s="23">
        <f t="shared" si="331"/>
        <v>0</v>
      </c>
      <c r="CR90" s="23">
        <f t="shared" si="332"/>
        <v>0</v>
      </c>
      <c r="CS90" s="23">
        <f t="shared" si="333"/>
        <v>0</v>
      </c>
      <c r="CT90" s="23">
        <f t="shared" si="334"/>
        <v>0</v>
      </c>
      <c r="CU90" s="23">
        <f t="shared" si="335"/>
        <v>0</v>
      </c>
      <c r="CV90" s="23">
        <f t="shared" si="336"/>
        <v>0</v>
      </c>
      <c r="CW90" s="23">
        <f t="shared" si="337"/>
        <v>0</v>
      </c>
      <c r="CX90" s="23">
        <f t="shared" si="338"/>
        <v>0</v>
      </c>
      <c r="CY90" s="23">
        <f t="shared" si="339"/>
        <v>0</v>
      </c>
      <c r="CZ90" s="23">
        <f t="shared" si="340"/>
        <v>0</v>
      </c>
      <c r="DA90" s="23">
        <f t="shared" si="341"/>
        <v>0</v>
      </c>
      <c r="DB90" s="23">
        <f t="shared" si="342"/>
        <v>0</v>
      </c>
      <c r="DC90" s="23">
        <f t="shared" si="343"/>
        <v>0</v>
      </c>
      <c r="DD90" s="23">
        <f t="shared" si="344"/>
        <v>0</v>
      </c>
      <c r="DE90" s="23">
        <f t="shared" si="345"/>
        <v>0</v>
      </c>
      <c r="DF90" s="23">
        <f t="shared" si="346"/>
        <v>0</v>
      </c>
      <c r="DG90" s="23">
        <f t="shared" si="347"/>
        <v>0</v>
      </c>
      <c r="DH90" s="23">
        <f t="shared" si="348"/>
        <v>0</v>
      </c>
      <c r="DI90" s="23">
        <f t="shared" si="349"/>
        <v>0</v>
      </c>
      <c r="DJ90" s="23">
        <f t="shared" si="350"/>
        <v>0</v>
      </c>
      <c r="DK90" s="23" t="str">
        <f>Input!AK90</f>
        <v>76W/76W/40W</v>
      </c>
      <c r="DL90" s="23" t="str">
        <f>Input!BA90</f>
        <v>80W/80W/80W</v>
      </c>
      <c r="DM90" s="23" t="str">
        <f>Input!BQ90</f>
        <v/>
      </c>
      <c r="DN90" s="23" t="str">
        <f>Input!CE90</f>
        <v/>
      </c>
      <c r="DO90" s="23" t="str">
        <f>Input!CS90</f>
        <v/>
      </c>
      <c r="DP90" s="23" t="str">
        <f>Input!DG90</f>
        <v/>
      </c>
      <c r="DQ90" s="23" t="str">
        <f t="shared" si="351"/>
        <v>76W/ 76W/ 40W</v>
      </c>
      <c r="DR90" s="23" t="str">
        <f t="shared" si="352"/>
        <v>80W/ 80W/ 80W</v>
      </c>
      <c r="DS90" s="23" t="str">
        <f t="shared" si="353"/>
        <v/>
      </c>
      <c r="DT90" s="23" t="str">
        <f t="shared" si="354"/>
        <v/>
      </c>
      <c r="DU90" s="23" t="str">
        <f t="shared" si="355"/>
        <v/>
      </c>
      <c r="DV90" s="23" t="str">
        <f t="shared" si="356"/>
        <v/>
      </c>
      <c r="DW90" s="23">
        <f t="shared" si="357"/>
        <v>76</v>
      </c>
      <c r="DX90" s="23">
        <f t="shared" si="358"/>
        <v>76</v>
      </c>
      <c r="DY90" s="23">
        <f t="shared" si="359"/>
        <v>40</v>
      </c>
      <c r="DZ90" s="23">
        <f t="shared" si="360"/>
        <v>0</v>
      </c>
      <c r="EA90" s="23">
        <f t="shared" si="361"/>
        <v>0</v>
      </c>
      <c r="EB90" s="23">
        <f t="shared" si="362"/>
        <v>0</v>
      </c>
      <c r="EC90" s="23">
        <f t="shared" si="363"/>
        <v>76</v>
      </c>
      <c r="ED90" s="23">
        <f t="shared" si="364"/>
        <v>80</v>
      </c>
      <c r="EE90" s="23">
        <f t="shared" si="365"/>
        <v>80</v>
      </c>
      <c r="EF90" s="23">
        <f t="shared" si="366"/>
        <v>80</v>
      </c>
      <c r="EG90" s="23">
        <f t="shared" si="367"/>
        <v>0</v>
      </c>
      <c r="EH90" s="23">
        <f t="shared" si="368"/>
        <v>0</v>
      </c>
      <c r="EI90" s="23">
        <f t="shared" si="369"/>
        <v>0</v>
      </c>
      <c r="EJ90" s="23">
        <f t="shared" si="370"/>
        <v>80</v>
      </c>
      <c r="EK90" s="23">
        <f t="shared" si="371"/>
        <v>0</v>
      </c>
      <c r="EL90" s="23">
        <f t="shared" si="372"/>
        <v>0</v>
      </c>
      <c r="EM90" s="23">
        <f t="shared" si="373"/>
        <v>0</v>
      </c>
      <c r="EN90" s="23">
        <f t="shared" si="374"/>
        <v>0</v>
      </c>
      <c r="EO90" s="23">
        <f t="shared" si="375"/>
        <v>0</v>
      </c>
      <c r="EP90" s="23">
        <f t="shared" si="376"/>
        <v>0</v>
      </c>
      <c r="EQ90" s="23">
        <f t="shared" si="377"/>
        <v>0</v>
      </c>
      <c r="ER90" s="23">
        <f t="shared" si="378"/>
        <v>0</v>
      </c>
      <c r="ES90" s="23">
        <f t="shared" si="379"/>
        <v>0</v>
      </c>
      <c r="ET90" s="23">
        <f t="shared" si="380"/>
        <v>0</v>
      </c>
      <c r="EU90" s="23">
        <f t="shared" si="381"/>
        <v>0</v>
      </c>
      <c r="EV90" s="23">
        <f t="shared" si="382"/>
        <v>0</v>
      </c>
      <c r="EW90" s="23">
        <f t="shared" si="383"/>
        <v>0</v>
      </c>
      <c r="EX90" s="23">
        <f t="shared" si="384"/>
        <v>0</v>
      </c>
      <c r="EY90" s="23">
        <f t="shared" si="385"/>
        <v>0</v>
      </c>
      <c r="EZ90" s="23">
        <f t="shared" si="386"/>
        <v>0</v>
      </c>
      <c r="FA90" s="23">
        <f t="shared" si="387"/>
        <v>0</v>
      </c>
      <c r="FB90" s="23">
        <f t="shared" si="388"/>
        <v>0</v>
      </c>
      <c r="FC90" s="23">
        <f t="shared" si="389"/>
        <v>0</v>
      </c>
      <c r="FD90" s="23">
        <f t="shared" si="390"/>
        <v>0</v>
      </c>
      <c r="FE90" s="23">
        <f t="shared" si="391"/>
        <v>0</v>
      </c>
      <c r="FF90" s="23">
        <f t="shared" si="392"/>
        <v>0</v>
      </c>
      <c r="FG90" s="23">
        <f t="shared" si="393"/>
        <v>0</v>
      </c>
      <c r="FH90" s="23">
        <f t="shared" si="394"/>
        <v>0</v>
      </c>
      <c r="FI90" s="23">
        <f t="shared" si="395"/>
        <v>0</v>
      </c>
      <c r="FJ90" s="23">
        <f t="shared" si="396"/>
        <v>0</v>
      </c>
      <c r="FK90" s="23">
        <f t="shared" si="397"/>
        <v>0</v>
      </c>
      <c r="FL90" s="23">
        <f t="shared" si="398"/>
        <v>0</v>
      </c>
      <c r="FM90" s="23">
        <f t="shared" si="399"/>
        <v>80</v>
      </c>
      <c r="FN90" s="23" t="str">
        <f>Input!AL90</f>
        <v>G900</v>
      </c>
      <c r="FO90" s="23" t="str">
        <f>Input!BB90</f>
        <v>U2100</v>
      </c>
      <c r="FP90" s="23">
        <f>Input!BR90</f>
        <v>0</v>
      </c>
      <c r="FQ90" s="23" t="str">
        <f>Input!CF90</f>
        <v/>
      </c>
      <c r="FR90" s="23" t="str">
        <f>Input!CT90</f>
        <v/>
      </c>
      <c r="FS90" s="23" t="str">
        <f>Input!DH90</f>
        <v/>
      </c>
      <c r="FT90" s="23" t="str">
        <f>Input!AM90</f>
        <v>27m/ 27m/ 27m</v>
      </c>
      <c r="FU90" s="23" t="str">
        <f>Input!BC90</f>
        <v>25m/ 25m/ 25m</v>
      </c>
      <c r="FV90" s="23">
        <f>Input!BS90</f>
        <v>0</v>
      </c>
      <c r="FW90" s="23" t="str">
        <f>Input!CG90</f>
        <v/>
      </c>
      <c r="FX90" s="23" t="str">
        <f>Input!CU90</f>
        <v/>
      </c>
      <c r="FY90" s="23" t="str">
        <f>Input!DI90</f>
        <v/>
      </c>
      <c r="FZ90" s="23" t="str">
        <f t="shared" si="400"/>
        <v>27m/ 27m/ 27m</v>
      </c>
      <c r="GA90" s="23" t="str">
        <f t="shared" si="401"/>
        <v>25m/ 25m/ 25m</v>
      </c>
      <c r="GB90" s="23" t="str">
        <f t="shared" si="402"/>
        <v/>
      </c>
      <c r="GC90" s="23" t="str">
        <f t="shared" si="403"/>
        <v/>
      </c>
      <c r="GD90" s="23" t="str">
        <f t="shared" si="404"/>
        <v/>
      </c>
      <c r="GE90" s="23" t="str">
        <f t="shared" si="405"/>
        <v/>
      </c>
      <c r="GF90" s="23">
        <f t="shared" si="406"/>
        <v>27</v>
      </c>
      <c r="GG90" s="23">
        <f t="shared" si="407"/>
        <v>27</v>
      </c>
      <c r="GH90" s="23">
        <f t="shared" si="408"/>
        <v>27</v>
      </c>
      <c r="GI90" s="23">
        <f t="shared" si="409"/>
        <v>0</v>
      </c>
      <c r="GJ90" s="23">
        <f t="shared" si="410"/>
        <v>0</v>
      </c>
      <c r="GK90" s="23">
        <f t="shared" si="411"/>
        <v>0</v>
      </c>
      <c r="GL90" s="23">
        <f t="shared" si="412"/>
        <v>25</v>
      </c>
      <c r="GM90" s="23">
        <f t="shared" si="413"/>
        <v>25</v>
      </c>
      <c r="GN90" s="23">
        <f t="shared" si="414"/>
        <v>25</v>
      </c>
      <c r="GO90" s="23">
        <f t="shared" si="415"/>
        <v>0</v>
      </c>
      <c r="GP90" s="23">
        <f t="shared" si="416"/>
        <v>0</v>
      </c>
      <c r="GQ90" s="23">
        <f t="shared" si="417"/>
        <v>0</v>
      </c>
      <c r="GR90" s="23">
        <f t="shared" si="418"/>
        <v>0</v>
      </c>
      <c r="GS90" s="23">
        <f t="shared" si="419"/>
        <v>0</v>
      </c>
      <c r="GT90" s="23">
        <f t="shared" si="420"/>
        <v>0</v>
      </c>
      <c r="GU90" s="23">
        <f t="shared" si="421"/>
        <v>0</v>
      </c>
      <c r="GV90" s="23">
        <f t="shared" si="422"/>
        <v>0</v>
      </c>
      <c r="GW90" s="23">
        <f t="shared" si="423"/>
        <v>0</v>
      </c>
      <c r="GX90" s="23">
        <f t="shared" si="424"/>
        <v>0</v>
      </c>
      <c r="GY90" s="23">
        <f t="shared" si="425"/>
        <v>0</v>
      </c>
      <c r="GZ90" s="23">
        <f t="shared" si="426"/>
        <v>0</v>
      </c>
      <c r="HA90" s="23">
        <f t="shared" si="427"/>
        <v>0</v>
      </c>
      <c r="HB90" s="23">
        <f t="shared" si="428"/>
        <v>0</v>
      </c>
      <c r="HC90" s="23">
        <f t="shared" si="429"/>
        <v>0</v>
      </c>
      <c r="HD90" s="23">
        <f t="shared" si="430"/>
        <v>0</v>
      </c>
      <c r="HE90" s="23">
        <f t="shared" si="431"/>
        <v>0</v>
      </c>
      <c r="HF90" s="23">
        <f t="shared" si="432"/>
        <v>0</v>
      </c>
      <c r="HG90" s="23">
        <f t="shared" si="433"/>
        <v>0</v>
      </c>
      <c r="HH90" s="23">
        <f t="shared" si="434"/>
        <v>0</v>
      </c>
      <c r="HI90" s="23">
        <f t="shared" si="435"/>
        <v>0</v>
      </c>
      <c r="HJ90" s="23">
        <f t="shared" si="436"/>
        <v>0</v>
      </c>
      <c r="HK90" s="23">
        <f t="shared" si="437"/>
        <v>0</v>
      </c>
      <c r="HL90" s="23">
        <f t="shared" si="438"/>
        <v>0</v>
      </c>
      <c r="HM90" s="23">
        <f t="shared" si="439"/>
        <v>0</v>
      </c>
      <c r="HN90" s="23">
        <f t="shared" si="440"/>
        <v>0</v>
      </c>
      <c r="HO90" s="23">
        <f t="shared" si="441"/>
        <v>0</v>
      </c>
      <c r="HP90" s="23" t="str">
        <f>INDEX(LabNameList,MATCH(LabId,LabIDList,0))</f>
        <v>Trung tâm Kiểm định và Chứng nhận 2</v>
      </c>
      <c r="HQ90" s="23">
        <f t="shared" si="442"/>
        <v>27</v>
      </c>
      <c r="HR90" s="23">
        <f t="shared" si="443"/>
        <v>25</v>
      </c>
      <c r="HS90" s="23">
        <f t="shared" si="444"/>
        <v>0</v>
      </c>
      <c r="HT90" s="23">
        <f t="shared" si="445"/>
        <v>0</v>
      </c>
      <c r="HU90" s="23">
        <f t="shared" si="446"/>
        <v>0</v>
      </c>
      <c r="HV90" s="23">
        <f t="shared" si="447"/>
        <v>0</v>
      </c>
      <c r="HW90" s="22">
        <f t="shared" si="448"/>
        <v>25</v>
      </c>
      <c r="HX90" s="22">
        <f>Input!EB90</f>
        <v>9</v>
      </c>
      <c r="HY90" s="23">
        <v>97</v>
      </c>
      <c r="HZ90" s="23"/>
      <c r="IA90" s="23"/>
      <c r="IB90" s="23"/>
      <c r="IC90" s="25" t="str">
        <f t="shared" si="449"/>
        <v>B00089050118TG93</v>
      </c>
      <c r="ID90" s="26">
        <f>Input!O90</f>
        <v>89</v>
      </c>
      <c r="IE90" s="260" t="str">
        <f t="shared" si="450"/>
        <v>050118</v>
      </c>
      <c r="IF90" s="25" t="s">
        <v>7156</v>
      </c>
      <c r="IG90" s="260" t="str">
        <f t="shared" si="451"/>
        <v>05/01/2018</v>
      </c>
      <c r="IH90" s="260" t="str">
        <f t="shared" si="452"/>
        <v>05/01/2023</v>
      </c>
      <c r="II90" s="342" t="str">
        <f xml:space="preserve"> Input!R90</f>
        <v>05/01/2018</v>
      </c>
      <c r="IJ90" s="260">
        <f t="shared" si="453"/>
        <v>44931</v>
      </c>
      <c r="IK90" s="261">
        <f t="shared" si="454"/>
        <v>3</v>
      </c>
      <c r="IL90" s="262" t="str">
        <f t="shared" si="455"/>
        <v>3-2</v>
      </c>
      <c r="IM90" s="262" t="str">
        <f t="shared" si="456"/>
        <v>CHUNG</v>
      </c>
      <c r="IN90" s="262" t="str">
        <f t="shared" si="457"/>
        <v>KHAC</v>
      </c>
      <c r="IO90" s="262" t="str">
        <f t="shared" si="458"/>
        <v/>
      </c>
      <c r="IP90" s="262" t="str">
        <f t="shared" si="459"/>
        <v/>
      </c>
      <c r="IQ90" s="262" t="str">
        <f t="shared" si="460"/>
        <v/>
      </c>
      <c r="IR90" s="262">
        <f t="shared" si="461"/>
        <v>2</v>
      </c>
      <c r="IS90" s="262">
        <f t="shared" si="462"/>
        <v>1</v>
      </c>
      <c r="IT90" s="262" t="str">
        <f t="shared" si="463"/>
        <v>Yes</v>
      </c>
      <c r="IU90" s="262" t="str">
        <f t="shared" si="464"/>
        <v>Yes</v>
      </c>
    </row>
    <row r="91" spans="1:255" ht="114.75">
      <c r="A91" s="349">
        <f>Input!A91</f>
        <v>90</v>
      </c>
      <c r="B91" s="22" t="str">
        <f>INDEX(ApplicantIDList,MATCH(AI91,ApplicantNameList,0))</f>
        <v>VNM-HCM</v>
      </c>
      <c r="C91" s="22" t="str">
        <f>INDEX(OperatorIDList,MATCH(AJ91,OperatorNameList,0))</f>
        <v>VNMOBILE</v>
      </c>
      <c r="D91" s="22" t="str">
        <f>Input!Y91</f>
        <v>359033</v>
      </c>
      <c r="E91" s="22" t="str">
        <f>Input!G91</f>
        <v>Số 306/1D, tổ 12, khu phố 1, phường An Phú Đông, quận 12, thành phố Hồ Chí Minh.</v>
      </c>
      <c r="F91" s="22" t="str">
        <f>TRIM(SUBSTITUTE(SUBSTITUTE(Input!H91,"Thành phố ",""),"Tỉnh ",""))</f>
        <v>Hồ Chí Minh</v>
      </c>
      <c r="G91" s="22" t="str">
        <f>Input!I91</f>
        <v>106,69221</v>
      </c>
      <c r="H91" s="22" t="str">
        <f>Input!J91</f>
        <v>10,86307</v>
      </c>
      <c r="I91" s="22">
        <f>Input!V91</f>
        <v>2</v>
      </c>
      <c r="J91" s="22" t="str">
        <f>Input!K91</f>
        <v>K00090281217D005</v>
      </c>
      <c r="K91" s="24" t="str">
        <f>TEXT(Input!L91,"dd/mm/yyyy")</f>
        <v>30/12/2017</v>
      </c>
      <c r="L91" s="24" t="str">
        <f>TEXT(Input!M91,"dd/mm/yyyy")</f>
        <v>28/12/2017</v>
      </c>
      <c r="M91" s="22" t="str">
        <f t="shared" si="300"/>
        <v>CÔNG TY CỔ PHẦN VIỄN THÔNG DI ĐỘNG VIETNAMOBILE;CÔNG TY CỔ PHẦN VIỄN THÔNG DI ĐỘNG VIETNAMOBILE</v>
      </c>
      <c r="N91" s="22" t="str">
        <f t="shared" si="301"/>
        <v>359033;359033</v>
      </c>
      <c r="O91" s="22" t="str">
        <f t="shared" si="302"/>
        <v>ERICSSON RBS 2216;ZTE ZXSDR BS8700</v>
      </c>
      <c r="P91" s="22" t="str">
        <f t="shared" si="303"/>
        <v>3;3</v>
      </c>
      <c r="Q91" s="22" t="str">
        <f t="shared" si="304"/>
        <v>4/4/4;2/2/2</v>
      </c>
      <c r="R91" s="22" t="str">
        <f t="shared" si="305"/>
        <v>80W/ 80W/ 80W;80W/ 80W/ 80W</v>
      </c>
      <c r="S91" s="22" t="str">
        <f t="shared" si="306"/>
        <v>G900;U2100</v>
      </c>
      <c r="T91" s="22" t="str">
        <f t="shared" si="307"/>
        <v>41m/ 41m/ 41m;38m/ 38m/ 38m</v>
      </c>
      <c r="U91" s="22">
        <v>90</v>
      </c>
      <c r="V91" s="22"/>
      <c r="W91" s="22" t="b">
        <f>INDEX(TrueFalseList,_xlfn.IFNA(MATCH(Input!EC91,CoKhongList,0),MATCH(Input!EC91,YesNoList,0)))</f>
        <v>1</v>
      </c>
      <c r="X91" s="22" t="b">
        <f>INDEX(TrueFalseList,_xlfn.IFNA(MATCH(Input!W91,CoKhongList,0),MATCH(Input!W91,YesNoList,0)))</f>
        <v>1</v>
      </c>
      <c r="Y91" s="22">
        <f>Input!DZ91</f>
        <v>38</v>
      </c>
      <c r="Z91" s="22" t="b">
        <f>INDEX(TrueFalseList,_xlfn.IFNA(MATCH(Input!EA91,CoKhongList,0),MATCH(Input!EA91,YesNoList,0)))</f>
        <v>1</v>
      </c>
      <c r="AA91" s="22">
        <f t="shared" si="308"/>
        <v>14</v>
      </c>
      <c r="AB91" s="22" t="b">
        <v>0</v>
      </c>
      <c r="AC91" s="22" t="b">
        <v>1</v>
      </c>
      <c r="AD91" s="22">
        <f>Input!DR91</f>
        <v>0</v>
      </c>
      <c r="AE91" s="22"/>
      <c r="AF91" s="22">
        <f>Options!D95</f>
        <v>0</v>
      </c>
      <c r="AG91" s="22">
        <f t="shared" si="309"/>
        <v>0</v>
      </c>
      <c r="AH91" s="23"/>
      <c r="AI91" s="350" t="str">
        <f>Input!E91</f>
        <v>CHI NHÁNH CÔNG TY CỔ PHẦN VIỄN THÔNG DI ĐỘNG VIETNAMOBILE TẠI THÀNH PHỐ HỒ CHÍ MINH</v>
      </c>
      <c r="AJ91" s="350" t="str">
        <f>Input!F91</f>
        <v>CÔNG TY CỔ PHẦN VIỄN THÔNG DI ĐỘNG VIETNAMOBILE</v>
      </c>
      <c r="AK91" s="22">
        <f t="shared" si="310"/>
        <v>5</v>
      </c>
      <c r="AL91" s="258" t="str">
        <f t="shared" si="311"/>
        <v>thành phố Hồ Chí Minh.</v>
      </c>
      <c r="AM91" s="258" t="str">
        <f t="shared" si="312"/>
        <v>quận 12</v>
      </c>
      <c r="AN91" s="258" t="str">
        <f t="shared" si="313"/>
        <v>phường An Phú Đông</v>
      </c>
      <c r="AO91" s="22" t="str">
        <f>INDEX(CityIDList,MATCH(F91,CityNameList,0))</f>
        <v>HCM</v>
      </c>
      <c r="AP91" s="23" t="str">
        <f>Input!X91</f>
        <v>CÔNG TY CỔ PHẦN VIỄN THÔNG DI ĐỘNG VIETNAMOBILE</v>
      </c>
      <c r="AQ91" s="23" t="str">
        <f>Input!AN91</f>
        <v>CÔNG TY CỔ PHẦN VIỄN THÔNG DI ĐỘNG VIETNAMOBILE</v>
      </c>
      <c r="AR91" s="23">
        <f>Input!BD91</f>
        <v>0</v>
      </c>
      <c r="AS91" s="23" t="str">
        <f>Input!BT91</f>
        <v/>
      </c>
      <c r="AT91" s="23" t="str">
        <f>Input!CH91</f>
        <v/>
      </c>
      <c r="AU91" s="23" t="str">
        <f>Input!CV91</f>
        <v/>
      </c>
      <c r="AV91" s="23" t="str">
        <f>IF(I91&gt;=1,INDEX(OperatorIDList,MATCH(AP91,OperatorNameList,0)),"")</f>
        <v>VNMOBILE</v>
      </c>
      <c r="AW91" s="23" t="str">
        <f>IF(I91&gt;=2,INDEX(OperatorIDList,MATCH(AQ91,OperatorNameList,0)),"")</f>
        <v>VNMOBILE</v>
      </c>
      <c r="AX91" s="23" t="str">
        <f>IF(I91&gt;=3,INDEX(OperatorIDList,MATCH(AR91,OperatorNameList,0)),"")</f>
        <v/>
      </c>
      <c r="AY91" s="23" t="str">
        <f>IF(I91&gt;=4,INDEX(OperatorIDList,MATCH(AS91,OperatorNameList,0)),"")</f>
        <v/>
      </c>
      <c r="AZ91" s="23" t="str">
        <f>IF(I91&gt;=5,INDEX(OperatorIDList,MATCH(AT91,OperatorNameList,0)),"")</f>
        <v/>
      </c>
      <c r="BA91" s="23" t="str">
        <f>IF(I91&gt;=6,INDEX(OperatorIDList,MATCH(AU91,OperatorNameList,0)),"")</f>
        <v/>
      </c>
      <c r="BB91" s="23" t="str">
        <f t="shared" si="314"/>
        <v>VNMOBILE;VNMOBILE</v>
      </c>
      <c r="BC91" s="23" t="str">
        <f>Input!Y91</f>
        <v>359033</v>
      </c>
      <c r="BD91" s="23" t="str">
        <f>Input!AO91</f>
        <v>359033</v>
      </c>
      <c r="BE91" s="23">
        <f>Input!BE91</f>
        <v>0</v>
      </c>
      <c r="BF91" s="23" t="str">
        <f>Input!BU91</f>
        <v/>
      </c>
      <c r="BG91" s="23" t="str">
        <f>Input!CI91</f>
        <v/>
      </c>
      <c r="BH91" s="23" t="str">
        <f>Input!CW91</f>
        <v/>
      </c>
      <c r="BI91" s="23" t="str">
        <f>Input!Z91</f>
        <v>ERICSSON RBS 2216</v>
      </c>
      <c r="BJ91" s="23" t="str">
        <f>Input!AP91</f>
        <v>ZTE ZXSDR BS8700</v>
      </c>
      <c r="BK91" s="23">
        <f>Input!BF91</f>
        <v>0</v>
      </c>
      <c r="BL91" s="23" t="str">
        <f>Input!BV91</f>
        <v/>
      </c>
      <c r="BM91" s="23" t="str">
        <f>Input!CJ91</f>
        <v/>
      </c>
      <c r="BN91" s="23" t="str">
        <f>Input!CX91</f>
        <v/>
      </c>
      <c r="BO91" s="350">
        <f>IF(ISNUMBER(Input!AA91),Input!AA91,0)</f>
        <v>3</v>
      </c>
      <c r="BP91" s="350">
        <f>IF(ISNUMBER(Input!AQ91),Input!AQ91,0)</f>
        <v>3</v>
      </c>
      <c r="BQ91" s="350">
        <f>IF(ISNUMBER(Input!BG91),Input!BG91,0)</f>
        <v>0</v>
      </c>
      <c r="BR91" s="350">
        <f>IF(ISNUMBER(Input!BW91),Input!BW91,0)</f>
        <v>0</v>
      </c>
      <c r="BS91" s="350">
        <f>IF(ISNUMBER(Input!CK91),Input!CK91,0)</f>
        <v>0</v>
      </c>
      <c r="BT91" s="351">
        <f>IF(ISNUMBER(Input!CY91),Input!CY91,0)</f>
        <v>0</v>
      </c>
      <c r="BU91" s="23" t="str">
        <f>Input!AF91</f>
        <v>4/4/4</v>
      </c>
      <c r="BV91" s="23" t="str">
        <f>Input!AV91</f>
        <v>2/2/2</v>
      </c>
      <c r="BW91" s="23" t="str">
        <f>Input!BL91</f>
        <v/>
      </c>
      <c r="BX91" s="23" t="str">
        <f>Input!CA91</f>
        <v/>
      </c>
      <c r="BY91" s="23" t="str">
        <f>Input!CO91</f>
        <v/>
      </c>
      <c r="BZ91" s="23" t="str">
        <f>Input!DC91</f>
        <v/>
      </c>
      <c r="CA91" s="23">
        <f t="shared" si="315"/>
        <v>4</v>
      </c>
      <c r="CB91" s="23">
        <f t="shared" si="316"/>
        <v>4</v>
      </c>
      <c r="CC91" s="23">
        <f t="shared" si="317"/>
        <v>4</v>
      </c>
      <c r="CD91" s="23">
        <f t="shared" si="318"/>
        <v>0</v>
      </c>
      <c r="CE91" s="23">
        <f t="shared" si="319"/>
        <v>0</v>
      </c>
      <c r="CF91" s="23">
        <f t="shared" si="320"/>
        <v>0</v>
      </c>
      <c r="CG91" s="23">
        <f t="shared" si="321"/>
        <v>2</v>
      </c>
      <c r="CH91" s="23">
        <f t="shared" si="322"/>
        <v>2</v>
      </c>
      <c r="CI91" s="23">
        <f t="shared" si="323"/>
        <v>2</v>
      </c>
      <c r="CJ91" s="23">
        <f t="shared" si="324"/>
        <v>0</v>
      </c>
      <c r="CK91" s="23">
        <f t="shared" si="325"/>
        <v>0</v>
      </c>
      <c r="CL91" s="23">
        <f t="shared" si="326"/>
        <v>0</v>
      </c>
      <c r="CM91" s="23">
        <f t="shared" si="327"/>
        <v>0</v>
      </c>
      <c r="CN91" s="23">
        <f t="shared" si="328"/>
        <v>0</v>
      </c>
      <c r="CO91" s="23">
        <f t="shared" si="329"/>
        <v>0</v>
      </c>
      <c r="CP91" s="23">
        <f t="shared" si="330"/>
        <v>0</v>
      </c>
      <c r="CQ91" s="23">
        <f t="shared" si="331"/>
        <v>0</v>
      </c>
      <c r="CR91" s="23">
        <f t="shared" si="332"/>
        <v>0</v>
      </c>
      <c r="CS91" s="23">
        <f t="shared" si="333"/>
        <v>0</v>
      </c>
      <c r="CT91" s="23">
        <f t="shared" si="334"/>
        <v>0</v>
      </c>
      <c r="CU91" s="23">
        <f t="shared" si="335"/>
        <v>0</v>
      </c>
      <c r="CV91" s="23">
        <f t="shared" si="336"/>
        <v>0</v>
      </c>
      <c r="CW91" s="23">
        <f t="shared" si="337"/>
        <v>0</v>
      </c>
      <c r="CX91" s="23">
        <f t="shared" si="338"/>
        <v>0</v>
      </c>
      <c r="CY91" s="23">
        <f t="shared" si="339"/>
        <v>0</v>
      </c>
      <c r="CZ91" s="23">
        <f t="shared" si="340"/>
        <v>0</v>
      </c>
      <c r="DA91" s="23">
        <f t="shared" si="341"/>
        <v>0</v>
      </c>
      <c r="DB91" s="23">
        <f t="shared" si="342"/>
        <v>0</v>
      </c>
      <c r="DC91" s="23">
        <f t="shared" si="343"/>
        <v>0</v>
      </c>
      <c r="DD91" s="23">
        <f t="shared" si="344"/>
        <v>0</v>
      </c>
      <c r="DE91" s="23">
        <f t="shared" si="345"/>
        <v>0</v>
      </c>
      <c r="DF91" s="23">
        <f t="shared" si="346"/>
        <v>0</v>
      </c>
      <c r="DG91" s="23">
        <f t="shared" si="347"/>
        <v>0</v>
      </c>
      <c r="DH91" s="23">
        <f t="shared" si="348"/>
        <v>0</v>
      </c>
      <c r="DI91" s="23">
        <f t="shared" si="349"/>
        <v>0</v>
      </c>
      <c r="DJ91" s="23">
        <f t="shared" si="350"/>
        <v>0</v>
      </c>
      <c r="DK91" s="23" t="str">
        <f>Input!AK91</f>
        <v>80W/80W/80W</v>
      </c>
      <c r="DL91" s="23" t="str">
        <f>Input!BA91</f>
        <v>80W/80W/80W</v>
      </c>
      <c r="DM91" s="23" t="str">
        <f>Input!BQ91</f>
        <v/>
      </c>
      <c r="DN91" s="23" t="str">
        <f>Input!CE91</f>
        <v/>
      </c>
      <c r="DO91" s="23" t="str">
        <f>Input!CS91</f>
        <v/>
      </c>
      <c r="DP91" s="23" t="str">
        <f>Input!DG91</f>
        <v/>
      </c>
      <c r="DQ91" s="23" t="str">
        <f t="shared" si="351"/>
        <v>80W/ 80W/ 80W</v>
      </c>
      <c r="DR91" s="23" t="str">
        <f t="shared" si="352"/>
        <v>80W/ 80W/ 80W</v>
      </c>
      <c r="DS91" s="23" t="str">
        <f t="shared" si="353"/>
        <v/>
      </c>
      <c r="DT91" s="23" t="str">
        <f t="shared" si="354"/>
        <v/>
      </c>
      <c r="DU91" s="23" t="str">
        <f t="shared" si="355"/>
        <v/>
      </c>
      <c r="DV91" s="23" t="str">
        <f t="shared" si="356"/>
        <v/>
      </c>
      <c r="DW91" s="23">
        <f t="shared" si="357"/>
        <v>80</v>
      </c>
      <c r="DX91" s="23">
        <f t="shared" si="358"/>
        <v>80</v>
      </c>
      <c r="DY91" s="23">
        <f t="shared" si="359"/>
        <v>80</v>
      </c>
      <c r="DZ91" s="23">
        <f t="shared" si="360"/>
        <v>0</v>
      </c>
      <c r="EA91" s="23">
        <f t="shared" si="361"/>
        <v>0</v>
      </c>
      <c r="EB91" s="23">
        <f t="shared" si="362"/>
        <v>0</v>
      </c>
      <c r="EC91" s="23">
        <f t="shared" si="363"/>
        <v>80</v>
      </c>
      <c r="ED91" s="23">
        <f t="shared" si="364"/>
        <v>80</v>
      </c>
      <c r="EE91" s="23">
        <f t="shared" si="365"/>
        <v>80</v>
      </c>
      <c r="EF91" s="23">
        <f t="shared" si="366"/>
        <v>80</v>
      </c>
      <c r="EG91" s="23">
        <f t="shared" si="367"/>
        <v>0</v>
      </c>
      <c r="EH91" s="23">
        <f t="shared" si="368"/>
        <v>0</v>
      </c>
      <c r="EI91" s="23">
        <f t="shared" si="369"/>
        <v>0</v>
      </c>
      <c r="EJ91" s="23">
        <f t="shared" si="370"/>
        <v>80</v>
      </c>
      <c r="EK91" s="23">
        <f t="shared" si="371"/>
        <v>0</v>
      </c>
      <c r="EL91" s="23">
        <f t="shared" si="372"/>
        <v>0</v>
      </c>
      <c r="EM91" s="23">
        <f t="shared" si="373"/>
        <v>0</v>
      </c>
      <c r="EN91" s="23">
        <f t="shared" si="374"/>
        <v>0</v>
      </c>
      <c r="EO91" s="23">
        <f t="shared" si="375"/>
        <v>0</v>
      </c>
      <c r="EP91" s="23">
        <f t="shared" si="376"/>
        <v>0</v>
      </c>
      <c r="EQ91" s="23">
        <f t="shared" si="377"/>
        <v>0</v>
      </c>
      <c r="ER91" s="23">
        <f t="shared" si="378"/>
        <v>0</v>
      </c>
      <c r="ES91" s="23">
        <f t="shared" si="379"/>
        <v>0</v>
      </c>
      <c r="ET91" s="23">
        <f t="shared" si="380"/>
        <v>0</v>
      </c>
      <c r="EU91" s="23">
        <f t="shared" si="381"/>
        <v>0</v>
      </c>
      <c r="EV91" s="23">
        <f t="shared" si="382"/>
        <v>0</v>
      </c>
      <c r="EW91" s="23">
        <f t="shared" si="383"/>
        <v>0</v>
      </c>
      <c r="EX91" s="23">
        <f t="shared" si="384"/>
        <v>0</v>
      </c>
      <c r="EY91" s="23">
        <f t="shared" si="385"/>
        <v>0</v>
      </c>
      <c r="EZ91" s="23">
        <f t="shared" si="386"/>
        <v>0</v>
      </c>
      <c r="FA91" s="23">
        <f t="shared" si="387"/>
        <v>0</v>
      </c>
      <c r="FB91" s="23">
        <f t="shared" si="388"/>
        <v>0</v>
      </c>
      <c r="FC91" s="23">
        <f t="shared" si="389"/>
        <v>0</v>
      </c>
      <c r="FD91" s="23">
        <f t="shared" si="390"/>
        <v>0</v>
      </c>
      <c r="FE91" s="23">
        <f t="shared" si="391"/>
        <v>0</v>
      </c>
      <c r="FF91" s="23">
        <f t="shared" si="392"/>
        <v>0</v>
      </c>
      <c r="FG91" s="23">
        <f t="shared" si="393"/>
        <v>0</v>
      </c>
      <c r="FH91" s="23">
        <f t="shared" si="394"/>
        <v>0</v>
      </c>
      <c r="FI91" s="23">
        <f t="shared" si="395"/>
        <v>0</v>
      </c>
      <c r="FJ91" s="23">
        <f t="shared" si="396"/>
        <v>0</v>
      </c>
      <c r="FK91" s="23">
        <f t="shared" si="397"/>
        <v>0</v>
      </c>
      <c r="FL91" s="23">
        <f t="shared" si="398"/>
        <v>0</v>
      </c>
      <c r="FM91" s="23">
        <f t="shared" si="399"/>
        <v>80</v>
      </c>
      <c r="FN91" s="23" t="str">
        <f>Input!AL91</f>
        <v>G900</v>
      </c>
      <c r="FO91" s="23" t="str">
        <f>Input!BB91</f>
        <v>U2100</v>
      </c>
      <c r="FP91" s="23">
        <f>Input!BR91</f>
        <v>0</v>
      </c>
      <c r="FQ91" s="23" t="str">
        <f>Input!CF91</f>
        <v/>
      </c>
      <c r="FR91" s="23" t="str">
        <f>Input!CT91</f>
        <v/>
      </c>
      <c r="FS91" s="23" t="str">
        <f>Input!DH91</f>
        <v/>
      </c>
      <c r="FT91" s="23" t="str">
        <f>Input!AM91</f>
        <v>41m/ 41m/ 41m</v>
      </c>
      <c r="FU91" s="23" t="str">
        <f>Input!BC91</f>
        <v>38m/ 38m/ 38m</v>
      </c>
      <c r="FV91" s="23">
        <f>Input!BS91</f>
        <v>0</v>
      </c>
      <c r="FW91" s="23" t="str">
        <f>Input!CG91</f>
        <v/>
      </c>
      <c r="FX91" s="23" t="str">
        <f>Input!CU91</f>
        <v/>
      </c>
      <c r="FY91" s="23" t="str">
        <f>Input!DI91</f>
        <v/>
      </c>
      <c r="FZ91" s="23" t="str">
        <f t="shared" si="400"/>
        <v>41m/ 41m/ 41m</v>
      </c>
      <c r="GA91" s="23" t="str">
        <f t="shared" si="401"/>
        <v>38m/ 38m/ 38m</v>
      </c>
      <c r="GB91" s="23" t="str">
        <f t="shared" si="402"/>
        <v/>
      </c>
      <c r="GC91" s="23" t="str">
        <f t="shared" si="403"/>
        <v/>
      </c>
      <c r="GD91" s="23" t="str">
        <f t="shared" si="404"/>
        <v/>
      </c>
      <c r="GE91" s="23" t="str">
        <f t="shared" si="405"/>
        <v/>
      </c>
      <c r="GF91" s="23">
        <f t="shared" si="406"/>
        <v>41</v>
      </c>
      <c r="GG91" s="23">
        <f t="shared" si="407"/>
        <v>41</v>
      </c>
      <c r="GH91" s="23">
        <f t="shared" si="408"/>
        <v>41</v>
      </c>
      <c r="GI91" s="23">
        <f t="shared" si="409"/>
        <v>0</v>
      </c>
      <c r="GJ91" s="23">
        <f t="shared" si="410"/>
        <v>0</v>
      </c>
      <c r="GK91" s="23">
        <f t="shared" si="411"/>
        <v>0</v>
      </c>
      <c r="GL91" s="23">
        <f t="shared" si="412"/>
        <v>38</v>
      </c>
      <c r="GM91" s="23">
        <f t="shared" si="413"/>
        <v>38</v>
      </c>
      <c r="GN91" s="23">
        <f t="shared" si="414"/>
        <v>38</v>
      </c>
      <c r="GO91" s="23">
        <f t="shared" si="415"/>
        <v>0</v>
      </c>
      <c r="GP91" s="23">
        <f t="shared" si="416"/>
        <v>0</v>
      </c>
      <c r="GQ91" s="23">
        <f t="shared" si="417"/>
        <v>0</v>
      </c>
      <c r="GR91" s="23">
        <f t="shared" si="418"/>
        <v>0</v>
      </c>
      <c r="GS91" s="23">
        <f t="shared" si="419"/>
        <v>0</v>
      </c>
      <c r="GT91" s="23">
        <f t="shared" si="420"/>
        <v>0</v>
      </c>
      <c r="GU91" s="23">
        <f t="shared" si="421"/>
        <v>0</v>
      </c>
      <c r="GV91" s="23">
        <f t="shared" si="422"/>
        <v>0</v>
      </c>
      <c r="GW91" s="23">
        <f t="shared" si="423"/>
        <v>0</v>
      </c>
      <c r="GX91" s="23">
        <f t="shared" si="424"/>
        <v>0</v>
      </c>
      <c r="GY91" s="23">
        <f t="shared" si="425"/>
        <v>0</v>
      </c>
      <c r="GZ91" s="23">
        <f t="shared" si="426"/>
        <v>0</v>
      </c>
      <c r="HA91" s="23">
        <f t="shared" si="427"/>
        <v>0</v>
      </c>
      <c r="HB91" s="23">
        <f t="shared" si="428"/>
        <v>0</v>
      </c>
      <c r="HC91" s="23">
        <f t="shared" si="429"/>
        <v>0</v>
      </c>
      <c r="HD91" s="23">
        <f t="shared" si="430"/>
        <v>0</v>
      </c>
      <c r="HE91" s="23">
        <f t="shared" si="431"/>
        <v>0</v>
      </c>
      <c r="HF91" s="23">
        <f t="shared" si="432"/>
        <v>0</v>
      </c>
      <c r="HG91" s="23">
        <f t="shared" si="433"/>
        <v>0</v>
      </c>
      <c r="HH91" s="23">
        <f t="shared" si="434"/>
        <v>0</v>
      </c>
      <c r="HI91" s="23">
        <f t="shared" si="435"/>
        <v>0</v>
      </c>
      <c r="HJ91" s="23">
        <f t="shared" si="436"/>
        <v>0</v>
      </c>
      <c r="HK91" s="23">
        <f t="shared" si="437"/>
        <v>0</v>
      </c>
      <c r="HL91" s="23">
        <f t="shared" si="438"/>
        <v>0</v>
      </c>
      <c r="HM91" s="23">
        <f t="shared" si="439"/>
        <v>0</v>
      </c>
      <c r="HN91" s="23">
        <f t="shared" si="440"/>
        <v>0</v>
      </c>
      <c r="HO91" s="23">
        <f t="shared" si="441"/>
        <v>0</v>
      </c>
      <c r="HP91" s="23" t="str">
        <f>INDEX(LabNameList,MATCH(LabId,LabIDList,0))</f>
        <v>Trung tâm Kiểm định và Chứng nhận 2</v>
      </c>
      <c r="HQ91" s="23">
        <f t="shared" si="442"/>
        <v>41</v>
      </c>
      <c r="HR91" s="23">
        <f t="shared" si="443"/>
        <v>38</v>
      </c>
      <c r="HS91" s="23">
        <f t="shared" si="444"/>
        <v>0</v>
      </c>
      <c r="HT91" s="23">
        <f t="shared" si="445"/>
        <v>0</v>
      </c>
      <c r="HU91" s="23">
        <f t="shared" si="446"/>
        <v>0</v>
      </c>
      <c r="HV91" s="23">
        <f t="shared" si="447"/>
        <v>0</v>
      </c>
      <c r="HW91" s="22">
        <f t="shared" si="448"/>
        <v>38</v>
      </c>
      <c r="HX91" s="22">
        <f>Input!EB91</f>
        <v>24</v>
      </c>
      <c r="HY91" s="23">
        <v>97</v>
      </c>
      <c r="HZ91" s="23"/>
      <c r="IA91" s="23"/>
      <c r="IB91" s="23"/>
      <c r="IC91" s="25" t="str">
        <f t="shared" si="449"/>
        <v>B00090050118TG94</v>
      </c>
      <c r="ID91" s="26">
        <f>Input!O91</f>
        <v>90</v>
      </c>
      <c r="IE91" s="260" t="str">
        <f t="shared" si="450"/>
        <v>050118</v>
      </c>
      <c r="IF91" s="25" t="s">
        <v>7157</v>
      </c>
      <c r="IG91" s="260" t="str">
        <f t="shared" si="451"/>
        <v>05/01/2018</v>
      </c>
      <c r="IH91" s="260" t="str">
        <f t="shared" si="452"/>
        <v>05/01/2023</v>
      </c>
      <c r="II91" s="342" t="str">
        <f xml:space="preserve"> Input!R91</f>
        <v>05/01/2018</v>
      </c>
      <c r="IJ91" s="260">
        <f t="shared" si="453"/>
        <v>44931</v>
      </c>
      <c r="IK91" s="261">
        <f t="shared" si="454"/>
        <v>3</v>
      </c>
      <c r="IL91" s="262" t="str">
        <f t="shared" si="455"/>
        <v>3-2</v>
      </c>
      <c r="IM91" s="262" t="str">
        <f t="shared" si="456"/>
        <v>CHUNG</v>
      </c>
      <c r="IN91" s="262" t="str">
        <f t="shared" si="457"/>
        <v>KHAC</v>
      </c>
      <c r="IO91" s="262" t="str">
        <f t="shared" si="458"/>
        <v/>
      </c>
      <c r="IP91" s="262" t="str">
        <f t="shared" si="459"/>
        <v/>
      </c>
      <c r="IQ91" s="262" t="str">
        <f t="shared" si="460"/>
        <v/>
      </c>
      <c r="IR91" s="262">
        <f t="shared" si="461"/>
        <v>2</v>
      </c>
      <c r="IS91" s="262">
        <f t="shared" si="462"/>
        <v>1</v>
      </c>
      <c r="IT91" s="262" t="str">
        <f t="shared" si="463"/>
        <v>Yes</v>
      </c>
      <c r="IU91" s="262" t="str">
        <f t="shared" si="464"/>
        <v>Yes</v>
      </c>
    </row>
    <row r="92" spans="1:255" ht="114.75">
      <c r="A92" s="349">
        <f>Input!A92</f>
        <v>91</v>
      </c>
      <c r="B92" s="22" t="str">
        <f>INDEX(ApplicantIDList,MATCH(AI92,ApplicantNameList,0))</f>
        <v>VNM-HCM</v>
      </c>
      <c r="C92" s="22" t="str">
        <f>INDEX(OperatorIDList,MATCH(AJ92,OperatorNameList,0))</f>
        <v>VNMOBILE</v>
      </c>
      <c r="D92" s="22" t="str">
        <f>Input!Y92</f>
        <v>308061</v>
      </c>
      <c r="E92" s="22" t="str">
        <f>Input!G92</f>
        <v>Số 87, khu phố Đông Ba, phường Bình Hòa, thị xã Thuận An, tỉnh Bình Dương.</v>
      </c>
      <c r="F92" s="22" t="str">
        <f>TRIM(SUBSTITUTE(SUBSTITUTE(Input!H92,"Thành phố ",""),"Tỉnh ",""))</f>
        <v>Bình Dương</v>
      </c>
      <c r="G92" s="22" t="str">
        <f>Input!I92</f>
        <v>106,71554</v>
      </c>
      <c r="H92" s="22" t="str">
        <f>Input!J92</f>
        <v>10,89696</v>
      </c>
      <c r="I92" s="22">
        <f>Input!V92</f>
        <v>2</v>
      </c>
      <c r="J92" s="22" t="str">
        <f>Input!K92</f>
        <v>K00091291217D005</v>
      </c>
      <c r="K92" s="24" t="str">
        <f>TEXT(Input!L92,"dd/mm/yyyy")</f>
        <v>30/12/2017</v>
      </c>
      <c r="L92" s="24" t="str">
        <f>TEXT(Input!M92,"dd/mm/yyyy")</f>
        <v>29/12/2017</v>
      </c>
      <c r="M92" s="22" t="str">
        <f t="shared" si="300"/>
        <v>CÔNG TY CỔ PHẦN VIỄN THÔNG DI ĐỘNG VIETNAMOBILE;CÔNG TY CỔ PHẦN VIỄN THÔNG DI ĐỘNG VIETNAMOBILE</v>
      </c>
      <c r="N92" s="22" t="str">
        <f t="shared" si="301"/>
        <v>308061;308061</v>
      </c>
      <c r="O92" s="22" t="str">
        <f t="shared" si="302"/>
        <v>ERICSSON RBS 2216 &amp; ERICSSON RBS 2111;ZTE ZXSDR BS8700</v>
      </c>
      <c r="P92" s="22" t="str">
        <f t="shared" si="303"/>
        <v>3;3</v>
      </c>
      <c r="Q92" s="22" t="str">
        <f t="shared" si="304"/>
        <v>4/6/6;2/2/2</v>
      </c>
      <c r="R92" s="22" t="str">
        <f t="shared" si="305"/>
        <v>80W/ 120W/ 120W;80W/ 80W/ 80W</v>
      </c>
      <c r="S92" s="22" t="str">
        <f t="shared" si="306"/>
        <v>G900;U2100</v>
      </c>
      <c r="T92" s="22" t="str">
        <f t="shared" si="307"/>
        <v>27m/ 27m/ 27m;33m/ 33m/ 33m</v>
      </c>
      <c r="U92" s="22">
        <v>91</v>
      </c>
      <c r="V92" s="22"/>
      <c r="W92" s="22" t="b">
        <f>INDEX(TrueFalseList,_xlfn.IFNA(MATCH(Input!EC92,CoKhongList,0),MATCH(Input!EC92,YesNoList,0)))</f>
        <v>1</v>
      </c>
      <c r="X92" s="22" t="b">
        <f>INDEX(TrueFalseList,_xlfn.IFNA(MATCH(Input!W92,CoKhongList,0),MATCH(Input!W92,YesNoList,0)))</f>
        <v>0</v>
      </c>
      <c r="Y92" s="22" t="str">
        <f>Input!DZ92</f>
        <v/>
      </c>
      <c r="Z92" s="22" t="b">
        <f>INDEX(TrueFalseList,_xlfn.IFNA(MATCH(Input!EA92,CoKhongList,0),MATCH(Input!EA92,YesNoList,0)))</f>
        <v>1</v>
      </c>
      <c r="AA92" s="22">
        <f t="shared" si="308"/>
        <v>12</v>
      </c>
      <c r="AB92" s="22" t="b">
        <v>0</v>
      </c>
      <c r="AC92" s="22" t="b">
        <v>1</v>
      </c>
      <c r="AD92" s="22">
        <f>Input!DR92</f>
        <v>0</v>
      </c>
      <c r="AE92" s="22"/>
      <c r="AF92" s="22">
        <f>Options!D96</f>
        <v>0</v>
      </c>
      <c r="AG92" s="22">
        <f t="shared" si="309"/>
        <v>0</v>
      </c>
      <c r="AH92" s="23"/>
      <c r="AI92" s="350" t="str">
        <f>Input!E92</f>
        <v>CHI NHÁNH CÔNG TY CỔ PHẦN VIỄN THÔNG DI ĐỘNG VIETNAMOBILE TẠI THÀNH PHỐ HỒ CHÍ MINH</v>
      </c>
      <c r="AJ92" s="350" t="str">
        <f>Input!F92</f>
        <v>CÔNG TY CỔ PHẦN VIỄN THÔNG DI ĐỘNG VIETNAMOBILE</v>
      </c>
      <c r="AK92" s="22">
        <f t="shared" si="310"/>
        <v>4</v>
      </c>
      <c r="AL92" s="258" t="str">
        <f t="shared" si="311"/>
        <v>tỉnh Bình Dương.</v>
      </c>
      <c r="AM92" s="258" t="str">
        <f t="shared" si="312"/>
        <v>thị xã Thuận An</v>
      </c>
      <c r="AN92" s="258" t="str">
        <f t="shared" si="313"/>
        <v>phường Bình Hòa</v>
      </c>
      <c r="AO92" s="22" t="str">
        <f>INDEX(CityIDList,MATCH(F92,CityNameList,0))</f>
        <v>BDG</v>
      </c>
      <c r="AP92" s="23" t="str">
        <f>Input!X92</f>
        <v>CÔNG TY CỔ PHẦN VIỄN THÔNG DI ĐỘNG VIETNAMOBILE</v>
      </c>
      <c r="AQ92" s="23" t="str">
        <f>Input!AN92</f>
        <v>CÔNG TY CỔ PHẦN VIỄN THÔNG DI ĐỘNG VIETNAMOBILE</v>
      </c>
      <c r="AR92" s="23">
        <f>Input!BD92</f>
        <v>0</v>
      </c>
      <c r="AS92" s="23" t="str">
        <f>Input!BT92</f>
        <v/>
      </c>
      <c r="AT92" s="23" t="str">
        <f>Input!CH92</f>
        <v/>
      </c>
      <c r="AU92" s="23" t="str">
        <f>Input!CV92</f>
        <v/>
      </c>
      <c r="AV92" s="23" t="str">
        <f>IF(I92&gt;=1,INDEX(OperatorIDList,MATCH(AP92,OperatorNameList,0)),"")</f>
        <v>VNMOBILE</v>
      </c>
      <c r="AW92" s="23" t="str">
        <f>IF(I92&gt;=2,INDEX(OperatorIDList,MATCH(AQ92,OperatorNameList,0)),"")</f>
        <v>VNMOBILE</v>
      </c>
      <c r="AX92" s="23" t="str">
        <f>IF(I92&gt;=3,INDEX(OperatorIDList,MATCH(AR92,OperatorNameList,0)),"")</f>
        <v/>
      </c>
      <c r="AY92" s="23" t="str">
        <f>IF(I92&gt;=4,INDEX(OperatorIDList,MATCH(AS92,OperatorNameList,0)),"")</f>
        <v/>
      </c>
      <c r="AZ92" s="23" t="str">
        <f>IF(I92&gt;=5,INDEX(OperatorIDList,MATCH(AT92,OperatorNameList,0)),"")</f>
        <v/>
      </c>
      <c r="BA92" s="23" t="str">
        <f>IF(I92&gt;=6,INDEX(OperatorIDList,MATCH(AU92,OperatorNameList,0)),"")</f>
        <v/>
      </c>
      <c r="BB92" s="23" t="str">
        <f t="shared" si="314"/>
        <v>VNMOBILE;VNMOBILE</v>
      </c>
      <c r="BC92" s="23" t="str">
        <f>Input!Y92</f>
        <v>308061</v>
      </c>
      <c r="BD92" s="23" t="str">
        <f>Input!AO92</f>
        <v>308061</v>
      </c>
      <c r="BE92" s="23">
        <f>Input!BE92</f>
        <v>0</v>
      </c>
      <c r="BF92" s="23" t="str">
        <f>Input!BU92</f>
        <v/>
      </c>
      <c r="BG92" s="23" t="str">
        <f>Input!CI92</f>
        <v/>
      </c>
      <c r="BH92" s="23" t="str">
        <f>Input!CW92</f>
        <v/>
      </c>
      <c r="BI92" s="23" t="str">
        <f>Input!Z92</f>
        <v>ERICSSON RBS 2216 &amp; ERICSSON RBS 2111</v>
      </c>
      <c r="BJ92" s="23" t="str">
        <f>Input!AP92</f>
        <v>ZTE ZXSDR BS8700</v>
      </c>
      <c r="BK92" s="23">
        <f>Input!BF92</f>
        <v>0</v>
      </c>
      <c r="BL92" s="23" t="str">
        <f>Input!BV92</f>
        <v/>
      </c>
      <c r="BM92" s="23" t="str">
        <f>Input!CJ92</f>
        <v/>
      </c>
      <c r="BN92" s="23" t="str">
        <f>Input!CX92</f>
        <v/>
      </c>
      <c r="BO92" s="350">
        <f>IF(ISNUMBER(Input!AA92),Input!AA92,0)</f>
        <v>3</v>
      </c>
      <c r="BP92" s="350">
        <f>IF(ISNUMBER(Input!AQ92),Input!AQ92,0)</f>
        <v>3</v>
      </c>
      <c r="BQ92" s="350">
        <f>IF(ISNUMBER(Input!BG92),Input!BG92,0)</f>
        <v>0</v>
      </c>
      <c r="BR92" s="350">
        <f>IF(ISNUMBER(Input!BW92),Input!BW92,0)</f>
        <v>0</v>
      </c>
      <c r="BS92" s="350">
        <f>IF(ISNUMBER(Input!CK92),Input!CK92,0)</f>
        <v>0</v>
      </c>
      <c r="BT92" s="351">
        <f>IF(ISNUMBER(Input!CY92),Input!CY92,0)</f>
        <v>0</v>
      </c>
      <c r="BU92" s="23" t="str">
        <f>Input!AF92</f>
        <v>4/6/6</v>
      </c>
      <c r="BV92" s="23" t="str">
        <f>Input!AV92</f>
        <v>2/2/2</v>
      </c>
      <c r="BW92" s="23" t="str">
        <f>Input!BL92</f>
        <v/>
      </c>
      <c r="BX92" s="23" t="str">
        <f>Input!CA92</f>
        <v/>
      </c>
      <c r="BY92" s="23" t="str">
        <f>Input!CO92</f>
        <v/>
      </c>
      <c r="BZ92" s="23" t="str">
        <f>Input!DC92</f>
        <v/>
      </c>
      <c r="CA92" s="23">
        <f t="shared" si="315"/>
        <v>4</v>
      </c>
      <c r="CB92" s="23">
        <f t="shared" si="316"/>
        <v>6</v>
      </c>
      <c r="CC92" s="23">
        <f t="shared" si="317"/>
        <v>6</v>
      </c>
      <c r="CD92" s="23">
        <f t="shared" si="318"/>
        <v>0</v>
      </c>
      <c r="CE92" s="23">
        <f t="shared" si="319"/>
        <v>0</v>
      </c>
      <c r="CF92" s="23">
        <f t="shared" si="320"/>
        <v>0</v>
      </c>
      <c r="CG92" s="23">
        <f t="shared" si="321"/>
        <v>2</v>
      </c>
      <c r="CH92" s="23">
        <f t="shared" si="322"/>
        <v>2</v>
      </c>
      <c r="CI92" s="23">
        <f t="shared" si="323"/>
        <v>2</v>
      </c>
      <c r="CJ92" s="23">
        <f t="shared" si="324"/>
        <v>0</v>
      </c>
      <c r="CK92" s="23">
        <f t="shared" si="325"/>
        <v>0</v>
      </c>
      <c r="CL92" s="23">
        <f t="shared" si="326"/>
        <v>0</v>
      </c>
      <c r="CM92" s="23">
        <f t="shared" si="327"/>
        <v>0</v>
      </c>
      <c r="CN92" s="23">
        <f t="shared" si="328"/>
        <v>0</v>
      </c>
      <c r="CO92" s="23">
        <f t="shared" si="329"/>
        <v>0</v>
      </c>
      <c r="CP92" s="23">
        <f t="shared" si="330"/>
        <v>0</v>
      </c>
      <c r="CQ92" s="23">
        <f t="shared" si="331"/>
        <v>0</v>
      </c>
      <c r="CR92" s="23">
        <f t="shared" si="332"/>
        <v>0</v>
      </c>
      <c r="CS92" s="23">
        <f t="shared" si="333"/>
        <v>0</v>
      </c>
      <c r="CT92" s="23">
        <f t="shared" si="334"/>
        <v>0</v>
      </c>
      <c r="CU92" s="23">
        <f t="shared" si="335"/>
        <v>0</v>
      </c>
      <c r="CV92" s="23">
        <f t="shared" si="336"/>
        <v>0</v>
      </c>
      <c r="CW92" s="23">
        <f t="shared" si="337"/>
        <v>0</v>
      </c>
      <c r="CX92" s="23">
        <f t="shared" si="338"/>
        <v>0</v>
      </c>
      <c r="CY92" s="23">
        <f t="shared" si="339"/>
        <v>0</v>
      </c>
      <c r="CZ92" s="23">
        <f t="shared" si="340"/>
        <v>0</v>
      </c>
      <c r="DA92" s="23">
        <f t="shared" si="341"/>
        <v>0</v>
      </c>
      <c r="DB92" s="23">
        <f t="shared" si="342"/>
        <v>0</v>
      </c>
      <c r="DC92" s="23">
        <f t="shared" si="343"/>
        <v>0</v>
      </c>
      <c r="DD92" s="23">
        <f t="shared" si="344"/>
        <v>0</v>
      </c>
      <c r="DE92" s="23">
        <f t="shared" si="345"/>
        <v>0</v>
      </c>
      <c r="DF92" s="23">
        <f t="shared" si="346"/>
        <v>0</v>
      </c>
      <c r="DG92" s="23">
        <f t="shared" si="347"/>
        <v>0</v>
      </c>
      <c r="DH92" s="23">
        <f t="shared" si="348"/>
        <v>0</v>
      </c>
      <c r="DI92" s="23">
        <f t="shared" si="349"/>
        <v>0</v>
      </c>
      <c r="DJ92" s="23">
        <f t="shared" si="350"/>
        <v>0</v>
      </c>
      <c r="DK92" s="23" t="str">
        <f>Input!AK92</f>
        <v>80W/120W/120W</v>
      </c>
      <c r="DL92" s="23" t="str">
        <f>Input!BA92</f>
        <v>80W/80W/80W</v>
      </c>
      <c r="DM92" s="23" t="str">
        <f>Input!BQ92</f>
        <v/>
      </c>
      <c r="DN92" s="23" t="str">
        <f>Input!CE92</f>
        <v/>
      </c>
      <c r="DO92" s="23" t="str">
        <f>Input!CS92</f>
        <v/>
      </c>
      <c r="DP92" s="23" t="str">
        <f>Input!DG92</f>
        <v/>
      </c>
      <c r="DQ92" s="23" t="str">
        <f t="shared" si="351"/>
        <v>80W/ 120W/ 120W</v>
      </c>
      <c r="DR92" s="23" t="str">
        <f t="shared" si="352"/>
        <v>80W/ 80W/ 80W</v>
      </c>
      <c r="DS92" s="23" t="str">
        <f t="shared" si="353"/>
        <v/>
      </c>
      <c r="DT92" s="23" t="str">
        <f t="shared" si="354"/>
        <v/>
      </c>
      <c r="DU92" s="23" t="str">
        <f t="shared" si="355"/>
        <v/>
      </c>
      <c r="DV92" s="23" t="str">
        <f t="shared" si="356"/>
        <v/>
      </c>
      <c r="DW92" s="23">
        <f t="shared" si="357"/>
        <v>80</v>
      </c>
      <c r="DX92" s="23">
        <f t="shared" si="358"/>
        <v>120</v>
      </c>
      <c r="DY92" s="23">
        <f t="shared" si="359"/>
        <v>120</v>
      </c>
      <c r="DZ92" s="23">
        <f t="shared" si="360"/>
        <v>0</v>
      </c>
      <c r="EA92" s="23">
        <f t="shared" si="361"/>
        <v>0</v>
      </c>
      <c r="EB92" s="23">
        <f t="shared" si="362"/>
        <v>0</v>
      </c>
      <c r="EC92" s="23">
        <f t="shared" si="363"/>
        <v>120</v>
      </c>
      <c r="ED92" s="23">
        <f t="shared" si="364"/>
        <v>80</v>
      </c>
      <c r="EE92" s="23">
        <f t="shared" si="365"/>
        <v>80</v>
      </c>
      <c r="EF92" s="23">
        <f t="shared" si="366"/>
        <v>80</v>
      </c>
      <c r="EG92" s="23">
        <f t="shared" si="367"/>
        <v>0</v>
      </c>
      <c r="EH92" s="23">
        <f t="shared" si="368"/>
        <v>0</v>
      </c>
      <c r="EI92" s="23">
        <f t="shared" si="369"/>
        <v>0</v>
      </c>
      <c r="EJ92" s="23">
        <f t="shared" si="370"/>
        <v>80</v>
      </c>
      <c r="EK92" s="23">
        <f t="shared" si="371"/>
        <v>0</v>
      </c>
      <c r="EL92" s="23">
        <f t="shared" si="372"/>
        <v>0</v>
      </c>
      <c r="EM92" s="23">
        <f t="shared" si="373"/>
        <v>0</v>
      </c>
      <c r="EN92" s="23">
        <f t="shared" si="374"/>
        <v>0</v>
      </c>
      <c r="EO92" s="23">
        <f t="shared" si="375"/>
        <v>0</v>
      </c>
      <c r="EP92" s="23">
        <f t="shared" si="376"/>
        <v>0</v>
      </c>
      <c r="EQ92" s="23">
        <f t="shared" si="377"/>
        <v>0</v>
      </c>
      <c r="ER92" s="23">
        <f t="shared" si="378"/>
        <v>0</v>
      </c>
      <c r="ES92" s="23">
        <f t="shared" si="379"/>
        <v>0</v>
      </c>
      <c r="ET92" s="23">
        <f t="shared" si="380"/>
        <v>0</v>
      </c>
      <c r="EU92" s="23">
        <f t="shared" si="381"/>
        <v>0</v>
      </c>
      <c r="EV92" s="23">
        <f t="shared" si="382"/>
        <v>0</v>
      </c>
      <c r="EW92" s="23">
        <f t="shared" si="383"/>
        <v>0</v>
      </c>
      <c r="EX92" s="23">
        <f t="shared" si="384"/>
        <v>0</v>
      </c>
      <c r="EY92" s="23">
        <f t="shared" si="385"/>
        <v>0</v>
      </c>
      <c r="EZ92" s="23">
        <f t="shared" si="386"/>
        <v>0</v>
      </c>
      <c r="FA92" s="23">
        <f t="shared" si="387"/>
        <v>0</v>
      </c>
      <c r="FB92" s="23">
        <f t="shared" si="388"/>
        <v>0</v>
      </c>
      <c r="FC92" s="23">
        <f t="shared" si="389"/>
        <v>0</v>
      </c>
      <c r="FD92" s="23">
        <f t="shared" si="390"/>
        <v>0</v>
      </c>
      <c r="FE92" s="23">
        <f t="shared" si="391"/>
        <v>0</v>
      </c>
      <c r="FF92" s="23">
        <f t="shared" si="392"/>
        <v>0</v>
      </c>
      <c r="FG92" s="23">
        <f t="shared" si="393"/>
        <v>0</v>
      </c>
      <c r="FH92" s="23">
        <f t="shared" si="394"/>
        <v>0</v>
      </c>
      <c r="FI92" s="23">
        <f t="shared" si="395"/>
        <v>0</v>
      </c>
      <c r="FJ92" s="23">
        <f t="shared" si="396"/>
        <v>0</v>
      </c>
      <c r="FK92" s="23">
        <f t="shared" si="397"/>
        <v>0</v>
      </c>
      <c r="FL92" s="23">
        <f t="shared" si="398"/>
        <v>0</v>
      </c>
      <c r="FM92" s="23">
        <f t="shared" si="399"/>
        <v>120</v>
      </c>
      <c r="FN92" s="23" t="str">
        <f>Input!AL92</f>
        <v>G900</v>
      </c>
      <c r="FO92" s="23" t="str">
        <f>Input!BB92</f>
        <v>U2100</v>
      </c>
      <c r="FP92" s="23">
        <f>Input!BR92</f>
        <v>0</v>
      </c>
      <c r="FQ92" s="23" t="str">
        <f>Input!CF92</f>
        <v/>
      </c>
      <c r="FR92" s="23" t="str">
        <f>Input!CT92</f>
        <v/>
      </c>
      <c r="FS92" s="23" t="str">
        <f>Input!DH92</f>
        <v/>
      </c>
      <c r="FT92" s="23" t="str">
        <f>Input!AM92</f>
        <v>27m/ 27m/ 27m</v>
      </c>
      <c r="FU92" s="23" t="str">
        <f>Input!BC92</f>
        <v>33m/ 33m/ 33m</v>
      </c>
      <c r="FV92" s="23">
        <f>Input!BS92</f>
        <v>0</v>
      </c>
      <c r="FW92" s="23" t="str">
        <f>Input!CG92</f>
        <v/>
      </c>
      <c r="FX92" s="23" t="str">
        <f>Input!CU92</f>
        <v/>
      </c>
      <c r="FY92" s="23" t="str">
        <f>Input!DI92</f>
        <v/>
      </c>
      <c r="FZ92" s="23" t="str">
        <f t="shared" si="400"/>
        <v>27m/ 27m/ 27m</v>
      </c>
      <c r="GA92" s="23" t="str">
        <f t="shared" si="401"/>
        <v>33m/ 33m/ 33m</v>
      </c>
      <c r="GB92" s="23" t="str">
        <f t="shared" si="402"/>
        <v/>
      </c>
      <c r="GC92" s="23" t="str">
        <f t="shared" si="403"/>
        <v/>
      </c>
      <c r="GD92" s="23" t="str">
        <f t="shared" si="404"/>
        <v/>
      </c>
      <c r="GE92" s="23" t="str">
        <f t="shared" si="405"/>
        <v/>
      </c>
      <c r="GF92" s="23">
        <f t="shared" si="406"/>
        <v>27</v>
      </c>
      <c r="GG92" s="23">
        <f t="shared" si="407"/>
        <v>27</v>
      </c>
      <c r="GH92" s="23">
        <f t="shared" si="408"/>
        <v>27</v>
      </c>
      <c r="GI92" s="23">
        <f t="shared" si="409"/>
        <v>0</v>
      </c>
      <c r="GJ92" s="23">
        <f t="shared" si="410"/>
        <v>0</v>
      </c>
      <c r="GK92" s="23">
        <f t="shared" si="411"/>
        <v>0</v>
      </c>
      <c r="GL92" s="23">
        <f t="shared" si="412"/>
        <v>33</v>
      </c>
      <c r="GM92" s="23">
        <f t="shared" si="413"/>
        <v>33</v>
      </c>
      <c r="GN92" s="23">
        <f t="shared" si="414"/>
        <v>33</v>
      </c>
      <c r="GO92" s="23">
        <f t="shared" si="415"/>
        <v>0</v>
      </c>
      <c r="GP92" s="23">
        <f t="shared" si="416"/>
        <v>0</v>
      </c>
      <c r="GQ92" s="23">
        <f t="shared" si="417"/>
        <v>0</v>
      </c>
      <c r="GR92" s="23">
        <f t="shared" si="418"/>
        <v>0</v>
      </c>
      <c r="GS92" s="23">
        <f t="shared" si="419"/>
        <v>0</v>
      </c>
      <c r="GT92" s="23">
        <f t="shared" si="420"/>
        <v>0</v>
      </c>
      <c r="GU92" s="23">
        <f t="shared" si="421"/>
        <v>0</v>
      </c>
      <c r="GV92" s="23">
        <f t="shared" si="422"/>
        <v>0</v>
      </c>
      <c r="GW92" s="23">
        <f t="shared" si="423"/>
        <v>0</v>
      </c>
      <c r="GX92" s="23">
        <f t="shared" si="424"/>
        <v>0</v>
      </c>
      <c r="GY92" s="23">
        <f t="shared" si="425"/>
        <v>0</v>
      </c>
      <c r="GZ92" s="23">
        <f t="shared" si="426"/>
        <v>0</v>
      </c>
      <c r="HA92" s="23">
        <f t="shared" si="427"/>
        <v>0</v>
      </c>
      <c r="HB92" s="23">
        <f t="shared" si="428"/>
        <v>0</v>
      </c>
      <c r="HC92" s="23">
        <f t="shared" si="429"/>
        <v>0</v>
      </c>
      <c r="HD92" s="23">
        <f t="shared" si="430"/>
        <v>0</v>
      </c>
      <c r="HE92" s="23">
        <f t="shared" si="431"/>
        <v>0</v>
      </c>
      <c r="HF92" s="23">
        <f t="shared" si="432"/>
        <v>0</v>
      </c>
      <c r="HG92" s="23">
        <f t="shared" si="433"/>
        <v>0</v>
      </c>
      <c r="HH92" s="23">
        <f t="shared" si="434"/>
        <v>0</v>
      </c>
      <c r="HI92" s="23">
        <f t="shared" si="435"/>
        <v>0</v>
      </c>
      <c r="HJ92" s="23">
        <f t="shared" si="436"/>
        <v>0</v>
      </c>
      <c r="HK92" s="23">
        <f t="shared" si="437"/>
        <v>0</v>
      </c>
      <c r="HL92" s="23">
        <f t="shared" si="438"/>
        <v>0</v>
      </c>
      <c r="HM92" s="23">
        <f t="shared" si="439"/>
        <v>0</v>
      </c>
      <c r="HN92" s="23">
        <f t="shared" si="440"/>
        <v>0</v>
      </c>
      <c r="HO92" s="23">
        <f t="shared" si="441"/>
        <v>0</v>
      </c>
      <c r="HP92" s="23" t="str">
        <f>INDEX(LabNameList,MATCH(LabId,LabIDList,0))</f>
        <v>Trung tâm Kiểm định và Chứng nhận 2</v>
      </c>
      <c r="HQ92" s="23">
        <f t="shared" si="442"/>
        <v>27</v>
      </c>
      <c r="HR92" s="23">
        <f t="shared" si="443"/>
        <v>33</v>
      </c>
      <c r="HS92" s="23">
        <f t="shared" si="444"/>
        <v>0</v>
      </c>
      <c r="HT92" s="23">
        <f t="shared" si="445"/>
        <v>0</v>
      </c>
      <c r="HU92" s="23">
        <f t="shared" si="446"/>
        <v>0</v>
      </c>
      <c r="HV92" s="23">
        <f t="shared" si="447"/>
        <v>0</v>
      </c>
      <c r="HW92" s="22">
        <f t="shared" si="448"/>
        <v>27</v>
      </c>
      <c r="HX92" s="22">
        <f>Input!EB92</f>
        <v>15</v>
      </c>
      <c r="HY92" s="23">
        <v>97</v>
      </c>
      <c r="HZ92" s="23"/>
      <c r="IA92" s="23"/>
      <c r="IB92" s="23"/>
      <c r="IC92" s="25" t="str">
        <f t="shared" si="449"/>
        <v>B00091050118TG95</v>
      </c>
      <c r="ID92" s="26">
        <f>Input!O92</f>
        <v>91</v>
      </c>
      <c r="IE92" s="260" t="str">
        <f t="shared" si="450"/>
        <v>050118</v>
      </c>
      <c r="IF92" s="25" t="s">
        <v>7158</v>
      </c>
      <c r="IG92" s="260" t="str">
        <f t="shared" si="451"/>
        <v>05/01/2018</v>
      </c>
      <c r="IH92" s="260" t="str">
        <f t="shared" si="452"/>
        <v>05/01/2023</v>
      </c>
      <c r="II92" s="342" t="str">
        <f xml:space="preserve"> Input!R92</f>
        <v>05/01/2018</v>
      </c>
      <c r="IJ92" s="260">
        <f t="shared" si="453"/>
        <v>44931</v>
      </c>
      <c r="IK92" s="261">
        <f t="shared" si="454"/>
        <v>3</v>
      </c>
      <c r="IL92" s="262" t="str">
        <f t="shared" si="455"/>
        <v>3-2</v>
      </c>
      <c r="IM92" s="262" t="str">
        <f t="shared" si="456"/>
        <v>CHUNG</v>
      </c>
      <c r="IN92" s="262" t="str">
        <f t="shared" si="457"/>
        <v>KHAC</v>
      </c>
      <c r="IO92" s="262" t="str">
        <f t="shared" si="458"/>
        <v/>
      </c>
      <c r="IP92" s="262" t="str">
        <f t="shared" si="459"/>
        <v/>
      </c>
      <c r="IQ92" s="262" t="str">
        <f t="shared" si="460"/>
        <v/>
      </c>
      <c r="IR92" s="262">
        <f t="shared" si="461"/>
        <v>2</v>
      </c>
      <c r="IS92" s="262">
        <f t="shared" si="462"/>
        <v>1</v>
      </c>
      <c r="IT92" s="262" t="str">
        <f t="shared" si="463"/>
        <v>Yes</v>
      </c>
      <c r="IU92" s="262" t="str">
        <f t="shared" si="464"/>
        <v>Yes</v>
      </c>
    </row>
    <row r="93" spans="1:255" ht="114.75">
      <c r="A93" s="349">
        <f>Input!A93</f>
        <v>92</v>
      </c>
      <c r="B93" s="22" t="str">
        <f>INDEX(ApplicantIDList,MATCH(AI93,ApplicantNameList,0))</f>
        <v>VNM-HCM</v>
      </c>
      <c r="C93" s="22" t="str">
        <f>INDEX(OperatorIDList,MATCH(AJ93,OperatorNameList,0))</f>
        <v>VNMOBILE</v>
      </c>
      <c r="D93" s="22" t="str">
        <f>Input!Y93</f>
        <v>308071</v>
      </c>
      <c r="E93" s="22" t="str">
        <f>Input!G93</f>
        <v>Số 2/12, khu phố Bình Đức 1, phường Bình Hòa, thị xã Thuận An, tỉnh Bình Dương.</v>
      </c>
      <c r="F93" s="22" t="str">
        <f>TRIM(SUBSTITUTE(SUBSTITUTE(Input!H93,"Thành phố ",""),"Tỉnh ",""))</f>
        <v>Bình Dương</v>
      </c>
      <c r="G93" s="22" t="str">
        <f>Input!I93</f>
        <v>106,72758</v>
      </c>
      <c r="H93" s="22" t="str">
        <f>Input!J93</f>
        <v>10,90546</v>
      </c>
      <c r="I93" s="22">
        <f>Input!V93</f>
        <v>2</v>
      </c>
      <c r="J93" s="22" t="str">
        <f>Input!K93</f>
        <v>K00092291217D005</v>
      </c>
      <c r="K93" s="24" t="str">
        <f>TEXT(Input!L93,"dd/mm/yyyy")</f>
        <v>30/12/2017</v>
      </c>
      <c r="L93" s="24" t="str">
        <f>TEXT(Input!M93,"dd/mm/yyyy")</f>
        <v>29/12/2017</v>
      </c>
      <c r="M93" s="22" t="str">
        <f t="shared" si="300"/>
        <v>CÔNG TY CỔ PHẦN VIỄN THÔNG DI ĐỘNG VIETNAMOBILE;CÔNG TY CỔ PHẦN VIỄN THÔNG DI ĐỘNG VIETNAMOBILE</v>
      </c>
      <c r="N93" s="22" t="str">
        <f t="shared" si="301"/>
        <v>308071;308071</v>
      </c>
      <c r="O93" s="22" t="str">
        <f t="shared" si="302"/>
        <v>ERICSSON RBS 2216;ZTE ZXSDR BS8700</v>
      </c>
      <c r="P93" s="22" t="str">
        <f t="shared" si="303"/>
        <v>3;3</v>
      </c>
      <c r="Q93" s="22" t="str">
        <f t="shared" si="304"/>
        <v>4/4/2;2/2/2</v>
      </c>
      <c r="R93" s="22" t="str">
        <f t="shared" si="305"/>
        <v>80W/ 80W/ 40W;80W/ 80W/ 80W</v>
      </c>
      <c r="S93" s="22" t="str">
        <f t="shared" si="306"/>
        <v>G900;U2100</v>
      </c>
      <c r="T93" s="22" t="str">
        <f t="shared" si="307"/>
        <v>24m/ 24m/ 24m;21m/ 21m/ 21m</v>
      </c>
      <c r="U93" s="22">
        <v>92</v>
      </c>
      <c r="V93" s="22"/>
      <c r="W93" s="22" t="b">
        <f>INDEX(TrueFalseList,_xlfn.IFNA(MATCH(Input!EC93,CoKhongList,0),MATCH(Input!EC93,YesNoList,0)))</f>
        <v>0</v>
      </c>
      <c r="X93" s="22" t="b">
        <f>INDEX(TrueFalseList,_xlfn.IFNA(MATCH(Input!W93,CoKhongList,0),MATCH(Input!W93,YesNoList,0)))</f>
        <v>0</v>
      </c>
      <c r="Y93" s="22" t="str">
        <f>Input!DZ93</f>
        <v/>
      </c>
      <c r="Z93" s="22" t="b">
        <f>INDEX(TrueFalseList,_xlfn.IFNA(MATCH(Input!EA93,CoKhongList,0),MATCH(Input!EA93,YesNoList,0)))</f>
        <v>1</v>
      </c>
      <c r="AA93" s="22">
        <f t="shared" si="308"/>
        <v>14</v>
      </c>
      <c r="AB93" s="22" t="b">
        <v>0</v>
      </c>
      <c r="AC93" s="22" t="b">
        <v>1</v>
      </c>
      <c r="AD93" s="22">
        <f>Input!DR93</f>
        <v>0</v>
      </c>
      <c r="AE93" s="22"/>
      <c r="AF93" s="22">
        <f>Options!D97</f>
        <v>0</v>
      </c>
      <c r="AG93" s="22">
        <f t="shared" si="309"/>
        <v>0</v>
      </c>
      <c r="AH93" s="23"/>
      <c r="AI93" s="350" t="str">
        <f>Input!E93</f>
        <v>CHI NHÁNH CÔNG TY CỔ PHẦN VIỄN THÔNG DI ĐỘNG VIETNAMOBILE TẠI THÀNH PHỐ HỒ CHÍ MINH</v>
      </c>
      <c r="AJ93" s="350" t="str">
        <f>Input!F93</f>
        <v>CÔNG TY CỔ PHẦN VIỄN THÔNG DI ĐỘNG VIETNAMOBILE</v>
      </c>
      <c r="AK93" s="22">
        <f t="shared" si="310"/>
        <v>4</v>
      </c>
      <c r="AL93" s="258" t="str">
        <f t="shared" si="311"/>
        <v>tỉnh Bình Dương.</v>
      </c>
      <c r="AM93" s="258" t="str">
        <f t="shared" si="312"/>
        <v>thị xã Thuận An</v>
      </c>
      <c r="AN93" s="258" t="str">
        <f t="shared" si="313"/>
        <v>phường Bình Hòa</v>
      </c>
      <c r="AO93" s="22" t="str">
        <f>INDEX(CityIDList,MATCH(F93,CityNameList,0))</f>
        <v>BDG</v>
      </c>
      <c r="AP93" s="23" t="str">
        <f>Input!X93</f>
        <v>CÔNG TY CỔ PHẦN VIỄN THÔNG DI ĐỘNG VIETNAMOBILE</v>
      </c>
      <c r="AQ93" s="23" t="str">
        <f>Input!AN93</f>
        <v>CÔNG TY CỔ PHẦN VIỄN THÔNG DI ĐỘNG VIETNAMOBILE</v>
      </c>
      <c r="AR93" s="23">
        <f>Input!BD93</f>
        <v>0</v>
      </c>
      <c r="AS93" s="23" t="str">
        <f>Input!BT93</f>
        <v/>
      </c>
      <c r="AT93" s="23" t="str">
        <f>Input!CH93</f>
        <v/>
      </c>
      <c r="AU93" s="23" t="str">
        <f>Input!CV93</f>
        <v/>
      </c>
      <c r="AV93" s="23" t="str">
        <f>IF(I93&gt;=1,INDEX(OperatorIDList,MATCH(AP93,OperatorNameList,0)),"")</f>
        <v>VNMOBILE</v>
      </c>
      <c r="AW93" s="23" t="str">
        <f>IF(I93&gt;=2,INDEX(OperatorIDList,MATCH(AQ93,OperatorNameList,0)),"")</f>
        <v>VNMOBILE</v>
      </c>
      <c r="AX93" s="23" t="str">
        <f>IF(I93&gt;=3,INDEX(OperatorIDList,MATCH(AR93,OperatorNameList,0)),"")</f>
        <v/>
      </c>
      <c r="AY93" s="23" t="str">
        <f>IF(I93&gt;=4,INDEX(OperatorIDList,MATCH(AS93,OperatorNameList,0)),"")</f>
        <v/>
      </c>
      <c r="AZ93" s="23" t="str">
        <f>IF(I93&gt;=5,INDEX(OperatorIDList,MATCH(AT93,OperatorNameList,0)),"")</f>
        <v/>
      </c>
      <c r="BA93" s="23" t="str">
        <f>IF(I93&gt;=6,INDEX(OperatorIDList,MATCH(AU93,OperatorNameList,0)),"")</f>
        <v/>
      </c>
      <c r="BB93" s="23" t="str">
        <f t="shared" si="314"/>
        <v>VNMOBILE;VNMOBILE</v>
      </c>
      <c r="BC93" s="23" t="str">
        <f>Input!Y93</f>
        <v>308071</v>
      </c>
      <c r="BD93" s="23" t="str">
        <f>Input!AO93</f>
        <v>308071</v>
      </c>
      <c r="BE93" s="23">
        <f>Input!BE93</f>
        <v>0</v>
      </c>
      <c r="BF93" s="23" t="str">
        <f>Input!BU93</f>
        <v/>
      </c>
      <c r="BG93" s="23" t="str">
        <f>Input!CI93</f>
        <v/>
      </c>
      <c r="BH93" s="23" t="str">
        <f>Input!CW93</f>
        <v/>
      </c>
      <c r="BI93" s="23" t="str">
        <f>Input!Z93</f>
        <v>ERICSSON RBS 2216</v>
      </c>
      <c r="BJ93" s="23" t="str">
        <f>Input!AP93</f>
        <v>ZTE ZXSDR BS8700</v>
      </c>
      <c r="BK93" s="23">
        <f>Input!BF93</f>
        <v>0</v>
      </c>
      <c r="BL93" s="23" t="str">
        <f>Input!BV93</f>
        <v/>
      </c>
      <c r="BM93" s="23" t="str">
        <f>Input!CJ93</f>
        <v/>
      </c>
      <c r="BN93" s="23" t="str">
        <f>Input!CX93</f>
        <v/>
      </c>
      <c r="BO93" s="350">
        <f>IF(ISNUMBER(Input!AA93),Input!AA93,0)</f>
        <v>3</v>
      </c>
      <c r="BP93" s="350">
        <f>IF(ISNUMBER(Input!AQ93),Input!AQ93,0)</f>
        <v>3</v>
      </c>
      <c r="BQ93" s="350">
        <f>IF(ISNUMBER(Input!BG93),Input!BG93,0)</f>
        <v>0</v>
      </c>
      <c r="BR93" s="350">
        <f>IF(ISNUMBER(Input!BW93),Input!BW93,0)</f>
        <v>0</v>
      </c>
      <c r="BS93" s="350">
        <f>IF(ISNUMBER(Input!CK93),Input!CK93,0)</f>
        <v>0</v>
      </c>
      <c r="BT93" s="351">
        <f>IF(ISNUMBER(Input!CY93),Input!CY93,0)</f>
        <v>0</v>
      </c>
      <c r="BU93" s="23" t="str">
        <f>Input!AF93</f>
        <v>4/4/2</v>
      </c>
      <c r="BV93" s="23" t="str">
        <f>Input!AV93</f>
        <v>2/2/2</v>
      </c>
      <c r="BW93" s="23" t="str">
        <f>Input!BL93</f>
        <v/>
      </c>
      <c r="BX93" s="23" t="str">
        <f>Input!CA93</f>
        <v/>
      </c>
      <c r="BY93" s="23" t="str">
        <f>Input!CO93</f>
        <v/>
      </c>
      <c r="BZ93" s="23" t="str">
        <f>Input!DC93</f>
        <v/>
      </c>
      <c r="CA93" s="23">
        <f t="shared" si="315"/>
        <v>4</v>
      </c>
      <c r="CB93" s="23">
        <f t="shared" si="316"/>
        <v>4</v>
      </c>
      <c r="CC93" s="23">
        <f t="shared" si="317"/>
        <v>2</v>
      </c>
      <c r="CD93" s="23">
        <f t="shared" si="318"/>
        <v>0</v>
      </c>
      <c r="CE93" s="23">
        <f t="shared" si="319"/>
        <v>0</v>
      </c>
      <c r="CF93" s="23">
        <f t="shared" si="320"/>
        <v>0</v>
      </c>
      <c r="CG93" s="23">
        <f t="shared" si="321"/>
        <v>2</v>
      </c>
      <c r="CH93" s="23">
        <f t="shared" si="322"/>
        <v>2</v>
      </c>
      <c r="CI93" s="23">
        <f t="shared" si="323"/>
        <v>2</v>
      </c>
      <c r="CJ93" s="23">
        <f t="shared" si="324"/>
        <v>0</v>
      </c>
      <c r="CK93" s="23">
        <f t="shared" si="325"/>
        <v>0</v>
      </c>
      <c r="CL93" s="23">
        <f t="shared" si="326"/>
        <v>0</v>
      </c>
      <c r="CM93" s="23">
        <f t="shared" si="327"/>
        <v>0</v>
      </c>
      <c r="CN93" s="23">
        <f t="shared" si="328"/>
        <v>0</v>
      </c>
      <c r="CO93" s="23">
        <f t="shared" si="329"/>
        <v>0</v>
      </c>
      <c r="CP93" s="23">
        <f t="shared" si="330"/>
        <v>0</v>
      </c>
      <c r="CQ93" s="23">
        <f t="shared" si="331"/>
        <v>0</v>
      </c>
      <c r="CR93" s="23">
        <f t="shared" si="332"/>
        <v>0</v>
      </c>
      <c r="CS93" s="23">
        <f t="shared" si="333"/>
        <v>0</v>
      </c>
      <c r="CT93" s="23">
        <f t="shared" si="334"/>
        <v>0</v>
      </c>
      <c r="CU93" s="23">
        <f t="shared" si="335"/>
        <v>0</v>
      </c>
      <c r="CV93" s="23">
        <f t="shared" si="336"/>
        <v>0</v>
      </c>
      <c r="CW93" s="23">
        <f t="shared" si="337"/>
        <v>0</v>
      </c>
      <c r="CX93" s="23">
        <f t="shared" si="338"/>
        <v>0</v>
      </c>
      <c r="CY93" s="23">
        <f t="shared" si="339"/>
        <v>0</v>
      </c>
      <c r="CZ93" s="23">
        <f t="shared" si="340"/>
        <v>0</v>
      </c>
      <c r="DA93" s="23">
        <f t="shared" si="341"/>
        <v>0</v>
      </c>
      <c r="DB93" s="23">
        <f t="shared" si="342"/>
        <v>0</v>
      </c>
      <c r="DC93" s="23">
        <f t="shared" si="343"/>
        <v>0</v>
      </c>
      <c r="DD93" s="23">
        <f t="shared" si="344"/>
        <v>0</v>
      </c>
      <c r="DE93" s="23">
        <f t="shared" si="345"/>
        <v>0</v>
      </c>
      <c r="DF93" s="23">
        <f t="shared" si="346"/>
        <v>0</v>
      </c>
      <c r="DG93" s="23">
        <f t="shared" si="347"/>
        <v>0</v>
      </c>
      <c r="DH93" s="23">
        <f t="shared" si="348"/>
        <v>0</v>
      </c>
      <c r="DI93" s="23">
        <f t="shared" si="349"/>
        <v>0</v>
      </c>
      <c r="DJ93" s="23">
        <f t="shared" si="350"/>
        <v>0</v>
      </c>
      <c r="DK93" s="23" t="str">
        <f>Input!AK93</f>
        <v>80W/80W/40W</v>
      </c>
      <c r="DL93" s="23" t="str">
        <f>Input!BA93</f>
        <v>80W/80W/80W</v>
      </c>
      <c r="DM93" s="23" t="str">
        <f>Input!BQ93</f>
        <v/>
      </c>
      <c r="DN93" s="23" t="str">
        <f>Input!CE93</f>
        <v/>
      </c>
      <c r="DO93" s="23" t="str">
        <f>Input!CS93</f>
        <v/>
      </c>
      <c r="DP93" s="23" t="str">
        <f>Input!DG93</f>
        <v/>
      </c>
      <c r="DQ93" s="23" t="str">
        <f t="shared" si="351"/>
        <v>80W/ 80W/ 40W</v>
      </c>
      <c r="DR93" s="23" t="str">
        <f t="shared" si="352"/>
        <v>80W/ 80W/ 80W</v>
      </c>
      <c r="DS93" s="23" t="str">
        <f t="shared" si="353"/>
        <v/>
      </c>
      <c r="DT93" s="23" t="str">
        <f t="shared" si="354"/>
        <v/>
      </c>
      <c r="DU93" s="23" t="str">
        <f t="shared" si="355"/>
        <v/>
      </c>
      <c r="DV93" s="23" t="str">
        <f t="shared" si="356"/>
        <v/>
      </c>
      <c r="DW93" s="23">
        <f t="shared" si="357"/>
        <v>80</v>
      </c>
      <c r="DX93" s="23">
        <f t="shared" si="358"/>
        <v>80</v>
      </c>
      <c r="DY93" s="23">
        <f t="shared" si="359"/>
        <v>40</v>
      </c>
      <c r="DZ93" s="23">
        <f t="shared" si="360"/>
        <v>0</v>
      </c>
      <c r="EA93" s="23">
        <f t="shared" si="361"/>
        <v>0</v>
      </c>
      <c r="EB93" s="23">
        <f t="shared" si="362"/>
        <v>0</v>
      </c>
      <c r="EC93" s="23">
        <f t="shared" si="363"/>
        <v>80</v>
      </c>
      <c r="ED93" s="23">
        <f t="shared" si="364"/>
        <v>80</v>
      </c>
      <c r="EE93" s="23">
        <f t="shared" si="365"/>
        <v>80</v>
      </c>
      <c r="EF93" s="23">
        <f t="shared" si="366"/>
        <v>80</v>
      </c>
      <c r="EG93" s="23">
        <f t="shared" si="367"/>
        <v>0</v>
      </c>
      <c r="EH93" s="23">
        <f t="shared" si="368"/>
        <v>0</v>
      </c>
      <c r="EI93" s="23">
        <f t="shared" si="369"/>
        <v>0</v>
      </c>
      <c r="EJ93" s="23">
        <f t="shared" si="370"/>
        <v>80</v>
      </c>
      <c r="EK93" s="23">
        <f t="shared" si="371"/>
        <v>0</v>
      </c>
      <c r="EL93" s="23">
        <f t="shared" si="372"/>
        <v>0</v>
      </c>
      <c r="EM93" s="23">
        <f t="shared" si="373"/>
        <v>0</v>
      </c>
      <c r="EN93" s="23">
        <f t="shared" si="374"/>
        <v>0</v>
      </c>
      <c r="EO93" s="23">
        <f t="shared" si="375"/>
        <v>0</v>
      </c>
      <c r="EP93" s="23">
        <f t="shared" si="376"/>
        <v>0</v>
      </c>
      <c r="EQ93" s="23">
        <f t="shared" si="377"/>
        <v>0</v>
      </c>
      <c r="ER93" s="23">
        <f t="shared" si="378"/>
        <v>0</v>
      </c>
      <c r="ES93" s="23">
        <f t="shared" si="379"/>
        <v>0</v>
      </c>
      <c r="ET93" s="23">
        <f t="shared" si="380"/>
        <v>0</v>
      </c>
      <c r="EU93" s="23">
        <f t="shared" si="381"/>
        <v>0</v>
      </c>
      <c r="EV93" s="23">
        <f t="shared" si="382"/>
        <v>0</v>
      </c>
      <c r="EW93" s="23">
        <f t="shared" si="383"/>
        <v>0</v>
      </c>
      <c r="EX93" s="23">
        <f t="shared" si="384"/>
        <v>0</v>
      </c>
      <c r="EY93" s="23">
        <f t="shared" si="385"/>
        <v>0</v>
      </c>
      <c r="EZ93" s="23">
        <f t="shared" si="386"/>
        <v>0</v>
      </c>
      <c r="FA93" s="23">
        <f t="shared" si="387"/>
        <v>0</v>
      </c>
      <c r="FB93" s="23">
        <f t="shared" si="388"/>
        <v>0</v>
      </c>
      <c r="FC93" s="23">
        <f t="shared" si="389"/>
        <v>0</v>
      </c>
      <c r="FD93" s="23">
        <f t="shared" si="390"/>
        <v>0</v>
      </c>
      <c r="FE93" s="23">
        <f t="shared" si="391"/>
        <v>0</v>
      </c>
      <c r="FF93" s="23">
        <f t="shared" si="392"/>
        <v>0</v>
      </c>
      <c r="FG93" s="23">
        <f t="shared" si="393"/>
        <v>0</v>
      </c>
      <c r="FH93" s="23">
        <f t="shared" si="394"/>
        <v>0</v>
      </c>
      <c r="FI93" s="23">
        <f t="shared" si="395"/>
        <v>0</v>
      </c>
      <c r="FJ93" s="23">
        <f t="shared" si="396"/>
        <v>0</v>
      </c>
      <c r="FK93" s="23">
        <f t="shared" si="397"/>
        <v>0</v>
      </c>
      <c r="FL93" s="23">
        <f t="shared" si="398"/>
        <v>0</v>
      </c>
      <c r="FM93" s="23">
        <f t="shared" si="399"/>
        <v>80</v>
      </c>
      <c r="FN93" s="23" t="str">
        <f>Input!AL93</f>
        <v>G900</v>
      </c>
      <c r="FO93" s="23" t="str">
        <f>Input!BB93</f>
        <v>U2100</v>
      </c>
      <c r="FP93" s="23">
        <f>Input!BR93</f>
        <v>0</v>
      </c>
      <c r="FQ93" s="23" t="str">
        <f>Input!CF93</f>
        <v/>
      </c>
      <c r="FR93" s="23" t="str">
        <f>Input!CT93</f>
        <v/>
      </c>
      <c r="FS93" s="23" t="str">
        <f>Input!DH93</f>
        <v/>
      </c>
      <c r="FT93" s="23" t="str">
        <f>Input!AM93</f>
        <v>24m/ 24m/ 24m</v>
      </c>
      <c r="FU93" s="23" t="str">
        <f>Input!BC93</f>
        <v>21m/ 21m/ 21m</v>
      </c>
      <c r="FV93" s="23">
        <f>Input!BS93</f>
        <v>0</v>
      </c>
      <c r="FW93" s="23" t="str">
        <f>Input!CG93</f>
        <v/>
      </c>
      <c r="FX93" s="23" t="str">
        <f>Input!CU93</f>
        <v/>
      </c>
      <c r="FY93" s="23" t="str">
        <f>Input!DI93</f>
        <v/>
      </c>
      <c r="FZ93" s="23" t="str">
        <f t="shared" si="400"/>
        <v>24m/ 24m/ 24m</v>
      </c>
      <c r="GA93" s="23" t="str">
        <f t="shared" si="401"/>
        <v>21m/ 21m/ 21m</v>
      </c>
      <c r="GB93" s="23" t="str">
        <f t="shared" si="402"/>
        <v/>
      </c>
      <c r="GC93" s="23" t="str">
        <f t="shared" si="403"/>
        <v/>
      </c>
      <c r="GD93" s="23" t="str">
        <f t="shared" si="404"/>
        <v/>
      </c>
      <c r="GE93" s="23" t="str">
        <f t="shared" si="405"/>
        <v/>
      </c>
      <c r="GF93" s="23">
        <f t="shared" si="406"/>
        <v>24</v>
      </c>
      <c r="GG93" s="23">
        <f t="shared" si="407"/>
        <v>24</v>
      </c>
      <c r="GH93" s="23">
        <f t="shared" si="408"/>
        <v>24</v>
      </c>
      <c r="GI93" s="23">
        <f t="shared" si="409"/>
        <v>0</v>
      </c>
      <c r="GJ93" s="23">
        <f t="shared" si="410"/>
        <v>0</v>
      </c>
      <c r="GK93" s="23">
        <f t="shared" si="411"/>
        <v>0</v>
      </c>
      <c r="GL93" s="23">
        <f t="shared" si="412"/>
        <v>21</v>
      </c>
      <c r="GM93" s="23">
        <f t="shared" si="413"/>
        <v>21</v>
      </c>
      <c r="GN93" s="23">
        <f t="shared" si="414"/>
        <v>21</v>
      </c>
      <c r="GO93" s="23">
        <f t="shared" si="415"/>
        <v>0</v>
      </c>
      <c r="GP93" s="23">
        <f t="shared" si="416"/>
        <v>0</v>
      </c>
      <c r="GQ93" s="23">
        <f t="shared" si="417"/>
        <v>0</v>
      </c>
      <c r="GR93" s="23">
        <f t="shared" si="418"/>
        <v>0</v>
      </c>
      <c r="GS93" s="23">
        <f t="shared" si="419"/>
        <v>0</v>
      </c>
      <c r="GT93" s="23">
        <f t="shared" si="420"/>
        <v>0</v>
      </c>
      <c r="GU93" s="23">
        <f t="shared" si="421"/>
        <v>0</v>
      </c>
      <c r="GV93" s="23">
        <f t="shared" si="422"/>
        <v>0</v>
      </c>
      <c r="GW93" s="23">
        <f t="shared" si="423"/>
        <v>0</v>
      </c>
      <c r="GX93" s="23">
        <f t="shared" si="424"/>
        <v>0</v>
      </c>
      <c r="GY93" s="23">
        <f t="shared" si="425"/>
        <v>0</v>
      </c>
      <c r="GZ93" s="23">
        <f t="shared" si="426"/>
        <v>0</v>
      </c>
      <c r="HA93" s="23">
        <f t="shared" si="427"/>
        <v>0</v>
      </c>
      <c r="HB93" s="23">
        <f t="shared" si="428"/>
        <v>0</v>
      </c>
      <c r="HC93" s="23">
        <f t="shared" si="429"/>
        <v>0</v>
      </c>
      <c r="HD93" s="23">
        <f t="shared" si="430"/>
        <v>0</v>
      </c>
      <c r="HE93" s="23">
        <f t="shared" si="431"/>
        <v>0</v>
      </c>
      <c r="HF93" s="23">
        <f t="shared" si="432"/>
        <v>0</v>
      </c>
      <c r="HG93" s="23">
        <f t="shared" si="433"/>
        <v>0</v>
      </c>
      <c r="HH93" s="23">
        <f t="shared" si="434"/>
        <v>0</v>
      </c>
      <c r="HI93" s="23">
        <f t="shared" si="435"/>
        <v>0</v>
      </c>
      <c r="HJ93" s="23">
        <f t="shared" si="436"/>
        <v>0</v>
      </c>
      <c r="HK93" s="23">
        <f t="shared" si="437"/>
        <v>0</v>
      </c>
      <c r="HL93" s="23">
        <f t="shared" si="438"/>
        <v>0</v>
      </c>
      <c r="HM93" s="23">
        <f t="shared" si="439"/>
        <v>0</v>
      </c>
      <c r="HN93" s="23">
        <f t="shared" si="440"/>
        <v>0</v>
      </c>
      <c r="HO93" s="23">
        <f t="shared" si="441"/>
        <v>0</v>
      </c>
      <c r="HP93" s="23" t="str">
        <f>INDEX(LabNameList,MATCH(LabId,LabIDList,0))</f>
        <v>Trung tâm Kiểm định và Chứng nhận 2</v>
      </c>
      <c r="HQ93" s="23">
        <f t="shared" si="442"/>
        <v>24</v>
      </c>
      <c r="HR93" s="23">
        <f t="shared" si="443"/>
        <v>21</v>
      </c>
      <c r="HS93" s="23">
        <f t="shared" si="444"/>
        <v>0</v>
      </c>
      <c r="HT93" s="23">
        <f t="shared" si="445"/>
        <v>0</v>
      </c>
      <c r="HU93" s="23">
        <f t="shared" si="446"/>
        <v>0</v>
      </c>
      <c r="HV93" s="23">
        <f t="shared" si="447"/>
        <v>0</v>
      </c>
      <c r="HW93" s="22">
        <f t="shared" si="448"/>
        <v>21</v>
      </c>
      <c r="HX93" s="22">
        <f>Input!EB93</f>
        <v>7</v>
      </c>
      <c r="HY93" s="23">
        <v>97</v>
      </c>
      <c r="HZ93" s="23"/>
      <c r="IA93" s="23"/>
      <c r="IB93" s="23"/>
      <c r="IC93" s="25" t="str">
        <f t="shared" si="449"/>
        <v>B00092050118TG96</v>
      </c>
      <c r="ID93" s="26">
        <f>Input!O93</f>
        <v>92</v>
      </c>
      <c r="IE93" s="260" t="str">
        <f t="shared" si="450"/>
        <v>050118</v>
      </c>
      <c r="IF93" s="25" t="s">
        <v>7159</v>
      </c>
      <c r="IG93" s="260" t="str">
        <f t="shared" si="451"/>
        <v>05/01/2018</v>
      </c>
      <c r="IH93" s="260" t="str">
        <f t="shared" si="452"/>
        <v>05/01/2023</v>
      </c>
      <c r="II93" s="342" t="str">
        <f xml:space="preserve"> Input!R93</f>
        <v>05/01/2018</v>
      </c>
      <c r="IJ93" s="260">
        <f t="shared" si="453"/>
        <v>44931</v>
      </c>
      <c r="IK93" s="261">
        <f t="shared" si="454"/>
        <v>3</v>
      </c>
      <c r="IL93" s="262" t="str">
        <f t="shared" si="455"/>
        <v>3-2</v>
      </c>
      <c r="IM93" s="262" t="str">
        <f t="shared" si="456"/>
        <v>CHUNG</v>
      </c>
      <c r="IN93" s="262" t="str">
        <f t="shared" si="457"/>
        <v>KHAC</v>
      </c>
      <c r="IO93" s="262" t="str">
        <f t="shared" si="458"/>
        <v/>
      </c>
      <c r="IP93" s="262" t="str">
        <f t="shared" si="459"/>
        <v/>
      </c>
      <c r="IQ93" s="262" t="str">
        <f t="shared" si="460"/>
        <v/>
      </c>
      <c r="IR93" s="262">
        <f t="shared" si="461"/>
        <v>2</v>
      </c>
      <c r="IS93" s="262">
        <f t="shared" si="462"/>
        <v>1</v>
      </c>
      <c r="IT93" s="262" t="str">
        <f t="shared" si="463"/>
        <v>Yes</v>
      </c>
      <c r="IU93" s="262" t="str">
        <f t="shared" si="464"/>
        <v>Yes</v>
      </c>
    </row>
    <row r="94" spans="1:255" ht="114.75">
      <c r="A94" s="349">
        <f>Input!A94</f>
        <v>93</v>
      </c>
      <c r="B94" s="22" t="str">
        <f>INDEX(ApplicantIDList,MATCH(AI94,ApplicantNameList,0))</f>
        <v>VNM-HCM</v>
      </c>
      <c r="C94" s="22" t="str">
        <f>INDEX(OperatorIDList,MATCH(AJ94,OperatorNameList,0))</f>
        <v>VNMOBILE</v>
      </c>
      <c r="D94" s="22" t="str">
        <f>Input!Y94</f>
        <v>308072</v>
      </c>
      <c r="E94" s="22" t="str">
        <f>Input!G94</f>
        <v>Số 5/41, ấp Bình Đức, xã Bình Hòa, thị xã Thuận An, tỉnh Bình Dương.</v>
      </c>
      <c r="F94" s="22" t="str">
        <f>TRIM(SUBSTITUTE(SUBSTITUTE(Input!H94,"Thành phố ",""),"Tỉnh ",""))</f>
        <v>Bình Dương</v>
      </c>
      <c r="G94" s="22" t="str">
        <f>Input!I94</f>
        <v>106,71748</v>
      </c>
      <c r="H94" s="22" t="str">
        <f>Input!J94</f>
        <v>10,9213</v>
      </c>
      <c r="I94" s="22">
        <f>Input!V94</f>
        <v>2</v>
      </c>
      <c r="J94" s="22" t="str">
        <f>Input!K94</f>
        <v>K00093291217D005</v>
      </c>
      <c r="K94" s="24" t="str">
        <f>TEXT(Input!L94,"dd/mm/yyyy")</f>
        <v>30/12/2017</v>
      </c>
      <c r="L94" s="24" t="str">
        <f>TEXT(Input!M94,"dd/mm/yyyy")</f>
        <v>29/12/2017</v>
      </c>
      <c r="M94" s="22" t="str">
        <f t="shared" si="300"/>
        <v>CÔNG TY CỔ PHẦN VIỄN THÔNG DI ĐỘNG VIETNAMOBILE;CÔNG TY CỔ PHẦN VIỄN THÔNG DI ĐỘNG VIETNAMOBILE</v>
      </c>
      <c r="N94" s="22" t="str">
        <f t="shared" si="301"/>
        <v>308072;308072</v>
      </c>
      <c r="O94" s="22" t="str">
        <f t="shared" si="302"/>
        <v>ERICSSON RBS 2216;ZTE ZXSDR BS8700</v>
      </c>
      <c r="P94" s="22" t="str">
        <f t="shared" si="303"/>
        <v>3;3</v>
      </c>
      <c r="Q94" s="22" t="str">
        <f t="shared" si="304"/>
        <v>4/4/4;2/2/2</v>
      </c>
      <c r="R94" s="22" t="str">
        <f t="shared" si="305"/>
        <v>80W/ 80W/ 80W;80W/ 80W/ 80W</v>
      </c>
      <c r="S94" s="22" t="str">
        <f t="shared" si="306"/>
        <v>G900;U2100</v>
      </c>
      <c r="T94" s="22" t="str">
        <f t="shared" si="307"/>
        <v>27m/ 27m/ 27m;33m/ 33m/ 33m</v>
      </c>
      <c r="U94" s="22">
        <v>93</v>
      </c>
      <c r="V94" s="22"/>
      <c r="W94" s="22" t="b">
        <f>INDEX(TrueFalseList,_xlfn.IFNA(MATCH(Input!EC94,CoKhongList,0),MATCH(Input!EC94,YesNoList,0)))</f>
        <v>1</v>
      </c>
      <c r="X94" s="22" t="b">
        <f>INDEX(TrueFalseList,_xlfn.IFNA(MATCH(Input!W94,CoKhongList,0),MATCH(Input!W94,YesNoList,0)))</f>
        <v>0</v>
      </c>
      <c r="Y94" s="22" t="str">
        <f>Input!DZ94</f>
        <v/>
      </c>
      <c r="Z94" s="22" t="b">
        <f>INDEX(TrueFalseList,_xlfn.IFNA(MATCH(Input!EA94,CoKhongList,0),MATCH(Input!EA94,YesNoList,0)))</f>
        <v>1</v>
      </c>
      <c r="AA94" s="22">
        <f t="shared" si="308"/>
        <v>11</v>
      </c>
      <c r="AB94" s="22" t="b">
        <v>0</v>
      </c>
      <c r="AC94" s="22" t="b">
        <v>1</v>
      </c>
      <c r="AD94" s="22">
        <f>Input!DR94</f>
        <v>0</v>
      </c>
      <c r="AE94" s="22"/>
      <c r="AF94" s="22">
        <f>Options!D98</f>
        <v>0</v>
      </c>
      <c r="AG94" s="22">
        <f t="shared" si="309"/>
        <v>0</v>
      </c>
      <c r="AH94" s="23"/>
      <c r="AI94" s="350" t="str">
        <f>Input!E94</f>
        <v>CHI NHÁNH CÔNG TY CỔ PHẦN VIỄN THÔNG DI ĐỘNG VIETNAMOBILE TẠI THÀNH PHỐ HỒ CHÍ MINH</v>
      </c>
      <c r="AJ94" s="350" t="str">
        <f>Input!F94</f>
        <v>CÔNG TY CỔ PHẦN VIỄN THÔNG DI ĐỘNG VIETNAMOBILE</v>
      </c>
      <c r="AK94" s="22">
        <f t="shared" si="310"/>
        <v>4</v>
      </c>
      <c r="AL94" s="258" t="str">
        <f t="shared" si="311"/>
        <v>tỉnh Bình Dương.</v>
      </c>
      <c r="AM94" s="258" t="str">
        <f t="shared" si="312"/>
        <v>thị xã Thuận An</v>
      </c>
      <c r="AN94" s="258" t="str">
        <f t="shared" si="313"/>
        <v>xã Bình Hòa</v>
      </c>
      <c r="AO94" s="22" t="str">
        <f>INDEX(CityIDList,MATCH(F94,CityNameList,0))</f>
        <v>BDG</v>
      </c>
      <c r="AP94" s="23" t="str">
        <f>Input!X94</f>
        <v>CÔNG TY CỔ PHẦN VIỄN THÔNG DI ĐỘNG VIETNAMOBILE</v>
      </c>
      <c r="AQ94" s="23" t="str">
        <f>Input!AN94</f>
        <v>CÔNG TY CỔ PHẦN VIỄN THÔNG DI ĐỘNG VIETNAMOBILE</v>
      </c>
      <c r="AR94" s="23">
        <f>Input!BD94</f>
        <v>0</v>
      </c>
      <c r="AS94" s="23" t="str">
        <f>Input!BT94</f>
        <v/>
      </c>
      <c r="AT94" s="23" t="str">
        <f>Input!CH94</f>
        <v/>
      </c>
      <c r="AU94" s="23" t="str">
        <f>Input!CV94</f>
        <v/>
      </c>
      <c r="AV94" s="23" t="str">
        <f>IF(I94&gt;=1,INDEX(OperatorIDList,MATCH(AP94,OperatorNameList,0)),"")</f>
        <v>VNMOBILE</v>
      </c>
      <c r="AW94" s="23" t="str">
        <f>IF(I94&gt;=2,INDEX(OperatorIDList,MATCH(AQ94,OperatorNameList,0)),"")</f>
        <v>VNMOBILE</v>
      </c>
      <c r="AX94" s="23" t="str">
        <f>IF(I94&gt;=3,INDEX(OperatorIDList,MATCH(AR94,OperatorNameList,0)),"")</f>
        <v/>
      </c>
      <c r="AY94" s="23" t="str">
        <f>IF(I94&gt;=4,INDEX(OperatorIDList,MATCH(AS94,OperatorNameList,0)),"")</f>
        <v/>
      </c>
      <c r="AZ94" s="23" t="str">
        <f>IF(I94&gt;=5,INDEX(OperatorIDList,MATCH(AT94,OperatorNameList,0)),"")</f>
        <v/>
      </c>
      <c r="BA94" s="23" t="str">
        <f>IF(I94&gt;=6,INDEX(OperatorIDList,MATCH(AU94,OperatorNameList,0)),"")</f>
        <v/>
      </c>
      <c r="BB94" s="23" t="str">
        <f t="shared" si="314"/>
        <v>VNMOBILE;VNMOBILE</v>
      </c>
      <c r="BC94" s="23" t="str">
        <f>Input!Y94</f>
        <v>308072</v>
      </c>
      <c r="BD94" s="23" t="str">
        <f>Input!AO94</f>
        <v>308072</v>
      </c>
      <c r="BE94" s="23">
        <f>Input!BE94</f>
        <v>0</v>
      </c>
      <c r="BF94" s="23" t="str">
        <f>Input!BU94</f>
        <v/>
      </c>
      <c r="BG94" s="23" t="str">
        <f>Input!CI94</f>
        <v/>
      </c>
      <c r="BH94" s="23" t="str">
        <f>Input!CW94</f>
        <v/>
      </c>
      <c r="BI94" s="23" t="str">
        <f>Input!Z94</f>
        <v>ERICSSON RBS 2216</v>
      </c>
      <c r="BJ94" s="23" t="str">
        <f>Input!AP94</f>
        <v>ZTE ZXSDR BS8700</v>
      </c>
      <c r="BK94" s="23">
        <f>Input!BF94</f>
        <v>0</v>
      </c>
      <c r="BL94" s="23" t="str">
        <f>Input!BV94</f>
        <v/>
      </c>
      <c r="BM94" s="23" t="str">
        <f>Input!CJ94</f>
        <v/>
      </c>
      <c r="BN94" s="23" t="str">
        <f>Input!CX94</f>
        <v/>
      </c>
      <c r="BO94" s="350">
        <f>IF(ISNUMBER(Input!AA94),Input!AA94,0)</f>
        <v>3</v>
      </c>
      <c r="BP94" s="350">
        <f>IF(ISNUMBER(Input!AQ94),Input!AQ94,0)</f>
        <v>3</v>
      </c>
      <c r="BQ94" s="350">
        <f>IF(ISNUMBER(Input!BG94),Input!BG94,0)</f>
        <v>0</v>
      </c>
      <c r="BR94" s="350">
        <f>IF(ISNUMBER(Input!BW94),Input!BW94,0)</f>
        <v>0</v>
      </c>
      <c r="BS94" s="350">
        <f>IF(ISNUMBER(Input!CK94),Input!CK94,0)</f>
        <v>0</v>
      </c>
      <c r="BT94" s="351">
        <f>IF(ISNUMBER(Input!CY94),Input!CY94,0)</f>
        <v>0</v>
      </c>
      <c r="BU94" s="23" t="str">
        <f>Input!AF94</f>
        <v>4/4/4</v>
      </c>
      <c r="BV94" s="23" t="str">
        <f>Input!AV94</f>
        <v>2/2/2</v>
      </c>
      <c r="BW94" s="23" t="str">
        <f>Input!BL94</f>
        <v/>
      </c>
      <c r="BX94" s="23" t="str">
        <f>Input!CA94</f>
        <v/>
      </c>
      <c r="BY94" s="23" t="str">
        <f>Input!CO94</f>
        <v/>
      </c>
      <c r="BZ94" s="23" t="str">
        <f>Input!DC94</f>
        <v/>
      </c>
      <c r="CA94" s="23">
        <f t="shared" si="315"/>
        <v>4</v>
      </c>
      <c r="CB94" s="23">
        <f t="shared" si="316"/>
        <v>4</v>
      </c>
      <c r="CC94" s="23">
        <f t="shared" si="317"/>
        <v>4</v>
      </c>
      <c r="CD94" s="23">
        <f t="shared" si="318"/>
        <v>0</v>
      </c>
      <c r="CE94" s="23">
        <f t="shared" si="319"/>
        <v>0</v>
      </c>
      <c r="CF94" s="23">
        <f t="shared" si="320"/>
        <v>0</v>
      </c>
      <c r="CG94" s="23">
        <f t="shared" si="321"/>
        <v>2</v>
      </c>
      <c r="CH94" s="23">
        <f t="shared" si="322"/>
        <v>2</v>
      </c>
      <c r="CI94" s="23">
        <f t="shared" si="323"/>
        <v>2</v>
      </c>
      <c r="CJ94" s="23">
        <f t="shared" si="324"/>
        <v>0</v>
      </c>
      <c r="CK94" s="23">
        <f t="shared" si="325"/>
        <v>0</v>
      </c>
      <c r="CL94" s="23">
        <f t="shared" si="326"/>
        <v>0</v>
      </c>
      <c r="CM94" s="23">
        <f t="shared" si="327"/>
        <v>0</v>
      </c>
      <c r="CN94" s="23">
        <f t="shared" si="328"/>
        <v>0</v>
      </c>
      <c r="CO94" s="23">
        <f t="shared" si="329"/>
        <v>0</v>
      </c>
      <c r="CP94" s="23">
        <f t="shared" si="330"/>
        <v>0</v>
      </c>
      <c r="CQ94" s="23">
        <f t="shared" si="331"/>
        <v>0</v>
      </c>
      <c r="CR94" s="23">
        <f t="shared" si="332"/>
        <v>0</v>
      </c>
      <c r="CS94" s="23">
        <f t="shared" si="333"/>
        <v>0</v>
      </c>
      <c r="CT94" s="23">
        <f t="shared" si="334"/>
        <v>0</v>
      </c>
      <c r="CU94" s="23">
        <f t="shared" si="335"/>
        <v>0</v>
      </c>
      <c r="CV94" s="23">
        <f t="shared" si="336"/>
        <v>0</v>
      </c>
      <c r="CW94" s="23">
        <f t="shared" si="337"/>
        <v>0</v>
      </c>
      <c r="CX94" s="23">
        <f t="shared" si="338"/>
        <v>0</v>
      </c>
      <c r="CY94" s="23">
        <f t="shared" si="339"/>
        <v>0</v>
      </c>
      <c r="CZ94" s="23">
        <f t="shared" si="340"/>
        <v>0</v>
      </c>
      <c r="DA94" s="23">
        <f t="shared" si="341"/>
        <v>0</v>
      </c>
      <c r="DB94" s="23">
        <f t="shared" si="342"/>
        <v>0</v>
      </c>
      <c r="DC94" s="23">
        <f t="shared" si="343"/>
        <v>0</v>
      </c>
      <c r="DD94" s="23">
        <f t="shared" si="344"/>
        <v>0</v>
      </c>
      <c r="DE94" s="23">
        <f t="shared" si="345"/>
        <v>0</v>
      </c>
      <c r="DF94" s="23">
        <f t="shared" si="346"/>
        <v>0</v>
      </c>
      <c r="DG94" s="23">
        <f t="shared" si="347"/>
        <v>0</v>
      </c>
      <c r="DH94" s="23">
        <f t="shared" si="348"/>
        <v>0</v>
      </c>
      <c r="DI94" s="23">
        <f t="shared" si="349"/>
        <v>0</v>
      </c>
      <c r="DJ94" s="23">
        <f t="shared" si="350"/>
        <v>0</v>
      </c>
      <c r="DK94" s="23" t="str">
        <f>Input!AK94</f>
        <v>80W/80W/80W</v>
      </c>
      <c r="DL94" s="23" t="str">
        <f>Input!BA94</f>
        <v>80W/80W/80W</v>
      </c>
      <c r="DM94" s="23" t="str">
        <f>Input!BQ94</f>
        <v/>
      </c>
      <c r="DN94" s="23" t="str">
        <f>Input!CE94</f>
        <v/>
      </c>
      <c r="DO94" s="23" t="str">
        <f>Input!CS94</f>
        <v/>
      </c>
      <c r="DP94" s="23" t="str">
        <f>Input!DG94</f>
        <v/>
      </c>
      <c r="DQ94" s="23" t="str">
        <f t="shared" si="351"/>
        <v>80W/ 80W/ 80W</v>
      </c>
      <c r="DR94" s="23" t="str">
        <f t="shared" si="352"/>
        <v>80W/ 80W/ 80W</v>
      </c>
      <c r="DS94" s="23" t="str">
        <f t="shared" si="353"/>
        <v/>
      </c>
      <c r="DT94" s="23" t="str">
        <f t="shared" si="354"/>
        <v/>
      </c>
      <c r="DU94" s="23" t="str">
        <f t="shared" si="355"/>
        <v/>
      </c>
      <c r="DV94" s="23" t="str">
        <f t="shared" si="356"/>
        <v/>
      </c>
      <c r="DW94" s="23">
        <f t="shared" si="357"/>
        <v>80</v>
      </c>
      <c r="DX94" s="23">
        <f t="shared" si="358"/>
        <v>80</v>
      </c>
      <c r="DY94" s="23">
        <f t="shared" si="359"/>
        <v>80</v>
      </c>
      <c r="DZ94" s="23">
        <f t="shared" si="360"/>
        <v>0</v>
      </c>
      <c r="EA94" s="23">
        <f t="shared" si="361"/>
        <v>0</v>
      </c>
      <c r="EB94" s="23">
        <f t="shared" si="362"/>
        <v>0</v>
      </c>
      <c r="EC94" s="23">
        <f t="shared" si="363"/>
        <v>80</v>
      </c>
      <c r="ED94" s="23">
        <f t="shared" si="364"/>
        <v>80</v>
      </c>
      <c r="EE94" s="23">
        <f t="shared" si="365"/>
        <v>80</v>
      </c>
      <c r="EF94" s="23">
        <f t="shared" si="366"/>
        <v>80</v>
      </c>
      <c r="EG94" s="23">
        <f t="shared" si="367"/>
        <v>0</v>
      </c>
      <c r="EH94" s="23">
        <f t="shared" si="368"/>
        <v>0</v>
      </c>
      <c r="EI94" s="23">
        <f t="shared" si="369"/>
        <v>0</v>
      </c>
      <c r="EJ94" s="23">
        <f t="shared" si="370"/>
        <v>80</v>
      </c>
      <c r="EK94" s="23">
        <f t="shared" si="371"/>
        <v>0</v>
      </c>
      <c r="EL94" s="23">
        <f t="shared" si="372"/>
        <v>0</v>
      </c>
      <c r="EM94" s="23">
        <f t="shared" si="373"/>
        <v>0</v>
      </c>
      <c r="EN94" s="23">
        <f t="shared" si="374"/>
        <v>0</v>
      </c>
      <c r="EO94" s="23">
        <f t="shared" si="375"/>
        <v>0</v>
      </c>
      <c r="EP94" s="23">
        <f t="shared" si="376"/>
        <v>0</v>
      </c>
      <c r="EQ94" s="23">
        <f t="shared" si="377"/>
        <v>0</v>
      </c>
      <c r="ER94" s="23">
        <f t="shared" si="378"/>
        <v>0</v>
      </c>
      <c r="ES94" s="23">
        <f t="shared" si="379"/>
        <v>0</v>
      </c>
      <c r="ET94" s="23">
        <f t="shared" si="380"/>
        <v>0</v>
      </c>
      <c r="EU94" s="23">
        <f t="shared" si="381"/>
        <v>0</v>
      </c>
      <c r="EV94" s="23">
        <f t="shared" si="382"/>
        <v>0</v>
      </c>
      <c r="EW94" s="23">
        <f t="shared" si="383"/>
        <v>0</v>
      </c>
      <c r="EX94" s="23">
        <f t="shared" si="384"/>
        <v>0</v>
      </c>
      <c r="EY94" s="23">
        <f t="shared" si="385"/>
        <v>0</v>
      </c>
      <c r="EZ94" s="23">
        <f t="shared" si="386"/>
        <v>0</v>
      </c>
      <c r="FA94" s="23">
        <f t="shared" si="387"/>
        <v>0</v>
      </c>
      <c r="FB94" s="23">
        <f t="shared" si="388"/>
        <v>0</v>
      </c>
      <c r="FC94" s="23">
        <f t="shared" si="389"/>
        <v>0</v>
      </c>
      <c r="FD94" s="23">
        <f t="shared" si="390"/>
        <v>0</v>
      </c>
      <c r="FE94" s="23">
        <f t="shared" si="391"/>
        <v>0</v>
      </c>
      <c r="FF94" s="23">
        <f t="shared" si="392"/>
        <v>0</v>
      </c>
      <c r="FG94" s="23">
        <f t="shared" si="393"/>
        <v>0</v>
      </c>
      <c r="FH94" s="23">
        <f t="shared" si="394"/>
        <v>0</v>
      </c>
      <c r="FI94" s="23">
        <f t="shared" si="395"/>
        <v>0</v>
      </c>
      <c r="FJ94" s="23">
        <f t="shared" si="396"/>
        <v>0</v>
      </c>
      <c r="FK94" s="23">
        <f t="shared" si="397"/>
        <v>0</v>
      </c>
      <c r="FL94" s="23">
        <f t="shared" si="398"/>
        <v>0</v>
      </c>
      <c r="FM94" s="23">
        <f t="shared" si="399"/>
        <v>80</v>
      </c>
      <c r="FN94" s="23" t="str">
        <f>Input!AL94</f>
        <v>G900</v>
      </c>
      <c r="FO94" s="23" t="str">
        <f>Input!BB94</f>
        <v>U2100</v>
      </c>
      <c r="FP94" s="23">
        <f>Input!BR94</f>
        <v>0</v>
      </c>
      <c r="FQ94" s="23" t="str">
        <f>Input!CF94</f>
        <v/>
      </c>
      <c r="FR94" s="23" t="str">
        <f>Input!CT94</f>
        <v/>
      </c>
      <c r="FS94" s="23" t="str">
        <f>Input!DH94</f>
        <v/>
      </c>
      <c r="FT94" s="23" t="str">
        <f>Input!AM94</f>
        <v>27m/ 27m/ 27m</v>
      </c>
      <c r="FU94" s="23" t="str">
        <f>Input!BC94</f>
        <v>33m/ 33m/ 33m</v>
      </c>
      <c r="FV94" s="23">
        <f>Input!BS94</f>
        <v>0</v>
      </c>
      <c r="FW94" s="23" t="str">
        <f>Input!CG94</f>
        <v/>
      </c>
      <c r="FX94" s="23" t="str">
        <f>Input!CU94</f>
        <v/>
      </c>
      <c r="FY94" s="23" t="str">
        <f>Input!DI94</f>
        <v/>
      </c>
      <c r="FZ94" s="23" t="str">
        <f t="shared" si="400"/>
        <v>27m/ 27m/ 27m</v>
      </c>
      <c r="GA94" s="23" t="str">
        <f t="shared" si="401"/>
        <v>33m/ 33m/ 33m</v>
      </c>
      <c r="GB94" s="23" t="str">
        <f t="shared" si="402"/>
        <v/>
      </c>
      <c r="GC94" s="23" t="str">
        <f t="shared" si="403"/>
        <v/>
      </c>
      <c r="GD94" s="23" t="str">
        <f t="shared" si="404"/>
        <v/>
      </c>
      <c r="GE94" s="23" t="str">
        <f t="shared" si="405"/>
        <v/>
      </c>
      <c r="GF94" s="23">
        <f t="shared" si="406"/>
        <v>27</v>
      </c>
      <c r="GG94" s="23">
        <f t="shared" si="407"/>
        <v>27</v>
      </c>
      <c r="GH94" s="23">
        <f t="shared" si="408"/>
        <v>27</v>
      </c>
      <c r="GI94" s="23">
        <f t="shared" si="409"/>
        <v>0</v>
      </c>
      <c r="GJ94" s="23">
        <f t="shared" si="410"/>
        <v>0</v>
      </c>
      <c r="GK94" s="23">
        <f t="shared" si="411"/>
        <v>0</v>
      </c>
      <c r="GL94" s="23">
        <f t="shared" si="412"/>
        <v>33</v>
      </c>
      <c r="GM94" s="23">
        <f t="shared" si="413"/>
        <v>33</v>
      </c>
      <c r="GN94" s="23">
        <f t="shared" si="414"/>
        <v>33</v>
      </c>
      <c r="GO94" s="23">
        <f t="shared" si="415"/>
        <v>0</v>
      </c>
      <c r="GP94" s="23">
        <f t="shared" si="416"/>
        <v>0</v>
      </c>
      <c r="GQ94" s="23">
        <f t="shared" si="417"/>
        <v>0</v>
      </c>
      <c r="GR94" s="23">
        <f t="shared" si="418"/>
        <v>0</v>
      </c>
      <c r="GS94" s="23">
        <f t="shared" si="419"/>
        <v>0</v>
      </c>
      <c r="GT94" s="23">
        <f t="shared" si="420"/>
        <v>0</v>
      </c>
      <c r="GU94" s="23">
        <f t="shared" si="421"/>
        <v>0</v>
      </c>
      <c r="GV94" s="23">
        <f t="shared" si="422"/>
        <v>0</v>
      </c>
      <c r="GW94" s="23">
        <f t="shared" si="423"/>
        <v>0</v>
      </c>
      <c r="GX94" s="23">
        <f t="shared" si="424"/>
        <v>0</v>
      </c>
      <c r="GY94" s="23">
        <f t="shared" si="425"/>
        <v>0</v>
      </c>
      <c r="GZ94" s="23">
        <f t="shared" si="426"/>
        <v>0</v>
      </c>
      <c r="HA94" s="23">
        <f t="shared" si="427"/>
        <v>0</v>
      </c>
      <c r="HB94" s="23">
        <f t="shared" si="428"/>
        <v>0</v>
      </c>
      <c r="HC94" s="23">
        <f t="shared" si="429"/>
        <v>0</v>
      </c>
      <c r="HD94" s="23">
        <f t="shared" si="430"/>
        <v>0</v>
      </c>
      <c r="HE94" s="23">
        <f t="shared" si="431"/>
        <v>0</v>
      </c>
      <c r="HF94" s="23">
        <f t="shared" si="432"/>
        <v>0</v>
      </c>
      <c r="HG94" s="23">
        <f t="shared" si="433"/>
        <v>0</v>
      </c>
      <c r="HH94" s="23">
        <f t="shared" si="434"/>
        <v>0</v>
      </c>
      <c r="HI94" s="23">
        <f t="shared" si="435"/>
        <v>0</v>
      </c>
      <c r="HJ94" s="23">
        <f t="shared" si="436"/>
        <v>0</v>
      </c>
      <c r="HK94" s="23">
        <f t="shared" si="437"/>
        <v>0</v>
      </c>
      <c r="HL94" s="23">
        <f t="shared" si="438"/>
        <v>0</v>
      </c>
      <c r="HM94" s="23">
        <f t="shared" si="439"/>
        <v>0</v>
      </c>
      <c r="HN94" s="23">
        <f t="shared" si="440"/>
        <v>0</v>
      </c>
      <c r="HO94" s="23">
        <f t="shared" si="441"/>
        <v>0</v>
      </c>
      <c r="HP94" s="23" t="str">
        <f>INDEX(LabNameList,MATCH(LabId,LabIDList,0))</f>
        <v>Trung tâm Kiểm định và Chứng nhận 2</v>
      </c>
      <c r="HQ94" s="23">
        <f t="shared" si="442"/>
        <v>27</v>
      </c>
      <c r="HR94" s="23">
        <f t="shared" si="443"/>
        <v>33</v>
      </c>
      <c r="HS94" s="23">
        <f t="shared" si="444"/>
        <v>0</v>
      </c>
      <c r="HT94" s="23">
        <f t="shared" si="445"/>
        <v>0</v>
      </c>
      <c r="HU94" s="23">
        <f t="shared" si="446"/>
        <v>0</v>
      </c>
      <c r="HV94" s="23">
        <f t="shared" si="447"/>
        <v>0</v>
      </c>
      <c r="HW94" s="22">
        <f t="shared" si="448"/>
        <v>27</v>
      </c>
      <c r="HX94" s="22">
        <f>Input!EB94</f>
        <v>16</v>
      </c>
      <c r="HY94" s="23">
        <v>97</v>
      </c>
      <c r="HZ94" s="23"/>
      <c r="IA94" s="23"/>
      <c r="IB94" s="23"/>
      <c r="IC94" s="25" t="str">
        <f t="shared" si="449"/>
        <v>B00093050118TG97</v>
      </c>
      <c r="ID94" s="26">
        <f>Input!O94</f>
        <v>93</v>
      </c>
      <c r="IE94" s="260" t="str">
        <f t="shared" si="450"/>
        <v>050118</v>
      </c>
      <c r="IF94" s="25" t="s">
        <v>7160</v>
      </c>
      <c r="IG94" s="260" t="str">
        <f t="shared" si="451"/>
        <v>05/01/2018</v>
      </c>
      <c r="IH94" s="260" t="str">
        <f t="shared" si="452"/>
        <v>05/01/2023</v>
      </c>
      <c r="II94" s="342" t="str">
        <f xml:space="preserve"> Input!R94</f>
        <v>05/01/2018</v>
      </c>
      <c r="IJ94" s="260">
        <f t="shared" si="453"/>
        <v>44931</v>
      </c>
      <c r="IK94" s="261">
        <f t="shared" si="454"/>
        <v>3</v>
      </c>
      <c r="IL94" s="262" t="str">
        <f t="shared" si="455"/>
        <v>3-2</v>
      </c>
      <c r="IM94" s="262" t="str">
        <f t="shared" si="456"/>
        <v>CHUNG</v>
      </c>
      <c r="IN94" s="262" t="str">
        <f t="shared" si="457"/>
        <v>KHAC</v>
      </c>
      <c r="IO94" s="262" t="str">
        <f t="shared" si="458"/>
        <v/>
      </c>
      <c r="IP94" s="262" t="str">
        <f t="shared" si="459"/>
        <v/>
      </c>
      <c r="IQ94" s="262" t="str">
        <f t="shared" si="460"/>
        <v/>
      </c>
      <c r="IR94" s="262">
        <f t="shared" si="461"/>
        <v>2</v>
      </c>
      <c r="IS94" s="262">
        <f t="shared" si="462"/>
        <v>1</v>
      </c>
      <c r="IT94" s="262" t="str">
        <f t="shared" si="463"/>
        <v>Yes</v>
      </c>
      <c r="IU94" s="262" t="str">
        <f t="shared" si="464"/>
        <v>Yes</v>
      </c>
    </row>
    <row r="95" spans="1:255" ht="114.75">
      <c r="A95" s="349">
        <f>Input!A95</f>
        <v>94</v>
      </c>
      <c r="B95" s="22" t="str">
        <f>INDEX(ApplicantIDList,MATCH(AI95,ApplicantNameList,0))</f>
        <v>VNM-HCM</v>
      </c>
      <c r="C95" s="22" t="str">
        <f>INDEX(OperatorIDList,MATCH(AJ95,OperatorNameList,0))</f>
        <v>VNMOBILE</v>
      </c>
      <c r="D95" s="22" t="str">
        <f>Input!Y95</f>
        <v>308056</v>
      </c>
      <c r="E95" s="22" t="str">
        <f>Input!G95</f>
        <v>Số B72, khu 2, phường Phú Thọ, thành phố Thủ Dầu Một, tỉnh Bình Dương.</v>
      </c>
      <c r="F95" s="22" t="str">
        <f>TRIM(SUBSTITUTE(SUBSTITUTE(Input!H95,"Thành phố ",""),"Tỉnh ",""))</f>
        <v>Bình Dương</v>
      </c>
      <c r="G95" s="22" t="str">
        <f>Input!I95</f>
        <v>106,72803</v>
      </c>
      <c r="H95" s="22" t="str">
        <f>Input!J95</f>
        <v>10,94219</v>
      </c>
      <c r="I95" s="22">
        <f>Input!V95</f>
        <v>2</v>
      </c>
      <c r="J95" s="22" t="str">
        <f>Input!K95</f>
        <v>K00094291217D005</v>
      </c>
      <c r="K95" s="24" t="str">
        <f>TEXT(Input!L95,"dd/mm/yyyy")</f>
        <v>30/12/2017</v>
      </c>
      <c r="L95" s="24" t="str">
        <f>TEXT(Input!M95,"dd/mm/yyyy")</f>
        <v>29/12/2017</v>
      </c>
      <c r="M95" s="22" t="str">
        <f t="shared" si="300"/>
        <v>CÔNG TY CỔ PHẦN VIỄN THÔNG DI ĐỘNG VIETNAMOBILE;CÔNG TY CỔ PHẦN VIỄN THÔNG DI ĐỘNG VIETNAMOBILE</v>
      </c>
      <c r="N95" s="22" t="str">
        <f t="shared" si="301"/>
        <v>308056;308056</v>
      </c>
      <c r="O95" s="22" t="str">
        <f t="shared" si="302"/>
        <v>ERICSSON RBS 2216 &amp; ERICSSON RBS 2111;ZTE ZXSDR BS8700</v>
      </c>
      <c r="P95" s="22" t="str">
        <f t="shared" si="303"/>
        <v>3;3</v>
      </c>
      <c r="Q95" s="22" t="str">
        <f t="shared" si="304"/>
        <v>6/4/4;2/2/2</v>
      </c>
      <c r="R95" s="22" t="str">
        <f t="shared" si="305"/>
        <v>120W/ 80W/ 80W;80W/ 80W/ 80W</v>
      </c>
      <c r="S95" s="22" t="str">
        <f t="shared" si="306"/>
        <v>G900;U2100</v>
      </c>
      <c r="T95" s="22" t="str">
        <f t="shared" si="307"/>
        <v>30m/ 30m/ 30m;30m/ 30m/ 30m</v>
      </c>
      <c r="U95" s="22">
        <v>94</v>
      </c>
      <c r="V95" s="22"/>
      <c r="W95" s="22" t="b">
        <f>INDEX(TrueFalseList,_xlfn.IFNA(MATCH(Input!EC95,CoKhongList,0),MATCH(Input!EC95,YesNoList,0)))</f>
        <v>0</v>
      </c>
      <c r="X95" s="22" t="b">
        <f>INDEX(TrueFalseList,_xlfn.IFNA(MATCH(Input!W95,CoKhongList,0),MATCH(Input!W95,YesNoList,0)))</f>
        <v>0</v>
      </c>
      <c r="Y95" s="22" t="str">
        <f>Input!DZ95</f>
        <v/>
      </c>
      <c r="Z95" s="22" t="b">
        <f>INDEX(TrueFalseList,_xlfn.IFNA(MATCH(Input!EA95,CoKhongList,0),MATCH(Input!EA95,YesNoList,0)))</f>
        <v>1</v>
      </c>
      <c r="AA95" s="22">
        <f t="shared" si="308"/>
        <v>18</v>
      </c>
      <c r="AB95" s="22" t="b">
        <v>0</v>
      </c>
      <c r="AC95" s="22" t="b">
        <v>1</v>
      </c>
      <c r="AD95" s="22" t="str">
        <f>Input!DR95</f>
        <v>Anten dualband</v>
      </c>
      <c r="AE95" s="22"/>
      <c r="AF95" s="22">
        <f>Options!D99</f>
        <v>0</v>
      </c>
      <c r="AG95" s="22" t="str">
        <f t="shared" si="309"/>
        <v>Anten dualband</v>
      </c>
      <c r="AH95" s="23"/>
      <c r="AI95" s="350" t="str">
        <f>Input!E95</f>
        <v>CHI NHÁNH CÔNG TY CỔ PHẦN VIỄN THÔNG DI ĐỘNG VIETNAMOBILE TẠI THÀNH PHỐ HỒ CHÍ MINH</v>
      </c>
      <c r="AJ95" s="350" t="str">
        <f>Input!F95</f>
        <v>CÔNG TY CỔ PHẦN VIỄN THÔNG DI ĐỘNG VIETNAMOBILE</v>
      </c>
      <c r="AK95" s="22">
        <f t="shared" si="310"/>
        <v>4</v>
      </c>
      <c r="AL95" s="258" t="str">
        <f t="shared" si="311"/>
        <v>tỉnh Bình Dương.</v>
      </c>
      <c r="AM95" s="258" t="str">
        <f t="shared" si="312"/>
        <v>thành phố Thủ Dầu Một</v>
      </c>
      <c r="AN95" s="258" t="str">
        <f t="shared" si="313"/>
        <v>phường Phú Thọ</v>
      </c>
      <c r="AO95" s="22" t="str">
        <f>INDEX(CityIDList,MATCH(F95,CityNameList,0))</f>
        <v>BDG</v>
      </c>
      <c r="AP95" s="23" t="str">
        <f>Input!X95</f>
        <v>CÔNG TY CỔ PHẦN VIỄN THÔNG DI ĐỘNG VIETNAMOBILE</v>
      </c>
      <c r="AQ95" s="23" t="str">
        <f>Input!AN95</f>
        <v>CÔNG TY CỔ PHẦN VIỄN THÔNG DI ĐỘNG VIETNAMOBILE</v>
      </c>
      <c r="AR95" s="23">
        <f>Input!BD95</f>
        <v>0</v>
      </c>
      <c r="AS95" s="23" t="str">
        <f>Input!BT95</f>
        <v/>
      </c>
      <c r="AT95" s="23" t="str">
        <f>Input!CH95</f>
        <v/>
      </c>
      <c r="AU95" s="23" t="str">
        <f>Input!CV95</f>
        <v/>
      </c>
      <c r="AV95" s="23" t="str">
        <f>IF(I95&gt;=1,INDEX(OperatorIDList,MATCH(AP95,OperatorNameList,0)),"")</f>
        <v>VNMOBILE</v>
      </c>
      <c r="AW95" s="23" t="str">
        <f>IF(I95&gt;=2,INDEX(OperatorIDList,MATCH(AQ95,OperatorNameList,0)),"")</f>
        <v>VNMOBILE</v>
      </c>
      <c r="AX95" s="23" t="str">
        <f>IF(I95&gt;=3,INDEX(OperatorIDList,MATCH(AR95,OperatorNameList,0)),"")</f>
        <v/>
      </c>
      <c r="AY95" s="23" t="str">
        <f>IF(I95&gt;=4,INDEX(OperatorIDList,MATCH(AS95,OperatorNameList,0)),"")</f>
        <v/>
      </c>
      <c r="AZ95" s="23" t="str">
        <f>IF(I95&gt;=5,INDEX(OperatorIDList,MATCH(AT95,OperatorNameList,0)),"")</f>
        <v/>
      </c>
      <c r="BA95" s="23" t="str">
        <f>IF(I95&gt;=6,INDEX(OperatorIDList,MATCH(AU95,OperatorNameList,0)),"")</f>
        <v/>
      </c>
      <c r="BB95" s="23" t="str">
        <f t="shared" si="314"/>
        <v>VNMOBILE;VNMOBILE</v>
      </c>
      <c r="BC95" s="23" t="str">
        <f>Input!Y95</f>
        <v>308056</v>
      </c>
      <c r="BD95" s="23" t="str">
        <f>Input!AO95</f>
        <v>308056</v>
      </c>
      <c r="BE95" s="23">
        <f>Input!BE95</f>
        <v>0</v>
      </c>
      <c r="BF95" s="23" t="str">
        <f>Input!BU95</f>
        <v/>
      </c>
      <c r="BG95" s="23" t="str">
        <f>Input!CI95</f>
        <v/>
      </c>
      <c r="BH95" s="23" t="str">
        <f>Input!CW95</f>
        <v/>
      </c>
      <c r="BI95" s="23" t="str">
        <f>Input!Z95</f>
        <v>ERICSSON RBS 2216 &amp; ERICSSON RBS 2111</v>
      </c>
      <c r="BJ95" s="23" t="str">
        <f>Input!AP95</f>
        <v>ZTE ZXSDR BS8700</v>
      </c>
      <c r="BK95" s="23">
        <f>Input!BF95</f>
        <v>0</v>
      </c>
      <c r="BL95" s="23" t="str">
        <f>Input!BV95</f>
        <v/>
      </c>
      <c r="BM95" s="23" t="str">
        <f>Input!CJ95</f>
        <v/>
      </c>
      <c r="BN95" s="23" t="str">
        <f>Input!CX95</f>
        <v/>
      </c>
      <c r="BO95" s="350">
        <f>IF(ISNUMBER(Input!AA95),Input!AA95,0)</f>
        <v>3</v>
      </c>
      <c r="BP95" s="350">
        <f>IF(ISNUMBER(Input!AQ95),Input!AQ95,0)</f>
        <v>3</v>
      </c>
      <c r="BQ95" s="350">
        <f>IF(ISNUMBER(Input!BG95),Input!BG95,0)</f>
        <v>0</v>
      </c>
      <c r="BR95" s="350">
        <f>IF(ISNUMBER(Input!BW95),Input!BW95,0)</f>
        <v>0</v>
      </c>
      <c r="BS95" s="350">
        <f>IF(ISNUMBER(Input!CK95),Input!CK95,0)</f>
        <v>0</v>
      </c>
      <c r="BT95" s="351">
        <f>IF(ISNUMBER(Input!CY95),Input!CY95,0)</f>
        <v>0</v>
      </c>
      <c r="BU95" s="23" t="str">
        <f>Input!AF95</f>
        <v>6/4/4</v>
      </c>
      <c r="BV95" s="23" t="str">
        <f>Input!AV95</f>
        <v>2/2/2</v>
      </c>
      <c r="BW95" s="23" t="str">
        <f>Input!BL95</f>
        <v/>
      </c>
      <c r="BX95" s="23" t="str">
        <f>Input!CA95</f>
        <v/>
      </c>
      <c r="BY95" s="23" t="str">
        <f>Input!CO95</f>
        <v/>
      </c>
      <c r="BZ95" s="23" t="str">
        <f>Input!DC95</f>
        <v/>
      </c>
      <c r="CA95" s="23">
        <f t="shared" si="315"/>
        <v>6</v>
      </c>
      <c r="CB95" s="23">
        <f t="shared" si="316"/>
        <v>4</v>
      </c>
      <c r="CC95" s="23">
        <f t="shared" si="317"/>
        <v>4</v>
      </c>
      <c r="CD95" s="23">
        <f t="shared" si="318"/>
        <v>0</v>
      </c>
      <c r="CE95" s="23">
        <f t="shared" si="319"/>
        <v>0</v>
      </c>
      <c r="CF95" s="23">
        <f t="shared" si="320"/>
        <v>0</v>
      </c>
      <c r="CG95" s="23">
        <f t="shared" si="321"/>
        <v>2</v>
      </c>
      <c r="CH95" s="23">
        <f t="shared" si="322"/>
        <v>2</v>
      </c>
      <c r="CI95" s="23">
        <f t="shared" si="323"/>
        <v>2</v>
      </c>
      <c r="CJ95" s="23">
        <f t="shared" si="324"/>
        <v>0</v>
      </c>
      <c r="CK95" s="23">
        <f t="shared" si="325"/>
        <v>0</v>
      </c>
      <c r="CL95" s="23">
        <f t="shared" si="326"/>
        <v>0</v>
      </c>
      <c r="CM95" s="23">
        <f t="shared" si="327"/>
        <v>0</v>
      </c>
      <c r="CN95" s="23">
        <f t="shared" si="328"/>
        <v>0</v>
      </c>
      <c r="CO95" s="23">
        <f t="shared" si="329"/>
        <v>0</v>
      </c>
      <c r="CP95" s="23">
        <f t="shared" si="330"/>
        <v>0</v>
      </c>
      <c r="CQ95" s="23">
        <f t="shared" si="331"/>
        <v>0</v>
      </c>
      <c r="CR95" s="23">
        <f t="shared" si="332"/>
        <v>0</v>
      </c>
      <c r="CS95" s="23">
        <f t="shared" si="333"/>
        <v>0</v>
      </c>
      <c r="CT95" s="23">
        <f t="shared" si="334"/>
        <v>0</v>
      </c>
      <c r="CU95" s="23">
        <f t="shared" si="335"/>
        <v>0</v>
      </c>
      <c r="CV95" s="23">
        <f t="shared" si="336"/>
        <v>0</v>
      </c>
      <c r="CW95" s="23">
        <f t="shared" si="337"/>
        <v>0</v>
      </c>
      <c r="CX95" s="23">
        <f t="shared" si="338"/>
        <v>0</v>
      </c>
      <c r="CY95" s="23">
        <f t="shared" si="339"/>
        <v>0</v>
      </c>
      <c r="CZ95" s="23">
        <f t="shared" si="340"/>
        <v>0</v>
      </c>
      <c r="DA95" s="23">
        <f t="shared" si="341"/>
        <v>0</v>
      </c>
      <c r="DB95" s="23">
        <f t="shared" si="342"/>
        <v>0</v>
      </c>
      <c r="DC95" s="23">
        <f t="shared" si="343"/>
        <v>0</v>
      </c>
      <c r="DD95" s="23">
        <f t="shared" si="344"/>
        <v>0</v>
      </c>
      <c r="DE95" s="23">
        <f t="shared" si="345"/>
        <v>0</v>
      </c>
      <c r="DF95" s="23">
        <f t="shared" si="346"/>
        <v>0</v>
      </c>
      <c r="DG95" s="23">
        <f t="shared" si="347"/>
        <v>0</v>
      </c>
      <c r="DH95" s="23">
        <f t="shared" si="348"/>
        <v>0</v>
      </c>
      <c r="DI95" s="23">
        <f t="shared" si="349"/>
        <v>0</v>
      </c>
      <c r="DJ95" s="23">
        <f t="shared" si="350"/>
        <v>0</v>
      </c>
      <c r="DK95" s="23" t="str">
        <f>Input!AK95</f>
        <v>120W/80W/80W</v>
      </c>
      <c r="DL95" s="23" t="str">
        <f>Input!BA95</f>
        <v>80W/80W/80W</v>
      </c>
      <c r="DM95" s="23" t="str">
        <f>Input!BQ95</f>
        <v/>
      </c>
      <c r="DN95" s="23" t="str">
        <f>Input!CE95</f>
        <v/>
      </c>
      <c r="DO95" s="23" t="str">
        <f>Input!CS95</f>
        <v/>
      </c>
      <c r="DP95" s="23" t="str">
        <f>Input!DG95</f>
        <v/>
      </c>
      <c r="DQ95" s="23" t="str">
        <f t="shared" si="351"/>
        <v>120W/ 80W/ 80W</v>
      </c>
      <c r="DR95" s="23" t="str">
        <f t="shared" si="352"/>
        <v>80W/ 80W/ 80W</v>
      </c>
      <c r="DS95" s="23" t="str">
        <f t="shared" si="353"/>
        <v/>
      </c>
      <c r="DT95" s="23" t="str">
        <f t="shared" si="354"/>
        <v/>
      </c>
      <c r="DU95" s="23" t="str">
        <f t="shared" si="355"/>
        <v/>
      </c>
      <c r="DV95" s="23" t="str">
        <f t="shared" si="356"/>
        <v/>
      </c>
      <c r="DW95" s="23">
        <f t="shared" si="357"/>
        <v>120</v>
      </c>
      <c r="DX95" s="23">
        <f t="shared" si="358"/>
        <v>80</v>
      </c>
      <c r="DY95" s="23">
        <f t="shared" si="359"/>
        <v>80</v>
      </c>
      <c r="DZ95" s="23">
        <f t="shared" si="360"/>
        <v>0</v>
      </c>
      <c r="EA95" s="23">
        <f t="shared" si="361"/>
        <v>0</v>
      </c>
      <c r="EB95" s="23">
        <f t="shared" si="362"/>
        <v>0</v>
      </c>
      <c r="EC95" s="23">
        <f t="shared" si="363"/>
        <v>120</v>
      </c>
      <c r="ED95" s="23">
        <f t="shared" si="364"/>
        <v>80</v>
      </c>
      <c r="EE95" s="23">
        <f t="shared" si="365"/>
        <v>80</v>
      </c>
      <c r="EF95" s="23">
        <f t="shared" si="366"/>
        <v>80</v>
      </c>
      <c r="EG95" s="23">
        <f t="shared" si="367"/>
        <v>0</v>
      </c>
      <c r="EH95" s="23">
        <f t="shared" si="368"/>
        <v>0</v>
      </c>
      <c r="EI95" s="23">
        <f t="shared" si="369"/>
        <v>0</v>
      </c>
      <c r="EJ95" s="23">
        <f t="shared" si="370"/>
        <v>80</v>
      </c>
      <c r="EK95" s="23">
        <f t="shared" si="371"/>
        <v>0</v>
      </c>
      <c r="EL95" s="23">
        <f t="shared" si="372"/>
        <v>0</v>
      </c>
      <c r="EM95" s="23">
        <f t="shared" si="373"/>
        <v>0</v>
      </c>
      <c r="EN95" s="23">
        <f t="shared" si="374"/>
        <v>0</v>
      </c>
      <c r="EO95" s="23">
        <f t="shared" si="375"/>
        <v>0</v>
      </c>
      <c r="EP95" s="23">
        <f t="shared" si="376"/>
        <v>0</v>
      </c>
      <c r="EQ95" s="23">
        <f t="shared" si="377"/>
        <v>0</v>
      </c>
      <c r="ER95" s="23">
        <f t="shared" si="378"/>
        <v>0</v>
      </c>
      <c r="ES95" s="23">
        <f t="shared" si="379"/>
        <v>0</v>
      </c>
      <c r="ET95" s="23">
        <f t="shared" si="380"/>
        <v>0</v>
      </c>
      <c r="EU95" s="23">
        <f t="shared" si="381"/>
        <v>0</v>
      </c>
      <c r="EV95" s="23">
        <f t="shared" si="382"/>
        <v>0</v>
      </c>
      <c r="EW95" s="23">
        <f t="shared" si="383"/>
        <v>0</v>
      </c>
      <c r="EX95" s="23">
        <f t="shared" si="384"/>
        <v>0</v>
      </c>
      <c r="EY95" s="23">
        <f t="shared" si="385"/>
        <v>0</v>
      </c>
      <c r="EZ95" s="23">
        <f t="shared" si="386"/>
        <v>0</v>
      </c>
      <c r="FA95" s="23">
        <f t="shared" si="387"/>
        <v>0</v>
      </c>
      <c r="FB95" s="23">
        <f t="shared" si="388"/>
        <v>0</v>
      </c>
      <c r="FC95" s="23">
        <f t="shared" si="389"/>
        <v>0</v>
      </c>
      <c r="FD95" s="23">
        <f t="shared" si="390"/>
        <v>0</v>
      </c>
      <c r="FE95" s="23">
        <f t="shared" si="391"/>
        <v>0</v>
      </c>
      <c r="FF95" s="23">
        <f t="shared" si="392"/>
        <v>0</v>
      </c>
      <c r="FG95" s="23">
        <f t="shared" si="393"/>
        <v>0</v>
      </c>
      <c r="FH95" s="23">
        <f t="shared" si="394"/>
        <v>0</v>
      </c>
      <c r="FI95" s="23">
        <f t="shared" si="395"/>
        <v>0</v>
      </c>
      <c r="FJ95" s="23">
        <f t="shared" si="396"/>
        <v>0</v>
      </c>
      <c r="FK95" s="23">
        <f t="shared" si="397"/>
        <v>0</v>
      </c>
      <c r="FL95" s="23">
        <f t="shared" si="398"/>
        <v>0</v>
      </c>
      <c r="FM95" s="23">
        <f t="shared" si="399"/>
        <v>120</v>
      </c>
      <c r="FN95" s="23" t="str">
        <f>Input!AL95</f>
        <v>G900</v>
      </c>
      <c r="FO95" s="23" t="str">
        <f>Input!BB95</f>
        <v>U2100</v>
      </c>
      <c r="FP95" s="23">
        <f>Input!BR95</f>
        <v>0</v>
      </c>
      <c r="FQ95" s="23" t="str">
        <f>Input!CF95</f>
        <v/>
      </c>
      <c r="FR95" s="23" t="str">
        <f>Input!CT95</f>
        <v/>
      </c>
      <c r="FS95" s="23" t="str">
        <f>Input!DH95</f>
        <v/>
      </c>
      <c r="FT95" s="23" t="str">
        <f>Input!AM95</f>
        <v>30m/ 30m/ 30m</v>
      </c>
      <c r="FU95" s="23" t="str">
        <f>Input!BC95</f>
        <v>30m/ 30m/ 30m</v>
      </c>
      <c r="FV95" s="23">
        <f>Input!BS95</f>
        <v>0</v>
      </c>
      <c r="FW95" s="23" t="str">
        <f>Input!CG95</f>
        <v/>
      </c>
      <c r="FX95" s="23" t="str">
        <f>Input!CU95</f>
        <v/>
      </c>
      <c r="FY95" s="23" t="str">
        <f>Input!DI95</f>
        <v/>
      </c>
      <c r="FZ95" s="23" t="str">
        <f t="shared" si="400"/>
        <v>30m/ 30m/ 30m</v>
      </c>
      <c r="GA95" s="23" t="str">
        <f t="shared" si="401"/>
        <v>30m/ 30m/ 30m</v>
      </c>
      <c r="GB95" s="23" t="str">
        <f t="shared" si="402"/>
        <v/>
      </c>
      <c r="GC95" s="23" t="str">
        <f t="shared" si="403"/>
        <v/>
      </c>
      <c r="GD95" s="23" t="str">
        <f t="shared" si="404"/>
        <v/>
      </c>
      <c r="GE95" s="23" t="str">
        <f t="shared" si="405"/>
        <v/>
      </c>
      <c r="GF95" s="23">
        <f t="shared" si="406"/>
        <v>30</v>
      </c>
      <c r="GG95" s="23">
        <f t="shared" si="407"/>
        <v>30</v>
      </c>
      <c r="GH95" s="23">
        <f t="shared" si="408"/>
        <v>30</v>
      </c>
      <c r="GI95" s="23">
        <f t="shared" si="409"/>
        <v>0</v>
      </c>
      <c r="GJ95" s="23">
        <f t="shared" si="410"/>
        <v>0</v>
      </c>
      <c r="GK95" s="23">
        <f t="shared" si="411"/>
        <v>0</v>
      </c>
      <c r="GL95" s="23">
        <f t="shared" si="412"/>
        <v>30</v>
      </c>
      <c r="GM95" s="23">
        <f t="shared" si="413"/>
        <v>30</v>
      </c>
      <c r="GN95" s="23">
        <f t="shared" si="414"/>
        <v>30</v>
      </c>
      <c r="GO95" s="23">
        <f t="shared" si="415"/>
        <v>0</v>
      </c>
      <c r="GP95" s="23">
        <f t="shared" si="416"/>
        <v>0</v>
      </c>
      <c r="GQ95" s="23">
        <f t="shared" si="417"/>
        <v>0</v>
      </c>
      <c r="GR95" s="23">
        <f t="shared" si="418"/>
        <v>0</v>
      </c>
      <c r="GS95" s="23">
        <f t="shared" si="419"/>
        <v>0</v>
      </c>
      <c r="GT95" s="23">
        <f t="shared" si="420"/>
        <v>0</v>
      </c>
      <c r="GU95" s="23">
        <f t="shared" si="421"/>
        <v>0</v>
      </c>
      <c r="GV95" s="23">
        <f t="shared" si="422"/>
        <v>0</v>
      </c>
      <c r="GW95" s="23">
        <f t="shared" si="423"/>
        <v>0</v>
      </c>
      <c r="GX95" s="23">
        <f t="shared" si="424"/>
        <v>0</v>
      </c>
      <c r="GY95" s="23">
        <f t="shared" si="425"/>
        <v>0</v>
      </c>
      <c r="GZ95" s="23">
        <f t="shared" si="426"/>
        <v>0</v>
      </c>
      <c r="HA95" s="23">
        <f t="shared" si="427"/>
        <v>0</v>
      </c>
      <c r="HB95" s="23">
        <f t="shared" si="428"/>
        <v>0</v>
      </c>
      <c r="HC95" s="23">
        <f t="shared" si="429"/>
        <v>0</v>
      </c>
      <c r="HD95" s="23">
        <f t="shared" si="430"/>
        <v>0</v>
      </c>
      <c r="HE95" s="23">
        <f t="shared" si="431"/>
        <v>0</v>
      </c>
      <c r="HF95" s="23">
        <f t="shared" si="432"/>
        <v>0</v>
      </c>
      <c r="HG95" s="23">
        <f t="shared" si="433"/>
        <v>0</v>
      </c>
      <c r="HH95" s="23">
        <f t="shared" si="434"/>
        <v>0</v>
      </c>
      <c r="HI95" s="23">
        <f t="shared" si="435"/>
        <v>0</v>
      </c>
      <c r="HJ95" s="23">
        <f t="shared" si="436"/>
        <v>0</v>
      </c>
      <c r="HK95" s="23">
        <f t="shared" si="437"/>
        <v>0</v>
      </c>
      <c r="HL95" s="23">
        <f t="shared" si="438"/>
        <v>0</v>
      </c>
      <c r="HM95" s="23">
        <f t="shared" si="439"/>
        <v>0</v>
      </c>
      <c r="HN95" s="23">
        <f t="shared" si="440"/>
        <v>0</v>
      </c>
      <c r="HO95" s="23">
        <f t="shared" si="441"/>
        <v>0</v>
      </c>
      <c r="HP95" s="23" t="str">
        <f>INDEX(LabNameList,MATCH(LabId,LabIDList,0))</f>
        <v>Trung tâm Kiểm định và Chứng nhận 2</v>
      </c>
      <c r="HQ95" s="23">
        <f t="shared" si="442"/>
        <v>30</v>
      </c>
      <c r="HR95" s="23">
        <f t="shared" si="443"/>
        <v>30</v>
      </c>
      <c r="HS95" s="23">
        <f t="shared" si="444"/>
        <v>0</v>
      </c>
      <c r="HT95" s="23">
        <f t="shared" si="445"/>
        <v>0</v>
      </c>
      <c r="HU95" s="23">
        <f t="shared" si="446"/>
        <v>0</v>
      </c>
      <c r="HV95" s="23">
        <f t="shared" si="447"/>
        <v>0</v>
      </c>
      <c r="HW95" s="22">
        <f t="shared" si="448"/>
        <v>30</v>
      </c>
      <c r="HX95" s="22">
        <f>Input!EB95</f>
        <v>12</v>
      </c>
      <c r="HY95" s="23">
        <v>97</v>
      </c>
      <c r="HZ95" s="23"/>
      <c r="IA95" s="23"/>
      <c r="IB95" s="23"/>
      <c r="IC95" s="25" t="str">
        <f t="shared" si="449"/>
        <v>B00094050118TG98</v>
      </c>
      <c r="ID95" s="26">
        <f>Input!O95</f>
        <v>94</v>
      </c>
      <c r="IE95" s="260" t="str">
        <f t="shared" si="450"/>
        <v>050118</v>
      </c>
      <c r="IF95" s="25" t="s">
        <v>7161</v>
      </c>
      <c r="IG95" s="260" t="str">
        <f t="shared" si="451"/>
        <v>05/01/2018</v>
      </c>
      <c r="IH95" s="260" t="str">
        <f t="shared" si="452"/>
        <v>05/01/2023</v>
      </c>
      <c r="II95" s="342" t="str">
        <f xml:space="preserve"> Input!R95</f>
        <v>05/01/2018</v>
      </c>
      <c r="IJ95" s="260">
        <f t="shared" si="453"/>
        <v>44931</v>
      </c>
      <c r="IK95" s="261">
        <f t="shared" si="454"/>
        <v>3</v>
      </c>
      <c r="IL95" s="262" t="str">
        <f t="shared" si="455"/>
        <v>3-2</v>
      </c>
      <c r="IM95" s="262" t="str">
        <f t="shared" si="456"/>
        <v>CHUNG</v>
      </c>
      <c r="IN95" s="262" t="str">
        <f t="shared" si="457"/>
        <v>KHAC</v>
      </c>
      <c r="IO95" s="262" t="str">
        <f t="shared" si="458"/>
        <v/>
      </c>
      <c r="IP95" s="262" t="str">
        <f t="shared" si="459"/>
        <v/>
      </c>
      <c r="IQ95" s="262" t="str">
        <f t="shared" si="460"/>
        <v/>
      </c>
      <c r="IR95" s="262">
        <f t="shared" si="461"/>
        <v>2</v>
      </c>
      <c r="IS95" s="262">
        <f t="shared" si="462"/>
        <v>1</v>
      </c>
      <c r="IT95" s="262" t="str">
        <f t="shared" si="463"/>
        <v>Yes</v>
      </c>
      <c r="IU95" s="262" t="str">
        <f t="shared" si="464"/>
        <v>Yes</v>
      </c>
    </row>
    <row r="96" spans="1:255" ht="114.75">
      <c r="A96" s="349">
        <f>Input!A96</f>
        <v>95</v>
      </c>
      <c r="B96" s="22" t="str">
        <f>INDEX(ApplicantIDList,MATCH(AI96,ApplicantNameList,0))</f>
        <v>VNM-HCM</v>
      </c>
      <c r="C96" s="22" t="str">
        <f>INDEX(OperatorIDList,MATCH(AJ96,OperatorNameList,0))</f>
        <v>VNMOBILE</v>
      </c>
      <c r="D96" s="22" t="str">
        <f>Input!Y96</f>
        <v>308003</v>
      </c>
      <c r="E96" s="22" t="str">
        <f>Input!G96</f>
        <v>Số 5A/B5, đường D3, khu phố 3, phường An Phú, thị xã Thuận An, tỉnh Bình Dương.</v>
      </c>
      <c r="F96" s="22" t="str">
        <f>TRIM(SUBSTITUTE(SUBSTITUTE(Input!H96,"Thành phố ",""),"Tỉnh ",""))</f>
        <v>Bình Dương</v>
      </c>
      <c r="G96" s="22" t="str">
        <f>Input!I96</f>
        <v>106,7446</v>
      </c>
      <c r="H96" s="22" t="str">
        <f>Input!J96</f>
        <v>10,93302</v>
      </c>
      <c r="I96" s="22">
        <f>Input!V96</f>
        <v>2</v>
      </c>
      <c r="J96" s="22" t="str">
        <f>Input!K96</f>
        <v>K00095301217D005</v>
      </c>
      <c r="K96" s="24" t="str">
        <f>TEXT(Input!L96,"dd/mm/yyyy")</f>
        <v>30/12/2017</v>
      </c>
      <c r="L96" s="24" t="str">
        <f>TEXT(Input!M96,"dd/mm/yyyy")</f>
        <v>30/12/2017</v>
      </c>
      <c r="M96" s="22" t="str">
        <f t="shared" si="300"/>
        <v>CÔNG TY CỔ PHẦN VIỄN THÔNG DI ĐỘNG VIETNAMOBILE;CÔNG TY CỔ PHẦN VIỄN THÔNG DI ĐỘNG VIETNAMOBILE</v>
      </c>
      <c r="N96" s="22" t="str">
        <f t="shared" si="301"/>
        <v>308003;308003</v>
      </c>
      <c r="O96" s="22" t="str">
        <f t="shared" si="302"/>
        <v>ERICSSON RBS 2216 &amp; ERICSSON RBS 2111;ZTE ZXSDR BS8700</v>
      </c>
      <c r="P96" s="22" t="str">
        <f t="shared" si="303"/>
        <v>3;3</v>
      </c>
      <c r="Q96" s="22" t="str">
        <f t="shared" si="304"/>
        <v>6/4/4;2/2/2</v>
      </c>
      <c r="R96" s="22" t="str">
        <f t="shared" si="305"/>
        <v>120W/ 80W/ 80W;80W/ 80W/ 80W</v>
      </c>
      <c r="S96" s="22" t="str">
        <f t="shared" si="306"/>
        <v>G900;U2100</v>
      </c>
      <c r="T96" s="22" t="str">
        <f t="shared" si="307"/>
        <v>44m/ 44m/ 44m;41m/ 41m/ 41m</v>
      </c>
      <c r="U96" s="22">
        <v>95</v>
      </c>
      <c r="V96" s="22"/>
      <c r="W96" s="22" t="b">
        <f>INDEX(TrueFalseList,_xlfn.IFNA(MATCH(Input!EC96,CoKhongList,0),MATCH(Input!EC96,YesNoList,0)))</f>
        <v>1</v>
      </c>
      <c r="X96" s="22" t="b">
        <f>INDEX(TrueFalseList,_xlfn.IFNA(MATCH(Input!W96,CoKhongList,0),MATCH(Input!W96,YesNoList,0)))</f>
        <v>1</v>
      </c>
      <c r="Y96" s="22">
        <f>Input!DZ96</f>
        <v>41</v>
      </c>
      <c r="Z96" s="22" t="b">
        <f>INDEX(TrueFalseList,_xlfn.IFNA(MATCH(Input!EA96,CoKhongList,0),MATCH(Input!EA96,YesNoList,0)))</f>
        <v>1</v>
      </c>
      <c r="AA96" s="22">
        <f t="shared" si="308"/>
        <v>10</v>
      </c>
      <c r="AB96" s="22" t="b">
        <v>0</v>
      </c>
      <c r="AC96" s="22" t="b">
        <v>1</v>
      </c>
      <c r="AD96" s="22">
        <f>Input!DR96</f>
        <v>0</v>
      </c>
      <c r="AE96" s="22"/>
      <c r="AF96" s="22">
        <f>Options!D100</f>
        <v>0</v>
      </c>
      <c r="AG96" s="22">
        <f t="shared" si="309"/>
        <v>0</v>
      </c>
      <c r="AH96" s="23"/>
      <c r="AI96" s="350" t="str">
        <f>Input!E96</f>
        <v>CHI NHÁNH CÔNG TY CỔ PHẦN VIỄN THÔNG DI ĐỘNG VIETNAMOBILE TẠI THÀNH PHỐ HỒ CHÍ MINH</v>
      </c>
      <c r="AJ96" s="350" t="str">
        <f>Input!F96</f>
        <v>CÔNG TY CỔ PHẦN VIỄN THÔNG DI ĐỘNG VIETNAMOBILE</v>
      </c>
      <c r="AK96" s="22">
        <f t="shared" si="310"/>
        <v>5</v>
      </c>
      <c r="AL96" s="258" t="str">
        <f t="shared" si="311"/>
        <v>tỉnh Bình Dương.</v>
      </c>
      <c r="AM96" s="258" t="str">
        <f t="shared" si="312"/>
        <v>thị xã Thuận An</v>
      </c>
      <c r="AN96" s="258" t="str">
        <f t="shared" si="313"/>
        <v>phường An Phú</v>
      </c>
      <c r="AO96" s="22" t="str">
        <f>INDEX(CityIDList,MATCH(F96,CityNameList,0))</f>
        <v>BDG</v>
      </c>
      <c r="AP96" s="23" t="str">
        <f>Input!X96</f>
        <v>CÔNG TY CỔ PHẦN VIỄN THÔNG DI ĐỘNG VIETNAMOBILE</v>
      </c>
      <c r="AQ96" s="23" t="str">
        <f>Input!AN96</f>
        <v>CÔNG TY CỔ PHẦN VIỄN THÔNG DI ĐỘNG VIETNAMOBILE</v>
      </c>
      <c r="AR96" s="23">
        <f>Input!BD96</f>
        <v>0</v>
      </c>
      <c r="AS96" s="23" t="str">
        <f>Input!BT96</f>
        <v/>
      </c>
      <c r="AT96" s="23" t="str">
        <f>Input!CH96</f>
        <v/>
      </c>
      <c r="AU96" s="23" t="str">
        <f>Input!CV96</f>
        <v/>
      </c>
      <c r="AV96" s="23" t="str">
        <f>IF(I96&gt;=1,INDEX(OperatorIDList,MATCH(AP96,OperatorNameList,0)),"")</f>
        <v>VNMOBILE</v>
      </c>
      <c r="AW96" s="23" t="str">
        <f>IF(I96&gt;=2,INDEX(OperatorIDList,MATCH(AQ96,OperatorNameList,0)),"")</f>
        <v>VNMOBILE</v>
      </c>
      <c r="AX96" s="23" t="str">
        <f>IF(I96&gt;=3,INDEX(OperatorIDList,MATCH(AR96,OperatorNameList,0)),"")</f>
        <v/>
      </c>
      <c r="AY96" s="23" t="str">
        <f>IF(I96&gt;=4,INDEX(OperatorIDList,MATCH(AS96,OperatorNameList,0)),"")</f>
        <v/>
      </c>
      <c r="AZ96" s="23" t="str">
        <f>IF(I96&gt;=5,INDEX(OperatorIDList,MATCH(AT96,OperatorNameList,0)),"")</f>
        <v/>
      </c>
      <c r="BA96" s="23" t="str">
        <f>IF(I96&gt;=6,INDEX(OperatorIDList,MATCH(AU96,OperatorNameList,0)),"")</f>
        <v/>
      </c>
      <c r="BB96" s="23" t="str">
        <f t="shared" si="314"/>
        <v>VNMOBILE;VNMOBILE</v>
      </c>
      <c r="BC96" s="23" t="str">
        <f>Input!Y96</f>
        <v>308003</v>
      </c>
      <c r="BD96" s="23" t="str">
        <f>Input!AO96</f>
        <v>308003</v>
      </c>
      <c r="BE96" s="23">
        <f>Input!BE96</f>
        <v>0</v>
      </c>
      <c r="BF96" s="23" t="str">
        <f>Input!BU96</f>
        <v/>
      </c>
      <c r="BG96" s="23" t="str">
        <f>Input!CI96</f>
        <v/>
      </c>
      <c r="BH96" s="23" t="str">
        <f>Input!CW96</f>
        <v/>
      </c>
      <c r="BI96" s="23" t="str">
        <f>Input!Z96</f>
        <v>ERICSSON RBS 2216 &amp; ERICSSON RBS 2111</v>
      </c>
      <c r="BJ96" s="23" t="str">
        <f>Input!AP96</f>
        <v>ZTE ZXSDR BS8700</v>
      </c>
      <c r="BK96" s="23">
        <f>Input!BF96</f>
        <v>0</v>
      </c>
      <c r="BL96" s="23" t="str">
        <f>Input!BV96</f>
        <v/>
      </c>
      <c r="BM96" s="23" t="str">
        <f>Input!CJ96</f>
        <v/>
      </c>
      <c r="BN96" s="23" t="str">
        <f>Input!CX96</f>
        <v/>
      </c>
      <c r="BO96" s="350">
        <f>IF(ISNUMBER(Input!AA96),Input!AA96,0)</f>
        <v>3</v>
      </c>
      <c r="BP96" s="350">
        <f>IF(ISNUMBER(Input!AQ96),Input!AQ96,0)</f>
        <v>3</v>
      </c>
      <c r="BQ96" s="350">
        <f>IF(ISNUMBER(Input!BG96),Input!BG96,0)</f>
        <v>0</v>
      </c>
      <c r="BR96" s="350">
        <f>IF(ISNUMBER(Input!BW96),Input!BW96,0)</f>
        <v>0</v>
      </c>
      <c r="BS96" s="350">
        <f>IF(ISNUMBER(Input!CK96),Input!CK96,0)</f>
        <v>0</v>
      </c>
      <c r="BT96" s="351">
        <f>IF(ISNUMBER(Input!CY96),Input!CY96,0)</f>
        <v>0</v>
      </c>
      <c r="BU96" s="23" t="str">
        <f>Input!AF96</f>
        <v>6/4/4</v>
      </c>
      <c r="BV96" s="23" t="str">
        <f>Input!AV96</f>
        <v>2/2/2</v>
      </c>
      <c r="BW96" s="23" t="str">
        <f>Input!BL96</f>
        <v/>
      </c>
      <c r="BX96" s="23" t="str">
        <f>Input!CA96</f>
        <v/>
      </c>
      <c r="BY96" s="23" t="str">
        <f>Input!CO96</f>
        <v/>
      </c>
      <c r="BZ96" s="23" t="str">
        <f>Input!DC96</f>
        <v/>
      </c>
      <c r="CA96" s="23">
        <f t="shared" si="315"/>
        <v>6</v>
      </c>
      <c r="CB96" s="23">
        <f t="shared" si="316"/>
        <v>4</v>
      </c>
      <c r="CC96" s="23">
        <f t="shared" si="317"/>
        <v>4</v>
      </c>
      <c r="CD96" s="23">
        <f t="shared" si="318"/>
        <v>0</v>
      </c>
      <c r="CE96" s="23">
        <f t="shared" si="319"/>
        <v>0</v>
      </c>
      <c r="CF96" s="23">
        <f t="shared" si="320"/>
        <v>0</v>
      </c>
      <c r="CG96" s="23">
        <f t="shared" si="321"/>
        <v>2</v>
      </c>
      <c r="CH96" s="23">
        <f t="shared" si="322"/>
        <v>2</v>
      </c>
      <c r="CI96" s="23">
        <f t="shared" si="323"/>
        <v>2</v>
      </c>
      <c r="CJ96" s="23">
        <f t="shared" si="324"/>
        <v>0</v>
      </c>
      <c r="CK96" s="23">
        <f t="shared" si="325"/>
        <v>0</v>
      </c>
      <c r="CL96" s="23">
        <f t="shared" si="326"/>
        <v>0</v>
      </c>
      <c r="CM96" s="23">
        <f t="shared" si="327"/>
        <v>0</v>
      </c>
      <c r="CN96" s="23">
        <f t="shared" si="328"/>
        <v>0</v>
      </c>
      <c r="CO96" s="23">
        <f t="shared" si="329"/>
        <v>0</v>
      </c>
      <c r="CP96" s="23">
        <f t="shared" si="330"/>
        <v>0</v>
      </c>
      <c r="CQ96" s="23">
        <f t="shared" si="331"/>
        <v>0</v>
      </c>
      <c r="CR96" s="23">
        <f t="shared" si="332"/>
        <v>0</v>
      </c>
      <c r="CS96" s="23">
        <f t="shared" si="333"/>
        <v>0</v>
      </c>
      <c r="CT96" s="23">
        <f t="shared" si="334"/>
        <v>0</v>
      </c>
      <c r="CU96" s="23">
        <f t="shared" si="335"/>
        <v>0</v>
      </c>
      <c r="CV96" s="23">
        <f t="shared" si="336"/>
        <v>0</v>
      </c>
      <c r="CW96" s="23">
        <f t="shared" si="337"/>
        <v>0</v>
      </c>
      <c r="CX96" s="23">
        <f t="shared" si="338"/>
        <v>0</v>
      </c>
      <c r="CY96" s="23">
        <f t="shared" si="339"/>
        <v>0</v>
      </c>
      <c r="CZ96" s="23">
        <f t="shared" si="340"/>
        <v>0</v>
      </c>
      <c r="DA96" s="23">
        <f t="shared" si="341"/>
        <v>0</v>
      </c>
      <c r="DB96" s="23">
        <f t="shared" si="342"/>
        <v>0</v>
      </c>
      <c r="DC96" s="23">
        <f t="shared" si="343"/>
        <v>0</v>
      </c>
      <c r="DD96" s="23">
        <f t="shared" si="344"/>
        <v>0</v>
      </c>
      <c r="DE96" s="23">
        <f t="shared" si="345"/>
        <v>0</v>
      </c>
      <c r="DF96" s="23">
        <f t="shared" si="346"/>
        <v>0</v>
      </c>
      <c r="DG96" s="23">
        <f t="shared" si="347"/>
        <v>0</v>
      </c>
      <c r="DH96" s="23">
        <f t="shared" si="348"/>
        <v>0</v>
      </c>
      <c r="DI96" s="23">
        <f t="shared" si="349"/>
        <v>0</v>
      </c>
      <c r="DJ96" s="23">
        <f t="shared" si="350"/>
        <v>0</v>
      </c>
      <c r="DK96" s="23" t="str">
        <f>Input!AK96</f>
        <v>120W/80W/80W</v>
      </c>
      <c r="DL96" s="23" t="str">
        <f>Input!BA96</f>
        <v>80W/80W/80W</v>
      </c>
      <c r="DM96" s="23" t="str">
        <f>Input!BQ96</f>
        <v/>
      </c>
      <c r="DN96" s="23" t="str">
        <f>Input!CE96</f>
        <v/>
      </c>
      <c r="DO96" s="23" t="str">
        <f>Input!CS96</f>
        <v/>
      </c>
      <c r="DP96" s="23" t="str">
        <f>Input!DG96</f>
        <v/>
      </c>
      <c r="DQ96" s="23" t="str">
        <f t="shared" si="351"/>
        <v>120W/ 80W/ 80W</v>
      </c>
      <c r="DR96" s="23" t="str">
        <f t="shared" si="352"/>
        <v>80W/ 80W/ 80W</v>
      </c>
      <c r="DS96" s="23" t="str">
        <f t="shared" si="353"/>
        <v/>
      </c>
      <c r="DT96" s="23" t="str">
        <f t="shared" si="354"/>
        <v/>
      </c>
      <c r="DU96" s="23" t="str">
        <f t="shared" si="355"/>
        <v/>
      </c>
      <c r="DV96" s="23" t="str">
        <f t="shared" si="356"/>
        <v/>
      </c>
      <c r="DW96" s="23">
        <f t="shared" si="357"/>
        <v>120</v>
      </c>
      <c r="DX96" s="23">
        <f t="shared" si="358"/>
        <v>80</v>
      </c>
      <c r="DY96" s="23">
        <f t="shared" si="359"/>
        <v>80</v>
      </c>
      <c r="DZ96" s="23">
        <f t="shared" si="360"/>
        <v>0</v>
      </c>
      <c r="EA96" s="23">
        <f t="shared" si="361"/>
        <v>0</v>
      </c>
      <c r="EB96" s="23">
        <f t="shared" si="362"/>
        <v>0</v>
      </c>
      <c r="EC96" s="23">
        <f t="shared" si="363"/>
        <v>120</v>
      </c>
      <c r="ED96" s="23">
        <f t="shared" si="364"/>
        <v>80</v>
      </c>
      <c r="EE96" s="23">
        <f t="shared" si="365"/>
        <v>80</v>
      </c>
      <c r="EF96" s="23">
        <f t="shared" si="366"/>
        <v>80</v>
      </c>
      <c r="EG96" s="23">
        <f t="shared" si="367"/>
        <v>0</v>
      </c>
      <c r="EH96" s="23">
        <f t="shared" si="368"/>
        <v>0</v>
      </c>
      <c r="EI96" s="23">
        <f t="shared" si="369"/>
        <v>0</v>
      </c>
      <c r="EJ96" s="23">
        <f t="shared" si="370"/>
        <v>80</v>
      </c>
      <c r="EK96" s="23">
        <f t="shared" si="371"/>
        <v>0</v>
      </c>
      <c r="EL96" s="23">
        <f t="shared" si="372"/>
        <v>0</v>
      </c>
      <c r="EM96" s="23">
        <f t="shared" si="373"/>
        <v>0</v>
      </c>
      <c r="EN96" s="23">
        <f t="shared" si="374"/>
        <v>0</v>
      </c>
      <c r="EO96" s="23">
        <f t="shared" si="375"/>
        <v>0</v>
      </c>
      <c r="EP96" s="23">
        <f t="shared" si="376"/>
        <v>0</v>
      </c>
      <c r="EQ96" s="23">
        <f t="shared" si="377"/>
        <v>0</v>
      </c>
      <c r="ER96" s="23">
        <f t="shared" si="378"/>
        <v>0</v>
      </c>
      <c r="ES96" s="23">
        <f t="shared" si="379"/>
        <v>0</v>
      </c>
      <c r="ET96" s="23">
        <f t="shared" si="380"/>
        <v>0</v>
      </c>
      <c r="EU96" s="23">
        <f t="shared" si="381"/>
        <v>0</v>
      </c>
      <c r="EV96" s="23">
        <f t="shared" si="382"/>
        <v>0</v>
      </c>
      <c r="EW96" s="23">
        <f t="shared" si="383"/>
        <v>0</v>
      </c>
      <c r="EX96" s="23">
        <f t="shared" si="384"/>
        <v>0</v>
      </c>
      <c r="EY96" s="23">
        <f t="shared" si="385"/>
        <v>0</v>
      </c>
      <c r="EZ96" s="23">
        <f t="shared" si="386"/>
        <v>0</v>
      </c>
      <c r="FA96" s="23">
        <f t="shared" si="387"/>
        <v>0</v>
      </c>
      <c r="FB96" s="23">
        <f t="shared" si="388"/>
        <v>0</v>
      </c>
      <c r="FC96" s="23">
        <f t="shared" si="389"/>
        <v>0</v>
      </c>
      <c r="FD96" s="23">
        <f t="shared" si="390"/>
        <v>0</v>
      </c>
      <c r="FE96" s="23">
        <f t="shared" si="391"/>
        <v>0</v>
      </c>
      <c r="FF96" s="23">
        <f t="shared" si="392"/>
        <v>0</v>
      </c>
      <c r="FG96" s="23">
        <f t="shared" si="393"/>
        <v>0</v>
      </c>
      <c r="FH96" s="23">
        <f t="shared" si="394"/>
        <v>0</v>
      </c>
      <c r="FI96" s="23">
        <f t="shared" si="395"/>
        <v>0</v>
      </c>
      <c r="FJ96" s="23">
        <f t="shared" si="396"/>
        <v>0</v>
      </c>
      <c r="FK96" s="23">
        <f t="shared" si="397"/>
        <v>0</v>
      </c>
      <c r="FL96" s="23">
        <f t="shared" si="398"/>
        <v>0</v>
      </c>
      <c r="FM96" s="23">
        <f t="shared" si="399"/>
        <v>120</v>
      </c>
      <c r="FN96" s="23" t="str">
        <f>Input!AL96</f>
        <v>G900</v>
      </c>
      <c r="FO96" s="23" t="str">
        <f>Input!BB96</f>
        <v>U2100</v>
      </c>
      <c r="FP96" s="23">
        <f>Input!BR96</f>
        <v>0</v>
      </c>
      <c r="FQ96" s="23" t="str">
        <f>Input!CF96</f>
        <v/>
      </c>
      <c r="FR96" s="23" t="str">
        <f>Input!CT96</f>
        <v/>
      </c>
      <c r="FS96" s="23" t="str">
        <f>Input!DH96</f>
        <v/>
      </c>
      <c r="FT96" s="23" t="str">
        <f>Input!AM96</f>
        <v>44m/ 44m/ 44m</v>
      </c>
      <c r="FU96" s="23" t="str">
        <f>Input!BC96</f>
        <v>41m/ 41m/ 41m</v>
      </c>
      <c r="FV96" s="23">
        <f>Input!BS96</f>
        <v>0</v>
      </c>
      <c r="FW96" s="23" t="str">
        <f>Input!CG96</f>
        <v/>
      </c>
      <c r="FX96" s="23" t="str">
        <f>Input!CU96</f>
        <v/>
      </c>
      <c r="FY96" s="23" t="str">
        <f>Input!DI96</f>
        <v/>
      </c>
      <c r="FZ96" s="23" t="str">
        <f t="shared" si="400"/>
        <v>44m/ 44m/ 44m</v>
      </c>
      <c r="GA96" s="23" t="str">
        <f t="shared" si="401"/>
        <v>41m/ 41m/ 41m</v>
      </c>
      <c r="GB96" s="23" t="str">
        <f t="shared" si="402"/>
        <v/>
      </c>
      <c r="GC96" s="23" t="str">
        <f t="shared" si="403"/>
        <v/>
      </c>
      <c r="GD96" s="23" t="str">
        <f t="shared" si="404"/>
        <v/>
      </c>
      <c r="GE96" s="23" t="str">
        <f t="shared" si="405"/>
        <v/>
      </c>
      <c r="GF96" s="23">
        <f t="shared" si="406"/>
        <v>44</v>
      </c>
      <c r="GG96" s="23">
        <f t="shared" si="407"/>
        <v>44</v>
      </c>
      <c r="GH96" s="23">
        <f t="shared" si="408"/>
        <v>44</v>
      </c>
      <c r="GI96" s="23">
        <f t="shared" si="409"/>
        <v>0</v>
      </c>
      <c r="GJ96" s="23">
        <f t="shared" si="410"/>
        <v>0</v>
      </c>
      <c r="GK96" s="23">
        <f t="shared" si="411"/>
        <v>0</v>
      </c>
      <c r="GL96" s="23">
        <f t="shared" si="412"/>
        <v>41</v>
      </c>
      <c r="GM96" s="23">
        <f t="shared" si="413"/>
        <v>41</v>
      </c>
      <c r="GN96" s="23">
        <f t="shared" si="414"/>
        <v>41</v>
      </c>
      <c r="GO96" s="23">
        <f t="shared" si="415"/>
        <v>0</v>
      </c>
      <c r="GP96" s="23">
        <f t="shared" si="416"/>
        <v>0</v>
      </c>
      <c r="GQ96" s="23">
        <f t="shared" si="417"/>
        <v>0</v>
      </c>
      <c r="GR96" s="23">
        <f t="shared" si="418"/>
        <v>0</v>
      </c>
      <c r="GS96" s="23">
        <f t="shared" si="419"/>
        <v>0</v>
      </c>
      <c r="GT96" s="23">
        <f t="shared" si="420"/>
        <v>0</v>
      </c>
      <c r="GU96" s="23">
        <f t="shared" si="421"/>
        <v>0</v>
      </c>
      <c r="GV96" s="23">
        <f t="shared" si="422"/>
        <v>0</v>
      </c>
      <c r="GW96" s="23">
        <f t="shared" si="423"/>
        <v>0</v>
      </c>
      <c r="GX96" s="23">
        <f t="shared" si="424"/>
        <v>0</v>
      </c>
      <c r="GY96" s="23">
        <f t="shared" si="425"/>
        <v>0</v>
      </c>
      <c r="GZ96" s="23">
        <f t="shared" si="426"/>
        <v>0</v>
      </c>
      <c r="HA96" s="23">
        <f t="shared" si="427"/>
        <v>0</v>
      </c>
      <c r="HB96" s="23">
        <f t="shared" si="428"/>
        <v>0</v>
      </c>
      <c r="HC96" s="23">
        <f t="shared" si="429"/>
        <v>0</v>
      </c>
      <c r="HD96" s="23">
        <f t="shared" si="430"/>
        <v>0</v>
      </c>
      <c r="HE96" s="23">
        <f t="shared" si="431"/>
        <v>0</v>
      </c>
      <c r="HF96" s="23">
        <f t="shared" si="432"/>
        <v>0</v>
      </c>
      <c r="HG96" s="23">
        <f t="shared" si="433"/>
        <v>0</v>
      </c>
      <c r="HH96" s="23">
        <f t="shared" si="434"/>
        <v>0</v>
      </c>
      <c r="HI96" s="23">
        <f t="shared" si="435"/>
        <v>0</v>
      </c>
      <c r="HJ96" s="23">
        <f t="shared" si="436"/>
        <v>0</v>
      </c>
      <c r="HK96" s="23">
        <f t="shared" si="437"/>
        <v>0</v>
      </c>
      <c r="HL96" s="23">
        <f t="shared" si="438"/>
        <v>0</v>
      </c>
      <c r="HM96" s="23">
        <f t="shared" si="439"/>
        <v>0</v>
      </c>
      <c r="HN96" s="23">
        <f t="shared" si="440"/>
        <v>0</v>
      </c>
      <c r="HO96" s="23">
        <f t="shared" si="441"/>
        <v>0</v>
      </c>
      <c r="HP96" s="23" t="str">
        <f>INDEX(LabNameList,MATCH(LabId,LabIDList,0))</f>
        <v>Trung tâm Kiểm định và Chứng nhận 2</v>
      </c>
      <c r="HQ96" s="23">
        <f t="shared" si="442"/>
        <v>44</v>
      </c>
      <c r="HR96" s="23">
        <f t="shared" si="443"/>
        <v>41</v>
      </c>
      <c r="HS96" s="23">
        <f t="shared" si="444"/>
        <v>0</v>
      </c>
      <c r="HT96" s="23">
        <f t="shared" si="445"/>
        <v>0</v>
      </c>
      <c r="HU96" s="23">
        <f t="shared" si="446"/>
        <v>0</v>
      </c>
      <c r="HV96" s="23">
        <f t="shared" si="447"/>
        <v>0</v>
      </c>
      <c r="HW96" s="22">
        <f t="shared" si="448"/>
        <v>41</v>
      </c>
      <c r="HX96" s="22">
        <f>Input!EB96</f>
        <v>31</v>
      </c>
      <c r="HY96" s="23">
        <v>97</v>
      </c>
      <c r="HZ96" s="23"/>
      <c r="IA96" s="23"/>
      <c r="IB96" s="23"/>
      <c r="IC96" s="25" t="str">
        <f t="shared" si="449"/>
        <v>B00095050118TG99</v>
      </c>
      <c r="ID96" s="26">
        <f>Input!O96</f>
        <v>95</v>
      </c>
      <c r="IE96" s="260" t="str">
        <f t="shared" si="450"/>
        <v>050118</v>
      </c>
      <c r="IF96" s="25" t="s">
        <v>7162</v>
      </c>
      <c r="IG96" s="260" t="str">
        <f t="shared" si="451"/>
        <v>05/01/2018</v>
      </c>
      <c r="IH96" s="260" t="str">
        <f t="shared" si="452"/>
        <v>05/01/2023</v>
      </c>
      <c r="II96" s="342" t="str">
        <f xml:space="preserve"> Input!R96</f>
        <v>05/01/2018</v>
      </c>
      <c r="IJ96" s="260">
        <f t="shared" si="453"/>
        <v>44931</v>
      </c>
      <c r="IK96" s="261">
        <f t="shared" si="454"/>
        <v>3</v>
      </c>
      <c r="IL96" s="262" t="str">
        <f t="shared" si="455"/>
        <v>3-2</v>
      </c>
      <c r="IM96" s="262" t="str">
        <f t="shared" si="456"/>
        <v>CHUNG</v>
      </c>
      <c r="IN96" s="262" t="str">
        <f t="shared" si="457"/>
        <v>KHAC</v>
      </c>
      <c r="IO96" s="262" t="str">
        <f t="shared" si="458"/>
        <v/>
      </c>
      <c r="IP96" s="262" t="str">
        <f t="shared" si="459"/>
        <v/>
      </c>
      <c r="IQ96" s="262" t="str">
        <f t="shared" si="460"/>
        <v/>
      </c>
      <c r="IR96" s="262">
        <f t="shared" si="461"/>
        <v>2</v>
      </c>
      <c r="IS96" s="262">
        <f t="shared" si="462"/>
        <v>1</v>
      </c>
      <c r="IT96" s="262" t="str">
        <f t="shared" si="463"/>
        <v>Yes</v>
      </c>
      <c r="IU96" s="262" t="str">
        <f t="shared" si="464"/>
        <v>Yes</v>
      </c>
    </row>
    <row r="97" spans="1:255" ht="114.75">
      <c r="A97" s="349">
        <f>Input!A97</f>
        <v>96</v>
      </c>
      <c r="B97" s="22" t="str">
        <f>INDEX(ApplicantIDList,MATCH(AI97,ApplicantNameList,0))</f>
        <v>VNM-HCM</v>
      </c>
      <c r="C97" s="22" t="str">
        <f>INDEX(OperatorIDList,MATCH(AJ97,OperatorNameList,0))</f>
        <v>VNMOBILE</v>
      </c>
      <c r="D97" s="22" t="str">
        <f>Input!Y97</f>
        <v>308075</v>
      </c>
      <c r="E97" s="22" t="str">
        <f>Input!G97</f>
        <v>Số 104/1, tổ 5, ấp 1A, xã An Phú, thị xã Thuận An, tỉnh Bình Dương.</v>
      </c>
      <c r="F97" s="22" t="str">
        <f>TRIM(SUBSTITUTE(SUBSTITUTE(Input!H97,"Thành phố ",""),"Tỉnh ",""))</f>
        <v>Bình Dương</v>
      </c>
      <c r="G97" s="22" t="str">
        <f>Input!I97</f>
        <v>106,74535</v>
      </c>
      <c r="H97" s="22" t="str">
        <f>Input!J97</f>
        <v>10,94349</v>
      </c>
      <c r="I97" s="22">
        <f>Input!V97</f>
        <v>2</v>
      </c>
      <c r="J97" s="22" t="str">
        <f>Input!K97</f>
        <v>K00096301217D005</v>
      </c>
      <c r="K97" s="24" t="str">
        <f>TEXT(Input!L97,"dd/mm/yyyy")</f>
        <v>30/12/2017</v>
      </c>
      <c r="L97" s="24" t="str">
        <f>TEXT(Input!M97,"dd/mm/yyyy")</f>
        <v>30/12/2017</v>
      </c>
      <c r="M97" s="22" t="str">
        <f t="shared" si="300"/>
        <v>CÔNG TY CỔ PHẦN VIỄN THÔNG DI ĐỘNG VIETNAMOBILE;CÔNG TY CỔ PHẦN VIỄN THÔNG DI ĐỘNG VIETNAMOBILE</v>
      </c>
      <c r="N97" s="22" t="str">
        <f t="shared" si="301"/>
        <v>308075;308075</v>
      </c>
      <c r="O97" s="22" t="str">
        <f t="shared" si="302"/>
        <v>ERICSSON RBS 2216 &amp; ERICSSON RBS 2111;ZTE ZXSDR BS8700</v>
      </c>
      <c r="P97" s="22" t="str">
        <f t="shared" si="303"/>
        <v>3;3</v>
      </c>
      <c r="Q97" s="22" t="str">
        <f t="shared" si="304"/>
        <v>4/4/6;2/2/2</v>
      </c>
      <c r="R97" s="22" t="str">
        <f t="shared" si="305"/>
        <v>80W/ 80W/ 120W;80W/ 80W/ 80W</v>
      </c>
      <c r="S97" s="22" t="str">
        <f t="shared" si="306"/>
        <v>G900;U2100</v>
      </c>
      <c r="T97" s="22" t="str">
        <f t="shared" si="307"/>
        <v>27m/ 27m/ 27m;34m/ 34m/ 34m</v>
      </c>
      <c r="U97" s="22">
        <v>96</v>
      </c>
      <c r="V97" s="22"/>
      <c r="W97" s="22" t="b">
        <f>INDEX(TrueFalseList,_xlfn.IFNA(MATCH(Input!EC97,CoKhongList,0),MATCH(Input!EC97,YesNoList,0)))</f>
        <v>1</v>
      </c>
      <c r="X97" s="22" t="b">
        <f>INDEX(TrueFalseList,_xlfn.IFNA(MATCH(Input!W97,CoKhongList,0),MATCH(Input!W97,YesNoList,0)))</f>
        <v>0</v>
      </c>
      <c r="Y97" s="22" t="str">
        <f>Input!DZ97</f>
        <v/>
      </c>
      <c r="Z97" s="22" t="b">
        <f>INDEX(TrueFalseList,_xlfn.IFNA(MATCH(Input!EA97,CoKhongList,0),MATCH(Input!EA97,YesNoList,0)))</f>
        <v>1</v>
      </c>
      <c r="AA97" s="22">
        <f t="shared" si="308"/>
        <v>12</v>
      </c>
      <c r="AB97" s="22" t="b">
        <v>0</v>
      </c>
      <c r="AC97" s="22" t="b">
        <v>1</v>
      </c>
      <c r="AD97" s="22">
        <f>Input!DR97</f>
        <v>0</v>
      </c>
      <c r="AE97" s="22"/>
      <c r="AF97" s="22">
        <f>Options!D101</f>
        <v>0</v>
      </c>
      <c r="AG97" s="22">
        <f t="shared" si="309"/>
        <v>0</v>
      </c>
      <c r="AH97" s="23"/>
      <c r="AI97" s="350" t="str">
        <f>Input!E97</f>
        <v>CHI NHÁNH CÔNG TY CỔ PHẦN VIỄN THÔNG DI ĐỘNG VIETNAMOBILE TẠI THÀNH PHỐ HỒ CHÍ MINH</v>
      </c>
      <c r="AJ97" s="350" t="str">
        <f>Input!F97</f>
        <v>CÔNG TY CỔ PHẦN VIỄN THÔNG DI ĐỘNG VIETNAMOBILE</v>
      </c>
      <c r="AK97" s="22">
        <f t="shared" si="310"/>
        <v>5</v>
      </c>
      <c r="AL97" s="258" t="str">
        <f t="shared" si="311"/>
        <v>tỉnh Bình Dương.</v>
      </c>
      <c r="AM97" s="258" t="str">
        <f t="shared" si="312"/>
        <v>thị xã Thuận An</v>
      </c>
      <c r="AN97" s="258" t="str">
        <f t="shared" si="313"/>
        <v>xã An Phú</v>
      </c>
      <c r="AO97" s="22" t="str">
        <f>INDEX(CityIDList,MATCH(F97,CityNameList,0))</f>
        <v>BDG</v>
      </c>
      <c r="AP97" s="23" t="str">
        <f>Input!X97</f>
        <v>CÔNG TY CỔ PHẦN VIỄN THÔNG DI ĐỘNG VIETNAMOBILE</v>
      </c>
      <c r="AQ97" s="23" t="str">
        <f>Input!AN97</f>
        <v>CÔNG TY CỔ PHẦN VIỄN THÔNG DI ĐỘNG VIETNAMOBILE</v>
      </c>
      <c r="AR97" s="23">
        <f>Input!BD97</f>
        <v>0</v>
      </c>
      <c r="AS97" s="23" t="str">
        <f>Input!BT97</f>
        <v/>
      </c>
      <c r="AT97" s="23" t="str">
        <f>Input!CH97</f>
        <v/>
      </c>
      <c r="AU97" s="23" t="str">
        <f>Input!CV97</f>
        <v/>
      </c>
      <c r="AV97" s="23" t="str">
        <f>IF(I97&gt;=1,INDEX(OperatorIDList,MATCH(AP97,OperatorNameList,0)),"")</f>
        <v>VNMOBILE</v>
      </c>
      <c r="AW97" s="23" t="str">
        <f>IF(I97&gt;=2,INDEX(OperatorIDList,MATCH(AQ97,OperatorNameList,0)),"")</f>
        <v>VNMOBILE</v>
      </c>
      <c r="AX97" s="23" t="str">
        <f>IF(I97&gt;=3,INDEX(OperatorIDList,MATCH(AR97,OperatorNameList,0)),"")</f>
        <v/>
      </c>
      <c r="AY97" s="23" t="str">
        <f>IF(I97&gt;=4,INDEX(OperatorIDList,MATCH(AS97,OperatorNameList,0)),"")</f>
        <v/>
      </c>
      <c r="AZ97" s="23" t="str">
        <f>IF(I97&gt;=5,INDEX(OperatorIDList,MATCH(AT97,OperatorNameList,0)),"")</f>
        <v/>
      </c>
      <c r="BA97" s="23" t="str">
        <f>IF(I97&gt;=6,INDEX(OperatorIDList,MATCH(AU97,OperatorNameList,0)),"")</f>
        <v/>
      </c>
      <c r="BB97" s="23" t="str">
        <f t="shared" si="314"/>
        <v>VNMOBILE;VNMOBILE</v>
      </c>
      <c r="BC97" s="23" t="str">
        <f>Input!Y97</f>
        <v>308075</v>
      </c>
      <c r="BD97" s="23" t="str">
        <f>Input!AO97</f>
        <v>308075</v>
      </c>
      <c r="BE97" s="23">
        <f>Input!BE97</f>
        <v>0</v>
      </c>
      <c r="BF97" s="23" t="str">
        <f>Input!BU97</f>
        <v/>
      </c>
      <c r="BG97" s="23" t="str">
        <f>Input!CI97</f>
        <v/>
      </c>
      <c r="BH97" s="23" t="str">
        <f>Input!CW97</f>
        <v/>
      </c>
      <c r="BI97" s="23" t="str">
        <f>Input!Z97</f>
        <v>ERICSSON RBS 2216 &amp; ERICSSON RBS 2111</v>
      </c>
      <c r="BJ97" s="23" t="str">
        <f>Input!AP97</f>
        <v>ZTE ZXSDR BS8700</v>
      </c>
      <c r="BK97" s="23">
        <f>Input!BF97</f>
        <v>0</v>
      </c>
      <c r="BL97" s="23" t="str">
        <f>Input!BV97</f>
        <v/>
      </c>
      <c r="BM97" s="23" t="str">
        <f>Input!CJ97</f>
        <v/>
      </c>
      <c r="BN97" s="23" t="str">
        <f>Input!CX97</f>
        <v/>
      </c>
      <c r="BO97" s="350">
        <f>IF(ISNUMBER(Input!AA97),Input!AA97,0)</f>
        <v>3</v>
      </c>
      <c r="BP97" s="350">
        <f>IF(ISNUMBER(Input!AQ97),Input!AQ97,0)</f>
        <v>3</v>
      </c>
      <c r="BQ97" s="350">
        <f>IF(ISNUMBER(Input!BG97),Input!BG97,0)</f>
        <v>0</v>
      </c>
      <c r="BR97" s="350">
        <f>IF(ISNUMBER(Input!BW97),Input!BW97,0)</f>
        <v>0</v>
      </c>
      <c r="BS97" s="350">
        <f>IF(ISNUMBER(Input!CK97),Input!CK97,0)</f>
        <v>0</v>
      </c>
      <c r="BT97" s="351">
        <f>IF(ISNUMBER(Input!CY97),Input!CY97,0)</f>
        <v>0</v>
      </c>
      <c r="BU97" s="23" t="str">
        <f>Input!AF97</f>
        <v>4/4/6</v>
      </c>
      <c r="BV97" s="23" t="str">
        <f>Input!AV97</f>
        <v>2/2/2</v>
      </c>
      <c r="BW97" s="23" t="str">
        <f>Input!BL97</f>
        <v/>
      </c>
      <c r="BX97" s="23" t="str">
        <f>Input!CA97</f>
        <v/>
      </c>
      <c r="BY97" s="23" t="str">
        <f>Input!CO97</f>
        <v/>
      </c>
      <c r="BZ97" s="23" t="str">
        <f>Input!DC97</f>
        <v/>
      </c>
      <c r="CA97" s="23">
        <f t="shared" si="315"/>
        <v>4</v>
      </c>
      <c r="CB97" s="23">
        <f t="shared" si="316"/>
        <v>4</v>
      </c>
      <c r="CC97" s="23">
        <f t="shared" si="317"/>
        <v>6</v>
      </c>
      <c r="CD97" s="23">
        <f t="shared" si="318"/>
        <v>0</v>
      </c>
      <c r="CE97" s="23">
        <f t="shared" si="319"/>
        <v>0</v>
      </c>
      <c r="CF97" s="23">
        <f t="shared" si="320"/>
        <v>0</v>
      </c>
      <c r="CG97" s="23">
        <f t="shared" si="321"/>
        <v>2</v>
      </c>
      <c r="CH97" s="23">
        <f t="shared" si="322"/>
        <v>2</v>
      </c>
      <c r="CI97" s="23">
        <f t="shared" si="323"/>
        <v>2</v>
      </c>
      <c r="CJ97" s="23">
        <f t="shared" si="324"/>
        <v>0</v>
      </c>
      <c r="CK97" s="23">
        <f t="shared" si="325"/>
        <v>0</v>
      </c>
      <c r="CL97" s="23">
        <f t="shared" si="326"/>
        <v>0</v>
      </c>
      <c r="CM97" s="23">
        <f t="shared" si="327"/>
        <v>0</v>
      </c>
      <c r="CN97" s="23">
        <f t="shared" si="328"/>
        <v>0</v>
      </c>
      <c r="CO97" s="23">
        <f t="shared" si="329"/>
        <v>0</v>
      </c>
      <c r="CP97" s="23">
        <f t="shared" si="330"/>
        <v>0</v>
      </c>
      <c r="CQ97" s="23">
        <f t="shared" si="331"/>
        <v>0</v>
      </c>
      <c r="CR97" s="23">
        <f t="shared" si="332"/>
        <v>0</v>
      </c>
      <c r="CS97" s="23">
        <f t="shared" si="333"/>
        <v>0</v>
      </c>
      <c r="CT97" s="23">
        <f t="shared" si="334"/>
        <v>0</v>
      </c>
      <c r="CU97" s="23">
        <f t="shared" si="335"/>
        <v>0</v>
      </c>
      <c r="CV97" s="23">
        <f t="shared" si="336"/>
        <v>0</v>
      </c>
      <c r="CW97" s="23">
        <f t="shared" si="337"/>
        <v>0</v>
      </c>
      <c r="CX97" s="23">
        <f t="shared" si="338"/>
        <v>0</v>
      </c>
      <c r="CY97" s="23">
        <f t="shared" si="339"/>
        <v>0</v>
      </c>
      <c r="CZ97" s="23">
        <f t="shared" si="340"/>
        <v>0</v>
      </c>
      <c r="DA97" s="23">
        <f t="shared" si="341"/>
        <v>0</v>
      </c>
      <c r="DB97" s="23">
        <f t="shared" si="342"/>
        <v>0</v>
      </c>
      <c r="DC97" s="23">
        <f t="shared" si="343"/>
        <v>0</v>
      </c>
      <c r="DD97" s="23">
        <f t="shared" si="344"/>
        <v>0</v>
      </c>
      <c r="DE97" s="23">
        <f t="shared" si="345"/>
        <v>0</v>
      </c>
      <c r="DF97" s="23">
        <f t="shared" si="346"/>
        <v>0</v>
      </c>
      <c r="DG97" s="23">
        <f t="shared" si="347"/>
        <v>0</v>
      </c>
      <c r="DH97" s="23">
        <f t="shared" si="348"/>
        <v>0</v>
      </c>
      <c r="DI97" s="23">
        <f t="shared" si="349"/>
        <v>0</v>
      </c>
      <c r="DJ97" s="23">
        <f t="shared" si="350"/>
        <v>0</v>
      </c>
      <c r="DK97" s="23" t="str">
        <f>Input!AK97</f>
        <v>80W/80W/120W</v>
      </c>
      <c r="DL97" s="23" t="str">
        <f>Input!BA97</f>
        <v>80W/80W/80W</v>
      </c>
      <c r="DM97" s="23" t="str">
        <f>Input!BQ97</f>
        <v/>
      </c>
      <c r="DN97" s="23" t="str">
        <f>Input!CE97</f>
        <v/>
      </c>
      <c r="DO97" s="23" t="str">
        <f>Input!CS97</f>
        <v/>
      </c>
      <c r="DP97" s="23" t="str">
        <f>Input!DG97</f>
        <v/>
      </c>
      <c r="DQ97" s="23" t="str">
        <f t="shared" si="351"/>
        <v>80W/ 80W/ 120W</v>
      </c>
      <c r="DR97" s="23" t="str">
        <f t="shared" si="352"/>
        <v>80W/ 80W/ 80W</v>
      </c>
      <c r="DS97" s="23" t="str">
        <f t="shared" si="353"/>
        <v/>
      </c>
      <c r="DT97" s="23" t="str">
        <f t="shared" si="354"/>
        <v/>
      </c>
      <c r="DU97" s="23" t="str">
        <f t="shared" si="355"/>
        <v/>
      </c>
      <c r="DV97" s="23" t="str">
        <f t="shared" si="356"/>
        <v/>
      </c>
      <c r="DW97" s="23">
        <f t="shared" si="357"/>
        <v>80</v>
      </c>
      <c r="DX97" s="23">
        <f t="shared" si="358"/>
        <v>80</v>
      </c>
      <c r="DY97" s="23">
        <f t="shared" si="359"/>
        <v>120</v>
      </c>
      <c r="DZ97" s="23">
        <f t="shared" si="360"/>
        <v>0</v>
      </c>
      <c r="EA97" s="23">
        <f t="shared" si="361"/>
        <v>0</v>
      </c>
      <c r="EB97" s="23">
        <f t="shared" si="362"/>
        <v>0</v>
      </c>
      <c r="EC97" s="23">
        <f t="shared" si="363"/>
        <v>120</v>
      </c>
      <c r="ED97" s="23">
        <f t="shared" si="364"/>
        <v>80</v>
      </c>
      <c r="EE97" s="23">
        <f t="shared" si="365"/>
        <v>80</v>
      </c>
      <c r="EF97" s="23">
        <f t="shared" si="366"/>
        <v>80</v>
      </c>
      <c r="EG97" s="23">
        <f t="shared" si="367"/>
        <v>0</v>
      </c>
      <c r="EH97" s="23">
        <f t="shared" si="368"/>
        <v>0</v>
      </c>
      <c r="EI97" s="23">
        <f t="shared" si="369"/>
        <v>0</v>
      </c>
      <c r="EJ97" s="23">
        <f t="shared" si="370"/>
        <v>80</v>
      </c>
      <c r="EK97" s="23">
        <f t="shared" si="371"/>
        <v>0</v>
      </c>
      <c r="EL97" s="23">
        <f t="shared" si="372"/>
        <v>0</v>
      </c>
      <c r="EM97" s="23">
        <f t="shared" si="373"/>
        <v>0</v>
      </c>
      <c r="EN97" s="23">
        <f t="shared" si="374"/>
        <v>0</v>
      </c>
      <c r="EO97" s="23">
        <f t="shared" si="375"/>
        <v>0</v>
      </c>
      <c r="EP97" s="23">
        <f t="shared" si="376"/>
        <v>0</v>
      </c>
      <c r="EQ97" s="23">
        <f t="shared" si="377"/>
        <v>0</v>
      </c>
      <c r="ER97" s="23">
        <f t="shared" si="378"/>
        <v>0</v>
      </c>
      <c r="ES97" s="23">
        <f t="shared" si="379"/>
        <v>0</v>
      </c>
      <c r="ET97" s="23">
        <f t="shared" si="380"/>
        <v>0</v>
      </c>
      <c r="EU97" s="23">
        <f t="shared" si="381"/>
        <v>0</v>
      </c>
      <c r="EV97" s="23">
        <f t="shared" si="382"/>
        <v>0</v>
      </c>
      <c r="EW97" s="23">
        <f t="shared" si="383"/>
        <v>0</v>
      </c>
      <c r="EX97" s="23">
        <f t="shared" si="384"/>
        <v>0</v>
      </c>
      <c r="EY97" s="23">
        <f t="shared" si="385"/>
        <v>0</v>
      </c>
      <c r="EZ97" s="23">
        <f t="shared" si="386"/>
        <v>0</v>
      </c>
      <c r="FA97" s="23">
        <f t="shared" si="387"/>
        <v>0</v>
      </c>
      <c r="FB97" s="23">
        <f t="shared" si="388"/>
        <v>0</v>
      </c>
      <c r="FC97" s="23">
        <f t="shared" si="389"/>
        <v>0</v>
      </c>
      <c r="FD97" s="23">
        <f t="shared" si="390"/>
        <v>0</v>
      </c>
      <c r="FE97" s="23">
        <f t="shared" si="391"/>
        <v>0</v>
      </c>
      <c r="FF97" s="23">
        <f t="shared" si="392"/>
        <v>0</v>
      </c>
      <c r="FG97" s="23">
        <f t="shared" si="393"/>
        <v>0</v>
      </c>
      <c r="FH97" s="23">
        <f t="shared" si="394"/>
        <v>0</v>
      </c>
      <c r="FI97" s="23">
        <f t="shared" si="395"/>
        <v>0</v>
      </c>
      <c r="FJ97" s="23">
        <f t="shared" si="396"/>
        <v>0</v>
      </c>
      <c r="FK97" s="23">
        <f t="shared" si="397"/>
        <v>0</v>
      </c>
      <c r="FL97" s="23">
        <f t="shared" si="398"/>
        <v>0</v>
      </c>
      <c r="FM97" s="23">
        <f t="shared" si="399"/>
        <v>120</v>
      </c>
      <c r="FN97" s="23" t="str">
        <f>Input!AL97</f>
        <v>G900</v>
      </c>
      <c r="FO97" s="23" t="str">
        <f>Input!BB97</f>
        <v>U2100</v>
      </c>
      <c r="FP97" s="23">
        <f>Input!BR97</f>
        <v>0</v>
      </c>
      <c r="FQ97" s="23" t="str">
        <f>Input!CF97</f>
        <v/>
      </c>
      <c r="FR97" s="23" t="str">
        <f>Input!CT97</f>
        <v/>
      </c>
      <c r="FS97" s="23" t="str">
        <f>Input!DH97</f>
        <v/>
      </c>
      <c r="FT97" s="23" t="str">
        <f>Input!AM97</f>
        <v>27m/ 27m/ 27m</v>
      </c>
      <c r="FU97" s="23" t="str">
        <f>Input!BC97</f>
        <v>34m/ 34m/ 34m</v>
      </c>
      <c r="FV97" s="23">
        <f>Input!BS97</f>
        <v>0</v>
      </c>
      <c r="FW97" s="23" t="str">
        <f>Input!CG97</f>
        <v/>
      </c>
      <c r="FX97" s="23" t="str">
        <f>Input!CU97</f>
        <v/>
      </c>
      <c r="FY97" s="23" t="str">
        <f>Input!DI97</f>
        <v/>
      </c>
      <c r="FZ97" s="23" t="str">
        <f t="shared" si="400"/>
        <v>27m/ 27m/ 27m</v>
      </c>
      <c r="GA97" s="23" t="str">
        <f t="shared" si="401"/>
        <v>34m/ 34m/ 34m</v>
      </c>
      <c r="GB97" s="23" t="str">
        <f t="shared" si="402"/>
        <v/>
      </c>
      <c r="GC97" s="23" t="str">
        <f t="shared" si="403"/>
        <v/>
      </c>
      <c r="GD97" s="23" t="str">
        <f t="shared" si="404"/>
        <v/>
      </c>
      <c r="GE97" s="23" t="str">
        <f t="shared" si="405"/>
        <v/>
      </c>
      <c r="GF97" s="23">
        <f t="shared" si="406"/>
        <v>27</v>
      </c>
      <c r="GG97" s="23">
        <f t="shared" si="407"/>
        <v>27</v>
      </c>
      <c r="GH97" s="23">
        <f t="shared" si="408"/>
        <v>27</v>
      </c>
      <c r="GI97" s="23">
        <f t="shared" si="409"/>
        <v>0</v>
      </c>
      <c r="GJ97" s="23">
        <f t="shared" si="410"/>
        <v>0</v>
      </c>
      <c r="GK97" s="23">
        <f t="shared" si="411"/>
        <v>0</v>
      </c>
      <c r="GL97" s="23">
        <f t="shared" si="412"/>
        <v>34</v>
      </c>
      <c r="GM97" s="23">
        <f t="shared" si="413"/>
        <v>34</v>
      </c>
      <c r="GN97" s="23">
        <f t="shared" si="414"/>
        <v>34</v>
      </c>
      <c r="GO97" s="23">
        <f t="shared" si="415"/>
        <v>0</v>
      </c>
      <c r="GP97" s="23">
        <f t="shared" si="416"/>
        <v>0</v>
      </c>
      <c r="GQ97" s="23">
        <f t="shared" si="417"/>
        <v>0</v>
      </c>
      <c r="GR97" s="23">
        <f t="shared" si="418"/>
        <v>0</v>
      </c>
      <c r="GS97" s="23">
        <f t="shared" si="419"/>
        <v>0</v>
      </c>
      <c r="GT97" s="23">
        <f t="shared" si="420"/>
        <v>0</v>
      </c>
      <c r="GU97" s="23">
        <f t="shared" si="421"/>
        <v>0</v>
      </c>
      <c r="GV97" s="23">
        <f t="shared" si="422"/>
        <v>0</v>
      </c>
      <c r="GW97" s="23">
        <f t="shared" si="423"/>
        <v>0</v>
      </c>
      <c r="GX97" s="23">
        <f t="shared" si="424"/>
        <v>0</v>
      </c>
      <c r="GY97" s="23">
        <f t="shared" si="425"/>
        <v>0</v>
      </c>
      <c r="GZ97" s="23">
        <f t="shared" si="426"/>
        <v>0</v>
      </c>
      <c r="HA97" s="23">
        <f t="shared" si="427"/>
        <v>0</v>
      </c>
      <c r="HB97" s="23">
        <f t="shared" si="428"/>
        <v>0</v>
      </c>
      <c r="HC97" s="23">
        <f t="shared" si="429"/>
        <v>0</v>
      </c>
      <c r="HD97" s="23">
        <f t="shared" si="430"/>
        <v>0</v>
      </c>
      <c r="HE97" s="23">
        <f t="shared" si="431"/>
        <v>0</v>
      </c>
      <c r="HF97" s="23">
        <f t="shared" si="432"/>
        <v>0</v>
      </c>
      <c r="HG97" s="23">
        <f t="shared" si="433"/>
        <v>0</v>
      </c>
      <c r="HH97" s="23">
        <f t="shared" si="434"/>
        <v>0</v>
      </c>
      <c r="HI97" s="23">
        <f t="shared" si="435"/>
        <v>0</v>
      </c>
      <c r="HJ97" s="23">
        <f t="shared" si="436"/>
        <v>0</v>
      </c>
      <c r="HK97" s="23">
        <f t="shared" si="437"/>
        <v>0</v>
      </c>
      <c r="HL97" s="23">
        <f t="shared" si="438"/>
        <v>0</v>
      </c>
      <c r="HM97" s="23">
        <f t="shared" si="439"/>
        <v>0</v>
      </c>
      <c r="HN97" s="23">
        <f t="shared" si="440"/>
        <v>0</v>
      </c>
      <c r="HO97" s="23">
        <f t="shared" si="441"/>
        <v>0</v>
      </c>
      <c r="HP97" s="23" t="str">
        <f>INDEX(LabNameList,MATCH(LabId,LabIDList,0))</f>
        <v>Trung tâm Kiểm định và Chứng nhận 2</v>
      </c>
      <c r="HQ97" s="23">
        <f t="shared" si="442"/>
        <v>27</v>
      </c>
      <c r="HR97" s="23">
        <f t="shared" si="443"/>
        <v>34</v>
      </c>
      <c r="HS97" s="23">
        <f t="shared" si="444"/>
        <v>0</v>
      </c>
      <c r="HT97" s="23">
        <f t="shared" si="445"/>
        <v>0</v>
      </c>
      <c r="HU97" s="23">
        <f t="shared" si="446"/>
        <v>0</v>
      </c>
      <c r="HV97" s="23">
        <f t="shared" si="447"/>
        <v>0</v>
      </c>
      <c r="HW97" s="22">
        <f t="shared" si="448"/>
        <v>27</v>
      </c>
      <c r="HX97" s="22">
        <f>Input!EB97</f>
        <v>15</v>
      </c>
      <c r="HY97" s="23">
        <v>97</v>
      </c>
      <c r="HZ97" s="23"/>
      <c r="IA97" s="23"/>
      <c r="IB97" s="23"/>
      <c r="IC97" s="25" t="str">
        <f t="shared" si="449"/>
        <v>B00096050118TG100</v>
      </c>
      <c r="ID97" s="26">
        <f>Input!O97</f>
        <v>96</v>
      </c>
      <c r="IE97" s="260" t="str">
        <f t="shared" si="450"/>
        <v>050118</v>
      </c>
      <c r="IF97" s="25" t="s">
        <v>7163</v>
      </c>
      <c r="IG97" s="260" t="str">
        <f t="shared" si="451"/>
        <v>05/01/2018</v>
      </c>
      <c r="IH97" s="260" t="str">
        <f t="shared" si="452"/>
        <v>05/01/2023</v>
      </c>
      <c r="II97" s="342" t="str">
        <f xml:space="preserve"> Input!R97</f>
        <v>05/01/2018</v>
      </c>
      <c r="IJ97" s="260">
        <f t="shared" si="453"/>
        <v>44931</v>
      </c>
      <c r="IK97" s="261">
        <f t="shared" si="454"/>
        <v>3</v>
      </c>
      <c r="IL97" s="262" t="str">
        <f t="shared" si="455"/>
        <v>3-2</v>
      </c>
      <c r="IM97" s="262" t="str">
        <f t="shared" si="456"/>
        <v>CHUNG</v>
      </c>
      <c r="IN97" s="262" t="str">
        <f t="shared" si="457"/>
        <v>KHAC</v>
      </c>
      <c r="IO97" s="262" t="str">
        <f t="shared" si="458"/>
        <v/>
      </c>
      <c r="IP97" s="262" t="str">
        <f t="shared" si="459"/>
        <v/>
      </c>
      <c r="IQ97" s="262" t="str">
        <f t="shared" si="460"/>
        <v/>
      </c>
      <c r="IR97" s="262">
        <f t="shared" si="461"/>
        <v>2</v>
      </c>
      <c r="IS97" s="262">
        <f t="shared" si="462"/>
        <v>1</v>
      </c>
      <c r="IT97" s="262" t="str">
        <f t="shared" si="463"/>
        <v>Yes</v>
      </c>
      <c r="IU97" s="262" t="str">
        <f t="shared" si="464"/>
        <v>Yes</v>
      </c>
    </row>
    <row r="98" spans="1:255" ht="114.75">
      <c r="A98" s="349">
        <f>Input!A98</f>
        <v>97</v>
      </c>
      <c r="B98" s="22" t="str">
        <f>INDEX(ApplicantIDList,MATCH(AI98,ApplicantNameList,0))</f>
        <v>VNM-HCM</v>
      </c>
      <c r="C98" s="22" t="str">
        <f>INDEX(OperatorIDList,MATCH(AJ98,OperatorNameList,0))</f>
        <v>VNMOBILE</v>
      </c>
      <c r="D98" s="22" t="str">
        <f>Input!Y98</f>
        <v>308039</v>
      </c>
      <c r="E98" s="22" t="str">
        <f>Input!G98</f>
        <v>Số 19/18, đường Tân Phước, phường Tân Bình, thị xã Dĩ An, tỉnh Bình Dương.</v>
      </c>
      <c r="F98" s="22" t="str">
        <f>TRIM(SUBSTITUTE(SUBSTITUTE(Input!H98,"Thành phố ",""),"Tỉnh ",""))</f>
        <v>Bình Dương</v>
      </c>
      <c r="G98" s="22" t="str">
        <f>Input!I98</f>
        <v>106,75268</v>
      </c>
      <c r="H98" s="22" t="str">
        <f>Input!J98</f>
        <v>10,95255</v>
      </c>
      <c r="I98" s="22">
        <f>Input!V98</f>
        <v>2</v>
      </c>
      <c r="J98" s="22" t="str">
        <f>Input!K98</f>
        <v>K00097301217D005</v>
      </c>
      <c r="K98" s="24" t="str">
        <f>TEXT(Input!L98,"dd/mm/yyyy")</f>
        <v>30/12/2017</v>
      </c>
      <c r="L98" s="24" t="str">
        <f>TEXT(Input!M98,"dd/mm/yyyy")</f>
        <v>30/12/2017</v>
      </c>
      <c r="M98" s="22" t="str">
        <f t="shared" si="300"/>
        <v>CÔNG TY CỔ PHẦN VIỄN THÔNG DI ĐỘNG VIETNAMOBILE;CÔNG TY CỔ PHẦN VIỄN THÔNG DI ĐỘNG VIETNAMOBILE</v>
      </c>
      <c r="N98" s="22" t="str">
        <f t="shared" si="301"/>
        <v>308039;308039</v>
      </c>
      <c r="O98" s="22" t="str">
        <f t="shared" si="302"/>
        <v>ERICSSON RBS 2216;ZTE ZXSDR BS8700</v>
      </c>
      <c r="P98" s="22" t="str">
        <f t="shared" si="303"/>
        <v>3;3</v>
      </c>
      <c r="Q98" s="22" t="str">
        <f t="shared" si="304"/>
        <v>4/2/2;2/2/2</v>
      </c>
      <c r="R98" s="22" t="str">
        <f t="shared" si="305"/>
        <v>80W/ 40W/ 40W;80W/ 80W/ 80W</v>
      </c>
      <c r="S98" s="22" t="str">
        <f t="shared" si="306"/>
        <v>G900;U2100</v>
      </c>
      <c r="T98" s="22" t="str">
        <f t="shared" si="307"/>
        <v>33m/ 33m/ 33m;30m/ 30m/ 30m</v>
      </c>
      <c r="U98" s="22">
        <v>97</v>
      </c>
      <c r="V98" s="22"/>
      <c r="W98" s="22" t="b">
        <f>INDEX(TrueFalseList,_xlfn.IFNA(MATCH(Input!EC98,CoKhongList,0),MATCH(Input!EC98,YesNoList,0)))</f>
        <v>1</v>
      </c>
      <c r="X98" s="22" t="b">
        <f>INDEX(TrueFalseList,_xlfn.IFNA(MATCH(Input!W98,CoKhongList,0),MATCH(Input!W98,YesNoList,0)))</f>
        <v>0</v>
      </c>
      <c r="Y98" s="22" t="str">
        <f>Input!DZ98</f>
        <v/>
      </c>
      <c r="Z98" s="22" t="b">
        <f>INDEX(TrueFalseList,_xlfn.IFNA(MATCH(Input!EA98,CoKhongList,0),MATCH(Input!EA98,YesNoList,0)))</f>
        <v>1</v>
      </c>
      <c r="AA98" s="22">
        <f t="shared" si="308"/>
        <v>7</v>
      </c>
      <c r="AB98" s="22" t="b">
        <v>0</v>
      </c>
      <c r="AC98" s="22" t="b">
        <v>1</v>
      </c>
      <c r="AD98" s="22">
        <f>Input!DR98</f>
        <v>0</v>
      </c>
      <c r="AE98" s="22"/>
      <c r="AF98" s="22">
        <f>Options!D102</f>
        <v>0</v>
      </c>
      <c r="AG98" s="22">
        <f t="shared" si="309"/>
        <v>0</v>
      </c>
      <c r="AH98" s="23"/>
      <c r="AI98" s="350" t="str">
        <f>Input!E98</f>
        <v>CHI NHÁNH CÔNG TY CỔ PHẦN VIỄN THÔNG DI ĐỘNG VIETNAMOBILE TẠI THÀNH PHỐ HỒ CHÍ MINH</v>
      </c>
      <c r="AJ98" s="350" t="str">
        <f>Input!F98</f>
        <v>CÔNG TY CỔ PHẦN VIỄN THÔNG DI ĐỘNG VIETNAMOBILE</v>
      </c>
      <c r="AK98" s="22">
        <f t="shared" si="310"/>
        <v>4</v>
      </c>
      <c r="AL98" s="258" t="str">
        <f t="shared" si="311"/>
        <v>tỉnh Bình Dương.</v>
      </c>
      <c r="AM98" s="258" t="str">
        <f t="shared" si="312"/>
        <v>thị xã Dĩ An</v>
      </c>
      <c r="AN98" s="258" t="str">
        <f t="shared" si="313"/>
        <v>phường Tân Bình</v>
      </c>
      <c r="AO98" s="22" t="str">
        <f>INDEX(CityIDList,MATCH(F98,CityNameList,0))</f>
        <v>BDG</v>
      </c>
      <c r="AP98" s="23" t="str">
        <f>Input!X98</f>
        <v>CÔNG TY CỔ PHẦN VIỄN THÔNG DI ĐỘNG VIETNAMOBILE</v>
      </c>
      <c r="AQ98" s="23" t="str">
        <f>Input!AN98</f>
        <v>CÔNG TY CỔ PHẦN VIỄN THÔNG DI ĐỘNG VIETNAMOBILE</v>
      </c>
      <c r="AR98" s="23">
        <f>Input!BD98</f>
        <v>0</v>
      </c>
      <c r="AS98" s="23" t="str">
        <f>Input!BT98</f>
        <v/>
      </c>
      <c r="AT98" s="23" t="str">
        <f>Input!CH98</f>
        <v/>
      </c>
      <c r="AU98" s="23" t="str">
        <f>Input!CV98</f>
        <v/>
      </c>
      <c r="AV98" s="23" t="str">
        <f>IF(I98&gt;=1,INDEX(OperatorIDList,MATCH(AP98,OperatorNameList,0)),"")</f>
        <v>VNMOBILE</v>
      </c>
      <c r="AW98" s="23" t="str">
        <f>IF(I98&gt;=2,INDEX(OperatorIDList,MATCH(AQ98,OperatorNameList,0)),"")</f>
        <v>VNMOBILE</v>
      </c>
      <c r="AX98" s="23" t="str">
        <f>IF(I98&gt;=3,INDEX(OperatorIDList,MATCH(AR98,OperatorNameList,0)),"")</f>
        <v/>
      </c>
      <c r="AY98" s="23" t="str">
        <f>IF(I98&gt;=4,INDEX(OperatorIDList,MATCH(AS98,OperatorNameList,0)),"")</f>
        <v/>
      </c>
      <c r="AZ98" s="23" t="str">
        <f>IF(I98&gt;=5,INDEX(OperatorIDList,MATCH(AT98,OperatorNameList,0)),"")</f>
        <v/>
      </c>
      <c r="BA98" s="23" t="str">
        <f>IF(I98&gt;=6,INDEX(OperatorIDList,MATCH(AU98,OperatorNameList,0)),"")</f>
        <v/>
      </c>
      <c r="BB98" s="23" t="str">
        <f t="shared" si="314"/>
        <v>VNMOBILE;VNMOBILE</v>
      </c>
      <c r="BC98" s="23" t="str">
        <f>Input!Y98</f>
        <v>308039</v>
      </c>
      <c r="BD98" s="23" t="str">
        <f>Input!AO98</f>
        <v>308039</v>
      </c>
      <c r="BE98" s="23">
        <f>Input!BE98</f>
        <v>0</v>
      </c>
      <c r="BF98" s="23" t="str">
        <f>Input!BU98</f>
        <v/>
      </c>
      <c r="BG98" s="23" t="str">
        <f>Input!CI98</f>
        <v/>
      </c>
      <c r="BH98" s="23" t="str">
        <f>Input!CW98</f>
        <v/>
      </c>
      <c r="BI98" s="23" t="str">
        <f>Input!Z98</f>
        <v>ERICSSON RBS 2216</v>
      </c>
      <c r="BJ98" s="23" t="str">
        <f>Input!AP98</f>
        <v>ZTE ZXSDR BS8700</v>
      </c>
      <c r="BK98" s="23">
        <f>Input!BF98</f>
        <v>0</v>
      </c>
      <c r="BL98" s="23" t="str">
        <f>Input!BV98</f>
        <v/>
      </c>
      <c r="BM98" s="23" t="str">
        <f>Input!CJ98</f>
        <v/>
      </c>
      <c r="BN98" s="23" t="str">
        <f>Input!CX98</f>
        <v/>
      </c>
      <c r="BO98" s="350">
        <f>IF(ISNUMBER(Input!AA98),Input!AA98,0)</f>
        <v>3</v>
      </c>
      <c r="BP98" s="350">
        <f>IF(ISNUMBER(Input!AQ98),Input!AQ98,0)</f>
        <v>3</v>
      </c>
      <c r="BQ98" s="350">
        <f>IF(ISNUMBER(Input!BG98),Input!BG98,0)</f>
        <v>0</v>
      </c>
      <c r="BR98" s="350">
        <f>IF(ISNUMBER(Input!BW98),Input!BW98,0)</f>
        <v>0</v>
      </c>
      <c r="BS98" s="350">
        <f>IF(ISNUMBER(Input!CK98),Input!CK98,0)</f>
        <v>0</v>
      </c>
      <c r="BT98" s="351">
        <f>IF(ISNUMBER(Input!CY98),Input!CY98,0)</f>
        <v>0</v>
      </c>
      <c r="BU98" s="23" t="str">
        <f>Input!AF98</f>
        <v>4/2/2</v>
      </c>
      <c r="BV98" s="23" t="str">
        <f>Input!AV98</f>
        <v>2/2/2</v>
      </c>
      <c r="BW98" s="23" t="str">
        <f>Input!BL98</f>
        <v/>
      </c>
      <c r="BX98" s="23" t="str">
        <f>Input!CA98</f>
        <v/>
      </c>
      <c r="BY98" s="23" t="str">
        <f>Input!CO98</f>
        <v/>
      </c>
      <c r="BZ98" s="23" t="str">
        <f>Input!DC98</f>
        <v/>
      </c>
      <c r="CA98" s="23">
        <f t="shared" si="315"/>
        <v>4</v>
      </c>
      <c r="CB98" s="23">
        <f t="shared" si="316"/>
        <v>2</v>
      </c>
      <c r="CC98" s="23">
        <f t="shared" si="317"/>
        <v>2</v>
      </c>
      <c r="CD98" s="23">
        <f t="shared" si="318"/>
        <v>0</v>
      </c>
      <c r="CE98" s="23">
        <f t="shared" si="319"/>
        <v>0</v>
      </c>
      <c r="CF98" s="23">
        <f t="shared" si="320"/>
        <v>0</v>
      </c>
      <c r="CG98" s="23">
        <f t="shared" si="321"/>
        <v>2</v>
      </c>
      <c r="CH98" s="23">
        <f t="shared" si="322"/>
        <v>2</v>
      </c>
      <c r="CI98" s="23">
        <f t="shared" si="323"/>
        <v>2</v>
      </c>
      <c r="CJ98" s="23">
        <f t="shared" si="324"/>
        <v>0</v>
      </c>
      <c r="CK98" s="23">
        <f t="shared" si="325"/>
        <v>0</v>
      </c>
      <c r="CL98" s="23">
        <f t="shared" si="326"/>
        <v>0</v>
      </c>
      <c r="CM98" s="23">
        <f t="shared" si="327"/>
        <v>0</v>
      </c>
      <c r="CN98" s="23">
        <f t="shared" si="328"/>
        <v>0</v>
      </c>
      <c r="CO98" s="23">
        <f t="shared" si="329"/>
        <v>0</v>
      </c>
      <c r="CP98" s="23">
        <f t="shared" si="330"/>
        <v>0</v>
      </c>
      <c r="CQ98" s="23">
        <f t="shared" si="331"/>
        <v>0</v>
      </c>
      <c r="CR98" s="23">
        <f t="shared" si="332"/>
        <v>0</v>
      </c>
      <c r="CS98" s="23">
        <f t="shared" si="333"/>
        <v>0</v>
      </c>
      <c r="CT98" s="23">
        <f t="shared" si="334"/>
        <v>0</v>
      </c>
      <c r="CU98" s="23">
        <f t="shared" si="335"/>
        <v>0</v>
      </c>
      <c r="CV98" s="23">
        <f t="shared" si="336"/>
        <v>0</v>
      </c>
      <c r="CW98" s="23">
        <f t="shared" si="337"/>
        <v>0</v>
      </c>
      <c r="CX98" s="23">
        <f t="shared" si="338"/>
        <v>0</v>
      </c>
      <c r="CY98" s="23">
        <f t="shared" si="339"/>
        <v>0</v>
      </c>
      <c r="CZ98" s="23">
        <f t="shared" si="340"/>
        <v>0</v>
      </c>
      <c r="DA98" s="23">
        <f t="shared" si="341"/>
        <v>0</v>
      </c>
      <c r="DB98" s="23">
        <f t="shared" si="342"/>
        <v>0</v>
      </c>
      <c r="DC98" s="23">
        <f t="shared" si="343"/>
        <v>0</v>
      </c>
      <c r="DD98" s="23">
        <f t="shared" si="344"/>
        <v>0</v>
      </c>
      <c r="DE98" s="23">
        <f t="shared" si="345"/>
        <v>0</v>
      </c>
      <c r="DF98" s="23">
        <f t="shared" si="346"/>
        <v>0</v>
      </c>
      <c r="DG98" s="23">
        <f t="shared" si="347"/>
        <v>0</v>
      </c>
      <c r="DH98" s="23">
        <f t="shared" si="348"/>
        <v>0</v>
      </c>
      <c r="DI98" s="23">
        <f t="shared" si="349"/>
        <v>0</v>
      </c>
      <c r="DJ98" s="23">
        <f t="shared" si="350"/>
        <v>0</v>
      </c>
      <c r="DK98" s="23" t="str">
        <f>Input!AK98</f>
        <v>80W/40W/40W</v>
      </c>
      <c r="DL98" s="23" t="str">
        <f>Input!BA98</f>
        <v>80W/80W/80W</v>
      </c>
      <c r="DM98" s="23" t="str">
        <f>Input!BQ98</f>
        <v/>
      </c>
      <c r="DN98" s="23" t="str">
        <f>Input!CE98</f>
        <v/>
      </c>
      <c r="DO98" s="23" t="str">
        <f>Input!CS98</f>
        <v/>
      </c>
      <c r="DP98" s="23" t="str">
        <f>Input!DG98</f>
        <v/>
      </c>
      <c r="DQ98" s="23" t="str">
        <f t="shared" si="351"/>
        <v>80W/ 40W/ 40W</v>
      </c>
      <c r="DR98" s="23" t="str">
        <f t="shared" si="352"/>
        <v>80W/ 80W/ 80W</v>
      </c>
      <c r="DS98" s="23" t="str">
        <f t="shared" si="353"/>
        <v/>
      </c>
      <c r="DT98" s="23" t="str">
        <f t="shared" si="354"/>
        <v/>
      </c>
      <c r="DU98" s="23" t="str">
        <f t="shared" si="355"/>
        <v/>
      </c>
      <c r="DV98" s="23" t="str">
        <f t="shared" si="356"/>
        <v/>
      </c>
      <c r="DW98" s="23">
        <f t="shared" si="357"/>
        <v>80</v>
      </c>
      <c r="DX98" s="23">
        <f t="shared" si="358"/>
        <v>40</v>
      </c>
      <c r="DY98" s="23">
        <f t="shared" si="359"/>
        <v>40</v>
      </c>
      <c r="DZ98" s="23">
        <f t="shared" si="360"/>
        <v>0</v>
      </c>
      <c r="EA98" s="23">
        <f t="shared" si="361"/>
        <v>0</v>
      </c>
      <c r="EB98" s="23">
        <f t="shared" si="362"/>
        <v>0</v>
      </c>
      <c r="EC98" s="23">
        <f t="shared" si="363"/>
        <v>80</v>
      </c>
      <c r="ED98" s="23">
        <f t="shared" si="364"/>
        <v>80</v>
      </c>
      <c r="EE98" s="23">
        <f t="shared" si="365"/>
        <v>80</v>
      </c>
      <c r="EF98" s="23">
        <f t="shared" si="366"/>
        <v>80</v>
      </c>
      <c r="EG98" s="23">
        <f t="shared" si="367"/>
        <v>0</v>
      </c>
      <c r="EH98" s="23">
        <f t="shared" si="368"/>
        <v>0</v>
      </c>
      <c r="EI98" s="23">
        <f t="shared" si="369"/>
        <v>0</v>
      </c>
      <c r="EJ98" s="23">
        <f t="shared" si="370"/>
        <v>80</v>
      </c>
      <c r="EK98" s="23">
        <f t="shared" si="371"/>
        <v>0</v>
      </c>
      <c r="EL98" s="23">
        <f t="shared" si="372"/>
        <v>0</v>
      </c>
      <c r="EM98" s="23">
        <f t="shared" si="373"/>
        <v>0</v>
      </c>
      <c r="EN98" s="23">
        <f t="shared" si="374"/>
        <v>0</v>
      </c>
      <c r="EO98" s="23">
        <f t="shared" si="375"/>
        <v>0</v>
      </c>
      <c r="EP98" s="23">
        <f t="shared" si="376"/>
        <v>0</v>
      </c>
      <c r="EQ98" s="23">
        <f t="shared" si="377"/>
        <v>0</v>
      </c>
      <c r="ER98" s="23">
        <f t="shared" si="378"/>
        <v>0</v>
      </c>
      <c r="ES98" s="23">
        <f t="shared" si="379"/>
        <v>0</v>
      </c>
      <c r="ET98" s="23">
        <f t="shared" si="380"/>
        <v>0</v>
      </c>
      <c r="EU98" s="23">
        <f t="shared" si="381"/>
        <v>0</v>
      </c>
      <c r="EV98" s="23">
        <f t="shared" si="382"/>
        <v>0</v>
      </c>
      <c r="EW98" s="23">
        <f t="shared" si="383"/>
        <v>0</v>
      </c>
      <c r="EX98" s="23">
        <f t="shared" si="384"/>
        <v>0</v>
      </c>
      <c r="EY98" s="23">
        <f t="shared" si="385"/>
        <v>0</v>
      </c>
      <c r="EZ98" s="23">
        <f t="shared" si="386"/>
        <v>0</v>
      </c>
      <c r="FA98" s="23">
        <f t="shared" si="387"/>
        <v>0</v>
      </c>
      <c r="FB98" s="23">
        <f t="shared" si="388"/>
        <v>0</v>
      </c>
      <c r="FC98" s="23">
        <f t="shared" si="389"/>
        <v>0</v>
      </c>
      <c r="FD98" s="23">
        <f t="shared" si="390"/>
        <v>0</v>
      </c>
      <c r="FE98" s="23">
        <f t="shared" si="391"/>
        <v>0</v>
      </c>
      <c r="FF98" s="23">
        <f t="shared" si="392"/>
        <v>0</v>
      </c>
      <c r="FG98" s="23">
        <f t="shared" si="393"/>
        <v>0</v>
      </c>
      <c r="FH98" s="23">
        <f t="shared" si="394"/>
        <v>0</v>
      </c>
      <c r="FI98" s="23">
        <f t="shared" si="395"/>
        <v>0</v>
      </c>
      <c r="FJ98" s="23">
        <f t="shared" si="396"/>
        <v>0</v>
      </c>
      <c r="FK98" s="23">
        <f t="shared" si="397"/>
        <v>0</v>
      </c>
      <c r="FL98" s="23">
        <f t="shared" si="398"/>
        <v>0</v>
      </c>
      <c r="FM98" s="23">
        <f t="shared" si="399"/>
        <v>80</v>
      </c>
      <c r="FN98" s="23" t="str">
        <f>Input!AL98</f>
        <v>G900</v>
      </c>
      <c r="FO98" s="23" t="str">
        <f>Input!BB98</f>
        <v>U2100</v>
      </c>
      <c r="FP98" s="23">
        <f>Input!BR98</f>
        <v>0</v>
      </c>
      <c r="FQ98" s="23" t="str">
        <f>Input!CF98</f>
        <v/>
      </c>
      <c r="FR98" s="23" t="str">
        <f>Input!CT98</f>
        <v/>
      </c>
      <c r="FS98" s="23" t="str">
        <f>Input!DH98</f>
        <v/>
      </c>
      <c r="FT98" s="23" t="str">
        <f>Input!AM98</f>
        <v>33m/ 33m/ 33m</v>
      </c>
      <c r="FU98" s="23" t="str">
        <f>Input!BC98</f>
        <v>30m/ 30m/ 30m</v>
      </c>
      <c r="FV98" s="23">
        <f>Input!BS98</f>
        <v>0</v>
      </c>
      <c r="FW98" s="23" t="str">
        <f>Input!CG98</f>
        <v/>
      </c>
      <c r="FX98" s="23" t="str">
        <f>Input!CU98</f>
        <v/>
      </c>
      <c r="FY98" s="23" t="str">
        <f>Input!DI98</f>
        <v/>
      </c>
      <c r="FZ98" s="23" t="str">
        <f t="shared" si="400"/>
        <v>33m/ 33m/ 33m</v>
      </c>
      <c r="GA98" s="23" t="str">
        <f t="shared" si="401"/>
        <v>30m/ 30m/ 30m</v>
      </c>
      <c r="GB98" s="23" t="str">
        <f t="shared" si="402"/>
        <v/>
      </c>
      <c r="GC98" s="23" t="str">
        <f t="shared" si="403"/>
        <v/>
      </c>
      <c r="GD98" s="23" t="str">
        <f t="shared" si="404"/>
        <v/>
      </c>
      <c r="GE98" s="23" t="str">
        <f t="shared" si="405"/>
        <v/>
      </c>
      <c r="GF98" s="23">
        <f t="shared" si="406"/>
        <v>33</v>
      </c>
      <c r="GG98" s="23">
        <f t="shared" si="407"/>
        <v>33</v>
      </c>
      <c r="GH98" s="23">
        <f t="shared" si="408"/>
        <v>33</v>
      </c>
      <c r="GI98" s="23">
        <f t="shared" si="409"/>
        <v>0</v>
      </c>
      <c r="GJ98" s="23">
        <f t="shared" si="410"/>
        <v>0</v>
      </c>
      <c r="GK98" s="23">
        <f t="shared" si="411"/>
        <v>0</v>
      </c>
      <c r="GL98" s="23">
        <f t="shared" si="412"/>
        <v>30</v>
      </c>
      <c r="GM98" s="23">
        <f t="shared" si="413"/>
        <v>30</v>
      </c>
      <c r="GN98" s="23">
        <f t="shared" si="414"/>
        <v>30</v>
      </c>
      <c r="GO98" s="23">
        <f t="shared" si="415"/>
        <v>0</v>
      </c>
      <c r="GP98" s="23">
        <f t="shared" si="416"/>
        <v>0</v>
      </c>
      <c r="GQ98" s="23">
        <f t="shared" si="417"/>
        <v>0</v>
      </c>
      <c r="GR98" s="23">
        <f t="shared" si="418"/>
        <v>0</v>
      </c>
      <c r="GS98" s="23">
        <f t="shared" si="419"/>
        <v>0</v>
      </c>
      <c r="GT98" s="23">
        <f t="shared" si="420"/>
        <v>0</v>
      </c>
      <c r="GU98" s="23">
        <f t="shared" si="421"/>
        <v>0</v>
      </c>
      <c r="GV98" s="23">
        <f t="shared" si="422"/>
        <v>0</v>
      </c>
      <c r="GW98" s="23">
        <f t="shared" si="423"/>
        <v>0</v>
      </c>
      <c r="GX98" s="23">
        <f t="shared" si="424"/>
        <v>0</v>
      </c>
      <c r="GY98" s="23">
        <f t="shared" si="425"/>
        <v>0</v>
      </c>
      <c r="GZ98" s="23">
        <f t="shared" si="426"/>
        <v>0</v>
      </c>
      <c r="HA98" s="23">
        <f t="shared" si="427"/>
        <v>0</v>
      </c>
      <c r="HB98" s="23">
        <f t="shared" si="428"/>
        <v>0</v>
      </c>
      <c r="HC98" s="23">
        <f t="shared" si="429"/>
        <v>0</v>
      </c>
      <c r="HD98" s="23">
        <f t="shared" si="430"/>
        <v>0</v>
      </c>
      <c r="HE98" s="23">
        <f t="shared" si="431"/>
        <v>0</v>
      </c>
      <c r="HF98" s="23">
        <f t="shared" si="432"/>
        <v>0</v>
      </c>
      <c r="HG98" s="23">
        <f t="shared" si="433"/>
        <v>0</v>
      </c>
      <c r="HH98" s="23">
        <f t="shared" si="434"/>
        <v>0</v>
      </c>
      <c r="HI98" s="23">
        <f t="shared" si="435"/>
        <v>0</v>
      </c>
      <c r="HJ98" s="23">
        <f t="shared" si="436"/>
        <v>0</v>
      </c>
      <c r="HK98" s="23">
        <f t="shared" si="437"/>
        <v>0</v>
      </c>
      <c r="HL98" s="23">
        <f t="shared" si="438"/>
        <v>0</v>
      </c>
      <c r="HM98" s="23">
        <f t="shared" si="439"/>
        <v>0</v>
      </c>
      <c r="HN98" s="23">
        <f t="shared" si="440"/>
        <v>0</v>
      </c>
      <c r="HO98" s="23">
        <f t="shared" si="441"/>
        <v>0</v>
      </c>
      <c r="HP98" s="23" t="str">
        <f>INDEX(LabNameList,MATCH(LabId,LabIDList,0))</f>
        <v>Trung tâm Kiểm định và Chứng nhận 2</v>
      </c>
      <c r="HQ98" s="23">
        <f t="shared" si="442"/>
        <v>33</v>
      </c>
      <c r="HR98" s="23">
        <f t="shared" si="443"/>
        <v>30</v>
      </c>
      <c r="HS98" s="23">
        <f t="shared" si="444"/>
        <v>0</v>
      </c>
      <c r="HT98" s="23">
        <f t="shared" si="445"/>
        <v>0</v>
      </c>
      <c r="HU98" s="23">
        <f t="shared" si="446"/>
        <v>0</v>
      </c>
      <c r="HV98" s="23">
        <f t="shared" si="447"/>
        <v>0</v>
      </c>
      <c r="HW98" s="22">
        <f t="shared" si="448"/>
        <v>30</v>
      </c>
      <c r="HX98" s="22">
        <f>Input!EB98</f>
        <v>23</v>
      </c>
      <c r="HY98" s="23">
        <v>97</v>
      </c>
      <c r="HZ98" s="23"/>
      <c r="IA98" s="23"/>
      <c r="IB98" s="23"/>
      <c r="IC98" s="25" t="str">
        <f t="shared" si="449"/>
        <v>B00097050118TG101</v>
      </c>
      <c r="ID98" s="26">
        <f>Input!O98</f>
        <v>97</v>
      </c>
      <c r="IE98" s="260" t="str">
        <f t="shared" si="450"/>
        <v>050118</v>
      </c>
      <c r="IF98" s="25" t="s">
        <v>7164</v>
      </c>
      <c r="IG98" s="260" t="str">
        <f t="shared" si="451"/>
        <v>05/01/2018</v>
      </c>
      <c r="IH98" s="260" t="str">
        <f t="shared" si="452"/>
        <v>05/01/2023</v>
      </c>
      <c r="II98" s="342" t="str">
        <f xml:space="preserve"> Input!R98</f>
        <v>05/01/2018</v>
      </c>
      <c r="IJ98" s="260">
        <f t="shared" si="453"/>
        <v>44931</v>
      </c>
      <c r="IK98" s="261">
        <f t="shared" si="454"/>
        <v>3</v>
      </c>
      <c r="IL98" s="262" t="str">
        <f t="shared" si="455"/>
        <v>3-2</v>
      </c>
      <c r="IM98" s="262" t="str">
        <f t="shared" si="456"/>
        <v>CHUNG</v>
      </c>
      <c r="IN98" s="262" t="str">
        <f t="shared" si="457"/>
        <v>KHAC</v>
      </c>
      <c r="IO98" s="262" t="str">
        <f t="shared" si="458"/>
        <v/>
      </c>
      <c r="IP98" s="262" t="str">
        <f t="shared" si="459"/>
        <v/>
      </c>
      <c r="IQ98" s="262" t="str">
        <f t="shared" si="460"/>
        <v/>
      </c>
      <c r="IR98" s="262">
        <f t="shared" si="461"/>
        <v>2</v>
      </c>
      <c r="IS98" s="262">
        <f t="shared" si="462"/>
        <v>1</v>
      </c>
      <c r="IT98" s="262" t="str">
        <f t="shared" si="463"/>
        <v>Yes</v>
      </c>
      <c r="IU98" s="262" t="str">
        <f t="shared" si="464"/>
        <v>Yes</v>
      </c>
    </row>
  </sheetData>
  <sheetProtection sheet="1" objects="1" scenarios="1" formatCells="0" formatColumns="0" formatRows="0" sort="0" autoFilter="0" pivotTables="0"/>
  <autoFilter ref="A1:HY2" xr:uid="{00000000-0009-0000-0000-00000C000000}"/>
  <conditionalFormatting sqref="F2:F98">
    <cfRule type="expression" dxfId="8329" priority="1535">
      <formula>F2&lt;&gt;RIGHT(SUBSTITUTE(E2,".",""),LEN(F2))</formula>
    </cfRule>
  </conditionalFormatting>
  <conditionalFormatting sqref="X2:X98">
    <cfRule type="expression" dxfId="8328" priority="1282">
      <formula xml:space="preserve"> NOT(ISLOGICAL($X$2))</formula>
    </cfRule>
    <cfRule type="expression" dxfId="8327" priority="1534">
      <formula>AND(X2=TRUE,W2=FALSE)</formula>
    </cfRule>
  </conditionalFormatting>
  <conditionalFormatting sqref="Y2:Y98">
    <cfRule type="expression" dxfId="8326" priority="1533">
      <formula>OR(AND(X2=FALSE,INT(Y2)&gt;0),AND(X2=TRUE,INT(Y2)&lt;=0))</formula>
    </cfRule>
  </conditionalFormatting>
  <conditionalFormatting sqref="AA2:AA98">
    <cfRule type="expression" dxfId="8325" priority="1532">
      <formula>AND(Z2=FALSE,AA2&gt;0)</formula>
    </cfRule>
  </conditionalFormatting>
  <conditionalFormatting sqref="A2:A98 BV2:HY98">
    <cfRule type="containsErrors" dxfId="8324" priority="1361">
      <formula>ISERROR(A2)</formula>
    </cfRule>
  </conditionalFormatting>
  <conditionalFormatting sqref="W2:W98">
    <cfRule type="expression" dxfId="8323" priority="1283">
      <formula xml:space="preserve"> NOT(ISLOGICAL(W2))</formula>
    </cfRule>
  </conditionalFormatting>
  <conditionalFormatting sqref="Z2:Z98">
    <cfRule type="expression" dxfId="8322" priority="1281">
      <formula>NOT(ISLOGICAL($Z$2))</formula>
    </cfRule>
  </conditionalFormatting>
  <conditionalFormatting sqref="AB2:AB98">
    <cfRule type="expression" dxfId="8321" priority="1280">
      <formula>NOT(ISLOGICAL($AB$2))</formula>
    </cfRule>
  </conditionalFormatting>
  <conditionalFormatting sqref="AC2:AC98">
    <cfRule type="expression" dxfId="8320" priority="1279">
      <formula>NOT(ISLOGICAL($AC$2))</formula>
    </cfRule>
  </conditionalFormatting>
  <conditionalFormatting sqref="A2:BU98">
    <cfRule type="containsErrors" dxfId="8319" priority="1278">
      <formula>ISERROR(A2)</formula>
    </cfRule>
  </conditionalFormatting>
  <conditionalFormatting sqref="I2:I98">
    <cfRule type="expression" dxfId="8318" priority="1277">
      <formula>NOT(ISNUMBER($I$2))</formula>
    </cfRule>
  </conditionalFormatting>
  <conditionalFormatting sqref="D2:D98">
    <cfRule type="expression" dxfId="8317" priority="1276">
      <formula>ISBLANK($D$2)</formula>
    </cfRule>
  </conditionalFormatting>
  <conditionalFormatting sqref="DW2:DW98">
    <cfRule type="expression" dxfId="8316" priority="2925">
      <formula>AND(BO2&gt;=1,DW2&lt;&gt;0, GetEquPower(C2,BI2, CA2, FN2)=0)</formula>
    </cfRule>
    <cfRule type="expression" dxfId="8315" priority="2926">
      <formula>AND(BO2&gt;=1,DW2&lt;&gt;GetEquPower(C2,BI2, CA2, FN2))</formula>
    </cfRule>
  </conditionalFormatting>
  <conditionalFormatting sqref="DX2:DX98">
    <cfRule type="expression" dxfId="8314" priority="2927">
      <formula>AND(BO2&gt;=2,DX2&lt;&gt;0, GetEquPower(C2,BI2, CB2, FN2)=0)</formula>
    </cfRule>
    <cfRule type="expression" dxfId="8313" priority="2928">
      <formula>AND(BO2&gt;=2,DX2&lt;&gt;GetEquPower(C2,BI2, CB2, FN2))</formula>
    </cfRule>
  </conditionalFormatting>
  <conditionalFormatting sqref="DY2:DY98">
    <cfRule type="expression" dxfId="8312" priority="2929">
      <formula>AND(BO2&gt;=3,DY2&lt;&gt;0, GetEquPower(C2,BI2, CC2, FN2)=0)</formula>
    </cfRule>
    <cfRule type="expression" dxfId="8311" priority="2930">
      <formula>AND(BO2&gt;=3,DY2&lt;&gt;GetEquPower(C2,BI2, CC2, FN2))</formula>
    </cfRule>
  </conditionalFormatting>
  <conditionalFormatting sqref="ED2:ED98">
    <cfRule type="expression" dxfId="8310" priority="2931">
      <formula>AND(BP2&gt;=1,ED2&lt;&gt;0, GetEquPower(C2,BJ2, CG2, FO2)=0)</formula>
    </cfRule>
    <cfRule type="expression" dxfId="8309" priority="2932">
      <formula>AND(BP2&gt;=1,ED2&lt;&gt;GetEquPower(C2,BJ2, CG2, FO2))</formula>
    </cfRule>
  </conditionalFormatting>
  <conditionalFormatting sqref="EE2:EE98">
    <cfRule type="expression" dxfId="8308" priority="2933">
      <formula>AND(BP2&gt;=2,EE2&lt;&gt;0, GetEquPower(C2,BJ2, CH2, FO2)=0)</formula>
    </cfRule>
    <cfRule type="expression" dxfId="8307" priority="2934">
      <formula>AND(BP2&gt;=2,EE2&lt;&gt;GetEquPower(C2,BJ2, CH2, FO2))</formula>
    </cfRule>
  </conditionalFormatting>
  <conditionalFormatting sqref="EF2:EF98">
    <cfRule type="expression" dxfId="8306" priority="2935">
      <formula>AND(BP2&gt;=3,EF2&lt;&gt;0, GetEquPower(C2,BJ2, CI2, FO2)=0)</formula>
    </cfRule>
    <cfRule type="expression" dxfId="8305" priority="2936">
      <formula>AND(BP2&gt;=3,EF2&lt;&gt;GetEquPower(C2,BJ2, CI2, FO2))</formula>
    </cfRule>
  </conditionalFormatting>
  <conditionalFormatting sqref="EK2:EK98">
    <cfRule type="expression" dxfId="8304" priority="2937">
      <formula>AND(BQ2&gt;=1,EK2&lt;&gt;0, GetEquPower(C2,BK2, CM2, FP2)=0)</formula>
    </cfRule>
    <cfRule type="expression" dxfId="8303" priority="2938">
      <formula>AND(BQ2&gt;=1,EK2&lt;&gt;GetEquPower(C2,BK2, CM2, FP2))</formula>
    </cfRule>
  </conditionalFormatting>
  <conditionalFormatting sqref="EL2:EL98">
    <cfRule type="expression" dxfId="8302" priority="2939">
      <formula>AND(BQ2&gt;=2,EL2&lt;&gt;0, GetEquPower(C2,BK2, CN2, FP2)=0)</formula>
    </cfRule>
    <cfRule type="expression" dxfId="8301" priority="2940">
      <formula xml:space="preserve"> AND(BQ2&gt;=2,EL2&lt;&gt;GetEquPower(C2,BK2, CN2, FP2))</formula>
    </cfRule>
  </conditionalFormatting>
  <conditionalFormatting sqref="EM2:EM98">
    <cfRule type="expression" dxfId="8300" priority="2941">
      <formula>AND(BQ2&gt;=3,EM2&lt;&gt;0, GetEquPower(C2,BK2, CO2, FP2)=0)</formula>
    </cfRule>
    <cfRule type="expression" dxfId="8299" priority="2942">
      <formula xml:space="preserve"> AND(BQ2&gt;=3,EM2&lt;&gt;GetEquPower(C2,BK2, CO2, FP2))</formula>
    </cfRule>
  </conditionalFormatting>
  <conditionalFormatting sqref="ER2:ER98">
    <cfRule type="expression" dxfId="8298" priority="2943">
      <formula>AND(BR2&gt;=1,ER2&lt;&gt;0, GetEquPower(C2,BL2, CS2, FQ2)=0)</formula>
    </cfRule>
    <cfRule type="expression" dxfId="8297" priority="2944">
      <formula>AND(BR2&gt;=1,ER2&lt;&gt;GetEquPower(C2,BL2, CS2, FQ2))</formula>
    </cfRule>
  </conditionalFormatting>
  <conditionalFormatting sqref="ES2:ES98">
    <cfRule type="expression" dxfId="8296" priority="2945">
      <formula>AND(BR2&gt;=2,ES2&lt;&gt;0, GetEquPower(C2,BL2, CT2, FQ2)=0)</formula>
    </cfRule>
    <cfRule type="expression" dxfId="8295" priority="2946">
      <formula>AND(BR2&gt;=2,ES2&lt;&gt;GetEquPower(C2,BL2, CT2, FQ2))</formula>
    </cfRule>
  </conditionalFormatting>
  <conditionalFormatting sqref="ET2:ET98">
    <cfRule type="expression" dxfId="8294" priority="2947">
      <formula>AND(BR2&gt;=3,ET2&lt;&gt;0, GetEquPower(C2,BL2, CU2, FQ2)=0)</formula>
    </cfRule>
    <cfRule type="expression" dxfId="8293" priority="2948">
      <formula>AND(BR2&gt;=3,ET2&lt;&gt;GetEquPower(C2,BL2, CU2, FQ2))</formula>
    </cfRule>
  </conditionalFormatting>
  <conditionalFormatting sqref="EY2:EY98">
    <cfRule type="expression" dxfId="8292" priority="2949">
      <formula>AND(BS2&gt;=1,EY2&lt;&gt;0, GetEquPower(C2,BM2, CY2, FR2)=0)</formula>
    </cfRule>
    <cfRule type="expression" dxfId="8291" priority="2950">
      <formula>AND(BS2&gt;=1,EY2&lt;&gt;GetEquPower(C2,BM2, CY2, FR2))</formula>
    </cfRule>
  </conditionalFormatting>
  <conditionalFormatting sqref="EZ2:EZ98">
    <cfRule type="expression" dxfId="8290" priority="2951">
      <formula>AND(BS2&gt;=2,EZ2&lt;&gt;0, GetEquPower(C2,BM2, CZ2, FR2)=0)</formula>
    </cfRule>
    <cfRule type="expression" dxfId="8289" priority="2952">
      <formula>AND(BS2&gt;=2,EZ2&lt;&gt;GetEquPower(C2,BM2, CZ2, FR2))</formula>
    </cfRule>
  </conditionalFormatting>
  <conditionalFormatting sqref="FA2:FA98">
    <cfRule type="expression" dxfId="8288" priority="2953">
      <formula>AND(BS2&gt;=3,FA2&lt;&gt;0, GetEquPower(C2,BM2, DA2, FR2)=0)</formula>
    </cfRule>
    <cfRule type="expression" dxfId="8287" priority="2954">
      <formula>AND(BS2&gt;=3,FA2&lt;&gt;GetEquPower(C2,BM2, DA2, FR2))</formula>
    </cfRule>
  </conditionalFormatting>
  <conditionalFormatting sqref="FF2:FF98">
    <cfRule type="expression" dxfId="8286" priority="2955">
      <formula>AND(BT2&gt;=1,FF2&lt;&gt;0, GetEquPower(C2,BN2, DE2, FS2)=0)</formula>
    </cfRule>
    <cfRule type="expression" dxfId="8285" priority="2956">
      <formula>AND(BT2&gt;=1,FF2&lt;&gt;GetEquPower(C2,BN2, DE2, FS2))</formula>
    </cfRule>
  </conditionalFormatting>
  <conditionalFormatting sqref="FG2:FG98">
    <cfRule type="expression" dxfId="8284" priority="2957">
      <formula>AND(BT2&gt;=2,FG2&lt;&gt;0, GetEquPower(C2,BN2, DF2, FS2)=0)</formula>
    </cfRule>
    <cfRule type="expression" dxfId="8283" priority="2958">
      <formula>AND(BT2&gt;=2,FG2&lt;&gt;GetEquPower(C2,BN2, DF2, FS2))</formula>
    </cfRule>
  </conditionalFormatting>
  <conditionalFormatting sqref="FH2:FH98">
    <cfRule type="expression" dxfId="8282" priority="2959">
      <formula>AND(BT2&gt;=3,FH2&lt;&gt;0, GetEquPower(C2,BN2, DG2, FS2)=0)</formula>
    </cfRule>
    <cfRule type="expression" dxfId="8281" priority="2960">
      <formula>AND(BT2&gt;=3,FH2&lt;&gt;GetEquPower(C2,BN2, DG2, FS2))</formula>
    </cfRule>
  </conditionalFormatting>
  <conditionalFormatting sqref="DZ2:DZ98">
    <cfRule type="expression" dxfId="8280" priority="2961">
      <formula>AND(BO2&gt;=4,DZ2&lt;&gt;0, GetEquPower(C2,BI2, CD2, FN2)=0)</formula>
    </cfRule>
    <cfRule type="expression" dxfId="8279" priority="2962">
      <formula>AND(BO2&gt;=4, DZ2&lt;&gt;GetEquPower(C2,BI2, CD2, FN2))</formula>
    </cfRule>
  </conditionalFormatting>
  <conditionalFormatting sqref="EG2:EG98">
    <cfRule type="expression" dxfId="8278" priority="2963">
      <formula>AND(BP2&gt;=4,EG2&lt;&gt;0, GetEquPower(C2,BJ2, CJ2, FO2)=0)</formula>
    </cfRule>
    <cfRule type="expression" dxfId="8277" priority="2964">
      <formula>AND(BP2&gt;=4,EG2&lt;&gt;GetEquPower(C2,BJ2, CJ2, FO2))</formula>
    </cfRule>
  </conditionalFormatting>
  <conditionalFormatting sqref="EN2:EN98">
    <cfRule type="expression" dxfId="8276" priority="2965">
      <formula>AND(BQ2&gt;=4,EN2&lt;&gt;0, GetEquPower(C2,BK2, CP2, FP2)=0)</formula>
    </cfRule>
    <cfRule type="expression" dxfId="8275" priority="2966">
      <formula xml:space="preserve"> AND(BQ2&gt;=4,EN2&lt;&gt;GetEquPower(C2,BK2, CP2, FP2))</formula>
    </cfRule>
  </conditionalFormatting>
  <conditionalFormatting sqref="EU2:EU98">
    <cfRule type="expression" dxfId="8274" priority="2967">
      <formula>AND(BR2&gt;=4,EU2&lt;&gt;0, GetEquPower(C2,BL2, CV2, FQ2)=0)</formula>
    </cfRule>
    <cfRule type="expression" dxfId="8273" priority="2968">
      <formula>AND(BR2&gt;=4,EU2&lt;&gt;GetEquPower(C2,BL2, CV2, FQ2))</formula>
    </cfRule>
  </conditionalFormatting>
  <conditionalFormatting sqref="FB2:FB98">
    <cfRule type="expression" dxfId="8272" priority="2969">
      <formula>AND(BS2&gt;=4,FB2&lt;&gt;0, GetEquPower(C2,BM2, DB2, FR2)=0)</formula>
    </cfRule>
    <cfRule type="expression" dxfId="8271" priority="2970">
      <formula>AND(BS2&gt;=4,FB2&lt;&gt;GetEquPower(C2,BM2, DB2, FR2))</formula>
    </cfRule>
  </conditionalFormatting>
  <conditionalFormatting sqref="FI2:FI98">
    <cfRule type="expression" dxfId="8270" priority="2971">
      <formula>AND(BT2&gt;=4,FI2&lt;&gt;0, GetEquPower(C2,BN2, DH2, FS2)=0)</formula>
    </cfRule>
    <cfRule type="expression" dxfId="8269" priority="2972">
      <formula>AND(BT2&gt;=4,FI2&lt;&gt;GetEquPower(C2,BN2, DH2, FS2))</formula>
    </cfRule>
  </conditionalFormatting>
  <conditionalFormatting sqref="EA2:EA98">
    <cfRule type="expression" dxfId="8268" priority="2973">
      <formula>AND(BO2&gt;=5,EA2&lt;&gt;0, GetEquPower(C2,BI2, CE2, FN2)=0)</formula>
    </cfRule>
    <cfRule type="expression" dxfId="8267" priority="2974">
      <formula>AND(BO2&gt;=5, EA2&lt;&gt;GetEquPower(C2,BI2, CE2, FN2))</formula>
    </cfRule>
  </conditionalFormatting>
  <conditionalFormatting sqref="EB2:EB98">
    <cfRule type="expression" dxfId="8266" priority="2975">
      <formula>AND(BO2&gt;=6,EB2&lt;&gt;0, GetEquPower(C2,BI2, CF2, FN2)=0)</formula>
    </cfRule>
    <cfRule type="expression" dxfId="8265" priority="2976">
      <formula>AND(BO2&gt;=6, EB2&lt;&gt;GetEquPower(C2,BI2, CF2, FN2))</formula>
    </cfRule>
  </conditionalFormatting>
  <conditionalFormatting sqref="EH2:EH98">
    <cfRule type="expression" dxfId="8264" priority="2977">
      <formula>AND(BP2&gt;=5,EH2&lt;&gt;0, GetEquPower(C2,BJ2, CK2, FO2)=0)</formula>
    </cfRule>
    <cfRule type="expression" dxfId="8263" priority="2978">
      <formula>AND(BP2&gt;=5,EH2&lt;&gt;GetEquPower(C2,BJ2, CK2, FO2))</formula>
    </cfRule>
  </conditionalFormatting>
  <conditionalFormatting sqref="EI2:EI98">
    <cfRule type="expression" dxfId="8262" priority="2979">
      <formula>AND(BP2&gt;=6,EI2&lt;&gt;0, GetEquPower(C2,BJ2, CL2, FO2)=0)</formula>
    </cfRule>
    <cfRule type="expression" dxfId="8261" priority="2980">
      <formula>AND(BP2&gt;=6,EI2&lt;&gt;GetEquPower(C2,BJ2, CL2, FO2))</formula>
    </cfRule>
  </conditionalFormatting>
  <conditionalFormatting sqref="EO2:EO98">
    <cfRule type="expression" dxfId="8260" priority="2981">
      <formula>AND(BQ2&gt;=5,EO2&lt;&gt;0, GetEquPower(C2,BK2, CQ2, FP2)=0)</formula>
    </cfRule>
    <cfRule type="expression" dxfId="8259" priority="2982">
      <formula xml:space="preserve"> AND(BQ2&gt;=5,EO2&lt;&gt;GetEquPower(C2,BK2, CQ2, FP2))</formula>
    </cfRule>
  </conditionalFormatting>
  <conditionalFormatting sqref="EP2:EP98">
    <cfRule type="expression" dxfId="8258" priority="2983">
      <formula>AND(BQ2&gt;=6,EP2&lt;&gt;0, GetEquPower(C2,BK2, CR2, FP2)=0)</formula>
    </cfRule>
    <cfRule type="expression" dxfId="8257" priority="2984">
      <formula xml:space="preserve"> AND(BQ2&gt;=6,EP2&lt;&gt;GetEquPower(C2,BK2, CR2, FP2))</formula>
    </cfRule>
  </conditionalFormatting>
  <conditionalFormatting sqref="EV2:EV98">
    <cfRule type="expression" dxfId="8256" priority="2985">
      <formula>AND(BR2&gt;=5,EV2&lt;&gt;0, GetEquPower(C2,BL2, CW2, FQ2)=0)</formula>
    </cfRule>
    <cfRule type="expression" dxfId="8255" priority="2986">
      <formula>AND(BR2&gt;=5,EV2&lt;&gt;GetEquPower(C2,BL2, CW2, FQ2))</formula>
    </cfRule>
  </conditionalFormatting>
  <conditionalFormatting sqref="EW2:EW98">
    <cfRule type="expression" dxfId="8254" priority="2987">
      <formula>AND(BR2&gt;=6,EW2&lt;&gt;0, GetEquPower(C2,BL2, CX2, FQ2)=0)</formula>
    </cfRule>
    <cfRule type="expression" dxfId="8253" priority="2988">
      <formula>AND(BR2&gt;=6,EW2&lt;&gt;GetEquPower(C2,BL2, CX2, FQ2))</formula>
    </cfRule>
  </conditionalFormatting>
  <conditionalFormatting sqref="FC2:FC98">
    <cfRule type="expression" dxfId="8252" priority="2989">
      <formula>AND(BS2&gt;=5,FC2&lt;&gt;0, GetEquPower(C2,BM2, DC2, FR2)=0)</formula>
    </cfRule>
    <cfRule type="expression" dxfId="8251" priority="2990">
      <formula>AND(BS2&gt;=5,FC2&lt;&gt;GetEquPower(C2,BM2, DC2, FR2))</formula>
    </cfRule>
  </conditionalFormatting>
  <conditionalFormatting sqref="FD2:FD98">
    <cfRule type="expression" dxfId="8250" priority="2991">
      <formula>AND(BS2&gt;=6,FD2&lt;&gt;0, GetEquPower(C2,BM2, DD2, FR2)=0)</formula>
    </cfRule>
    <cfRule type="expression" dxfId="8249" priority="2992">
      <formula>AND(BS2&gt;=6,FD2&lt;&gt;GetEquPower(C2,BM2, DD2, FR2))</formula>
    </cfRule>
  </conditionalFormatting>
  <conditionalFormatting sqref="FJ2:FJ98">
    <cfRule type="expression" dxfId="8248" priority="2993">
      <formula>AND(BT2&gt;=5,FJ2&lt;&gt;0, GetEquPower(C2,BN2, DI2, FS2)=0)</formula>
    </cfRule>
    <cfRule type="expression" dxfId="8247" priority="2994">
      <formula>AND(BT2&gt;=5,FJ2&lt;&gt;GetEquPower(C2,BN2, DI2, FS2))</formula>
    </cfRule>
  </conditionalFormatting>
  <conditionalFormatting sqref="FK2:FK98">
    <cfRule type="expression" dxfId="8246" priority="2995">
      <formula>AND(BT2&gt;=6,FK2&lt;&gt;0, GetEquPower(C2,BN2, DJ2, FS2)=0)</formula>
    </cfRule>
    <cfRule type="expression" dxfId="8245" priority="2996">
      <formula>AND(BT2&gt;=6,FK2&lt;&gt;GetEquPower(C2,BN2, DJ2, FS2))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IU98"/>
  <sheetViews>
    <sheetView zoomScale="85" zoomScaleNormal="85" workbookViewId="0">
      <pane xSplit="5" ySplit="1" topLeftCell="F2" activePane="bottomRight" state="frozen"/>
      <selection pane="topRight" activeCell="F1" sqref="F1"/>
      <selection pane="bottomLeft" activeCell="A2" sqref="A2"/>
      <selection pane="bottomRight" activeCell="F2" sqref="F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21" bestFit="1" customWidth="1"/>
    <col min="13" max="13" width="33.28515625" style="110" customWidth="1"/>
    <col min="14" max="15" width="15.28515625" style="110" customWidth="1"/>
    <col min="16" max="16" width="9.140625" style="110"/>
    <col min="17" max="17" width="15.42578125" style="110" bestFit="1"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4" width="10.5703125" style="110" customWidth="1"/>
    <col min="25" max="29" width="13" style="110" customWidth="1"/>
    <col min="30" max="30" width="32.28515625" style="110" customWidth="1"/>
    <col min="31" max="31" width="14.140625" style="110" customWidth="1"/>
    <col min="32" max="32" width="10.7109375" style="110" customWidth="1"/>
    <col min="33" max="33" width="24.7109375" style="110" customWidth="1"/>
    <col min="34" max="34" width="4.7109375" style="110" customWidth="1"/>
    <col min="35" max="35" width="15.42578125" style="110" bestFit="1" customWidth="1"/>
    <col min="36" max="40" width="15.85546875" style="110" customWidth="1"/>
    <col min="41" max="41" width="9.140625" style="115"/>
    <col min="42" max="187" width="9.140625" style="110"/>
    <col min="188" max="188" width="9.5703125" style="110" bestFit="1" customWidth="1"/>
    <col min="189" max="194" width="9.140625" style="110"/>
    <col min="195" max="196" width="13" style="110" customWidth="1"/>
    <col min="197" max="236" width="9.140625" style="110"/>
    <col min="237" max="240" width="15.140625" style="110" customWidth="1"/>
    <col min="241" max="255" width="14.140625" style="110" customWidth="1"/>
    <col min="256" max="16384" width="9.140625" style="110"/>
  </cols>
  <sheetData>
    <row r="1" spans="1:255" s="115" customFormat="1" ht="63">
      <c r="A1" s="296" t="str">
        <f>Check!A1</f>
        <v>No</v>
      </c>
      <c r="B1" s="301" t="str">
        <f>Check!B1</f>
        <v>ApplicantID</v>
      </c>
      <c r="C1" s="301" t="str">
        <f>Check!C1</f>
        <v>OperatorID</v>
      </c>
      <c r="D1" s="296" t="str">
        <f>Check!D1</f>
        <v>BtsCode</v>
      </c>
      <c r="E1" s="296" t="str">
        <f>Check!E1</f>
        <v>Address</v>
      </c>
      <c r="F1" s="296" t="str">
        <f>Check!F1</f>
        <v>CityName</v>
      </c>
      <c r="G1" s="296" t="str">
        <f>Check!G1</f>
        <v>Longtitude</v>
      </c>
      <c r="H1" s="297" t="str">
        <f>Check!H1</f>
        <v>Latitude</v>
      </c>
      <c r="I1" s="297" t="str">
        <f>Check!I1</f>
        <v>SubBTSQuantity</v>
      </c>
      <c r="J1" s="297" t="str">
        <f>Check!J1</f>
        <v>TestReportNo</v>
      </c>
      <c r="K1" s="298" t="str">
        <f>Check!K1</f>
        <v>TestReportDate</v>
      </c>
      <c r="L1" s="298" t="str">
        <f>Check!L1</f>
        <v>VerifyDate</v>
      </c>
      <c r="M1" s="297" t="str">
        <f>Check!M1</f>
        <v>SubBtsOperatorNames</v>
      </c>
      <c r="N1" s="297" t="str">
        <f>Check!N1</f>
        <v>SubBtsCodes</v>
      </c>
      <c r="O1" s="297" t="str">
        <f>Check!O1</f>
        <v>SubBtsEquipments</v>
      </c>
      <c r="P1" s="297" t="str">
        <f>Check!P1</f>
        <v>SubBtsAntenNums</v>
      </c>
      <c r="Q1" s="297" t="str">
        <f>Check!Q1</f>
        <v>SubBtsConfigurations</v>
      </c>
      <c r="R1" s="297" t="str">
        <f>Check!R1</f>
        <v>SubBtsPowerSums</v>
      </c>
      <c r="S1" s="297" t="str">
        <f>Check!S1</f>
        <v>SubBtsBands</v>
      </c>
      <c r="T1" s="297" t="str">
        <f>Check!T1</f>
        <v>SubBtsAntenHeights</v>
      </c>
      <c r="U1" s="297" t="str">
        <f>Check!U1</f>
        <v>InCaseOfID</v>
      </c>
      <c r="V1" s="297" t="str">
        <f>Check!V1</f>
        <v>SubAntenTypes</v>
      </c>
      <c r="W1" s="295" t="str">
        <f>Check!W1</f>
        <v>IsPoleOnGround</v>
      </c>
      <c r="X1" s="295" t="str">
        <f>Check!X1</f>
        <v>IsSafeLimit</v>
      </c>
      <c r="Y1" s="295" t="str">
        <f>Check!Y1</f>
        <v>SafeLimitHeight</v>
      </c>
      <c r="Z1" s="295" t="str">
        <f>Check!Z1</f>
        <v>IsHouseIn100m</v>
      </c>
      <c r="AA1" s="339" t="str">
        <f>Check!AA1</f>
        <v>MaxHeightIn100m</v>
      </c>
      <c r="AB1" s="295" t="str">
        <f>Check!AB1</f>
        <v>IsMeasuringExposure</v>
      </c>
      <c r="AC1" s="295" t="str">
        <f>Check!AC1</f>
        <v>IssueCertificate</v>
      </c>
      <c r="AD1" s="299" t="str">
        <f>Check!AD1</f>
        <v>Note</v>
      </c>
      <c r="AE1" s="296" t="str">
        <f>Check!AE1</f>
        <v>SharedAntens</v>
      </c>
      <c r="AF1" s="296" t="str">
        <f>Check!AF1</f>
        <v>LabID</v>
      </c>
      <c r="AG1" s="296" t="str">
        <f>Check!AG1</f>
        <v>ReasonNoCertificate</v>
      </c>
      <c r="AH1" s="300" t="str">
        <f>Check!AH1</f>
        <v>Line1</v>
      </c>
      <c r="AI1" s="296" t="str">
        <f>Check!AI1</f>
        <v>ApplicantName</v>
      </c>
      <c r="AJ1" s="296" t="str">
        <f>Check!AJ1</f>
        <v>OperatorName</v>
      </c>
      <c r="AK1" s="301" t="str">
        <f>Check!AK1</f>
        <v>NumOfComma</v>
      </c>
      <c r="AL1" s="302" t="str">
        <f>Check!AL1</f>
        <v>Province</v>
      </c>
      <c r="AM1" s="302" t="str">
        <f>Check!AM1</f>
        <v>District</v>
      </c>
      <c r="AN1" s="302" t="str">
        <f>Check!AN1</f>
        <v>Ward</v>
      </c>
      <c r="AO1" s="303" t="str">
        <f>Check!AO1</f>
        <v>CityID</v>
      </c>
      <c r="AP1" s="304" t="str">
        <f>Check!AP1</f>
        <v>SubBtsOperatorName_1</v>
      </c>
      <c r="AQ1" s="304" t="str">
        <f>Check!AQ1</f>
        <v>SubBtsOperatorName_2</v>
      </c>
      <c r="AR1" s="304" t="str">
        <f>Check!AR1</f>
        <v>SubBtsOperatorName_3</v>
      </c>
      <c r="AS1" s="304" t="str">
        <f>Check!AS1</f>
        <v>SubBtsOperatorName_4</v>
      </c>
      <c r="AT1" s="304" t="str">
        <f>Check!AT1</f>
        <v>SubBtsOperatorName_5</v>
      </c>
      <c r="AU1" s="304" t="str">
        <f>Check!AU1</f>
        <v>SubBtsOperatorName_6</v>
      </c>
      <c r="AV1" s="303" t="str">
        <f>Check!AV1</f>
        <v>SubBtsOperatorID_1</v>
      </c>
      <c r="AW1" s="303" t="str">
        <f>Check!AW1</f>
        <v>SubBtsOperatorID_2</v>
      </c>
      <c r="AX1" s="303" t="str">
        <f>Check!AX1</f>
        <v>SubBtsOperatorID_3</v>
      </c>
      <c r="AY1" s="303" t="str">
        <f>Check!AY1</f>
        <v>SubBtsOperatorID_4</v>
      </c>
      <c r="AZ1" s="303" t="str">
        <f>Check!AZ1</f>
        <v>SubBtsOperatorID_5</v>
      </c>
      <c r="BA1" s="303" t="str">
        <f>Check!BA1</f>
        <v>SubBtsOperatorID_6</v>
      </c>
      <c r="BB1" s="304" t="str">
        <f>Check!BB1</f>
        <v>SubBtsOperatorIDs</v>
      </c>
      <c r="BC1" s="303" t="str">
        <f>Check!BC1</f>
        <v>SubBtsCode_1</v>
      </c>
      <c r="BD1" s="303" t="str">
        <f>Check!BD1</f>
        <v>SubBtsCode_2</v>
      </c>
      <c r="BE1" s="303" t="str">
        <f>Check!BE1</f>
        <v>SubBtsCode_3</v>
      </c>
      <c r="BF1" s="303" t="str">
        <f>Check!BF1</f>
        <v>SubBtsCode_4</v>
      </c>
      <c r="BG1" s="303" t="str">
        <f>Check!BG1</f>
        <v>SubBtsCode_5</v>
      </c>
      <c r="BH1" s="303" t="str">
        <f>Check!BH1</f>
        <v>SubBtsCode_6</v>
      </c>
      <c r="BI1" s="304" t="str">
        <f>Check!BI1</f>
        <v>SubBtsEquipment_1</v>
      </c>
      <c r="BJ1" s="304" t="str">
        <f>Check!BJ1</f>
        <v>SubBtsEquipment_2</v>
      </c>
      <c r="BK1" s="304" t="str">
        <f>Check!BK1</f>
        <v>SubBtsEquipment_3</v>
      </c>
      <c r="BL1" s="304" t="str">
        <f>Check!BL1</f>
        <v>SubBtsEquipment_4</v>
      </c>
      <c r="BM1" s="304" t="str">
        <f>Check!BM1</f>
        <v>SubBtsEquipment_5</v>
      </c>
      <c r="BN1" s="304" t="str">
        <f>Check!BN1</f>
        <v>SubBtsEquipment_6</v>
      </c>
      <c r="BO1" s="303" t="str">
        <f>Check!BO1</f>
        <v>SubBtsAntenNum_1</v>
      </c>
      <c r="BP1" s="303" t="str">
        <f>Check!BP1</f>
        <v>SubBtsAntenNum_2</v>
      </c>
      <c r="BQ1" s="303" t="str">
        <f>Check!BQ1</f>
        <v>SubBtsAntenNum_3</v>
      </c>
      <c r="BR1" s="303" t="str">
        <f>Check!BR1</f>
        <v>SubBtsAntenNum_4</v>
      </c>
      <c r="BS1" s="303" t="str">
        <f>Check!BS1</f>
        <v>SubBtsAntenNum_5</v>
      </c>
      <c r="BT1" s="303" t="str">
        <f>Check!BT1</f>
        <v>SubBtsAntenNum_6</v>
      </c>
      <c r="BU1" s="304" t="str">
        <f>Check!BU1</f>
        <v>SubBtsConfiguration_1</v>
      </c>
      <c r="BV1" s="304" t="str">
        <f>Check!BV1</f>
        <v>SubBtsConfiguration_2</v>
      </c>
      <c r="BW1" s="304" t="str">
        <f>Check!BW1</f>
        <v>SubBtsConfiguration_3</v>
      </c>
      <c r="BX1" s="304" t="str">
        <f>Check!BX1</f>
        <v>SubBtsConfiguration_4</v>
      </c>
      <c r="BY1" s="304" t="str">
        <f>Check!BY1</f>
        <v>SubBtsConfiguration_5</v>
      </c>
      <c r="BZ1" s="304" t="str">
        <f>Check!BZ1</f>
        <v>SubBtsConfiguration_6</v>
      </c>
      <c r="CA1" s="303" t="str">
        <f>Check!CA1</f>
        <v>SubBtsConfiguration_1.1</v>
      </c>
      <c r="CB1" s="303" t="str">
        <f>Check!CB1</f>
        <v>SubBtsConfiguration_1.2</v>
      </c>
      <c r="CC1" s="303" t="str">
        <f>Check!CC1</f>
        <v>SubBtsConfiguration_1.3</v>
      </c>
      <c r="CD1" s="303" t="str">
        <f>Check!CD1</f>
        <v>SubBtsConfiguration_1.4</v>
      </c>
      <c r="CE1" s="303" t="str">
        <f>Check!CE1</f>
        <v>SubBtsConfiguration_1.5</v>
      </c>
      <c r="CF1" s="303" t="str">
        <f>Check!CF1</f>
        <v>SubBtsConfiguration_1.6</v>
      </c>
      <c r="CG1" s="341" t="str">
        <f>Check!CG1</f>
        <v>SubBtsConfiguration_2.1</v>
      </c>
      <c r="CH1" s="341" t="str">
        <f>Check!CH1</f>
        <v>SubBtsConfiguration_2.2</v>
      </c>
      <c r="CI1" s="341" t="str">
        <f>Check!CI1</f>
        <v>SubBtsConfiguration_2.3</v>
      </c>
      <c r="CJ1" s="341" t="str">
        <f>Check!CJ1</f>
        <v>SubBtsConfiguration_2.4</v>
      </c>
      <c r="CK1" s="341" t="str">
        <f>Check!CK1</f>
        <v>SubBtsConfiguration_2.5</v>
      </c>
      <c r="CL1" s="341" t="str">
        <f>Check!CL1</f>
        <v>SubBtsConfiguration_2.6</v>
      </c>
      <c r="CM1" s="303" t="str">
        <f>Check!CM1</f>
        <v>SubBtsConfiguration_3.1</v>
      </c>
      <c r="CN1" s="303" t="str">
        <f>Check!CN1</f>
        <v>SubBtsConfiguration_3.2</v>
      </c>
      <c r="CO1" s="303" t="str">
        <f>Check!CO1</f>
        <v>SubBtsConfiguration_3.3</v>
      </c>
      <c r="CP1" s="303" t="str">
        <f>Check!CP1</f>
        <v>SubBtsConfiguration_3.4</v>
      </c>
      <c r="CQ1" s="303" t="str">
        <f>Check!CQ1</f>
        <v>SubBtsConfiguration_3.5</v>
      </c>
      <c r="CR1" s="303" t="str">
        <f>Check!CR1</f>
        <v>SubBtsConfiguration_3.6</v>
      </c>
      <c r="CS1" s="341" t="str">
        <f>Check!CS1</f>
        <v>SubBtsConfiguration_4.1</v>
      </c>
      <c r="CT1" s="341" t="str">
        <f>Check!CT1</f>
        <v>SubBtsConfiguration_4.2</v>
      </c>
      <c r="CU1" s="341" t="str">
        <f>Check!CU1</f>
        <v>SubBtsConfiguration_4.3</v>
      </c>
      <c r="CV1" s="341" t="str">
        <f>Check!CV1</f>
        <v>SubBtsConfiguration_4.4</v>
      </c>
      <c r="CW1" s="341" t="str">
        <f>Check!CW1</f>
        <v>SubBtsConfiguration_4.5</v>
      </c>
      <c r="CX1" s="341" t="str">
        <f>Check!CX1</f>
        <v>SubBtsConfiguration_4.6</v>
      </c>
      <c r="CY1" s="303" t="str">
        <f>Check!CY1</f>
        <v>SubBtsConfiguration_5.1</v>
      </c>
      <c r="CZ1" s="303" t="str">
        <f>Check!CZ1</f>
        <v>SubBtsConfiguration_5.2</v>
      </c>
      <c r="DA1" s="303" t="str">
        <f>Check!DA1</f>
        <v>SubBtsConfiguration_5.3</v>
      </c>
      <c r="DB1" s="303" t="str">
        <f>Check!DB1</f>
        <v>SubBtsConfiguration_5.4</v>
      </c>
      <c r="DC1" s="303" t="str">
        <f>Check!DC1</f>
        <v>SubBtsConfiguration_5.5</v>
      </c>
      <c r="DD1" s="303" t="str">
        <f>Check!DD1</f>
        <v>SubBtsConfiguration_5.6</v>
      </c>
      <c r="DE1" s="341" t="str">
        <f>Check!DE1</f>
        <v>SubBtsConfiguration_6.1</v>
      </c>
      <c r="DF1" s="341" t="str">
        <f>Check!DF1</f>
        <v>SubBtsConfiguration_6.2</v>
      </c>
      <c r="DG1" s="341" t="str">
        <f>Check!DG1</f>
        <v>SubBtsConfiguration_6.3</v>
      </c>
      <c r="DH1" s="341" t="str">
        <f>Check!DH1</f>
        <v>SubBtsConfiguration_6.4</v>
      </c>
      <c r="DI1" s="341" t="str">
        <f>Check!DI1</f>
        <v>SubBtsConfiguration_6.5</v>
      </c>
      <c r="DJ1" s="341" t="str">
        <f>Check!DJ1</f>
        <v>SubBtsConfiguration_6.6</v>
      </c>
      <c r="DK1" s="304" t="str">
        <f>Check!DK1</f>
        <v>SubBtsPowerSum_1_Input</v>
      </c>
      <c r="DL1" s="304" t="str">
        <f>Check!DL1</f>
        <v>SubBtsPowerSum_2_Input</v>
      </c>
      <c r="DM1" s="304" t="str">
        <f>Check!DM1</f>
        <v>SubBtsPowerSum_3_Input</v>
      </c>
      <c r="DN1" s="304" t="str">
        <f>Check!DN1</f>
        <v>SubBtsPowerSum_4_Input</v>
      </c>
      <c r="DO1" s="304" t="str">
        <f>Check!DO1</f>
        <v>SubBtsPowerSum_5_Input</v>
      </c>
      <c r="DP1" s="304" t="str">
        <f>Check!DP1</f>
        <v>SubBtsPowerSum_6_Input</v>
      </c>
      <c r="DQ1" s="305" t="str">
        <f>Check!DQ1</f>
        <v>SubBtsPowerSum_1</v>
      </c>
      <c r="DR1" s="305" t="str">
        <f>Check!DR1</f>
        <v>SubBtsPowerSum_2</v>
      </c>
      <c r="DS1" s="305" t="str">
        <f>Check!DS1</f>
        <v>SubBtsPowerSum_3</v>
      </c>
      <c r="DT1" s="305" t="str">
        <f>Check!DT1</f>
        <v>SubBtsPowerSum_4</v>
      </c>
      <c r="DU1" s="305" t="str">
        <f>Check!DU1</f>
        <v>SubBtsPowerSum_5</v>
      </c>
      <c r="DV1" s="305" t="str">
        <f>Check!DV1</f>
        <v>SubBtsPowerSum_6</v>
      </c>
      <c r="DW1" s="303" t="str">
        <f>Check!DW1</f>
        <v>SubBtsPowerSum_1.1</v>
      </c>
      <c r="DX1" s="303" t="str">
        <f>Check!DX1</f>
        <v>SubBtsPowerSum_1.2</v>
      </c>
      <c r="DY1" s="303" t="str">
        <f>Check!DY1</f>
        <v>SubBtsPowerSum_1.3</v>
      </c>
      <c r="DZ1" s="303" t="str">
        <f>Check!DZ1</f>
        <v>SubBtsPowerSum_1.4</v>
      </c>
      <c r="EA1" s="303" t="str">
        <f>Check!EA1</f>
        <v>SubBtsPowerSum_1.5</v>
      </c>
      <c r="EB1" s="303" t="str">
        <f>Check!EB1</f>
        <v>SubBtsPowerSum_1.6</v>
      </c>
      <c r="EC1" s="305" t="str">
        <f>Check!EC1</f>
        <v>MaxPowerSum_1</v>
      </c>
      <c r="ED1" s="303" t="str">
        <f>Check!ED1</f>
        <v>SubBtsPowerSum_2.1</v>
      </c>
      <c r="EE1" s="303" t="str">
        <f>Check!EE1</f>
        <v>SubBtsPowerSum_2.2</v>
      </c>
      <c r="EF1" s="303" t="str">
        <f>Check!EF1</f>
        <v>SubBtsPowerSum_2.3</v>
      </c>
      <c r="EG1" s="303" t="str">
        <f>Check!EG1</f>
        <v>SubBtsPowerSum_2.4</v>
      </c>
      <c r="EH1" s="303" t="str">
        <f>Check!EH1</f>
        <v>SubBtsPowerSum_2.5</v>
      </c>
      <c r="EI1" s="303" t="str">
        <f>Check!EI1</f>
        <v>SubBtsPowerSum_2.6</v>
      </c>
      <c r="EJ1" s="305" t="str">
        <f>Check!EJ1</f>
        <v>MaxPowerSum_2</v>
      </c>
      <c r="EK1" s="303" t="str">
        <f>Check!EK1</f>
        <v>SubBtsPowerSum_3.1</v>
      </c>
      <c r="EL1" s="303" t="str">
        <f>Check!EL1</f>
        <v>SubBtsPowerSum_3.2</v>
      </c>
      <c r="EM1" s="303" t="str">
        <f>Check!EM1</f>
        <v>SubBtsPowerSum_3.3</v>
      </c>
      <c r="EN1" s="303" t="str">
        <f>Check!EN1</f>
        <v>SubBtsPowerSum_3.4</v>
      </c>
      <c r="EO1" s="303" t="str">
        <f>Check!EO1</f>
        <v>SubBtsPowerSum_3.5</v>
      </c>
      <c r="EP1" s="303" t="str">
        <f>Check!EP1</f>
        <v>SubBtsPowerSum_3.6</v>
      </c>
      <c r="EQ1" s="305" t="str">
        <f>Check!EQ1</f>
        <v>MaxPowerSum_3</v>
      </c>
      <c r="ER1" s="303" t="str">
        <f>Check!ER1</f>
        <v>SubBtsPowerSum_4.1</v>
      </c>
      <c r="ES1" s="303" t="str">
        <f>Check!ES1</f>
        <v>SubBtsPowerSum_4.2</v>
      </c>
      <c r="ET1" s="303" t="str">
        <f>Check!ET1</f>
        <v>SubBtsPowerSum_4.3</v>
      </c>
      <c r="EU1" s="303" t="str">
        <f>Check!EU1</f>
        <v>SubBtsPowerSum_4.4</v>
      </c>
      <c r="EV1" s="303" t="str">
        <f>Check!EV1</f>
        <v>SubBtsPowerSum_4.5</v>
      </c>
      <c r="EW1" s="303" t="str">
        <f>Check!EW1</f>
        <v>SubBtsPowerSum_4.6</v>
      </c>
      <c r="EX1" s="305" t="str">
        <f>Check!EX1</f>
        <v>MaxPowerSum_4</v>
      </c>
      <c r="EY1" s="303" t="str">
        <f>Check!EY1</f>
        <v>SubBtsPowerSum_5.1</v>
      </c>
      <c r="EZ1" s="303" t="str">
        <f>Check!EZ1</f>
        <v>SubBtsPowerSum_5.2</v>
      </c>
      <c r="FA1" s="303" t="str">
        <f>Check!FA1</f>
        <v>SubBtsPowerSum_5.3</v>
      </c>
      <c r="FB1" s="303" t="str">
        <f>Check!FB1</f>
        <v>SubBtsPowerSum_5.4</v>
      </c>
      <c r="FC1" s="303" t="str">
        <f>Check!FC1</f>
        <v>SubBtsPowerSum_5.5</v>
      </c>
      <c r="FD1" s="303" t="str">
        <f>Check!FD1</f>
        <v>SubBtsPowerSum_5.6</v>
      </c>
      <c r="FE1" s="305" t="str">
        <f>Check!FE1</f>
        <v>MaxPowerSum_5</v>
      </c>
      <c r="FF1" s="303" t="str">
        <f>Check!FF1</f>
        <v>SubBtsPowerSum_6.1</v>
      </c>
      <c r="FG1" s="303" t="str">
        <f>Check!FG1</f>
        <v>SubBtsPowerSum_6.2</v>
      </c>
      <c r="FH1" s="303" t="str">
        <f>Check!FH1</f>
        <v>SubBtsPowerSum_6.3</v>
      </c>
      <c r="FI1" s="303" t="str">
        <f>Check!FI1</f>
        <v>SubBtsPowerSum_6.4</v>
      </c>
      <c r="FJ1" s="303" t="str">
        <f>Check!FJ1</f>
        <v>SubBtsPowerSum_6.5</v>
      </c>
      <c r="FK1" s="303" t="str">
        <f>Check!FK1</f>
        <v>SubBtsPowerSum_6.6</v>
      </c>
      <c r="FL1" s="305" t="str">
        <f>Check!FL1</f>
        <v>MaxPowerSum_6</v>
      </c>
      <c r="FM1" s="305" t="str">
        <f>Check!FM1</f>
        <v>MaxPowerSum</v>
      </c>
      <c r="FN1" s="306" t="str">
        <f>Check!FN1</f>
        <v>SubBtsBand_1</v>
      </c>
      <c r="FO1" s="306" t="str">
        <f>Check!FO1</f>
        <v>SubBtsBand_2</v>
      </c>
      <c r="FP1" s="306" t="str">
        <f>Check!FP1</f>
        <v>SubBtsBand_3</v>
      </c>
      <c r="FQ1" s="306" t="str">
        <f>Check!FQ1</f>
        <v>SubBtsBand_4</v>
      </c>
      <c r="FR1" s="306" t="str">
        <f>Check!FR1</f>
        <v>SubBtsBand_5</v>
      </c>
      <c r="FS1" s="306" t="str">
        <f>Check!FS1</f>
        <v>SubBtsBand_6</v>
      </c>
      <c r="FT1" s="304" t="str">
        <f>Check!FT1</f>
        <v>SubBtsAntenHeight_1_Input</v>
      </c>
      <c r="FU1" s="304" t="str">
        <f>Check!FU1</f>
        <v>SubBtsAntenHeight_2_Input</v>
      </c>
      <c r="FV1" s="304" t="str">
        <f>Check!FV1</f>
        <v>SubBtsAntenHeight_3_Input</v>
      </c>
      <c r="FW1" s="304" t="str">
        <f>Check!FW1</f>
        <v>SubBtsAntenHeight_4_Input</v>
      </c>
      <c r="FX1" s="304" t="str">
        <f>Check!FX1</f>
        <v>SubBtsAntenHeight_5_Input</v>
      </c>
      <c r="FY1" s="304" t="str">
        <f>Check!FY1</f>
        <v>SubBtsAntenHeight_6_Input</v>
      </c>
      <c r="FZ1" s="305" t="str">
        <f>Check!FZ1</f>
        <v>SubBtsAntenHeight_1</v>
      </c>
      <c r="GA1" s="305" t="str">
        <f>Check!GA1</f>
        <v>SubBtsAntenHeight_2</v>
      </c>
      <c r="GB1" s="305" t="str">
        <f>Check!GB1</f>
        <v>SubBtsAntenHeight_3</v>
      </c>
      <c r="GC1" s="305" t="str">
        <f>Check!GC1</f>
        <v>SubBtsAntenHeight_4</v>
      </c>
      <c r="GD1" s="305" t="str">
        <f>Check!GD1</f>
        <v>SubBtsAntenHeight_5</v>
      </c>
      <c r="GE1" s="305" t="str">
        <f>Check!GE1</f>
        <v>SubBtsAntenHeight_6</v>
      </c>
      <c r="GF1" s="303" t="str">
        <f>Check!GF1</f>
        <v>SubBtsAntenHeight_1.1</v>
      </c>
      <c r="GG1" s="303" t="str">
        <f>Check!GG1</f>
        <v>SubBtsAntenHeight_1.2</v>
      </c>
      <c r="GH1" s="303" t="str">
        <f>Check!GH1</f>
        <v>SubBtsAntenHeight_1.3</v>
      </c>
      <c r="GI1" s="303" t="str">
        <f>Check!GI1</f>
        <v>SubBtsAntenHeight_1.4</v>
      </c>
      <c r="GJ1" s="303" t="str">
        <f>Check!GJ1</f>
        <v>SubBtsAntenHeight_1.5</v>
      </c>
      <c r="GK1" s="303" t="str">
        <f>Check!GK1</f>
        <v>SubBtsAntenHeight_1.6</v>
      </c>
      <c r="GL1" s="341" t="str">
        <f>Check!GL1</f>
        <v>SubBtsAntenHeight_2.1</v>
      </c>
      <c r="GM1" s="341" t="str">
        <f>Check!GM1</f>
        <v>SubBtsAntenHeight_2.2</v>
      </c>
      <c r="GN1" s="341" t="str">
        <f>Check!GN1</f>
        <v>SubBtsAntenHeight_2.3</v>
      </c>
      <c r="GO1" s="341" t="str">
        <f>Check!GO1</f>
        <v>SubBtsAntenHeight_2.4</v>
      </c>
      <c r="GP1" s="341" t="str">
        <f>Check!GP1</f>
        <v>SubBtsAntenHeight_2.5</v>
      </c>
      <c r="GQ1" s="341" t="str">
        <f>Check!GQ1</f>
        <v>SubBtsAntenHeight_2.6</v>
      </c>
      <c r="GR1" s="303" t="str">
        <f>Check!GR1</f>
        <v>SubBtsAntenHeight_3.1</v>
      </c>
      <c r="GS1" s="303" t="str">
        <f>Check!GS1</f>
        <v>SubBtsAntenHeight_3.2</v>
      </c>
      <c r="GT1" s="303" t="str">
        <f>Check!GT1</f>
        <v>SubBtsAntenHeight_3.3</v>
      </c>
      <c r="GU1" s="303" t="str">
        <f>Check!GU1</f>
        <v>SubBtsAntenHeight_3.4</v>
      </c>
      <c r="GV1" s="303" t="str">
        <f>Check!GV1</f>
        <v>SubBtsAntenHeight_3.5</v>
      </c>
      <c r="GW1" s="303" t="str">
        <f>Check!GW1</f>
        <v>SubBtsAntenHeight_3.6</v>
      </c>
      <c r="GX1" s="341" t="str">
        <f>Check!GX1</f>
        <v>SubBtsAntenHeight_4.1</v>
      </c>
      <c r="GY1" s="341" t="str">
        <f>Check!GY1</f>
        <v>SubBtsAntenHeight_4.2</v>
      </c>
      <c r="GZ1" s="341" t="str">
        <f>Check!GZ1</f>
        <v>SubBtsAntenHeight_4.3</v>
      </c>
      <c r="HA1" s="341" t="str">
        <f>Check!HA1</f>
        <v>SubBtsAntenHeight_4.4</v>
      </c>
      <c r="HB1" s="341" t="str">
        <f>Check!HB1</f>
        <v>SubBtsAntenHeight_4.5</v>
      </c>
      <c r="HC1" s="341" t="str">
        <f>Check!HC1</f>
        <v>SubBtsAntenHeight_4.6</v>
      </c>
      <c r="HD1" s="303" t="str">
        <f>Check!HD1</f>
        <v>SubBtsAntenHeight_5.1</v>
      </c>
      <c r="HE1" s="303" t="str">
        <f>Check!HE1</f>
        <v>SubBtsAntenHeight_5.2</v>
      </c>
      <c r="HF1" s="303" t="str">
        <f>Check!HF1</f>
        <v>SubBtsAntenHeight_5.3</v>
      </c>
      <c r="HG1" s="303" t="str">
        <f>Check!HG1</f>
        <v>SubBtsAntenHeight_5.4</v>
      </c>
      <c r="HH1" s="303" t="str">
        <f>Check!HH1</f>
        <v>SubBtsAntenHeight_5.5</v>
      </c>
      <c r="HI1" s="303" t="str">
        <f>Check!HI1</f>
        <v>SubBtsAntenHeight_5.6</v>
      </c>
      <c r="HJ1" s="341" t="str">
        <f>Check!HJ1</f>
        <v>SubBtsAntenHeight_6.1</v>
      </c>
      <c r="HK1" s="341" t="str">
        <f>Check!HK1</f>
        <v>SubBtsAntenHeight_6.2</v>
      </c>
      <c r="HL1" s="341" t="str">
        <f>Check!HL1</f>
        <v>SubBtsAntenHeight_6.3</v>
      </c>
      <c r="HM1" s="341" t="str">
        <f>Check!HM1</f>
        <v>SubBtsAntenHeight_6.4</v>
      </c>
      <c r="HN1" s="341" t="str">
        <f>Check!HN1</f>
        <v>SubBtsAntenHeight_6.5</v>
      </c>
      <c r="HO1" s="341" t="str">
        <f>Check!HO1</f>
        <v>SubBtsAntenHeight_6.6</v>
      </c>
      <c r="HP1" s="304" t="str">
        <f>Check!HP1</f>
        <v>LabName</v>
      </c>
      <c r="HQ1" s="307" t="str">
        <f>Check!HQ1</f>
        <v>SubBtsMinAntenHeight_1</v>
      </c>
      <c r="HR1" s="307" t="str">
        <f>Check!HR1</f>
        <v>SubBtsMinAntenHeight_2</v>
      </c>
      <c r="HS1" s="307" t="str">
        <f>Check!HS1</f>
        <v>SubBtsMinAntenHeight_3</v>
      </c>
      <c r="HT1" s="307" t="str">
        <f>Check!HT1</f>
        <v>SubBtsMinAntenHeight_4</v>
      </c>
      <c r="HU1" s="307" t="str">
        <f>Check!HU1</f>
        <v>SubBtsMinAntenHeight_5</v>
      </c>
      <c r="HV1" s="307" t="str">
        <f>Check!HV1</f>
        <v>SubBtsMinAntenHeight_6</v>
      </c>
      <c r="HW1" s="308" t="str">
        <f>Check!HW1</f>
        <v>MinAntenHeight</v>
      </c>
      <c r="HX1" s="340" t="str">
        <f>Check!HX1</f>
        <v>OffsetHeight</v>
      </c>
      <c r="HY1" s="309" t="str">
        <f>Check!HY1</f>
        <v>TotalBtsNum</v>
      </c>
      <c r="HZ1" s="310" t="str">
        <f>Check!HZ1</f>
        <v>CerBtsNum</v>
      </c>
      <c r="IA1" s="310" t="str">
        <f>Check!IA1</f>
        <v>ManageCode</v>
      </c>
      <c r="IB1" s="310" t="str">
        <f>Check!IB1</f>
        <v>CodeID</v>
      </c>
      <c r="IC1" s="310" t="str">
        <f>Check!IC1</f>
        <v>CertificateNum</v>
      </c>
      <c r="ID1" s="310" t="str">
        <f>Check!ID1</f>
        <v>SerialCert</v>
      </c>
      <c r="IE1" s="310" t="str">
        <f>Check!IE1</f>
        <v>DDMMYY</v>
      </c>
      <c r="IF1" s="310" t="str">
        <f>Check!IF1</f>
        <v>PPTL</v>
      </c>
      <c r="IG1" s="310" t="str">
        <f>Check!IG1</f>
        <v>IssuedDate</v>
      </c>
      <c r="IH1" s="310" t="str">
        <f>Check!IH1</f>
        <v>ExpiredDate</v>
      </c>
      <c r="II1" s="310" t="str">
        <f>Check!II1</f>
        <v>CertIssuedDate</v>
      </c>
      <c r="IJ1" s="310" t="str">
        <f>Check!IJ1</f>
        <v>CertExpiredDate</v>
      </c>
      <c r="IK1" s="310" t="str">
        <f>Check!IK1</f>
        <v>Số lượng công trình thực tế</v>
      </c>
      <c r="IL1" s="310" t="str">
        <f>Check!IL1</f>
        <v>Số công trình thực tế/ Số lượng trạm chung</v>
      </c>
      <c r="IM1" s="310" t="str">
        <f>Check!IM1</f>
        <v>Xét công trình 2 so với công trình 1</v>
      </c>
      <c r="IN1" s="310" t="str">
        <f>Check!IN1</f>
        <v>Xét công trình 3 so với công trình 1</v>
      </c>
      <c r="IO1" s="310" t="str">
        <f>Check!IO1</f>
        <v>Xét công trình 4 so với công trình 1</v>
      </c>
      <c r="IP1" s="310" t="str">
        <f>Check!IP1</f>
        <v>Xét công trình 5 so với công trình 1</v>
      </c>
      <c r="IQ1" s="310" t="str">
        <f>Check!IQ1</f>
        <v>Xét công trình 6 so với công trình 1</v>
      </c>
      <c r="IR1" s="310" t="str">
        <f>Check!IR1</f>
        <v>NoBtsPage1</v>
      </c>
      <c r="IS1" s="310" t="str">
        <f>Check!IS1</f>
        <v>NoBtsPage2</v>
      </c>
      <c r="IT1" s="310" t="str">
        <f>Check!IT1</f>
        <v>Có mặt sau hay không? (dùng để sort)</v>
      </c>
      <c r="IU1" s="310" t="str">
        <f>Check!IU1</f>
        <v>Sort be-af</v>
      </c>
    </row>
    <row r="2" spans="1:255" s="120" customFormat="1" ht="114.75">
      <c r="A2" s="22">
        <v>1</v>
      </c>
      <c r="B2" s="276" t="s">
        <v>6192</v>
      </c>
      <c r="C2" s="276" t="s">
        <v>277</v>
      </c>
      <c r="D2" s="276" t="s">
        <v>6423</v>
      </c>
      <c r="E2" s="276" t="s">
        <v>6414</v>
      </c>
      <c r="F2" s="276" t="s">
        <v>153</v>
      </c>
      <c r="G2" s="276" t="s">
        <v>6416</v>
      </c>
      <c r="H2" s="276" t="s">
        <v>6417</v>
      </c>
      <c r="I2" s="276">
        <v>2</v>
      </c>
      <c r="J2" s="276" t="s">
        <v>6418</v>
      </c>
      <c r="K2" s="277" t="s">
        <v>7165</v>
      </c>
      <c r="L2" s="277" t="s">
        <v>7166</v>
      </c>
      <c r="M2" s="276" t="s">
        <v>6334</v>
      </c>
      <c r="N2" s="276" t="s">
        <v>7167</v>
      </c>
      <c r="O2" s="276" t="s">
        <v>7168</v>
      </c>
      <c r="P2" s="276" t="s">
        <v>6131</v>
      </c>
      <c r="Q2" s="276" t="s">
        <v>7169</v>
      </c>
      <c r="R2" s="276" t="s">
        <v>7170</v>
      </c>
      <c r="S2" s="276" t="s">
        <v>7171</v>
      </c>
      <c r="T2" s="276" t="s">
        <v>7172</v>
      </c>
      <c r="U2" s="22">
        <v>1</v>
      </c>
      <c r="V2" s="22"/>
      <c r="W2" s="276" t="b">
        <v>1</v>
      </c>
      <c r="X2" s="276" t="b">
        <v>1</v>
      </c>
      <c r="Y2" s="276">
        <v>40.5</v>
      </c>
      <c r="Z2" s="276" t="b">
        <v>1</v>
      </c>
      <c r="AA2" s="276">
        <v>20</v>
      </c>
      <c r="AB2" s="22" t="b">
        <v>0</v>
      </c>
      <c r="AC2" s="22" t="b">
        <v>1</v>
      </c>
      <c r="AD2" s="276">
        <v>0</v>
      </c>
      <c r="AE2" s="22"/>
      <c r="AF2" s="276" t="s">
        <v>237</v>
      </c>
      <c r="AG2" s="276">
        <v>0</v>
      </c>
      <c r="AH2" s="23"/>
      <c r="AI2" s="337" t="s">
        <v>6292</v>
      </c>
      <c r="AJ2" s="337" t="s">
        <v>6291</v>
      </c>
      <c r="AK2" s="276">
        <v>4</v>
      </c>
      <c r="AL2" s="279" t="s">
        <v>5765</v>
      </c>
      <c r="AM2" s="279" t="s">
        <v>7173</v>
      </c>
      <c r="AN2" s="279" t="s">
        <v>7174</v>
      </c>
      <c r="AO2" s="276" t="s">
        <v>206</v>
      </c>
      <c r="AP2" s="278" t="s">
        <v>6291</v>
      </c>
      <c r="AQ2" s="278" t="s">
        <v>6291</v>
      </c>
      <c r="AR2" s="278">
        <v>0</v>
      </c>
      <c r="AS2" s="278" t="s">
        <v>72</v>
      </c>
      <c r="AT2" s="278" t="s">
        <v>72</v>
      </c>
      <c r="AU2" s="278" t="s">
        <v>72</v>
      </c>
      <c r="AV2" s="278" t="s">
        <v>277</v>
      </c>
      <c r="AW2" s="278" t="s">
        <v>277</v>
      </c>
      <c r="AX2" s="278" t="s">
        <v>72</v>
      </c>
      <c r="AY2" s="278" t="s">
        <v>72</v>
      </c>
      <c r="AZ2" s="278" t="s">
        <v>72</v>
      </c>
      <c r="BA2" s="278" t="s">
        <v>72</v>
      </c>
      <c r="BB2" s="278" t="s">
        <v>6335</v>
      </c>
      <c r="BC2" s="278" t="s">
        <v>6423</v>
      </c>
      <c r="BD2" s="278" t="s">
        <v>6423</v>
      </c>
      <c r="BE2" s="278">
        <v>0</v>
      </c>
      <c r="BF2" s="278" t="s">
        <v>72</v>
      </c>
      <c r="BG2" s="278" t="s">
        <v>72</v>
      </c>
      <c r="BH2" s="278" t="s">
        <v>72</v>
      </c>
      <c r="BI2" s="278" t="s">
        <v>569</v>
      </c>
      <c r="BJ2" s="278" t="s">
        <v>639</v>
      </c>
      <c r="BK2" s="278">
        <v>0</v>
      </c>
      <c r="BL2" s="278" t="s">
        <v>72</v>
      </c>
      <c r="BM2" s="278" t="s">
        <v>72</v>
      </c>
      <c r="BN2" s="278" t="s">
        <v>72</v>
      </c>
      <c r="BO2" s="337">
        <v>3</v>
      </c>
      <c r="BP2" s="337">
        <v>3</v>
      </c>
      <c r="BQ2" s="337">
        <v>0</v>
      </c>
      <c r="BR2" s="337">
        <v>0</v>
      </c>
      <c r="BS2" s="337">
        <v>0</v>
      </c>
      <c r="BT2" s="338">
        <v>0</v>
      </c>
      <c r="BU2" s="278" t="s">
        <v>38</v>
      </c>
      <c r="BV2" s="278" t="s">
        <v>39</v>
      </c>
      <c r="BW2" s="278" t="s">
        <v>72</v>
      </c>
      <c r="BX2" s="278" t="s">
        <v>72</v>
      </c>
      <c r="BY2" s="278" t="s">
        <v>72</v>
      </c>
      <c r="BZ2" s="278" t="s">
        <v>72</v>
      </c>
      <c r="CA2" s="278">
        <v>4</v>
      </c>
      <c r="CB2" s="278">
        <v>4</v>
      </c>
      <c r="CC2" s="278">
        <v>4</v>
      </c>
      <c r="CD2" s="278">
        <v>0</v>
      </c>
      <c r="CE2" s="278">
        <v>0</v>
      </c>
      <c r="CF2" s="278">
        <v>0</v>
      </c>
      <c r="CG2" s="278">
        <v>2</v>
      </c>
      <c r="CH2" s="278">
        <v>2</v>
      </c>
      <c r="CI2" s="278">
        <v>2</v>
      </c>
      <c r="CJ2" s="278">
        <v>0</v>
      </c>
      <c r="CK2" s="278">
        <v>0</v>
      </c>
      <c r="CL2" s="278">
        <v>0</v>
      </c>
      <c r="CM2" s="278">
        <v>0</v>
      </c>
      <c r="CN2" s="278">
        <v>0</v>
      </c>
      <c r="CO2" s="278">
        <v>0</v>
      </c>
      <c r="CP2" s="278">
        <v>0</v>
      </c>
      <c r="CQ2" s="278">
        <v>0</v>
      </c>
      <c r="CR2" s="278">
        <v>0</v>
      </c>
      <c r="CS2" s="278">
        <v>0</v>
      </c>
      <c r="CT2" s="278">
        <v>0</v>
      </c>
      <c r="CU2" s="278">
        <v>0</v>
      </c>
      <c r="CV2" s="278">
        <v>0</v>
      </c>
      <c r="CW2" s="278">
        <v>0</v>
      </c>
      <c r="CX2" s="278">
        <v>0</v>
      </c>
      <c r="CY2" s="278">
        <v>0</v>
      </c>
      <c r="CZ2" s="278">
        <v>0</v>
      </c>
      <c r="DA2" s="278">
        <v>0</v>
      </c>
      <c r="DB2" s="278">
        <v>0</v>
      </c>
      <c r="DC2" s="278">
        <v>0</v>
      </c>
      <c r="DD2" s="278">
        <v>0</v>
      </c>
      <c r="DE2" s="278">
        <v>0</v>
      </c>
      <c r="DF2" s="278">
        <v>0</v>
      </c>
      <c r="DG2" s="278">
        <v>0</v>
      </c>
      <c r="DH2" s="278">
        <v>0</v>
      </c>
      <c r="DI2" s="278">
        <v>0</v>
      </c>
      <c r="DJ2" s="278">
        <v>0</v>
      </c>
      <c r="DK2" s="278" t="s">
        <v>6331</v>
      </c>
      <c r="DL2" s="278" t="s">
        <v>6331</v>
      </c>
      <c r="DM2" s="278" t="s">
        <v>72</v>
      </c>
      <c r="DN2" s="278" t="s">
        <v>72</v>
      </c>
      <c r="DO2" s="278" t="s">
        <v>72</v>
      </c>
      <c r="DP2" s="278" t="s">
        <v>72</v>
      </c>
      <c r="DQ2" s="278" t="s">
        <v>7175</v>
      </c>
      <c r="DR2" s="278" t="s">
        <v>7175</v>
      </c>
      <c r="DS2" s="278" t="s">
        <v>72</v>
      </c>
      <c r="DT2" s="278" t="s">
        <v>72</v>
      </c>
      <c r="DU2" s="278" t="s">
        <v>72</v>
      </c>
      <c r="DV2" s="278" t="s">
        <v>72</v>
      </c>
      <c r="DW2" s="278">
        <v>80</v>
      </c>
      <c r="DX2" s="278">
        <v>80</v>
      </c>
      <c r="DY2" s="278">
        <v>80</v>
      </c>
      <c r="DZ2" s="278">
        <v>0</v>
      </c>
      <c r="EA2" s="278">
        <v>0</v>
      </c>
      <c r="EB2" s="278">
        <v>0</v>
      </c>
      <c r="EC2" s="278">
        <v>80</v>
      </c>
      <c r="ED2" s="278">
        <v>80</v>
      </c>
      <c r="EE2" s="278">
        <v>80</v>
      </c>
      <c r="EF2" s="278">
        <v>80</v>
      </c>
      <c r="EG2" s="278">
        <v>0</v>
      </c>
      <c r="EH2" s="278">
        <v>0</v>
      </c>
      <c r="EI2" s="278">
        <v>0</v>
      </c>
      <c r="EJ2" s="278">
        <v>80</v>
      </c>
      <c r="EK2" s="278">
        <v>0</v>
      </c>
      <c r="EL2" s="278">
        <v>0</v>
      </c>
      <c r="EM2" s="278">
        <v>0</v>
      </c>
      <c r="EN2" s="278">
        <v>0</v>
      </c>
      <c r="EO2" s="278">
        <v>0</v>
      </c>
      <c r="EP2" s="278">
        <v>0</v>
      </c>
      <c r="EQ2" s="278">
        <v>0</v>
      </c>
      <c r="ER2" s="278">
        <v>0</v>
      </c>
      <c r="ES2" s="278">
        <v>0</v>
      </c>
      <c r="ET2" s="278">
        <v>0</v>
      </c>
      <c r="EU2" s="278">
        <v>0</v>
      </c>
      <c r="EV2" s="278">
        <v>0</v>
      </c>
      <c r="EW2" s="278">
        <v>0</v>
      </c>
      <c r="EX2" s="278">
        <v>0</v>
      </c>
      <c r="EY2" s="278">
        <v>0</v>
      </c>
      <c r="EZ2" s="278">
        <v>0</v>
      </c>
      <c r="FA2" s="278">
        <v>0</v>
      </c>
      <c r="FB2" s="278">
        <v>0</v>
      </c>
      <c r="FC2" s="278">
        <v>0</v>
      </c>
      <c r="FD2" s="278">
        <v>0</v>
      </c>
      <c r="FE2" s="278">
        <v>0</v>
      </c>
      <c r="FF2" s="278">
        <v>0</v>
      </c>
      <c r="FG2" s="278">
        <v>0</v>
      </c>
      <c r="FH2" s="278">
        <v>0</v>
      </c>
      <c r="FI2" s="278">
        <v>0</v>
      </c>
      <c r="FJ2" s="278">
        <v>0</v>
      </c>
      <c r="FK2" s="278">
        <v>0</v>
      </c>
      <c r="FL2" s="278">
        <v>0</v>
      </c>
      <c r="FM2" s="278">
        <v>80</v>
      </c>
      <c r="FN2" s="278" t="s">
        <v>152</v>
      </c>
      <c r="FO2" s="278" t="s">
        <v>444</v>
      </c>
      <c r="FP2" s="278">
        <v>0</v>
      </c>
      <c r="FQ2" s="278" t="s">
        <v>72</v>
      </c>
      <c r="FR2" s="278" t="s">
        <v>72</v>
      </c>
      <c r="FS2" s="278" t="s">
        <v>72</v>
      </c>
      <c r="FT2" s="278" t="s">
        <v>6424</v>
      </c>
      <c r="FU2" s="278" t="s">
        <v>6425</v>
      </c>
      <c r="FV2" s="278">
        <v>0</v>
      </c>
      <c r="FW2" s="278" t="s">
        <v>72</v>
      </c>
      <c r="FX2" s="278" t="s">
        <v>72</v>
      </c>
      <c r="FY2" s="278" t="s">
        <v>72</v>
      </c>
      <c r="FZ2" s="278" t="s">
        <v>6424</v>
      </c>
      <c r="GA2" s="278" t="s">
        <v>6425</v>
      </c>
      <c r="GB2" s="278" t="s">
        <v>72</v>
      </c>
      <c r="GC2" s="278" t="s">
        <v>72</v>
      </c>
      <c r="GD2" s="278" t="s">
        <v>72</v>
      </c>
      <c r="GE2" s="278" t="s">
        <v>72</v>
      </c>
      <c r="GF2" s="278">
        <v>45</v>
      </c>
      <c r="GG2" s="278">
        <v>45</v>
      </c>
      <c r="GH2" s="278">
        <v>45</v>
      </c>
      <c r="GI2" s="278">
        <v>0</v>
      </c>
      <c r="GJ2" s="278">
        <v>0</v>
      </c>
      <c r="GK2" s="278">
        <v>0</v>
      </c>
      <c r="GL2" s="278">
        <v>40.5</v>
      </c>
      <c r="GM2" s="278">
        <v>40.5</v>
      </c>
      <c r="GN2" s="278">
        <v>40.5</v>
      </c>
      <c r="GO2" s="278">
        <v>0</v>
      </c>
      <c r="GP2" s="278">
        <v>0</v>
      </c>
      <c r="GQ2" s="278">
        <v>0</v>
      </c>
      <c r="GR2" s="278">
        <v>0</v>
      </c>
      <c r="GS2" s="278">
        <v>0</v>
      </c>
      <c r="GT2" s="278">
        <v>0</v>
      </c>
      <c r="GU2" s="278">
        <v>0</v>
      </c>
      <c r="GV2" s="278">
        <v>0</v>
      </c>
      <c r="GW2" s="278">
        <v>0</v>
      </c>
      <c r="GX2" s="278">
        <v>0</v>
      </c>
      <c r="GY2" s="278">
        <v>0</v>
      </c>
      <c r="GZ2" s="278">
        <v>0</v>
      </c>
      <c r="HA2" s="278">
        <v>0</v>
      </c>
      <c r="HB2" s="278">
        <v>0</v>
      </c>
      <c r="HC2" s="278">
        <v>0</v>
      </c>
      <c r="HD2" s="278">
        <v>0</v>
      </c>
      <c r="HE2" s="278">
        <v>0</v>
      </c>
      <c r="HF2" s="278">
        <v>0</v>
      </c>
      <c r="HG2" s="278">
        <v>0</v>
      </c>
      <c r="HH2" s="278">
        <v>0</v>
      </c>
      <c r="HI2" s="278">
        <v>0</v>
      </c>
      <c r="HJ2" s="278">
        <v>0</v>
      </c>
      <c r="HK2" s="278">
        <v>0</v>
      </c>
      <c r="HL2" s="278">
        <v>0</v>
      </c>
      <c r="HM2" s="278">
        <v>0</v>
      </c>
      <c r="HN2" s="278">
        <v>0</v>
      </c>
      <c r="HO2" s="278">
        <v>0</v>
      </c>
      <c r="HP2" s="278" t="s">
        <v>68</v>
      </c>
      <c r="HQ2" s="278">
        <v>45</v>
      </c>
      <c r="HR2" s="278">
        <v>40.5</v>
      </c>
      <c r="HS2" s="278">
        <v>0</v>
      </c>
      <c r="HT2" s="278">
        <v>0</v>
      </c>
      <c r="HU2" s="278">
        <v>0</v>
      </c>
      <c r="HV2" s="278">
        <v>0</v>
      </c>
      <c r="HW2" s="276">
        <v>40.5</v>
      </c>
      <c r="HX2" s="276">
        <v>20.5</v>
      </c>
      <c r="HY2" s="23">
        <v>97</v>
      </c>
      <c r="HZ2" s="23">
        <v>97</v>
      </c>
      <c r="IA2" s="23"/>
      <c r="IB2" s="23"/>
      <c r="IC2" s="284" t="s">
        <v>6419</v>
      </c>
      <c r="ID2" s="428">
        <v>1</v>
      </c>
      <c r="IE2" s="280" t="s">
        <v>6420</v>
      </c>
      <c r="IF2" s="25" t="s">
        <v>128</v>
      </c>
      <c r="IG2" s="280" t="s">
        <v>6421</v>
      </c>
      <c r="IH2" s="280" t="s">
        <v>6422</v>
      </c>
      <c r="II2" s="429" t="s">
        <v>6421</v>
      </c>
      <c r="IJ2" s="280">
        <v>44931</v>
      </c>
      <c r="IK2" s="281">
        <v>3</v>
      </c>
      <c r="IL2" s="282" t="s">
        <v>7176</v>
      </c>
      <c r="IM2" s="282" t="s">
        <v>6427</v>
      </c>
      <c r="IN2" s="282" t="s">
        <v>7177</v>
      </c>
      <c r="IO2" s="282" t="s">
        <v>72</v>
      </c>
      <c r="IP2" s="282" t="s">
        <v>72</v>
      </c>
      <c r="IQ2" s="282" t="s">
        <v>72</v>
      </c>
      <c r="IR2" s="282">
        <v>2</v>
      </c>
      <c r="IS2" s="282">
        <v>1</v>
      </c>
      <c r="IT2" s="282" t="s">
        <v>6406</v>
      </c>
      <c r="IU2" s="282" t="s">
        <v>6406</v>
      </c>
    </row>
    <row r="3" spans="1:255" ht="114.75">
      <c r="A3" s="22">
        <v>2</v>
      </c>
      <c r="B3" s="22" t="s">
        <v>6192</v>
      </c>
      <c r="C3" s="22" t="s">
        <v>277</v>
      </c>
      <c r="D3" s="22" t="s">
        <v>6434</v>
      </c>
      <c r="E3" s="22" t="s">
        <v>6429</v>
      </c>
      <c r="F3" s="22" t="s">
        <v>153</v>
      </c>
      <c r="G3" s="22" t="s">
        <v>6430</v>
      </c>
      <c r="H3" s="22" t="s">
        <v>6431</v>
      </c>
      <c r="I3" s="22">
        <v>2</v>
      </c>
      <c r="J3" s="22" t="s">
        <v>6432</v>
      </c>
      <c r="K3" s="24" t="s">
        <v>7165</v>
      </c>
      <c r="L3" s="24" t="s">
        <v>7166</v>
      </c>
      <c r="M3" s="22" t="s">
        <v>6334</v>
      </c>
      <c r="N3" s="22" t="s">
        <v>7178</v>
      </c>
      <c r="O3" s="22" t="s">
        <v>7179</v>
      </c>
      <c r="P3" s="22" t="s">
        <v>6131</v>
      </c>
      <c r="Q3" s="22" t="s">
        <v>7180</v>
      </c>
      <c r="R3" s="22" t="s">
        <v>7181</v>
      </c>
      <c r="S3" s="22" t="s">
        <v>7171</v>
      </c>
      <c r="T3" s="22" t="s">
        <v>6344</v>
      </c>
      <c r="U3" s="22">
        <v>2</v>
      </c>
      <c r="V3" s="22"/>
      <c r="W3" s="22" t="b">
        <v>0</v>
      </c>
      <c r="X3" s="22" t="b">
        <v>0</v>
      </c>
      <c r="Y3" s="22" t="s">
        <v>72</v>
      </c>
      <c r="Z3" s="22" t="b">
        <v>1</v>
      </c>
      <c r="AA3" s="22">
        <v>18</v>
      </c>
      <c r="AB3" s="22" t="b">
        <v>0</v>
      </c>
      <c r="AC3" s="22" t="b">
        <v>1</v>
      </c>
      <c r="AD3" s="22">
        <v>0</v>
      </c>
      <c r="AE3" s="22"/>
      <c r="AF3" s="22">
        <v>0</v>
      </c>
      <c r="AG3" s="22">
        <v>0</v>
      </c>
      <c r="AH3" s="23"/>
      <c r="AI3" s="350" t="s">
        <v>6292</v>
      </c>
      <c r="AJ3" s="350" t="s">
        <v>6291</v>
      </c>
      <c r="AK3" s="22">
        <v>5</v>
      </c>
      <c r="AL3" s="258" t="s">
        <v>5765</v>
      </c>
      <c r="AM3" s="258" t="s">
        <v>7173</v>
      </c>
      <c r="AN3" s="258" t="s">
        <v>7182</v>
      </c>
      <c r="AO3" s="22" t="s">
        <v>206</v>
      </c>
      <c r="AP3" s="23" t="s">
        <v>6291</v>
      </c>
      <c r="AQ3" s="23" t="s">
        <v>6291</v>
      </c>
      <c r="AR3" s="23">
        <v>0</v>
      </c>
      <c r="AS3" s="23" t="s">
        <v>72</v>
      </c>
      <c r="AT3" s="23" t="s">
        <v>72</v>
      </c>
      <c r="AU3" s="23" t="s">
        <v>72</v>
      </c>
      <c r="AV3" s="23" t="s">
        <v>277</v>
      </c>
      <c r="AW3" s="23" t="s">
        <v>277</v>
      </c>
      <c r="AX3" s="23" t="s">
        <v>72</v>
      </c>
      <c r="AY3" s="23" t="s">
        <v>72</v>
      </c>
      <c r="AZ3" s="23" t="s">
        <v>72</v>
      </c>
      <c r="BA3" s="23" t="s">
        <v>72</v>
      </c>
      <c r="BB3" s="23" t="s">
        <v>6335</v>
      </c>
      <c r="BC3" s="23" t="s">
        <v>6434</v>
      </c>
      <c r="BD3" s="23" t="s">
        <v>6434</v>
      </c>
      <c r="BE3" s="23">
        <v>0</v>
      </c>
      <c r="BF3" s="23" t="s">
        <v>72</v>
      </c>
      <c r="BG3" s="23" t="s">
        <v>72</v>
      </c>
      <c r="BH3" s="23" t="s">
        <v>72</v>
      </c>
      <c r="BI3" s="23" t="s">
        <v>6435</v>
      </c>
      <c r="BJ3" s="23" t="s">
        <v>639</v>
      </c>
      <c r="BK3" s="23">
        <v>0</v>
      </c>
      <c r="BL3" s="23" t="s">
        <v>72</v>
      </c>
      <c r="BM3" s="23" t="s">
        <v>72</v>
      </c>
      <c r="BN3" s="23" t="s">
        <v>72</v>
      </c>
      <c r="BO3" s="350">
        <v>3</v>
      </c>
      <c r="BP3" s="350">
        <v>3</v>
      </c>
      <c r="BQ3" s="350">
        <v>0</v>
      </c>
      <c r="BR3" s="350">
        <v>0</v>
      </c>
      <c r="BS3" s="350">
        <v>0</v>
      </c>
      <c r="BT3" s="351">
        <v>0</v>
      </c>
      <c r="BU3" s="23" t="s">
        <v>6437</v>
      </c>
      <c r="BV3" s="23" t="s">
        <v>39</v>
      </c>
      <c r="BW3" s="23" t="s">
        <v>72</v>
      </c>
      <c r="BX3" s="23" t="s">
        <v>72</v>
      </c>
      <c r="BY3" s="23" t="s">
        <v>72</v>
      </c>
      <c r="BZ3" s="23" t="s">
        <v>72</v>
      </c>
      <c r="CA3" s="23">
        <v>4</v>
      </c>
      <c r="CB3" s="23">
        <v>4</v>
      </c>
      <c r="CC3" s="23">
        <v>6</v>
      </c>
      <c r="CD3" s="23">
        <v>0</v>
      </c>
      <c r="CE3" s="23">
        <v>0</v>
      </c>
      <c r="CF3" s="23">
        <v>0</v>
      </c>
      <c r="CG3" s="23">
        <v>2</v>
      </c>
      <c r="CH3" s="23">
        <v>2</v>
      </c>
      <c r="CI3" s="23">
        <v>2</v>
      </c>
      <c r="CJ3" s="23">
        <v>0</v>
      </c>
      <c r="CK3" s="23">
        <v>0</v>
      </c>
      <c r="CL3" s="23">
        <v>0</v>
      </c>
      <c r="CM3" s="23">
        <v>0</v>
      </c>
      <c r="CN3" s="23">
        <v>0</v>
      </c>
      <c r="CO3" s="23">
        <v>0</v>
      </c>
      <c r="CP3" s="23">
        <v>0</v>
      </c>
      <c r="CQ3" s="23">
        <v>0</v>
      </c>
      <c r="CR3" s="23">
        <v>0</v>
      </c>
      <c r="CS3" s="23">
        <v>0</v>
      </c>
      <c r="CT3" s="23">
        <v>0</v>
      </c>
      <c r="CU3" s="23">
        <v>0</v>
      </c>
      <c r="CV3" s="23">
        <v>0</v>
      </c>
      <c r="CW3" s="23">
        <v>0</v>
      </c>
      <c r="CX3" s="23">
        <v>0</v>
      </c>
      <c r="CY3" s="23">
        <v>0</v>
      </c>
      <c r="CZ3" s="23">
        <v>0</v>
      </c>
      <c r="DA3" s="23">
        <v>0</v>
      </c>
      <c r="DB3" s="23">
        <v>0</v>
      </c>
      <c r="DC3" s="23">
        <v>0</v>
      </c>
      <c r="DD3" s="23">
        <v>0</v>
      </c>
      <c r="DE3" s="23">
        <v>0</v>
      </c>
      <c r="DF3" s="23">
        <v>0</v>
      </c>
      <c r="DG3" s="23">
        <v>0</v>
      </c>
      <c r="DH3" s="23">
        <v>0</v>
      </c>
      <c r="DI3" s="23">
        <v>0</v>
      </c>
      <c r="DJ3" s="23">
        <v>0</v>
      </c>
      <c r="DK3" s="23" t="s">
        <v>6439</v>
      </c>
      <c r="DL3" s="23" t="s">
        <v>6331</v>
      </c>
      <c r="DM3" s="23" t="s">
        <v>72</v>
      </c>
      <c r="DN3" s="23" t="s">
        <v>72</v>
      </c>
      <c r="DO3" s="23" t="s">
        <v>72</v>
      </c>
      <c r="DP3" s="23" t="s">
        <v>72</v>
      </c>
      <c r="DQ3" s="23" t="s">
        <v>7183</v>
      </c>
      <c r="DR3" s="23" t="s">
        <v>7175</v>
      </c>
      <c r="DS3" s="23" t="s">
        <v>72</v>
      </c>
      <c r="DT3" s="23" t="s">
        <v>72</v>
      </c>
      <c r="DU3" s="23" t="s">
        <v>72</v>
      </c>
      <c r="DV3" s="23" t="s">
        <v>72</v>
      </c>
      <c r="DW3" s="23">
        <v>80</v>
      </c>
      <c r="DX3" s="23">
        <v>80</v>
      </c>
      <c r="DY3" s="23">
        <v>120</v>
      </c>
      <c r="DZ3" s="23">
        <v>0</v>
      </c>
      <c r="EA3" s="23">
        <v>0</v>
      </c>
      <c r="EB3" s="23">
        <v>0</v>
      </c>
      <c r="EC3" s="23">
        <v>120</v>
      </c>
      <c r="ED3" s="23">
        <v>80</v>
      </c>
      <c r="EE3" s="23">
        <v>80</v>
      </c>
      <c r="EF3" s="23">
        <v>80</v>
      </c>
      <c r="EG3" s="23">
        <v>0</v>
      </c>
      <c r="EH3" s="23">
        <v>0</v>
      </c>
      <c r="EI3" s="23">
        <v>0</v>
      </c>
      <c r="EJ3" s="23">
        <v>80</v>
      </c>
      <c r="EK3" s="23">
        <v>0</v>
      </c>
      <c r="EL3" s="23">
        <v>0</v>
      </c>
      <c r="EM3" s="23">
        <v>0</v>
      </c>
      <c r="EN3" s="23">
        <v>0</v>
      </c>
      <c r="EO3" s="23">
        <v>0</v>
      </c>
      <c r="EP3" s="23">
        <v>0</v>
      </c>
      <c r="EQ3" s="23">
        <v>0</v>
      </c>
      <c r="ER3" s="23">
        <v>0</v>
      </c>
      <c r="ES3" s="23">
        <v>0</v>
      </c>
      <c r="ET3" s="23">
        <v>0</v>
      </c>
      <c r="EU3" s="23">
        <v>0</v>
      </c>
      <c r="EV3" s="23">
        <v>0</v>
      </c>
      <c r="EW3" s="23">
        <v>0</v>
      </c>
      <c r="EX3" s="23">
        <v>0</v>
      </c>
      <c r="EY3" s="23">
        <v>0</v>
      </c>
      <c r="EZ3" s="23">
        <v>0</v>
      </c>
      <c r="FA3" s="23">
        <v>0</v>
      </c>
      <c r="FB3" s="23">
        <v>0</v>
      </c>
      <c r="FC3" s="23">
        <v>0</v>
      </c>
      <c r="FD3" s="23">
        <v>0</v>
      </c>
      <c r="FE3" s="23">
        <v>0</v>
      </c>
      <c r="FF3" s="23">
        <v>0</v>
      </c>
      <c r="FG3" s="23">
        <v>0</v>
      </c>
      <c r="FH3" s="23">
        <v>0</v>
      </c>
      <c r="FI3" s="23">
        <v>0</v>
      </c>
      <c r="FJ3" s="23">
        <v>0</v>
      </c>
      <c r="FK3" s="23">
        <v>0</v>
      </c>
      <c r="FL3" s="23">
        <v>0</v>
      </c>
      <c r="FM3" s="23">
        <v>120</v>
      </c>
      <c r="FN3" s="23" t="s">
        <v>152</v>
      </c>
      <c r="FO3" s="23" t="s">
        <v>444</v>
      </c>
      <c r="FP3" s="23">
        <v>0</v>
      </c>
      <c r="FQ3" s="23" t="s">
        <v>72</v>
      </c>
      <c r="FR3" s="23" t="s">
        <v>72</v>
      </c>
      <c r="FS3" s="23" t="s">
        <v>72</v>
      </c>
      <c r="FT3" s="23" t="s">
        <v>6347</v>
      </c>
      <c r="FU3" s="23" t="s">
        <v>6347</v>
      </c>
      <c r="FV3" s="23">
        <v>0</v>
      </c>
      <c r="FW3" s="23" t="s">
        <v>72</v>
      </c>
      <c r="FX3" s="23" t="s">
        <v>72</v>
      </c>
      <c r="FY3" s="23" t="s">
        <v>72</v>
      </c>
      <c r="FZ3" s="23" t="s">
        <v>6347</v>
      </c>
      <c r="GA3" s="23" t="s">
        <v>6347</v>
      </c>
      <c r="GB3" s="23" t="s">
        <v>72</v>
      </c>
      <c r="GC3" s="23" t="s">
        <v>72</v>
      </c>
      <c r="GD3" s="23" t="s">
        <v>72</v>
      </c>
      <c r="GE3" s="23" t="s">
        <v>72</v>
      </c>
      <c r="GF3" s="23">
        <v>27</v>
      </c>
      <c r="GG3" s="23">
        <v>27</v>
      </c>
      <c r="GH3" s="23">
        <v>27</v>
      </c>
      <c r="GI3" s="23">
        <v>0</v>
      </c>
      <c r="GJ3" s="23">
        <v>0</v>
      </c>
      <c r="GK3" s="23">
        <v>0</v>
      </c>
      <c r="GL3" s="23">
        <v>27</v>
      </c>
      <c r="GM3" s="23">
        <v>27</v>
      </c>
      <c r="GN3" s="23">
        <v>27</v>
      </c>
      <c r="GO3" s="23">
        <v>0</v>
      </c>
      <c r="GP3" s="23">
        <v>0</v>
      </c>
      <c r="GQ3" s="23">
        <v>0</v>
      </c>
      <c r="GR3" s="23">
        <v>0</v>
      </c>
      <c r="GS3" s="23">
        <v>0</v>
      </c>
      <c r="GT3" s="23">
        <v>0</v>
      </c>
      <c r="GU3" s="23">
        <v>0</v>
      </c>
      <c r="GV3" s="23">
        <v>0</v>
      </c>
      <c r="GW3" s="23">
        <v>0</v>
      </c>
      <c r="GX3" s="23">
        <v>0</v>
      </c>
      <c r="GY3" s="23">
        <v>0</v>
      </c>
      <c r="GZ3" s="23">
        <v>0</v>
      </c>
      <c r="HA3" s="23">
        <v>0</v>
      </c>
      <c r="HB3" s="23">
        <v>0</v>
      </c>
      <c r="HC3" s="23">
        <v>0</v>
      </c>
      <c r="HD3" s="23">
        <v>0</v>
      </c>
      <c r="HE3" s="23">
        <v>0</v>
      </c>
      <c r="HF3" s="23">
        <v>0</v>
      </c>
      <c r="HG3" s="23">
        <v>0</v>
      </c>
      <c r="HH3" s="23">
        <v>0</v>
      </c>
      <c r="HI3" s="23">
        <v>0</v>
      </c>
      <c r="HJ3" s="23">
        <v>0</v>
      </c>
      <c r="HK3" s="23">
        <v>0</v>
      </c>
      <c r="HL3" s="23">
        <v>0</v>
      </c>
      <c r="HM3" s="23">
        <v>0</v>
      </c>
      <c r="HN3" s="23">
        <v>0</v>
      </c>
      <c r="HO3" s="23">
        <v>0</v>
      </c>
      <c r="HP3" s="23" t="s">
        <v>68</v>
      </c>
      <c r="HQ3" s="23">
        <v>27</v>
      </c>
      <c r="HR3" s="23">
        <v>27</v>
      </c>
      <c r="HS3" s="23">
        <v>0</v>
      </c>
      <c r="HT3" s="23">
        <v>0</v>
      </c>
      <c r="HU3" s="23">
        <v>0</v>
      </c>
      <c r="HV3" s="23">
        <v>0</v>
      </c>
      <c r="HW3" s="22">
        <v>27</v>
      </c>
      <c r="HX3" s="22">
        <v>9</v>
      </c>
      <c r="HY3" s="23">
        <v>97</v>
      </c>
      <c r="HZ3" s="23">
        <v>13</v>
      </c>
      <c r="IA3" s="23"/>
      <c r="IB3" s="23"/>
      <c r="IC3" s="25" t="s">
        <v>7184</v>
      </c>
      <c r="ID3" s="26">
        <v>2</v>
      </c>
      <c r="IE3" s="260" t="s">
        <v>6420</v>
      </c>
      <c r="IF3" s="25" t="s">
        <v>7069</v>
      </c>
      <c r="IG3" s="260" t="s">
        <v>6421</v>
      </c>
      <c r="IH3" s="260" t="s">
        <v>6422</v>
      </c>
      <c r="II3" s="342" t="s">
        <v>6421</v>
      </c>
      <c r="IJ3" s="260">
        <v>44931</v>
      </c>
      <c r="IK3" s="261">
        <v>3</v>
      </c>
      <c r="IL3" s="262" t="s">
        <v>7176</v>
      </c>
      <c r="IM3" s="262" t="s">
        <v>6427</v>
      </c>
      <c r="IN3" s="262" t="s">
        <v>7177</v>
      </c>
      <c r="IO3" s="262" t="s">
        <v>72</v>
      </c>
      <c r="IP3" s="262" t="s">
        <v>72</v>
      </c>
      <c r="IQ3" s="262" t="s">
        <v>72</v>
      </c>
      <c r="IR3" s="262">
        <v>2</v>
      </c>
      <c r="IS3" s="262">
        <v>1</v>
      </c>
      <c r="IT3" s="262" t="s">
        <v>6406</v>
      </c>
      <c r="IU3" s="262" t="s">
        <v>6406</v>
      </c>
    </row>
    <row r="4" spans="1:255" ht="114.75">
      <c r="A4" s="22">
        <v>3</v>
      </c>
      <c r="B4" s="22" t="s">
        <v>6192</v>
      </c>
      <c r="C4" s="22" t="s">
        <v>277</v>
      </c>
      <c r="D4" s="22" t="s">
        <v>6445</v>
      </c>
      <c r="E4" s="22" t="s">
        <v>6440</v>
      </c>
      <c r="F4" s="22" t="s">
        <v>153</v>
      </c>
      <c r="G4" s="22" t="s">
        <v>6441</v>
      </c>
      <c r="H4" s="22" t="s">
        <v>6442</v>
      </c>
      <c r="I4" s="22">
        <v>2</v>
      </c>
      <c r="J4" s="22" t="s">
        <v>6443</v>
      </c>
      <c r="K4" s="24" t="s">
        <v>7165</v>
      </c>
      <c r="L4" s="24" t="s">
        <v>7166</v>
      </c>
      <c r="M4" s="22" t="s">
        <v>6334</v>
      </c>
      <c r="N4" s="22" t="s">
        <v>7185</v>
      </c>
      <c r="O4" s="22" t="s">
        <v>7168</v>
      </c>
      <c r="P4" s="22" t="s">
        <v>6131</v>
      </c>
      <c r="Q4" s="22" t="s">
        <v>7169</v>
      </c>
      <c r="R4" s="22" t="s">
        <v>7170</v>
      </c>
      <c r="S4" s="22" t="s">
        <v>7171</v>
      </c>
      <c r="T4" s="22" t="s">
        <v>7186</v>
      </c>
      <c r="U4" s="22">
        <v>3</v>
      </c>
      <c r="V4" s="22"/>
      <c r="W4" s="22" t="b">
        <v>0</v>
      </c>
      <c r="X4" s="22" t="b">
        <v>0</v>
      </c>
      <c r="Y4" s="22" t="s">
        <v>72</v>
      </c>
      <c r="Z4" s="22" t="b">
        <v>1</v>
      </c>
      <c r="AA4" s="22">
        <v>17</v>
      </c>
      <c r="AB4" s="22" t="b">
        <v>0</v>
      </c>
      <c r="AC4" s="22" t="b">
        <v>1</v>
      </c>
      <c r="AD4" s="22">
        <v>0</v>
      </c>
      <c r="AE4" s="22"/>
      <c r="AF4" s="22">
        <v>0</v>
      </c>
      <c r="AG4" s="22">
        <v>0</v>
      </c>
      <c r="AH4" s="23"/>
      <c r="AI4" s="350" t="s">
        <v>6292</v>
      </c>
      <c r="AJ4" s="350" t="s">
        <v>6291</v>
      </c>
      <c r="AK4" s="22">
        <v>6</v>
      </c>
      <c r="AL4" s="258" t="s">
        <v>5765</v>
      </c>
      <c r="AM4" s="258" t="s">
        <v>7173</v>
      </c>
      <c r="AN4" s="258" t="s">
        <v>7187</v>
      </c>
      <c r="AO4" s="22" t="s">
        <v>206</v>
      </c>
      <c r="AP4" s="23" t="s">
        <v>6291</v>
      </c>
      <c r="AQ4" s="23" t="s">
        <v>6291</v>
      </c>
      <c r="AR4" s="23">
        <v>0</v>
      </c>
      <c r="AS4" s="23" t="s">
        <v>72</v>
      </c>
      <c r="AT4" s="23" t="s">
        <v>72</v>
      </c>
      <c r="AU4" s="23" t="s">
        <v>72</v>
      </c>
      <c r="AV4" s="23" t="s">
        <v>277</v>
      </c>
      <c r="AW4" s="23" t="s">
        <v>277</v>
      </c>
      <c r="AX4" s="23" t="s">
        <v>72</v>
      </c>
      <c r="AY4" s="23" t="s">
        <v>72</v>
      </c>
      <c r="AZ4" s="23" t="s">
        <v>72</v>
      </c>
      <c r="BA4" s="23" t="s">
        <v>72</v>
      </c>
      <c r="BB4" s="23" t="s">
        <v>6335</v>
      </c>
      <c r="BC4" s="23" t="s">
        <v>6445</v>
      </c>
      <c r="BD4" s="23" t="s">
        <v>6445</v>
      </c>
      <c r="BE4" s="23">
        <v>0</v>
      </c>
      <c r="BF4" s="23" t="s">
        <v>72</v>
      </c>
      <c r="BG4" s="23" t="s">
        <v>72</v>
      </c>
      <c r="BH4" s="23" t="s">
        <v>72</v>
      </c>
      <c r="BI4" s="23" t="s">
        <v>569</v>
      </c>
      <c r="BJ4" s="23" t="s">
        <v>639</v>
      </c>
      <c r="BK4" s="23">
        <v>0</v>
      </c>
      <c r="BL4" s="23" t="s">
        <v>72</v>
      </c>
      <c r="BM4" s="23" t="s">
        <v>72</v>
      </c>
      <c r="BN4" s="23" t="s">
        <v>72</v>
      </c>
      <c r="BO4" s="350">
        <v>3</v>
      </c>
      <c r="BP4" s="350">
        <v>3</v>
      </c>
      <c r="BQ4" s="350">
        <v>0</v>
      </c>
      <c r="BR4" s="350">
        <v>0</v>
      </c>
      <c r="BS4" s="350">
        <v>0</v>
      </c>
      <c r="BT4" s="351">
        <v>0</v>
      </c>
      <c r="BU4" s="23" t="s">
        <v>38</v>
      </c>
      <c r="BV4" s="23" t="s">
        <v>39</v>
      </c>
      <c r="BW4" s="23" t="s">
        <v>72</v>
      </c>
      <c r="BX4" s="23" t="s">
        <v>72</v>
      </c>
      <c r="BY4" s="23" t="s">
        <v>72</v>
      </c>
      <c r="BZ4" s="23" t="s">
        <v>72</v>
      </c>
      <c r="CA4" s="23">
        <v>4</v>
      </c>
      <c r="CB4" s="23">
        <v>4</v>
      </c>
      <c r="CC4" s="23">
        <v>4</v>
      </c>
      <c r="CD4" s="23">
        <v>0</v>
      </c>
      <c r="CE4" s="23">
        <v>0</v>
      </c>
      <c r="CF4" s="23">
        <v>0</v>
      </c>
      <c r="CG4" s="23">
        <v>2</v>
      </c>
      <c r="CH4" s="23">
        <v>2</v>
      </c>
      <c r="CI4" s="23">
        <v>2</v>
      </c>
      <c r="CJ4" s="23">
        <v>0</v>
      </c>
      <c r="CK4" s="23">
        <v>0</v>
      </c>
      <c r="CL4" s="23">
        <v>0</v>
      </c>
      <c r="CM4" s="23">
        <v>0</v>
      </c>
      <c r="CN4" s="23">
        <v>0</v>
      </c>
      <c r="CO4" s="23">
        <v>0</v>
      </c>
      <c r="CP4" s="23">
        <v>0</v>
      </c>
      <c r="CQ4" s="23">
        <v>0</v>
      </c>
      <c r="CR4" s="23">
        <v>0</v>
      </c>
      <c r="CS4" s="23">
        <v>0</v>
      </c>
      <c r="CT4" s="23">
        <v>0</v>
      </c>
      <c r="CU4" s="23">
        <v>0</v>
      </c>
      <c r="CV4" s="23">
        <v>0</v>
      </c>
      <c r="CW4" s="23">
        <v>0</v>
      </c>
      <c r="CX4" s="23">
        <v>0</v>
      </c>
      <c r="CY4" s="23">
        <v>0</v>
      </c>
      <c r="CZ4" s="23">
        <v>0</v>
      </c>
      <c r="DA4" s="23">
        <v>0</v>
      </c>
      <c r="DB4" s="23">
        <v>0</v>
      </c>
      <c r="DC4" s="23">
        <v>0</v>
      </c>
      <c r="DD4" s="23">
        <v>0</v>
      </c>
      <c r="DE4" s="23">
        <v>0</v>
      </c>
      <c r="DF4" s="23">
        <v>0</v>
      </c>
      <c r="DG4" s="23">
        <v>0</v>
      </c>
      <c r="DH4" s="23">
        <v>0</v>
      </c>
      <c r="DI4" s="23">
        <v>0</v>
      </c>
      <c r="DJ4" s="23">
        <v>0</v>
      </c>
      <c r="DK4" s="23" t="s">
        <v>6331</v>
      </c>
      <c r="DL4" s="23" t="s">
        <v>6331</v>
      </c>
      <c r="DM4" s="23" t="s">
        <v>72</v>
      </c>
      <c r="DN4" s="23" t="s">
        <v>72</v>
      </c>
      <c r="DO4" s="23" t="s">
        <v>72</v>
      </c>
      <c r="DP4" s="23" t="s">
        <v>72</v>
      </c>
      <c r="DQ4" s="23" t="s">
        <v>7175</v>
      </c>
      <c r="DR4" s="23" t="s">
        <v>7175</v>
      </c>
      <c r="DS4" s="23" t="s">
        <v>72</v>
      </c>
      <c r="DT4" s="23" t="s">
        <v>72</v>
      </c>
      <c r="DU4" s="23" t="s">
        <v>72</v>
      </c>
      <c r="DV4" s="23" t="s">
        <v>72</v>
      </c>
      <c r="DW4" s="23">
        <v>80</v>
      </c>
      <c r="DX4" s="23">
        <v>80</v>
      </c>
      <c r="DY4" s="23">
        <v>80</v>
      </c>
      <c r="DZ4" s="23">
        <v>0</v>
      </c>
      <c r="EA4" s="23">
        <v>0</v>
      </c>
      <c r="EB4" s="23">
        <v>0</v>
      </c>
      <c r="EC4" s="23">
        <v>80</v>
      </c>
      <c r="ED4" s="23">
        <v>80</v>
      </c>
      <c r="EE4" s="23">
        <v>80</v>
      </c>
      <c r="EF4" s="23">
        <v>80</v>
      </c>
      <c r="EG4" s="23">
        <v>0</v>
      </c>
      <c r="EH4" s="23">
        <v>0</v>
      </c>
      <c r="EI4" s="23">
        <v>0</v>
      </c>
      <c r="EJ4" s="23">
        <v>80</v>
      </c>
      <c r="EK4" s="23">
        <v>0</v>
      </c>
      <c r="EL4" s="23">
        <v>0</v>
      </c>
      <c r="EM4" s="23">
        <v>0</v>
      </c>
      <c r="EN4" s="23">
        <v>0</v>
      </c>
      <c r="EO4" s="23">
        <v>0</v>
      </c>
      <c r="EP4" s="23">
        <v>0</v>
      </c>
      <c r="EQ4" s="23">
        <v>0</v>
      </c>
      <c r="ER4" s="23">
        <v>0</v>
      </c>
      <c r="ES4" s="23">
        <v>0</v>
      </c>
      <c r="ET4" s="23">
        <v>0</v>
      </c>
      <c r="EU4" s="23">
        <v>0</v>
      </c>
      <c r="EV4" s="23">
        <v>0</v>
      </c>
      <c r="EW4" s="23">
        <v>0</v>
      </c>
      <c r="EX4" s="23">
        <v>0</v>
      </c>
      <c r="EY4" s="23">
        <v>0</v>
      </c>
      <c r="EZ4" s="23">
        <v>0</v>
      </c>
      <c r="FA4" s="23">
        <v>0</v>
      </c>
      <c r="FB4" s="23">
        <v>0</v>
      </c>
      <c r="FC4" s="23">
        <v>0</v>
      </c>
      <c r="FD4" s="23">
        <v>0</v>
      </c>
      <c r="FE4" s="23">
        <v>0</v>
      </c>
      <c r="FF4" s="23">
        <v>0</v>
      </c>
      <c r="FG4" s="23">
        <v>0</v>
      </c>
      <c r="FH4" s="23">
        <v>0</v>
      </c>
      <c r="FI4" s="23">
        <v>0</v>
      </c>
      <c r="FJ4" s="23">
        <v>0</v>
      </c>
      <c r="FK4" s="23">
        <v>0</v>
      </c>
      <c r="FL4" s="23">
        <v>0</v>
      </c>
      <c r="FM4" s="23">
        <v>80</v>
      </c>
      <c r="FN4" s="23" t="s">
        <v>152</v>
      </c>
      <c r="FO4" s="23" t="s">
        <v>444</v>
      </c>
      <c r="FP4" s="23">
        <v>0</v>
      </c>
      <c r="FQ4" s="23" t="s">
        <v>72</v>
      </c>
      <c r="FR4" s="23" t="s">
        <v>72</v>
      </c>
      <c r="FS4" s="23" t="s">
        <v>72</v>
      </c>
      <c r="FT4" s="23" t="s">
        <v>6346</v>
      </c>
      <c r="FU4" s="23" t="s">
        <v>6446</v>
      </c>
      <c r="FV4" s="23">
        <v>0</v>
      </c>
      <c r="FW4" s="23" t="s">
        <v>72</v>
      </c>
      <c r="FX4" s="23" t="s">
        <v>72</v>
      </c>
      <c r="FY4" s="23" t="s">
        <v>72</v>
      </c>
      <c r="FZ4" s="23" t="s">
        <v>6346</v>
      </c>
      <c r="GA4" s="23" t="s">
        <v>6446</v>
      </c>
      <c r="GB4" s="23" t="s">
        <v>72</v>
      </c>
      <c r="GC4" s="23" t="s">
        <v>72</v>
      </c>
      <c r="GD4" s="23" t="s">
        <v>72</v>
      </c>
      <c r="GE4" s="23" t="s">
        <v>72</v>
      </c>
      <c r="GF4" s="23">
        <v>26</v>
      </c>
      <c r="GG4" s="23">
        <v>26</v>
      </c>
      <c r="GH4" s="23">
        <v>26</v>
      </c>
      <c r="GI4" s="23">
        <v>0</v>
      </c>
      <c r="GJ4" s="23">
        <v>0</v>
      </c>
      <c r="GK4" s="23">
        <v>0</v>
      </c>
      <c r="GL4" s="23">
        <v>23</v>
      </c>
      <c r="GM4" s="23">
        <v>23</v>
      </c>
      <c r="GN4" s="23">
        <v>23</v>
      </c>
      <c r="GO4" s="23">
        <v>0</v>
      </c>
      <c r="GP4" s="23">
        <v>0</v>
      </c>
      <c r="GQ4" s="23">
        <v>0</v>
      </c>
      <c r="GR4" s="23">
        <v>0</v>
      </c>
      <c r="GS4" s="23">
        <v>0</v>
      </c>
      <c r="GT4" s="23">
        <v>0</v>
      </c>
      <c r="GU4" s="23">
        <v>0</v>
      </c>
      <c r="GV4" s="23">
        <v>0</v>
      </c>
      <c r="GW4" s="23">
        <v>0</v>
      </c>
      <c r="GX4" s="23">
        <v>0</v>
      </c>
      <c r="GY4" s="23">
        <v>0</v>
      </c>
      <c r="GZ4" s="23">
        <v>0</v>
      </c>
      <c r="HA4" s="23">
        <v>0</v>
      </c>
      <c r="HB4" s="23">
        <v>0</v>
      </c>
      <c r="HC4" s="23">
        <v>0</v>
      </c>
      <c r="HD4" s="23">
        <v>0</v>
      </c>
      <c r="HE4" s="23">
        <v>0</v>
      </c>
      <c r="HF4" s="23">
        <v>0</v>
      </c>
      <c r="HG4" s="23">
        <v>0</v>
      </c>
      <c r="HH4" s="23">
        <v>0</v>
      </c>
      <c r="HI4" s="23">
        <v>0</v>
      </c>
      <c r="HJ4" s="23">
        <v>0</v>
      </c>
      <c r="HK4" s="23">
        <v>0</v>
      </c>
      <c r="HL4" s="23">
        <v>0</v>
      </c>
      <c r="HM4" s="23">
        <v>0</v>
      </c>
      <c r="HN4" s="23">
        <v>0</v>
      </c>
      <c r="HO4" s="23">
        <v>0</v>
      </c>
      <c r="HP4" s="23" t="s">
        <v>68</v>
      </c>
      <c r="HQ4" s="23">
        <v>26</v>
      </c>
      <c r="HR4" s="23">
        <v>23</v>
      </c>
      <c r="HS4" s="23">
        <v>0</v>
      </c>
      <c r="HT4" s="23">
        <v>0</v>
      </c>
      <c r="HU4" s="23">
        <v>0</v>
      </c>
      <c r="HV4" s="23">
        <v>0</v>
      </c>
      <c r="HW4" s="22">
        <v>23</v>
      </c>
      <c r="HX4" s="22">
        <v>6</v>
      </c>
      <c r="HY4" s="23">
        <v>97</v>
      </c>
      <c r="HZ4" s="23">
        <v>13</v>
      </c>
      <c r="IA4" s="23"/>
      <c r="IB4" s="23"/>
      <c r="IC4" s="25" t="s">
        <v>7188</v>
      </c>
      <c r="ID4" s="26">
        <v>3</v>
      </c>
      <c r="IE4" s="260" t="s">
        <v>6420</v>
      </c>
      <c r="IF4" s="25" t="s">
        <v>7070</v>
      </c>
      <c r="IG4" s="260" t="s">
        <v>6421</v>
      </c>
      <c r="IH4" s="260" t="s">
        <v>6422</v>
      </c>
      <c r="II4" s="342" t="s">
        <v>6421</v>
      </c>
      <c r="IJ4" s="260">
        <v>44931</v>
      </c>
      <c r="IK4" s="261">
        <v>3</v>
      </c>
      <c r="IL4" s="262" t="s">
        <v>7176</v>
      </c>
      <c r="IM4" s="262" t="s">
        <v>6427</v>
      </c>
      <c r="IN4" s="262" t="s">
        <v>7177</v>
      </c>
      <c r="IO4" s="262" t="s">
        <v>72</v>
      </c>
      <c r="IP4" s="262" t="s">
        <v>72</v>
      </c>
      <c r="IQ4" s="262" t="s">
        <v>72</v>
      </c>
      <c r="IR4" s="262">
        <v>2</v>
      </c>
      <c r="IS4" s="262">
        <v>1</v>
      </c>
      <c r="IT4" s="262" t="s">
        <v>6406</v>
      </c>
      <c r="IU4" s="262" t="s">
        <v>6406</v>
      </c>
    </row>
    <row r="5" spans="1:255" ht="114.75">
      <c r="A5" s="22">
        <v>4</v>
      </c>
      <c r="B5" s="22" t="s">
        <v>6192</v>
      </c>
      <c r="C5" s="22" t="s">
        <v>277</v>
      </c>
      <c r="D5" s="22" t="s">
        <v>6452</v>
      </c>
      <c r="E5" s="22" t="s">
        <v>6447</v>
      </c>
      <c r="F5" s="22" t="s">
        <v>153</v>
      </c>
      <c r="G5" s="22" t="s">
        <v>6448</v>
      </c>
      <c r="H5" s="22" t="s">
        <v>6449</v>
      </c>
      <c r="I5" s="22">
        <v>2</v>
      </c>
      <c r="J5" s="22" t="s">
        <v>6450</v>
      </c>
      <c r="K5" s="24" t="s">
        <v>7165</v>
      </c>
      <c r="L5" s="24" t="s">
        <v>7189</v>
      </c>
      <c r="M5" s="22" t="s">
        <v>6334</v>
      </c>
      <c r="N5" s="22" t="s">
        <v>7190</v>
      </c>
      <c r="O5" s="22" t="s">
        <v>7179</v>
      </c>
      <c r="P5" s="22" t="s">
        <v>6131</v>
      </c>
      <c r="Q5" s="22" t="s">
        <v>7191</v>
      </c>
      <c r="R5" s="22" t="s">
        <v>7192</v>
      </c>
      <c r="S5" s="22" t="s">
        <v>7171</v>
      </c>
      <c r="T5" s="22" t="s">
        <v>7193</v>
      </c>
      <c r="U5" s="22">
        <v>4</v>
      </c>
      <c r="V5" s="22"/>
      <c r="W5" s="22" t="b">
        <v>1</v>
      </c>
      <c r="X5" s="22" t="b">
        <v>1</v>
      </c>
      <c r="Y5" s="22">
        <v>44.5</v>
      </c>
      <c r="Z5" s="22" t="b">
        <v>1</v>
      </c>
      <c r="AA5" s="22">
        <v>17</v>
      </c>
      <c r="AB5" s="22" t="b">
        <v>0</v>
      </c>
      <c r="AC5" s="22" t="b">
        <v>1</v>
      </c>
      <c r="AD5" s="22">
        <v>0</v>
      </c>
      <c r="AE5" s="22"/>
      <c r="AF5" s="22">
        <v>0</v>
      </c>
      <c r="AG5" s="22">
        <v>0</v>
      </c>
      <c r="AH5" s="23"/>
      <c r="AI5" s="350" t="s">
        <v>6292</v>
      </c>
      <c r="AJ5" s="350" t="s">
        <v>6291</v>
      </c>
      <c r="AK5" s="22">
        <v>5</v>
      </c>
      <c r="AL5" s="258" t="s">
        <v>5765</v>
      </c>
      <c r="AM5" s="258" t="s">
        <v>7173</v>
      </c>
      <c r="AN5" s="258" t="s">
        <v>7182</v>
      </c>
      <c r="AO5" s="22" t="s">
        <v>206</v>
      </c>
      <c r="AP5" s="23" t="s">
        <v>6291</v>
      </c>
      <c r="AQ5" s="23" t="s">
        <v>6291</v>
      </c>
      <c r="AR5" s="23">
        <v>0</v>
      </c>
      <c r="AS5" s="23" t="s">
        <v>72</v>
      </c>
      <c r="AT5" s="23" t="s">
        <v>72</v>
      </c>
      <c r="AU5" s="23" t="s">
        <v>72</v>
      </c>
      <c r="AV5" s="23" t="s">
        <v>277</v>
      </c>
      <c r="AW5" s="23" t="s">
        <v>277</v>
      </c>
      <c r="AX5" s="23" t="s">
        <v>72</v>
      </c>
      <c r="AY5" s="23" t="s">
        <v>72</v>
      </c>
      <c r="AZ5" s="23" t="s">
        <v>72</v>
      </c>
      <c r="BA5" s="23" t="s">
        <v>72</v>
      </c>
      <c r="BB5" s="23" t="s">
        <v>6335</v>
      </c>
      <c r="BC5" s="23" t="s">
        <v>6452</v>
      </c>
      <c r="BD5" s="23" t="s">
        <v>6452</v>
      </c>
      <c r="BE5" s="23">
        <v>0</v>
      </c>
      <c r="BF5" s="23" t="s">
        <v>72</v>
      </c>
      <c r="BG5" s="23" t="s">
        <v>72</v>
      </c>
      <c r="BH5" s="23" t="s">
        <v>72</v>
      </c>
      <c r="BI5" s="23" t="s">
        <v>6435</v>
      </c>
      <c r="BJ5" s="23" t="s">
        <v>639</v>
      </c>
      <c r="BK5" s="23">
        <v>0</v>
      </c>
      <c r="BL5" s="23" t="s">
        <v>72</v>
      </c>
      <c r="BM5" s="23" t="s">
        <v>72</v>
      </c>
      <c r="BN5" s="23" t="s">
        <v>72</v>
      </c>
      <c r="BO5" s="350">
        <v>3</v>
      </c>
      <c r="BP5" s="350">
        <v>3</v>
      </c>
      <c r="BQ5" s="350">
        <v>0</v>
      </c>
      <c r="BR5" s="350">
        <v>0</v>
      </c>
      <c r="BS5" s="350">
        <v>0</v>
      </c>
      <c r="BT5" s="351">
        <v>0</v>
      </c>
      <c r="BU5" s="23" t="s">
        <v>6453</v>
      </c>
      <c r="BV5" s="23" t="s">
        <v>39</v>
      </c>
      <c r="BW5" s="23" t="s">
        <v>72</v>
      </c>
      <c r="BX5" s="23" t="s">
        <v>72</v>
      </c>
      <c r="BY5" s="23" t="s">
        <v>72</v>
      </c>
      <c r="BZ5" s="23" t="s">
        <v>72</v>
      </c>
      <c r="CA5" s="23">
        <v>6</v>
      </c>
      <c r="CB5" s="23">
        <v>6</v>
      </c>
      <c r="CC5" s="23">
        <v>4</v>
      </c>
      <c r="CD5" s="23">
        <v>0</v>
      </c>
      <c r="CE5" s="23">
        <v>0</v>
      </c>
      <c r="CF5" s="23">
        <v>0</v>
      </c>
      <c r="CG5" s="23">
        <v>2</v>
      </c>
      <c r="CH5" s="23">
        <v>2</v>
      </c>
      <c r="CI5" s="23">
        <v>2</v>
      </c>
      <c r="CJ5" s="23">
        <v>0</v>
      </c>
      <c r="CK5" s="23">
        <v>0</v>
      </c>
      <c r="CL5" s="23">
        <v>0</v>
      </c>
      <c r="CM5" s="23">
        <v>0</v>
      </c>
      <c r="CN5" s="23">
        <v>0</v>
      </c>
      <c r="CO5" s="23">
        <v>0</v>
      </c>
      <c r="CP5" s="23">
        <v>0</v>
      </c>
      <c r="CQ5" s="23">
        <v>0</v>
      </c>
      <c r="CR5" s="23">
        <v>0</v>
      </c>
      <c r="CS5" s="23">
        <v>0</v>
      </c>
      <c r="CT5" s="23">
        <v>0</v>
      </c>
      <c r="CU5" s="23">
        <v>0</v>
      </c>
      <c r="CV5" s="23">
        <v>0</v>
      </c>
      <c r="CW5" s="23">
        <v>0</v>
      </c>
      <c r="CX5" s="23">
        <v>0</v>
      </c>
      <c r="CY5" s="23">
        <v>0</v>
      </c>
      <c r="CZ5" s="23">
        <v>0</v>
      </c>
      <c r="DA5" s="23">
        <v>0</v>
      </c>
      <c r="DB5" s="23">
        <v>0</v>
      </c>
      <c r="DC5" s="23">
        <v>0</v>
      </c>
      <c r="DD5" s="23">
        <v>0</v>
      </c>
      <c r="DE5" s="23">
        <v>0</v>
      </c>
      <c r="DF5" s="23">
        <v>0</v>
      </c>
      <c r="DG5" s="23">
        <v>0</v>
      </c>
      <c r="DH5" s="23">
        <v>0</v>
      </c>
      <c r="DI5" s="23">
        <v>0</v>
      </c>
      <c r="DJ5" s="23">
        <v>0</v>
      </c>
      <c r="DK5" s="23" t="s">
        <v>6454</v>
      </c>
      <c r="DL5" s="23" t="s">
        <v>6331</v>
      </c>
      <c r="DM5" s="23" t="s">
        <v>72</v>
      </c>
      <c r="DN5" s="23" t="s">
        <v>72</v>
      </c>
      <c r="DO5" s="23" t="s">
        <v>72</v>
      </c>
      <c r="DP5" s="23" t="s">
        <v>72</v>
      </c>
      <c r="DQ5" s="23" t="s">
        <v>7194</v>
      </c>
      <c r="DR5" s="23" t="s">
        <v>7175</v>
      </c>
      <c r="DS5" s="23" t="s">
        <v>72</v>
      </c>
      <c r="DT5" s="23" t="s">
        <v>72</v>
      </c>
      <c r="DU5" s="23" t="s">
        <v>72</v>
      </c>
      <c r="DV5" s="23" t="s">
        <v>72</v>
      </c>
      <c r="DW5" s="23">
        <v>120</v>
      </c>
      <c r="DX5" s="23">
        <v>120</v>
      </c>
      <c r="DY5" s="23">
        <v>80</v>
      </c>
      <c r="DZ5" s="23">
        <v>0</v>
      </c>
      <c r="EA5" s="23">
        <v>0</v>
      </c>
      <c r="EB5" s="23">
        <v>0</v>
      </c>
      <c r="EC5" s="23">
        <v>120</v>
      </c>
      <c r="ED5" s="23">
        <v>80</v>
      </c>
      <c r="EE5" s="23">
        <v>80</v>
      </c>
      <c r="EF5" s="23">
        <v>80</v>
      </c>
      <c r="EG5" s="23">
        <v>0</v>
      </c>
      <c r="EH5" s="23">
        <v>0</v>
      </c>
      <c r="EI5" s="23">
        <v>0</v>
      </c>
      <c r="EJ5" s="23">
        <v>80</v>
      </c>
      <c r="EK5" s="23">
        <v>0</v>
      </c>
      <c r="EL5" s="23">
        <v>0</v>
      </c>
      <c r="EM5" s="23">
        <v>0</v>
      </c>
      <c r="EN5" s="23">
        <v>0</v>
      </c>
      <c r="EO5" s="23">
        <v>0</v>
      </c>
      <c r="EP5" s="23">
        <v>0</v>
      </c>
      <c r="EQ5" s="23">
        <v>0</v>
      </c>
      <c r="ER5" s="23">
        <v>0</v>
      </c>
      <c r="ES5" s="23">
        <v>0</v>
      </c>
      <c r="ET5" s="23">
        <v>0</v>
      </c>
      <c r="EU5" s="23">
        <v>0</v>
      </c>
      <c r="EV5" s="23">
        <v>0</v>
      </c>
      <c r="EW5" s="23">
        <v>0</v>
      </c>
      <c r="EX5" s="23">
        <v>0</v>
      </c>
      <c r="EY5" s="23">
        <v>0</v>
      </c>
      <c r="EZ5" s="23">
        <v>0</v>
      </c>
      <c r="FA5" s="23">
        <v>0</v>
      </c>
      <c r="FB5" s="23">
        <v>0</v>
      </c>
      <c r="FC5" s="23">
        <v>0</v>
      </c>
      <c r="FD5" s="23">
        <v>0</v>
      </c>
      <c r="FE5" s="23">
        <v>0</v>
      </c>
      <c r="FF5" s="23">
        <v>0</v>
      </c>
      <c r="FG5" s="23">
        <v>0</v>
      </c>
      <c r="FH5" s="23">
        <v>0</v>
      </c>
      <c r="FI5" s="23">
        <v>0</v>
      </c>
      <c r="FJ5" s="23">
        <v>0</v>
      </c>
      <c r="FK5" s="23">
        <v>0</v>
      </c>
      <c r="FL5" s="23">
        <v>0</v>
      </c>
      <c r="FM5" s="23">
        <v>120</v>
      </c>
      <c r="FN5" s="23" t="s">
        <v>152</v>
      </c>
      <c r="FO5" s="23" t="s">
        <v>444</v>
      </c>
      <c r="FP5" s="23">
        <v>0</v>
      </c>
      <c r="FQ5" s="23" t="s">
        <v>72</v>
      </c>
      <c r="FR5" s="23" t="s">
        <v>72</v>
      </c>
      <c r="FS5" s="23" t="s">
        <v>72</v>
      </c>
      <c r="FT5" s="23" t="s">
        <v>6455</v>
      </c>
      <c r="FU5" s="23" t="s">
        <v>6456</v>
      </c>
      <c r="FV5" s="23">
        <v>0</v>
      </c>
      <c r="FW5" s="23" t="s">
        <v>72</v>
      </c>
      <c r="FX5" s="23" t="s">
        <v>72</v>
      </c>
      <c r="FY5" s="23" t="s">
        <v>72</v>
      </c>
      <c r="FZ5" s="23" t="s">
        <v>6455</v>
      </c>
      <c r="GA5" s="23" t="s">
        <v>6456</v>
      </c>
      <c r="GB5" s="23" t="s">
        <v>72</v>
      </c>
      <c r="GC5" s="23" t="s">
        <v>72</v>
      </c>
      <c r="GD5" s="23" t="s">
        <v>72</v>
      </c>
      <c r="GE5" s="23" t="s">
        <v>72</v>
      </c>
      <c r="GF5" s="23">
        <v>44.5</v>
      </c>
      <c r="GG5" s="23">
        <v>44.5</v>
      </c>
      <c r="GH5" s="23">
        <v>44.5</v>
      </c>
      <c r="GI5" s="23">
        <v>0</v>
      </c>
      <c r="GJ5" s="23">
        <v>0</v>
      </c>
      <c r="GK5" s="23">
        <v>0</v>
      </c>
      <c r="GL5" s="23">
        <v>46</v>
      </c>
      <c r="GM5" s="23">
        <v>46</v>
      </c>
      <c r="GN5" s="23">
        <v>46</v>
      </c>
      <c r="GO5" s="23">
        <v>0</v>
      </c>
      <c r="GP5" s="23">
        <v>0</v>
      </c>
      <c r="GQ5" s="23">
        <v>0</v>
      </c>
      <c r="GR5" s="23">
        <v>0</v>
      </c>
      <c r="GS5" s="23">
        <v>0</v>
      </c>
      <c r="GT5" s="23">
        <v>0</v>
      </c>
      <c r="GU5" s="23">
        <v>0</v>
      </c>
      <c r="GV5" s="23">
        <v>0</v>
      </c>
      <c r="GW5" s="23">
        <v>0</v>
      </c>
      <c r="GX5" s="23">
        <v>0</v>
      </c>
      <c r="GY5" s="23">
        <v>0</v>
      </c>
      <c r="GZ5" s="23">
        <v>0</v>
      </c>
      <c r="HA5" s="23">
        <v>0</v>
      </c>
      <c r="HB5" s="23">
        <v>0</v>
      </c>
      <c r="HC5" s="23">
        <v>0</v>
      </c>
      <c r="HD5" s="23">
        <v>0</v>
      </c>
      <c r="HE5" s="23">
        <v>0</v>
      </c>
      <c r="HF5" s="23">
        <v>0</v>
      </c>
      <c r="HG5" s="23">
        <v>0</v>
      </c>
      <c r="HH5" s="23">
        <v>0</v>
      </c>
      <c r="HI5" s="23">
        <v>0</v>
      </c>
      <c r="HJ5" s="23">
        <v>0</v>
      </c>
      <c r="HK5" s="23">
        <v>0</v>
      </c>
      <c r="HL5" s="23">
        <v>0</v>
      </c>
      <c r="HM5" s="23">
        <v>0</v>
      </c>
      <c r="HN5" s="23">
        <v>0</v>
      </c>
      <c r="HO5" s="23">
        <v>0</v>
      </c>
      <c r="HP5" s="23" t="s">
        <v>68</v>
      </c>
      <c r="HQ5" s="23">
        <v>44.5</v>
      </c>
      <c r="HR5" s="23">
        <v>46</v>
      </c>
      <c r="HS5" s="23">
        <v>0</v>
      </c>
      <c r="HT5" s="23">
        <v>0</v>
      </c>
      <c r="HU5" s="23">
        <v>0</v>
      </c>
      <c r="HV5" s="23">
        <v>0</v>
      </c>
      <c r="HW5" s="22">
        <v>44.5</v>
      </c>
      <c r="HX5" s="22">
        <v>27.5</v>
      </c>
      <c r="HY5" s="23">
        <v>97</v>
      </c>
      <c r="HZ5" s="23">
        <v>13</v>
      </c>
      <c r="IA5" s="23"/>
      <c r="IB5" s="23"/>
      <c r="IC5" s="25" t="s">
        <v>7195</v>
      </c>
      <c r="ID5" s="26">
        <v>4</v>
      </c>
      <c r="IE5" s="260" t="s">
        <v>6420</v>
      </c>
      <c r="IF5" s="25" t="s">
        <v>7071</v>
      </c>
      <c r="IG5" s="260" t="s">
        <v>6421</v>
      </c>
      <c r="IH5" s="260" t="s">
        <v>6422</v>
      </c>
      <c r="II5" s="342" t="s">
        <v>6421</v>
      </c>
      <c r="IJ5" s="260">
        <v>44931</v>
      </c>
      <c r="IK5" s="261">
        <v>3</v>
      </c>
      <c r="IL5" s="262" t="s">
        <v>7176</v>
      </c>
      <c r="IM5" s="262" t="s">
        <v>6427</v>
      </c>
      <c r="IN5" s="262" t="s">
        <v>7177</v>
      </c>
      <c r="IO5" s="262" t="s">
        <v>72</v>
      </c>
      <c r="IP5" s="262" t="s">
        <v>72</v>
      </c>
      <c r="IQ5" s="262" t="s">
        <v>72</v>
      </c>
      <c r="IR5" s="262">
        <v>2</v>
      </c>
      <c r="IS5" s="262">
        <v>1</v>
      </c>
      <c r="IT5" s="262" t="s">
        <v>6406</v>
      </c>
      <c r="IU5" s="262" t="s">
        <v>6406</v>
      </c>
    </row>
    <row r="6" spans="1:255" ht="114.75">
      <c r="A6" s="22">
        <v>5</v>
      </c>
      <c r="B6" s="22" t="s">
        <v>6192</v>
      </c>
      <c r="C6" s="22" t="s">
        <v>277</v>
      </c>
      <c r="D6" s="22" t="s">
        <v>6462</v>
      </c>
      <c r="E6" s="22" t="s">
        <v>6457</v>
      </c>
      <c r="F6" s="22" t="s">
        <v>153</v>
      </c>
      <c r="G6" s="22" t="s">
        <v>6458</v>
      </c>
      <c r="H6" s="22" t="s">
        <v>6459</v>
      </c>
      <c r="I6" s="22">
        <v>2</v>
      </c>
      <c r="J6" s="22" t="s">
        <v>6460</v>
      </c>
      <c r="K6" s="24" t="s">
        <v>7165</v>
      </c>
      <c r="L6" s="24" t="s">
        <v>7189</v>
      </c>
      <c r="M6" s="22" t="s">
        <v>6334</v>
      </c>
      <c r="N6" s="22" t="s">
        <v>7196</v>
      </c>
      <c r="O6" s="22" t="s">
        <v>7168</v>
      </c>
      <c r="P6" s="22" t="s">
        <v>6131</v>
      </c>
      <c r="Q6" s="22" t="s">
        <v>7169</v>
      </c>
      <c r="R6" s="22" t="s">
        <v>7170</v>
      </c>
      <c r="S6" s="22" t="s">
        <v>7171</v>
      </c>
      <c r="T6" s="22" t="s">
        <v>7197</v>
      </c>
      <c r="U6" s="22">
        <v>5</v>
      </c>
      <c r="V6" s="22"/>
      <c r="W6" s="22" t="b">
        <v>1</v>
      </c>
      <c r="X6" s="22" t="b">
        <v>1</v>
      </c>
      <c r="Y6" s="22">
        <v>44</v>
      </c>
      <c r="Z6" s="22" t="b">
        <v>1</v>
      </c>
      <c r="AA6" s="22">
        <v>16</v>
      </c>
      <c r="AB6" s="22" t="b">
        <v>0</v>
      </c>
      <c r="AC6" s="22" t="b">
        <v>1</v>
      </c>
      <c r="AD6" s="22">
        <v>0</v>
      </c>
      <c r="AE6" s="22"/>
      <c r="AF6" s="22">
        <v>0</v>
      </c>
      <c r="AG6" s="22">
        <v>0</v>
      </c>
      <c r="AH6" s="23"/>
      <c r="AI6" s="350" t="s">
        <v>6292</v>
      </c>
      <c r="AJ6" s="350" t="s">
        <v>6291</v>
      </c>
      <c r="AK6" s="22">
        <v>4</v>
      </c>
      <c r="AL6" s="258" t="s">
        <v>5765</v>
      </c>
      <c r="AM6" s="258" t="s">
        <v>7173</v>
      </c>
      <c r="AN6" s="258" t="s">
        <v>7198</v>
      </c>
      <c r="AO6" s="22" t="s">
        <v>206</v>
      </c>
      <c r="AP6" s="23" t="s">
        <v>6291</v>
      </c>
      <c r="AQ6" s="23" t="s">
        <v>6291</v>
      </c>
      <c r="AR6" s="23">
        <v>0</v>
      </c>
      <c r="AS6" s="23" t="s">
        <v>72</v>
      </c>
      <c r="AT6" s="23" t="s">
        <v>72</v>
      </c>
      <c r="AU6" s="23" t="s">
        <v>72</v>
      </c>
      <c r="AV6" s="23" t="s">
        <v>277</v>
      </c>
      <c r="AW6" s="23" t="s">
        <v>277</v>
      </c>
      <c r="AX6" s="23" t="s">
        <v>72</v>
      </c>
      <c r="AY6" s="23" t="s">
        <v>72</v>
      </c>
      <c r="AZ6" s="23" t="s">
        <v>72</v>
      </c>
      <c r="BA6" s="23" t="s">
        <v>72</v>
      </c>
      <c r="BB6" s="23" t="s">
        <v>6335</v>
      </c>
      <c r="BC6" s="23" t="s">
        <v>6462</v>
      </c>
      <c r="BD6" s="23" t="s">
        <v>6462</v>
      </c>
      <c r="BE6" s="23">
        <v>0</v>
      </c>
      <c r="BF6" s="23" t="s">
        <v>72</v>
      </c>
      <c r="BG6" s="23" t="s">
        <v>72</v>
      </c>
      <c r="BH6" s="23" t="s">
        <v>72</v>
      </c>
      <c r="BI6" s="23" t="s">
        <v>569</v>
      </c>
      <c r="BJ6" s="23" t="s">
        <v>639</v>
      </c>
      <c r="BK6" s="23">
        <v>0</v>
      </c>
      <c r="BL6" s="23" t="s">
        <v>72</v>
      </c>
      <c r="BM6" s="23" t="s">
        <v>72</v>
      </c>
      <c r="BN6" s="23" t="s">
        <v>72</v>
      </c>
      <c r="BO6" s="350">
        <v>3</v>
      </c>
      <c r="BP6" s="350">
        <v>3</v>
      </c>
      <c r="BQ6" s="350">
        <v>0</v>
      </c>
      <c r="BR6" s="350">
        <v>0</v>
      </c>
      <c r="BS6" s="350">
        <v>0</v>
      </c>
      <c r="BT6" s="351">
        <v>0</v>
      </c>
      <c r="BU6" s="23" t="s">
        <v>38</v>
      </c>
      <c r="BV6" s="23" t="s">
        <v>39</v>
      </c>
      <c r="BW6" s="23" t="s">
        <v>72</v>
      </c>
      <c r="BX6" s="23" t="s">
        <v>72</v>
      </c>
      <c r="BY6" s="23" t="s">
        <v>72</v>
      </c>
      <c r="BZ6" s="23" t="s">
        <v>72</v>
      </c>
      <c r="CA6" s="23">
        <v>4</v>
      </c>
      <c r="CB6" s="23">
        <v>4</v>
      </c>
      <c r="CC6" s="23">
        <v>4</v>
      </c>
      <c r="CD6" s="23">
        <v>0</v>
      </c>
      <c r="CE6" s="23">
        <v>0</v>
      </c>
      <c r="CF6" s="23">
        <v>0</v>
      </c>
      <c r="CG6" s="23">
        <v>2</v>
      </c>
      <c r="CH6" s="23">
        <v>2</v>
      </c>
      <c r="CI6" s="23">
        <v>2</v>
      </c>
      <c r="CJ6" s="23">
        <v>0</v>
      </c>
      <c r="CK6" s="23">
        <v>0</v>
      </c>
      <c r="CL6" s="23">
        <v>0</v>
      </c>
      <c r="CM6" s="23">
        <v>0</v>
      </c>
      <c r="CN6" s="23">
        <v>0</v>
      </c>
      <c r="CO6" s="23">
        <v>0</v>
      </c>
      <c r="CP6" s="23">
        <v>0</v>
      </c>
      <c r="CQ6" s="23">
        <v>0</v>
      </c>
      <c r="CR6" s="23">
        <v>0</v>
      </c>
      <c r="CS6" s="23">
        <v>0</v>
      </c>
      <c r="CT6" s="23">
        <v>0</v>
      </c>
      <c r="CU6" s="23">
        <v>0</v>
      </c>
      <c r="CV6" s="23">
        <v>0</v>
      </c>
      <c r="CW6" s="23">
        <v>0</v>
      </c>
      <c r="CX6" s="23">
        <v>0</v>
      </c>
      <c r="CY6" s="23">
        <v>0</v>
      </c>
      <c r="CZ6" s="23">
        <v>0</v>
      </c>
      <c r="DA6" s="23">
        <v>0</v>
      </c>
      <c r="DB6" s="23">
        <v>0</v>
      </c>
      <c r="DC6" s="23">
        <v>0</v>
      </c>
      <c r="DD6" s="23">
        <v>0</v>
      </c>
      <c r="DE6" s="23">
        <v>0</v>
      </c>
      <c r="DF6" s="23">
        <v>0</v>
      </c>
      <c r="DG6" s="23">
        <v>0</v>
      </c>
      <c r="DH6" s="23">
        <v>0</v>
      </c>
      <c r="DI6" s="23">
        <v>0</v>
      </c>
      <c r="DJ6" s="23">
        <v>0</v>
      </c>
      <c r="DK6" s="23" t="s">
        <v>6331</v>
      </c>
      <c r="DL6" s="23" t="s">
        <v>6331</v>
      </c>
      <c r="DM6" s="23" t="s">
        <v>72</v>
      </c>
      <c r="DN6" s="23" t="s">
        <v>72</v>
      </c>
      <c r="DO6" s="23" t="s">
        <v>72</v>
      </c>
      <c r="DP6" s="23" t="s">
        <v>72</v>
      </c>
      <c r="DQ6" s="23" t="s">
        <v>7175</v>
      </c>
      <c r="DR6" s="23" t="s">
        <v>7175</v>
      </c>
      <c r="DS6" s="23" t="s">
        <v>72</v>
      </c>
      <c r="DT6" s="23" t="s">
        <v>72</v>
      </c>
      <c r="DU6" s="23" t="s">
        <v>72</v>
      </c>
      <c r="DV6" s="23" t="s">
        <v>72</v>
      </c>
      <c r="DW6" s="23">
        <v>80</v>
      </c>
      <c r="DX6" s="23">
        <v>80</v>
      </c>
      <c r="DY6" s="23">
        <v>80</v>
      </c>
      <c r="DZ6" s="23">
        <v>0</v>
      </c>
      <c r="EA6" s="23">
        <v>0</v>
      </c>
      <c r="EB6" s="23">
        <v>0</v>
      </c>
      <c r="EC6" s="23">
        <v>80</v>
      </c>
      <c r="ED6" s="23">
        <v>80</v>
      </c>
      <c r="EE6" s="23">
        <v>80</v>
      </c>
      <c r="EF6" s="23">
        <v>80</v>
      </c>
      <c r="EG6" s="23">
        <v>0</v>
      </c>
      <c r="EH6" s="23">
        <v>0</v>
      </c>
      <c r="EI6" s="23">
        <v>0</v>
      </c>
      <c r="EJ6" s="23">
        <v>80</v>
      </c>
      <c r="EK6" s="23">
        <v>0</v>
      </c>
      <c r="EL6" s="23">
        <v>0</v>
      </c>
      <c r="EM6" s="23">
        <v>0</v>
      </c>
      <c r="EN6" s="23">
        <v>0</v>
      </c>
      <c r="EO6" s="23">
        <v>0</v>
      </c>
      <c r="EP6" s="23">
        <v>0</v>
      </c>
      <c r="EQ6" s="23">
        <v>0</v>
      </c>
      <c r="ER6" s="23">
        <v>0</v>
      </c>
      <c r="ES6" s="23">
        <v>0</v>
      </c>
      <c r="ET6" s="23">
        <v>0</v>
      </c>
      <c r="EU6" s="23">
        <v>0</v>
      </c>
      <c r="EV6" s="23">
        <v>0</v>
      </c>
      <c r="EW6" s="23">
        <v>0</v>
      </c>
      <c r="EX6" s="23">
        <v>0</v>
      </c>
      <c r="EY6" s="23">
        <v>0</v>
      </c>
      <c r="EZ6" s="23">
        <v>0</v>
      </c>
      <c r="FA6" s="23">
        <v>0</v>
      </c>
      <c r="FB6" s="23">
        <v>0</v>
      </c>
      <c r="FC6" s="23">
        <v>0</v>
      </c>
      <c r="FD6" s="23">
        <v>0</v>
      </c>
      <c r="FE6" s="23">
        <v>0</v>
      </c>
      <c r="FF6" s="23">
        <v>0</v>
      </c>
      <c r="FG6" s="23">
        <v>0</v>
      </c>
      <c r="FH6" s="23">
        <v>0</v>
      </c>
      <c r="FI6" s="23">
        <v>0</v>
      </c>
      <c r="FJ6" s="23">
        <v>0</v>
      </c>
      <c r="FK6" s="23">
        <v>0</v>
      </c>
      <c r="FL6" s="23">
        <v>0</v>
      </c>
      <c r="FM6" s="23">
        <v>80</v>
      </c>
      <c r="FN6" s="23" t="s">
        <v>152</v>
      </c>
      <c r="FO6" s="23" t="s">
        <v>444</v>
      </c>
      <c r="FP6" s="23">
        <v>0</v>
      </c>
      <c r="FQ6" s="23" t="s">
        <v>72</v>
      </c>
      <c r="FR6" s="23" t="s">
        <v>72</v>
      </c>
      <c r="FS6" s="23" t="s">
        <v>72</v>
      </c>
      <c r="FT6" s="23" t="s">
        <v>6456</v>
      </c>
      <c r="FU6" s="23" t="s">
        <v>6463</v>
      </c>
      <c r="FV6" s="23">
        <v>0</v>
      </c>
      <c r="FW6" s="23" t="s">
        <v>72</v>
      </c>
      <c r="FX6" s="23" t="s">
        <v>72</v>
      </c>
      <c r="FY6" s="23" t="s">
        <v>72</v>
      </c>
      <c r="FZ6" s="23" t="s">
        <v>6456</v>
      </c>
      <c r="GA6" s="23" t="s">
        <v>6463</v>
      </c>
      <c r="GB6" s="23" t="s">
        <v>72</v>
      </c>
      <c r="GC6" s="23" t="s">
        <v>72</v>
      </c>
      <c r="GD6" s="23" t="s">
        <v>72</v>
      </c>
      <c r="GE6" s="23" t="s">
        <v>72</v>
      </c>
      <c r="GF6" s="23">
        <v>46</v>
      </c>
      <c r="GG6" s="23">
        <v>46</v>
      </c>
      <c r="GH6" s="23">
        <v>46</v>
      </c>
      <c r="GI6" s="23">
        <v>0</v>
      </c>
      <c r="GJ6" s="23">
        <v>0</v>
      </c>
      <c r="GK6" s="23">
        <v>0</v>
      </c>
      <c r="GL6" s="23">
        <v>44</v>
      </c>
      <c r="GM6" s="23">
        <v>44</v>
      </c>
      <c r="GN6" s="23">
        <v>44</v>
      </c>
      <c r="GO6" s="23">
        <v>0</v>
      </c>
      <c r="GP6" s="23">
        <v>0</v>
      </c>
      <c r="GQ6" s="23">
        <v>0</v>
      </c>
      <c r="GR6" s="23">
        <v>0</v>
      </c>
      <c r="GS6" s="23">
        <v>0</v>
      </c>
      <c r="GT6" s="23">
        <v>0</v>
      </c>
      <c r="GU6" s="23">
        <v>0</v>
      </c>
      <c r="GV6" s="23">
        <v>0</v>
      </c>
      <c r="GW6" s="23">
        <v>0</v>
      </c>
      <c r="GX6" s="23">
        <v>0</v>
      </c>
      <c r="GY6" s="23">
        <v>0</v>
      </c>
      <c r="GZ6" s="23">
        <v>0</v>
      </c>
      <c r="HA6" s="23">
        <v>0</v>
      </c>
      <c r="HB6" s="23">
        <v>0</v>
      </c>
      <c r="HC6" s="23">
        <v>0</v>
      </c>
      <c r="HD6" s="23">
        <v>0</v>
      </c>
      <c r="HE6" s="23">
        <v>0</v>
      </c>
      <c r="HF6" s="23">
        <v>0</v>
      </c>
      <c r="HG6" s="23">
        <v>0</v>
      </c>
      <c r="HH6" s="23">
        <v>0</v>
      </c>
      <c r="HI6" s="23">
        <v>0</v>
      </c>
      <c r="HJ6" s="23">
        <v>0</v>
      </c>
      <c r="HK6" s="23">
        <v>0</v>
      </c>
      <c r="HL6" s="23">
        <v>0</v>
      </c>
      <c r="HM6" s="23">
        <v>0</v>
      </c>
      <c r="HN6" s="23">
        <v>0</v>
      </c>
      <c r="HO6" s="23">
        <v>0</v>
      </c>
      <c r="HP6" s="23" t="s">
        <v>68</v>
      </c>
      <c r="HQ6" s="23">
        <v>46</v>
      </c>
      <c r="HR6" s="23">
        <v>44</v>
      </c>
      <c r="HS6" s="23">
        <v>0</v>
      </c>
      <c r="HT6" s="23">
        <v>0</v>
      </c>
      <c r="HU6" s="23">
        <v>0</v>
      </c>
      <c r="HV6" s="23">
        <v>0</v>
      </c>
      <c r="HW6" s="22">
        <v>44</v>
      </c>
      <c r="HX6" s="22">
        <v>28</v>
      </c>
      <c r="HY6" s="23">
        <v>97</v>
      </c>
      <c r="HZ6" s="23">
        <v>13</v>
      </c>
      <c r="IA6" s="23"/>
      <c r="IB6" s="23"/>
      <c r="IC6" s="25" t="s">
        <v>7199</v>
      </c>
      <c r="ID6" s="26">
        <v>5</v>
      </c>
      <c r="IE6" s="260" t="s">
        <v>6420</v>
      </c>
      <c r="IF6" s="25" t="s">
        <v>7072</v>
      </c>
      <c r="IG6" s="260" t="s">
        <v>6421</v>
      </c>
      <c r="IH6" s="260" t="s">
        <v>6422</v>
      </c>
      <c r="II6" s="342" t="s">
        <v>6421</v>
      </c>
      <c r="IJ6" s="260">
        <v>44931</v>
      </c>
      <c r="IK6" s="261">
        <v>3</v>
      </c>
      <c r="IL6" s="262" t="s">
        <v>7176</v>
      </c>
      <c r="IM6" s="262" t="s">
        <v>6427</v>
      </c>
      <c r="IN6" s="262" t="s">
        <v>7177</v>
      </c>
      <c r="IO6" s="262" t="s">
        <v>72</v>
      </c>
      <c r="IP6" s="262" t="s">
        <v>72</v>
      </c>
      <c r="IQ6" s="262" t="s">
        <v>72</v>
      </c>
      <c r="IR6" s="262">
        <v>2</v>
      </c>
      <c r="IS6" s="262">
        <v>1</v>
      </c>
      <c r="IT6" s="262" t="s">
        <v>6406</v>
      </c>
      <c r="IU6" s="262" t="s">
        <v>6406</v>
      </c>
    </row>
    <row r="7" spans="1:255" ht="114.75">
      <c r="A7" s="22">
        <v>6</v>
      </c>
      <c r="B7" s="22" t="s">
        <v>6192</v>
      </c>
      <c r="C7" s="22" t="s">
        <v>277</v>
      </c>
      <c r="D7" s="22" t="s">
        <v>6469</v>
      </c>
      <c r="E7" s="22" t="s">
        <v>6464</v>
      </c>
      <c r="F7" s="22" t="s">
        <v>153</v>
      </c>
      <c r="G7" s="22" t="s">
        <v>6465</v>
      </c>
      <c r="H7" s="22" t="s">
        <v>6466</v>
      </c>
      <c r="I7" s="22">
        <v>2</v>
      </c>
      <c r="J7" s="22" t="s">
        <v>6467</v>
      </c>
      <c r="K7" s="24" t="s">
        <v>7165</v>
      </c>
      <c r="L7" s="24" t="s">
        <v>7189</v>
      </c>
      <c r="M7" s="22" t="s">
        <v>6334</v>
      </c>
      <c r="N7" s="22" t="s">
        <v>7200</v>
      </c>
      <c r="O7" s="22" t="s">
        <v>7179</v>
      </c>
      <c r="P7" s="22" t="s">
        <v>6131</v>
      </c>
      <c r="Q7" s="22" t="s">
        <v>7201</v>
      </c>
      <c r="R7" s="22" t="s">
        <v>7202</v>
      </c>
      <c r="S7" s="22" t="s">
        <v>7171</v>
      </c>
      <c r="T7" s="22" t="s">
        <v>7203</v>
      </c>
      <c r="U7" s="22">
        <v>6</v>
      </c>
      <c r="V7" s="22"/>
      <c r="W7" s="22" t="b">
        <v>1</v>
      </c>
      <c r="X7" s="22" t="b">
        <v>0</v>
      </c>
      <c r="Y7" s="22" t="s">
        <v>72</v>
      </c>
      <c r="Z7" s="22" t="b">
        <v>1</v>
      </c>
      <c r="AA7" s="22">
        <v>12</v>
      </c>
      <c r="AB7" s="22" t="b">
        <v>0</v>
      </c>
      <c r="AC7" s="22" t="b">
        <v>1</v>
      </c>
      <c r="AD7" s="22">
        <v>0</v>
      </c>
      <c r="AE7" s="22"/>
      <c r="AF7" s="22">
        <v>0</v>
      </c>
      <c r="AG7" s="22">
        <v>0</v>
      </c>
      <c r="AH7" s="23"/>
      <c r="AI7" s="350" t="s">
        <v>6292</v>
      </c>
      <c r="AJ7" s="350" t="s">
        <v>6291</v>
      </c>
      <c r="AK7" s="22">
        <v>5</v>
      </c>
      <c r="AL7" s="258" t="s">
        <v>5765</v>
      </c>
      <c r="AM7" s="258" t="s">
        <v>7173</v>
      </c>
      <c r="AN7" s="258" t="s">
        <v>7204</v>
      </c>
      <c r="AO7" s="22" t="s">
        <v>206</v>
      </c>
      <c r="AP7" s="23" t="s">
        <v>6291</v>
      </c>
      <c r="AQ7" s="23" t="s">
        <v>6291</v>
      </c>
      <c r="AR7" s="23">
        <v>0</v>
      </c>
      <c r="AS7" s="23" t="s">
        <v>72</v>
      </c>
      <c r="AT7" s="23" t="s">
        <v>72</v>
      </c>
      <c r="AU7" s="23" t="s">
        <v>72</v>
      </c>
      <c r="AV7" s="23" t="s">
        <v>277</v>
      </c>
      <c r="AW7" s="23" t="s">
        <v>277</v>
      </c>
      <c r="AX7" s="23" t="s">
        <v>72</v>
      </c>
      <c r="AY7" s="23" t="s">
        <v>72</v>
      </c>
      <c r="AZ7" s="23" t="s">
        <v>72</v>
      </c>
      <c r="BA7" s="23" t="s">
        <v>72</v>
      </c>
      <c r="BB7" s="23" t="s">
        <v>6335</v>
      </c>
      <c r="BC7" s="23" t="s">
        <v>6469</v>
      </c>
      <c r="BD7" s="23" t="s">
        <v>6469</v>
      </c>
      <c r="BE7" s="23">
        <v>0</v>
      </c>
      <c r="BF7" s="23" t="s">
        <v>72</v>
      </c>
      <c r="BG7" s="23" t="s">
        <v>72</v>
      </c>
      <c r="BH7" s="23" t="s">
        <v>72</v>
      </c>
      <c r="BI7" s="23" t="s">
        <v>6435</v>
      </c>
      <c r="BJ7" s="23" t="s">
        <v>639</v>
      </c>
      <c r="BK7" s="23">
        <v>0</v>
      </c>
      <c r="BL7" s="23" t="s">
        <v>72</v>
      </c>
      <c r="BM7" s="23" t="s">
        <v>72</v>
      </c>
      <c r="BN7" s="23" t="s">
        <v>72</v>
      </c>
      <c r="BO7" s="350">
        <v>3</v>
      </c>
      <c r="BP7" s="350">
        <v>3</v>
      </c>
      <c r="BQ7" s="350">
        <v>0</v>
      </c>
      <c r="BR7" s="350">
        <v>0</v>
      </c>
      <c r="BS7" s="350">
        <v>0</v>
      </c>
      <c r="BT7" s="351">
        <v>0</v>
      </c>
      <c r="BU7" s="23" t="s">
        <v>6470</v>
      </c>
      <c r="BV7" s="23" t="s">
        <v>39</v>
      </c>
      <c r="BW7" s="23" t="s">
        <v>72</v>
      </c>
      <c r="BX7" s="23" t="s">
        <v>72</v>
      </c>
      <c r="BY7" s="23" t="s">
        <v>72</v>
      </c>
      <c r="BZ7" s="23" t="s">
        <v>72</v>
      </c>
      <c r="CA7" s="23">
        <v>6</v>
      </c>
      <c r="CB7" s="23">
        <v>2</v>
      </c>
      <c r="CC7" s="23">
        <v>4</v>
      </c>
      <c r="CD7" s="23">
        <v>0</v>
      </c>
      <c r="CE7" s="23">
        <v>0</v>
      </c>
      <c r="CF7" s="23">
        <v>0</v>
      </c>
      <c r="CG7" s="23">
        <v>2</v>
      </c>
      <c r="CH7" s="23">
        <v>2</v>
      </c>
      <c r="CI7" s="23">
        <v>2</v>
      </c>
      <c r="CJ7" s="23">
        <v>0</v>
      </c>
      <c r="CK7" s="23">
        <v>0</v>
      </c>
      <c r="CL7" s="23">
        <v>0</v>
      </c>
      <c r="CM7" s="23">
        <v>0</v>
      </c>
      <c r="CN7" s="23">
        <v>0</v>
      </c>
      <c r="CO7" s="23">
        <v>0</v>
      </c>
      <c r="CP7" s="23">
        <v>0</v>
      </c>
      <c r="CQ7" s="23">
        <v>0</v>
      </c>
      <c r="CR7" s="23">
        <v>0</v>
      </c>
      <c r="CS7" s="23">
        <v>0</v>
      </c>
      <c r="CT7" s="23">
        <v>0</v>
      </c>
      <c r="CU7" s="23">
        <v>0</v>
      </c>
      <c r="CV7" s="23">
        <v>0</v>
      </c>
      <c r="CW7" s="23">
        <v>0</v>
      </c>
      <c r="CX7" s="23">
        <v>0</v>
      </c>
      <c r="CY7" s="23">
        <v>0</v>
      </c>
      <c r="CZ7" s="23">
        <v>0</v>
      </c>
      <c r="DA7" s="23">
        <v>0</v>
      </c>
      <c r="DB7" s="23">
        <v>0</v>
      </c>
      <c r="DC7" s="23">
        <v>0</v>
      </c>
      <c r="DD7" s="23">
        <v>0</v>
      </c>
      <c r="DE7" s="23">
        <v>0</v>
      </c>
      <c r="DF7" s="23">
        <v>0</v>
      </c>
      <c r="DG7" s="23">
        <v>0</v>
      </c>
      <c r="DH7" s="23">
        <v>0</v>
      </c>
      <c r="DI7" s="23">
        <v>0</v>
      </c>
      <c r="DJ7" s="23">
        <v>0</v>
      </c>
      <c r="DK7" s="23" t="s">
        <v>6472</v>
      </c>
      <c r="DL7" s="23" t="s">
        <v>6331</v>
      </c>
      <c r="DM7" s="23" t="s">
        <v>72</v>
      </c>
      <c r="DN7" s="23" t="s">
        <v>72</v>
      </c>
      <c r="DO7" s="23" t="s">
        <v>72</v>
      </c>
      <c r="DP7" s="23" t="s">
        <v>72</v>
      </c>
      <c r="DQ7" s="23" t="s">
        <v>7205</v>
      </c>
      <c r="DR7" s="23" t="s">
        <v>7175</v>
      </c>
      <c r="DS7" s="23" t="s">
        <v>72</v>
      </c>
      <c r="DT7" s="23" t="s">
        <v>72</v>
      </c>
      <c r="DU7" s="23" t="s">
        <v>72</v>
      </c>
      <c r="DV7" s="23" t="s">
        <v>72</v>
      </c>
      <c r="DW7" s="23">
        <v>120</v>
      </c>
      <c r="DX7" s="23">
        <v>40</v>
      </c>
      <c r="DY7" s="23">
        <v>80</v>
      </c>
      <c r="DZ7" s="23">
        <v>0</v>
      </c>
      <c r="EA7" s="23">
        <v>0</v>
      </c>
      <c r="EB7" s="23">
        <v>0</v>
      </c>
      <c r="EC7" s="23">
        <v>120</v>
      </c>
      <c r="ED7" s="23">
        <v>80</v>
      </c>
      <c r="EE7" s="23">
        <v>80</v>
      </c>
      <c r="EF7" s="23">
        <v>80</v>
      </c>
      <c r="EG7" s="23">
        <v>0</v>
      </c>
      <c r="EH7" s="23">
        <v>0</v>
      </c>
      <c r="EI7" s="23">
        <v>0</v>
      </c>
      <c r="EJ7" s="23">
        <v>80</v>
      </c>
      <c r="EK7" s="23">
        <v>0</v>
      </c>
      <c r="EL7" s="23">
        <v>0</v>
      </c>
      <c r="EM7" s="23">
        <v>0</v>
      </c>
      <c r="EN7" s="23">
        <v>0</v>
      </c>
      <c r="EO7" s="23">
        <v>0</v>
      </c>
      <c r="EP7" s="23">
        <v>0</v>
      </c>
      <c r="EQ7" s="23">
        <v>0</v>
      </c>
      <c r="ER7" s="23">
        <v>0</v>
      </c>
      <c r="ES7" s="23">
        <v>0</v>
      </c>
      <c r="ET7" s="23">
        <v>0</v>
      </c>
      <c r="EU7" s="23">
        <v>0</v>
      </c>
      <c r="EV7" s="23">
        <v>0</v>
      </c>
      <c r="EW7" s="23">
        <v>0</v>
      </c>
      <c r="EX7" s="23">
        <v>0</v>
      </c>
      <c r="EY7" s="23">
        <v>0</v>
      </c>
      <c r="EZ7" s="23">
        <v>0</v>
      </c>
      <c r="FA7" s="23">
        <v>0</v>
      </c>
      <c r="FB7" s="23">
        <v>0</v>
      </c>
      <c r="FC7" s="23">
        <v>0</v>
      </c>
      <c r="FD7" s="23">
        <v>0</v>
      </c>
      <c r="FE7" s="23">
        <v>0</v>
      </c>
      <c r="FF7" s="23">
        <v>0</v>
      </c>
      <c r="FG7" s="23">
        <v>0</v>
      </c>
      <c r="FH7" s="23">
        <v>0</v>
      </c>
      <c r="FI7" s="23">
        <v>0</v>
      </c>
      <c r="FJ7" s="23">
        <v>0</v>
      </c>
      <c r="FK7" s="23">
        <v>0</v>
      </c>
      <c r="FL7" s="23">
        <v>0</v>
      </c>
      <c r="FM7" s="23">
        <v>120</v>
      </c>
      <c r="FN7" s="23" t="s">
        <v>152</v>
      </c>
      <c r="FO7" s="23" t="s">
        <v>444</v>
      </c>
      <c r="FP7" s="23">
        <v>0</v>
      </c>
      <c r="FQ7" s="23" t="s">
        <v>72</v>
      </c>
      <c r="FR7" s="23" t="s">
        <v>72</v>
      </c>
      <c r="FS7" s="23" t="s">
        <v>72</v>
      </c>
      <c r="FT7" s="23" t="s">
        <v>6473</v>
      </c>
      <c r="FU7" s="23" t="s">
        <v>6336</v>
      </c>
      <c r="FV7" s="23">
        <v>0</v>
      </c>
      <c r="FW7" s="23" t="s">
        <v>72</v>
      </c>
      <c r="FX7" s="23" t="s">
        <v>72</v>
      </c>
      <c r="FY7" s="23" t="s">
        <v>72</v>
      </c>
      <c r="FZ7" s="23" t="s">
        <v>6473</v>
      </c>
      <c r="GA7" s="23" t="s">
        <v>6336</v>
      </c>
      <c r="GB7" s="23" t="s">
        <v>72</v>
      </c>
      <c r="GC7" s="23" t="s">
        <v>72</v>
      </c>
      <c r="GD7" s="23" t="s">
        <v>72</v>
      </c>
      <c r="GE7" s="23" t="s">
        <v>72</v>
      </c>
      <c r="GF7" s="23">
        <v>32</v>
      </c>
      <c r="GG7" s="23">
        <v>32</v>
      </c>
      <c r="GH7" s="23">
        <v>32</v>
      </c>
      <c r="GI7" s="23">
        <v>0</v>
      </c>
      <c r="GJ7" s="23">
        <v>0</v>
      </c>
      <c r="GK7" s="23">
        <v>0</v>
      </c>
      <c r="GL7" s="23">
        <v>30</v>
      </c>
      <c r="GM7" s="23">
        <v>30</v>
      </c>
      <c r="GN7" s="23">
        <v>30</v>
      </c>
      <c r="GO7" s="23">
        <v>0</v>
      </c>
      <c r="GP7" s="23">
        <v>0</v>
      </c>
      <c r="GQ7" s="23">
        <v>0</v>
      </c>
      <c r="GR7" s="23">
        <v>0</v>
      </c>
      <c r="GS7" s="23">
        <v>0</v>
      </c>
      <c r="GT7" s="23">
        <v>0</v>
      </c>
      <c r="GU7" s="23">
        <v>0</v>
      </c>
      <c r="GV7" s="23">
        <v>0</v>
      </c>
      <c r="GW7" s="23">
        <v>0</v>
      </c>
      <c r="GX7" s="23">
        <v>0</v>
      </c>
      <c r="GY7" s="23">
        <v>0</v>
      </c>
      <c r="GZ7" s="23">
        <v>0</v>
      </c>
      <c r="HA7" s="23">
        <v>0</v>
      </c>
      <c r="HB7" s="23">
        <v>0</v>
      </c>
      <c r="HC7" s="23">
        <v>0</v>
      </c>
      <c r="HD7" s="23">
        <v>0</v>
      </c>
      <c r="HE7" s="23">
        <v>0</v>
      </c>
      <c r="HF7" s="23">
        <v>0</v>
      </c>
      <c r="HG7" s="23">
        <v>0</v>
      </c>
      <c r="HH7" s="23">
        <v>0</v>
      </c>
      <c r="HI7" s="23">
        <v>0</v>
      </c>
      <c r="HJ7" s="23">
        <v>0</v>
      </c>
      <c r="HK7" s="23">
        <v>0</v>
      </c>
      <c r="HL7" s="23">
        <v>0</v>
      </c>
      <c r="HM7" s="23">
        <v>0</v>
      </c>
      <c r="HN7" s="23">
        <v>0</v>
      </c>
      <c r="HO7" s="23">
        <v>0</v>
      </c>
      <c r="HP7" s="23" t="s">
        <v>68</v>
      </c>
      <c r="HQ7" s="23">
        <v>32</v>
      </c>
      <c r="HR7" s="23">
        <v>30</v>
      </c>
      <c r="HS7" s="23">
        <v>0</v>
      </c>
      <c r="HT7" s="23">
        <v>0</v>
      </c>
      <c r="HU7" s="23">
        <v>0</v>
      </c>
      <c r="HV7" s="23">
        <v>0</v>
      </c>
      <c r="HW7" s="22">
        <v>30</v>
      </c>
      <c r="HX7" s="22">
        <v>18</v>
      </c>
      <c r="HY7" s="23">
        <v>97</v>
      </c>
      <c r="HZ7" s="23">
        <v>13</v>
      </c>
      <c r="IA7" s="23"/>
      <c r="IB7" s="23"/>
      <c r="IC7" s="25" t="s">
        <v>7206</v>
      </c>
      <c r="ID7" s="26">
        <v>6</v>
      </c>
      <c r="IE7" s="260" t="s">
        <v>6420</v>
      </c>
      <c r="IF7" s="25" t="s">
        <v>7073</v>
      </c>
      <c r="IG7" s="260" t="s">
        <v>6421</v>
      </c>
      <c r="IH7" s="260" t="s">
        <v>6422</v>
      </c>
      <c r="II7" s="342" t="s">
        <v>6421</v>
      </c>
      <c r="IJ7" s="260">
        <v>44931</v>
      </c>
      <c r="IK7" s="261">
        <v>3</v>
      </c>
      <c r="IL7" s="262" t="s">
        <v>7176</v>
      </c>
      <c r="IM7" s="262" t="s">
        <v>6427</v>
      </c>
      <c r="IN7" s="262" t="s">
        <v>7177</v>
      </c>
      <c r="IO7" s="262" t="s">
        <v>72</v>
      </c>
      <c r="IP7" s="262" t="s">
        <v>72</v>
      </c>
      <c r="IQ7" s="262" t="s">
        <v>72</v>
      </c>
      <c r="IR7" s="262">
        <v>2</v>
      </c>
      <c r="IS7" s="262">
        <v>1</v>
      </c>
      <c r="IT7" s="262" t="s">
        <v>6406</v>
      </c>
      <c r="IU7" s="262" t="s">
        <v>6406</v>
      </c>
    </row>
    <row r="8" spans="1:255" ht="114.75">
      <c r="A8" s="22">
        <v>7</v>
      </c>
      <c r="B8" s="22" t="s">
        <v>6192</v>
      </c>
      <c r="C8" s="22" t="s">
        <v>277</v>
      </c>
      <c r="D8" s="22" t="s">
        <v>6479</v>
      </c>
      <c r="E8" s="22" t="s">
        <v>6474</v>
      </c>
      <c r="F8" s="22" t="s">
        <v>153</v>
      </c>
      <c r="G8" s="22" t="s">
        <v>6475</v>
      </c>
      <c r="H8" s="22" t="s">
        <v>6476</v>
      </c>
      <c r="I8" s="22">
        <v>2</v>
      </c>
      <c r="J8" s="22" t="s">
        <v>6477</v>
      </c>
      <c r="K8" s="24" t="s">
        <v>7165</v>
      </c>
      <c r="L8" s="24" t="s">
        <v>7189</v>
      </c>
      <c r="M8" s="22" t="s">
        <v>6334</v>
      </c>
      <c r="N8" s="22" t="s">
        <v>7207</v>
      </c>
      <c r="O8" s="22" t="s">
        <v>7179</v>
      </c>
      <c r="P8" s="22" t="s">
        <v>6131</v>
      </c>
      <c r="Q8" s="22" t="s">
        <v>7180</v>
      </c>
      <c r="R8" s="22" t="s">
        <v>7181</v>
      </c>
      <c r="S8" s="22" t="s">
        <v>7171</v>
      </c>
      <c r="T8" s="22" t="s">
        <v>7208</v>
      </c>
      <c r="U8" s="22">
        <v>7</v>
      </c>
      <c r="V8" s="22"/>
      <c r="W8" s="22" t="b">
        <v>1</v>
      </c>
      <c r="X8" s="22" t="b">
        <v>0</v>
      </c>
      <c r="Y8" s="22" t="s">
        <v>72</v>
      </c>
      <c r="Z8" s="22" t="b">
        <v>1</v>
      </c>
      <c r="AA8" s="22">
        <v>14</v>
      </c>
      <c r="AB8" s="22" t="b">
        <v>0</v>
      </c>
      <c r="AC8" s="22" t="b">
        <v>1</v>
      </c>
      <c r="AD8" s="22">
        <v>0</v>
      </c>
      <c r="AE8" s="22"/>
      <c r="AF8" s="22">
        <v>0</v>
      </c>
      <c r="AG8" s="22">
        <v>0</v>
      </c>
      <c r="AH8" s="23"/>
      <c r="AI8" s="350" t="s">
        <v>6292</v>
      </c>
      <c r="AJ8" s="350" t="s">
        <v>6291</v>
      </c>
      <c r="AK8" s="22">
        <v>4</v>
      </c>
      <c r="AL8" s="258" t="s">
        <v>5765</v>
      </c>
      <c r="AM8" s="258" t="s">
        <v>7209</v>
      </c>
      <c r="AN8" s="258" t="s">
        <v>7210</v>
      </c>
      <c r="AO8" s="22" t="s">
        <v>206</v>
      </c>
      <c r="AP8" s="23" t="s">
        <v>6291</v>
      </c>
      <c r="AQ8" s="23" t="s">
        <v>6291</v>
      </c>
      <c r="AR8" s="23">
        <v>0</v>
      </c>
      <c r="AS8" s="23" t="s">
        <v>72</v>
      </c>
      <c r="AT8" s="23" t="s">
        <v>72</v>
      </c>
      <c r="AU8" s="23" t="s">
        <v>72</v>
      </c>
      <c r="AV8" s="23" t="s">
        <v>277</v>
      </c>
      <c r="AW8" s="23" t="s">
        <v>277</v>
      </c>
      <c r="AX8" s="23" t="s">
        <v>72</v>
      </c>
      <c r="AY8" s="23" t="s">
        <v>72</v>
      </c>
      <c r="AZ8" s="23" t="s">
        <v>72</v>
      </c>
      <c r="BA8" s="23" t="s">
        <v>72</v>
      </c>
      <c r="BB8" s="23" t="s">
        <v>6335</v>
      </c>
      <c r="BC8" s="23" t="s">
        <v>6479</v>
      </c>
      <c r="BD8" s="23" t="s">
        <v>6479</v>
      </c>
      <c r="BE8" s="23">
        <v>0</v>
      </c>
      <c r="BF8" s="23" t="s">
        <v>72</v>
      </c>
      <c r="BG8" s="23" t="s">
        <v>72</v>
      </c>
      <c r="BH8" s="23" t="s">
        <v>72</v>
      </c>
      <c r="BI8" s="23" t="s">
        <v>6435</v>
      </c>
      <c r="BJ8" s="23" t="s">
        <v>639</v>
      </c>
      <c r="BK8" s="23">
        <v>0</v>
      </c>
      <c r="BL8" s="23" t="s">
        <v>72</v>
      </c>
      <c r="BM8" s="23" t="s">
        <v>72</v>
      </c>
      <c r="BN8" s="23" t="s">
        <v>72</v>
      </c>
      <c r="BO8" s="350">
        <v>3</v>
      </c>
      <c r="BP8" s="350">
        <v>3</v>
      </c>
      <c r="BQ8" s="350">
        <v>0</v>
      </c>
      <c r="BR8" s="350">
        <v>0</v>
      </c>
      <c r="BS8" s="350">
        <v>0</v>
      </c>
      <c r="BT8" s="351">
        <v>0</v>
      </c>
      <c r="BU8" s="23" t="s">
        <v>6437</v>
      </c>
      <c r="BV8" s="23" t="s">
        <v>39</v>
      </c>
      <c r="BW8" s="23" t="s">
        <v>72</v>
      </c>
      <c r="BX8" s="23" t="s">
        <v>72</v>
      </c>
      <c r="BY8" s="23" t="s">
        <v>72</v>
      </c>
      <c r="BZ8" s="23" t="s">
        <v>72</v>
      </c>
      <c r="CA8" s="23">
        <v>4</v>
      </c>
      <c r="CB8" s="23">
        <v>4</v>
      </c>
      <c r="CC8" s="23">
        <v>6</v>
      </c>
      <c r="CD8" s="23">
        <v>0</v>
      </c>
      <c r="CE8" s="23">
        <v>0</v>
      </c>
      <c r="CF8" s="23">
        <v>0</v>
      </c>
      <c r="CG8" s="23">
        <v>2</v>
      </c>
      <c r="CH8" s="23">
        <v>2</v>
      </c>
      <c r="CI8" s="23">
        <v>2</v>
      </c>
      <c r="CJ8" s="23">
        <v>0</v>
      </c>
      <c r="CK8" s="23">
        <v>0</v>
      </c>
      <c r="CL8" s="23">
        <v>0</v>
      </c>
      <c r="CM8" s="23">
        <v>0</v>
      </c>
      <c r="CN8" s="23">
        <v>0</v>
      </c>
      <c r="CO8" s="23">
        <v>0</v>
      </c>
      <c r="CP8" s="23">
        <v>0</v>
      </c>
      <c r="CQ8" s="23">
        <v>0</v>
      </c>
      <c r="CR8" s="23">
        <v>0</v>
      </c>
      <c r="CS8" s="23">
        <v>0</v>
      </c>
      <c r="CT8" s="23">
        <v>0</v>
      </c>
      <c r="CU8" s="23">
        <v>0</v>
      </c>
      <c r="CV8" s="23">
        <v>0</v>
      </c>
      <c r="CW8" s="23">
        <v>0</v>
      </c>
      <c r="CX8" s="23">
        <v>0</v>
      </c>
      <c r="CY8" s="23">
        <v>0</v>
      </c>
      <c r="CZ8" s="23">
        <v>0</v>
      </c>
      <c r="DA8" s="23">
        <v>0</v>
      </c>
      <c r="DB8" s="23">
        <v>0</v>
      </c>
      <c r="DC8" s="23">
        <v>0</v>
      </c>
      <c r="DD8" s="23">
        <v>0</v>
      </c>
      <c r="DE8" s="23">
        <v>0</v>
      </c>
      <c r="DF8" s="23">
        <v>0</v>
      </c>
      <c r="DG8" s="23">
        <v>0</v>
      </c>
      <c r="DH8" s="23">
        <v>0</v>
      </c>
      <c r="DI8" s="23">
        <v>0</v>
      </c>
      <c r="DJ8" s="23">
        <v>0</v>
      </c>
      <c r="DK8" s="23" t="s">
        <v>6439</v>
      </c>
      <c r="DL8" s="23" t="s">
        <v>6331</v>
      </c>
      <c r="DM8" s="23" t="s">
        <v>72</v>
      </c>
      <c r="DN8" s="23" t="s">
        <v>72</v>
      </c>
      <c r="DO8" s="23" t="s">
        <v>72</v>
      </c>
      <c r="DP8" s="23" t="s">
        <v>72</v>
      </c>
      <c r="DQ8" s="23" t="s">
        <v>7183</v>
      </c>
      <c r="DR8" s="23" t="s">
        <v>7175</v>
      </c>
      <c r="DS8" s="23" t="s">
        <v>72</v>
      </c>
      <c r="DT8" s="23" t="s">
        <v>72</v>
      </c>
      <c r="DU8" s="23" t="s">
        <v>72</v>
      </c>
      <c r="DV8" s="23" t="s">
        <v>72</v>
      </c>
      <c r="DW8" s="23">
        <v>80</v>
      </c>
      <c r="DX8" s="23">
        <v>80</v>
      </c>
      <c r="DY8" s="23">
        <v>120</v>
      </c>
      <c r="DZ8" s="23">
        <v>0</v>
      </c>
      <c r="EA8" s="23">
        <v>0</v>
      </c>
      <c r="EB8" s="23">
        <v>0</v>
      </c>
      <c r="EC8" s="23">
        <v>120</v>
      </c>
      <c r="ED8" s="23">
        <v>80</v>
      </c>
      <c r="EE8" s="23">
        <v>80</v>
      </c>
      <c r="EF8" s="23">
        <v>80</v>
      </c>
      <c r="EG8" s="23">
        <v>0</v>
      </c>
      <c r="EH8" s="23">
        <v>0</v>
      </c>
      <c r="EI8" s="23">
        <v>0</v>
      </c>
      <c r="EJ8" s="23">
        <v>80</v>
      </c>
      <c r="EK8" s="23">
        <v>0</v>
      </c>
      <c r="EL8" s="23">
        <v>0</v>
      </c>
      <c r="EM8" s="23">
        <v>0</v>
      </c>
      <c r="EN8" s="23">
        <v>0</v>
      </c>
      <c r="EO8" s="23">
        <v>0</v>
      </c>
      <c r="EP8" s="23">
        <v>0</v>
      </c>
      <c r="EQ8" s="23">
        <v>0</v>
      </c>
      <c r="ER8" s="23">
        <v>0</v>
      </c>
      <c r="ES8" s="23">
        <v>0</v>
      </c>
      <c r="ET8" s="23">
        <v>0</v>
      </c>
      <c r="EU8" s="23">
        <v>0</v>
      </c>
      <c r="EV8" s="23">
        <v>0</v>
      </c>
      <c r="EW8" s="23">
        <v>0</v>
      </c>
      <c r="EX8" s="23">
        <v>0</v>
      </c>
      <c r="EY8" s="23">
        <v>0</v>
      </c>
      <c r="EZ8" s="23">
        <v>0</v>
      </c>
      <c r="FA8" s="23">
        <v>0</v>
      </c>
      <c r="FB8" s="23">
        <v>0</v>
      </c>
      <c r="FC8" s="23">
        <v>0</v>
      </c>
      <c r="FD8" s="23">
        <v>0</v>
      </c>
      <c r="FE8" s="23">
        <v>0</v>
      </c>
      <c r="FF8" s="23">
        <v>0</v>
      </c>
      <c r="FG8" s="23">
        <v>0</v>
      </c>
      <c r="FH8" s="23">
        <v>0</v>
      </c>
      <c r="FI8" s="23">
        <v>0</v>
      </c>
      <c r="FJ8" s="23">
        <v>0</v>
      </c>
      <c r="FK8" s="23">
        <v>0</v>
      </c>
      <c r="FL8" s="23">
        <v>0</v>
      </c>
      <c r="FM8" s="23">
        <v>120</v>
      </c>
      <c r="FN8" s="23" t="s">
        <v>152</v>
      </c>
      <c r="FO8" s="23" t="s">
        <v>444</v>
      </c>
      <c r="FP8" s="23">
        <v>0</v>
      </c>
      <c r="FQ8" s="23" t="s">
        <v>72</v>
      </c>
      <c r="FR8" s="23" t="s">
        <v>72</v>
      </c>
      <c r="FS8" s="23" t="s">
        <v>72</v>
      </c>
      <c r="FT8" s="23" t="s">
        <v>6336</v>
      </c>
      <c r="FU8" s="23" t="s">
        <v>6480</v>
      </c>
      <c r="FV8" s="23">
        <v>0</v>
      </c>
      <c r="FW8" s="23" t="s">
        <v>72</v>
      </c>
      <c r="FX8" s="23" t="s">
        <v>72</v>
      </c>
      <c r="FY8" s="23" t="s">
        <v>72</v>
      </c>
      <c r="FZ8" s="23" t="s">
        <v>6336</v>
      </c>
      <c r="GA8" s="23" t="s">
        <v>6480</v>
      </c>
      <c r="GB8" s="23" t="s">
        <v>72</v>
      </c>
      <c r="GC8" s="23" t="s">
        <v>72</v>
      </c>
      <c r="GD8" s="23" t="s">
        <v>72</v>
      </c>
      <c r="GE8" s="23" t="s">
        <v>72</v>
      </c>
      <c r="GF8" s="23">
        <v>30</v>
      </c>
      <c r="GG8" s="23">
        <v>30</v>
      </c>
      <c r="GH8" s="23">
        <v>30</v>
      </c>
      <c r="GI8" s="23">
        <v>0</v>
      </c>
      <c r="GJ8" s="23">
        <v>0</v>
      </c>
      <c r="GK8" s="23">
        <v>0</v>
      </c>
      <c r="GL8" s="23">
        <v>40</v>
      </c>
      <c r="GM8" s="23">
        <v>40</v>
      </c>
      <c r="GN8" s="23">
        <v>40</v>
      </c>
      <c r="GO8" s="23">
        <v>0</v>
      </c>
      <c r="GP8" s="23">
        <v>0</v>
      </c>
      <c r="GQ8" s="23">
        <v>0</v>
      </c>
      <c r="GR8" s="23">
        <v>0</v>
      </c>
      <c r="GS8" s="23">
        <v>0</v>
      </c>
      <c r="GT8" s="23">
        <v>0</v>
      </c>
      <c r="GU8" s="23">
        <v>0</v>
      </c>
      <c r="GV8" s="23">
        <v>0</v>
      </c>
      <c r="GW8" s="23">
        <v>0</v>
      </c>
      <c r="GX8" s="23">
        <v>0</v>
      </c>
      <c r="GY8" s="23">
        <v>0</v>
      </c>
      <c r="GZ8" s="23">
        <v>0</v>
      </c>
      <c r="HA8" s="23">
        <v>0</v>
      </c>
      <c r="HB8" s="23">
        <v>0</v>
      </c>
      <c r="HC8" s="23">
        <v>0</v>
      </c>
      <c r="HD8" s="23">
        <v>0</v>
      </c>
      <c r="HE8" s="23">
        <v>0</v>
      </c>
      <c r="HF8" s="23">
        <v>0</v>
      </c>
      <c r="HG8" s="23">
        <v>0</v>
      </c>
      <c r="HH8" s="23">
        <v>0</v>
      </c>
      <c r="HI8" s="23">
        <v>0</v>
      </c>
      <c r="HJ8" s="23">
        <v>0</v>
      </c>
      <c r="HK8" s="23">
        <v>0</v>
      </c>
      <c r="HL8" s="23">
        <v>0</v>
      </c>
      <c r="HM8" s="23">
        <v>0</v>
      </c>
      <c r="HN8" s="23">
        <v>0</v>
      </c>
      <c r="HO8" s="23">
        <v>0</v>
      </c>
      <c r="HP8" s="23" t="s">
        <v>68</v>
      </c>
      <c r="HQ8" s="23">
        <v>30</v>
      </c>
      <c r="HR8" s="23">
        <v>40</v>
      </c>
      <c r="HS8" s="23">
        <v>0</v>
      </c>
      <c r="HT8" s="23">
        <v>0</v>
      </c>
      <c r="HU8" s="23">
        <v>0</v>
      </c>
      <c r="HV8" s="23">
        <v>0</v>
      </c>
      <c r="HW8" s="22">
        <v>30</v>
      </c>
      <c r="HX8" s="22">
        <v>16</v>
      </c>
      <c r="HY8" s="23">
        <v>97</v>
      </c>
      <c r="HZ8" s="23">
        <v>13</v>
      </c>
      <c r="IA8" s="23"/>
      <c r="IB8" s="23"/>
      <c r="IC8" s="25" t="s">
        <v>7211</v>
      </c>
      <c r="ID8" s="26">
        <v>7</v>
      </c>
      <c r="IE8" s="260" t="s">
        <v>6420</v>
      </c>
      <c r="IF8" s="25" t="s">
        <v>7074</v>
      </c>
      <c r="IG8" s="260" t="s">
        <v>6421</v>
      </c>
      <c r="IH8" s="260" t="s">
        <v>6422</v>
      </c>
      <c r="II8" s="342" t="s">
        <v>6421</v>
      </c>
      <c r="IJ8" s="260">
        <v>44931</v>
      </c>
      <c r="IK8" s="261">
        <v>3</v>
      </c>
      <c r="IL8" s="262" t="s">
        <v>7176</v>
      </c>
      <c r="IM8" s="262" t="s">
        <v>6427</v>
      </c>
      <c r="IN8" s="262" t="s">
        <v>7177</v>
      </c>
      <c r="IO8" s="262" t="s">
        <v>72</v>
      </c>
      <c r="IP8" s="262" t="s">
        <v>72</v>
      </c>
      <c r="IQ8" s="262" t="s">
        <v>72</v>
      </c>
      <c r="IR8" s="262">
        <v>2</v>
      </c>
      <c r="IS8" s="262">
        <v>1</v>
      </c>
      <c r="IT8" s="262" t="s">
        <v>6406</v>
      </c>
      <c r="IU8" s="262" t="s">
        <v>6406</v>
      </c>
    </row>
    <row r="9" spans="1:255" ht="114.75">
      <c r="A9" s="22">
        <v>8</v>
      </c>
      <c r="B9" s="22" t="s">
        <v>6192</v>
      </c>
      <c r="C9" s="22" t="s">
        <v>277</v>
      </c>
      <c r="D9" s="22" t="s">
        <v>6486</v>
      </c>
      <c r="E9" s="22" t="s">
        <v>6481</v>
      </c>
      <c r="F9" s="22" t="s">
        <v>153</v>
      </c>
      <c r="G9" s="22" t="s">
        <v>6482</v>
      </c>
      <c r="H9" s="22" t="s">
        <v>6483</v>
      </c>
      <c r="I9" s="22">
        <v>2</v>
      </c>
      <c r="J9" s="22" t="s">
        <v>6484</v>
      </c>
      <c r="K9" s="24" t="s">
        <v>7165</v>
      </c>
      <c r="L9" s="24" t="s">
        <v>7212</v>
      </c>
      <c r="M9" s="22" t="s">
        <v>6334</v>
      </c>
      <c r="N9" s="22" t="s">
        <v>7213</v>
      </c>
      <c r="O9" s="22" t="s">
        <v>7168</v>
      </c>
      <c r="P9" s="22" t="s">
        <v>6131</v>
      </c>
      <c r="Q9" s="22" t="s">
        <v>7214</v>
      </c>
      <c r="R9" s="22" t="s">
        <v>7215</v>
      </c>
      <c r="S9" s="22" t="s">
        <v>7171</v>
      </c>
      <c r="T9" s="22" t="s">
        <v>7216</v>
      </c>
      <c r="U9" s="22">
        <v>8</v>
      </c>
      <c r="V9" s="22"/>
      <c r="W9" s="22" t="b">
        <v>0</v>
      </c>
      <c r="X9" s="22" t="b">
        <v>0</v>
      </c>
      <c r="Y9" s="22" t="s">
        <v>72</v>
      </c>
      <c r="Z9" s="22" t="b">
        <v>1</v>
      </c>
      <c r="AA9" s="22">
        <v>24</v>
      </c>
      <c r="AB9" s="22" t="b">
        <v>0</v>
      </c>
      <c r="AC9" s="22" t="b">
        <v>1</v>
      </c>
      <c r="AD9" s="22">
        <v>0</v>
      </c>
      <c r="AE9" s="22"/>
      <c r="AF9" s="22">
        <v>0</v>
      </c>
      <c r="AG9" s="22">
        <v>0</v>
      </c>
      <c r="AH9" s="23"/>
      <c r="AI9" s="350" t="s">
        <v>6292</v>
      </c>
      <c r="AJ9" s="350" t="s">
        <v>6291</v>
      </c>
      <c r="AK9" s="22">
        <v>5</v>
      </c>
      <c r="AL9" s="258" t="s">
        <v>5765</v>
      </c>
      <c r="AM9" s="258" t="s">
        <v>7173</v>
      </c>
      <c r="AN9" s="258" t="s">
        <v>7217</v>
      </c>
      <c r="AO9" s="22" t="s">
        <v>206</v>
      </c>
      <c r="AP9" s="23" t="s">
        <v>6291</v>
      </c>
      <c r="AQ9" s="23" t="s">
        <v>6291</v>
      </c>
      <c r="AR9" s="23">
        <v>0</v>
      </c>
      <c r="AS9" s="23" t="s">
        <v>72</v>
      </c>
      <c r="AT9" s="23" t="s">
        <v>72</v>
      </c>
      <c r="AU9" s="23" t="s">
        <v>72</v>
      </c>
      <c r="AV9" s="23" t="s">
        <v>277</v>
      </c>
      <c r="AW9" s="23" t="s">
        <v>277</v>
      </c>
      <c r="AX9" s="23" t="s">
        <v>72</v>
      </c>
      <c r="AY9" s="23" t="s">
        <v>72</v>
      </c>
      <c r="AZ9" s="23" t="s">
        <v>72</v>
      </c>
      <c r="BA9" s="23" t="s">
        <v>72</v>
      </c>
      <c r="BB9" s="23" t="s">
        <v>6335</v>
      </c>
      <c r="BC9" s="23" t="s">
        <v>6486</v>
      </c>
      <c r="BD9" s="23" t="s">
        <v>6486</v>
      </c>
      <c r="BE9" s="23">
        <v>0</v>
      </c>
      <c r="BF9" s="23" t="s">
        <v>72</v>
      </c>
      <c r="BG9" s="23" t="s">
        <v>72</v>
      </c>
      <c r="BH9" s="23" t="s">
        <v>72</v>
      </c>
      <c r="BI9" s="23" t="s">
        <v>569</v>
      </c>
      <c r="BJ9" s="23" t="s">
        <v>639</v>
      </c>
      <c r="BK9" s="23">
        <v>0</v>
      </c>
      <c r="BL9" s="23" t="s">
        <v>72</v>
      </c>
      <c r="BM9" s="23" t="s">
        <v>72</v>
      </c>
      <c r="BN9" s="23" t="s">
        <v>72</v>
      </c>
      <c r="BO9" s="350">
        <v>3</v>
      </c>
      <c r="BP9" s="350">
        <v>3</v>
      </c>
      <c r="BQ9" s="350">
        <v>0</v>
      </c>
      <c r="BR9" s="350">
        <v>0</v>
      </c>
      <c r="BS9" s="350">
        <v>0</v>
      </c>
      <c r="BT9" s="351">
        <v>0</v>
      </c>
      <c r="BU9" s="23" t="s">
        <v>6488</v>
      </c>
      <c r="BV9" s="23" t="s">
        <v>39</v>
      </c>
      <c r="BW9" s="23" t="s">
        <v>72</v>
      </c>
      <c r="BX9" s="23" t="s">
        <v>72</v>
      </c>
      <c r="BY9" s="23" t="s">
        <v>72</v>
      </c>
      <c r="BZ9" s="23" t="s">
        <v>72</v>
      </c>
      <c r="CA9" s="23">
        <v>3</v>
      </c>
      <c r="CB9" s="23">
        <v>3</v>
      </c>
      <c r="CC9" s="23">
        <v>2</v>
      </c>
      <c r="CD9" s="23">
        <v>0</v>
      </c>
      <c r="CE9" s="23">
        <v>0</v>
      </c>
      <c r="CF9" s="23">
        <v>0</v>
      </c>
      <c r="CG9" s="23">
        <v>2</v>
      </c>
      <c r="CH9" s="23">
        <v>2</v>
      </c>
      <c r="CI9" s="23">
        <v>2</v>
      </c>
      <c r="CJ9" s="23">
        <v>0</v>
      </c>
      <c r="CK9" s="23">
        <v>0</v>
      </c>
      <c r="CL9" s="23">
        <v>0</v>
      </c>
      <c r="CM9" s="23">
        <v>0</v>
      </c>
      <c r="CN9" s="23">
        <v>0</v>
      </c>
      <c r="CO9" s="23">
        <v>0</v>
      </c>
      <c r="CP9" s="23">
        <v>0</v>
      </c>
      <c r="CQ9" s="23">
        <v>0</v>
      </c>
      <c r="CR9" s="23">
        <v>0</v>
      </c>
      <c r="CS9" s="23">
        <v>0</v>
      </c>
      <c r="CT9" s="23">
        <v>0</v>
      </c>
      <c r="CU9" s="23">
        <v>0</v>
      </c>
      <c r="CV9" s="23">
        <v>0</v>
      </c>
      <c r="CW9" s="23">
        <v>0</v>
      </c>
      <c r="CX9" s="23">
        <v>0</v>
      </c>
      <c r="CY9" s="23">
        <v>0</v>
      </c>
      <c r="CZ9" s="23">
        <v>0</v>
      </c>
      <c r="DA9" s="23">
        <v>0</v>
      </c>
      <c r="DB9" s="23">
        <v>0</v>
      </c>
      <c r="DC9" s="23">
        <v>0</v>
      </c>
      <c r="DD9" s="23">
        <v>0</v>
      </c>
      <c r="DE9" s="23">
        <v>0</v>
      </c>
      <c r="DF9" s="23">
        <v>0</v>
      </c>
      <c r="DG9" s="23">
        <v>0</v>
      </c>
      <c r="DH9" s="23">
        <v>0</v>
      </c>
      <c r="DI9" s="23">
        <v>0</v>
      </c>
      <c r="DJ9" s="23">
        <v>0</v>
      </c>
      <c r="DK9" s="23" t="s">
        <v>6490</v>
      </c>
      <c r="DL9" s="23" t="s">
        <v>6331</v>
      </c>
      <c r="DM9" s="23" t="s">
        <v>72</v>
      </c>
      <c r="DN9" s="23" t="s">
        <v>72</v>
      </c>
      <c r="DO9" s="23" t="s">
        <v>72</v>
      </c>
      <c r="DP9" s="23" t="s">
        <v>72</v>
      </c>
      <c r="DQ9" s="23" t="s">
        <v>7218</v>
      </c>
      <c r="DR9" s="23" t="s">
        <v>7175</v>
      </c>
      <c r="DS9" s="23" t="s">
        <v>72</v>
      </c>
      <c r="DT9" s="23" t="s">
        <v>72</v>
      </c>
      <c r="DU9" s="23" t="s">
        <v>72</v>
      </c>
      <c r="DV9" s="23" t="s">
        <v>72</v>
      </c>
      <c r="DW9" s="23">
        <v>76</v>
      </c>
      <c r="DX9" s="23">
        <v>76</v>
      </c>
      <c r="DY9" s="23">
        <v>40</v>
      </c>
      <c r="DZ9" s="23">
        <v>0</v>
      </c>
      <c r="EA9" s="23">
        <v>0</v>
      </c>
      <c r="EB9" s="23">
        <v>0</v>
      </c>
      <c r="EC9" s="23">
        <v>76</v>
      </c>
      <c r="ED9" s="23">
        <v>80</v>
      </c>
      <c r="EE9" s="23">
        <v>80</v>
      </c>
      <c r="EF9" s="23">
        <v>80</v>
      </c>
      <c r="EG9" s="23">
        <v>0</v>
      </c>
      <c r="EH9" s="23">
        <v>0</v>
      </c>
      <c r="EI9" s="23">
        <v>0</v>
      </c>
      <c r="EJ9" s="23">
        <v>80</v>
      </c>
      <c r="EK9" s="23">
        <v>0</v>
      </c>
      <c r="EL9" s="23">
        <v>0</v>
      </c>
      <c r="EM9" s="23">
        <v>0</v>
      </c>
      <c r="EN9" s="23">
        <v>0</v>
      </c>
      <c r="EO9" s="23">
        <v>0</v>
      </c>
      <c r="EP9" s="23">
        <v>0</v>
      </c>
      <c r="EQ9" s="23">
        <v>0</v>
      </c>
      <c r="ER9" s="23">
        <v>0</v>
      </c>
      <c r="ES9" s="23">
        <v>0</v>
      </c>
      <c r="ET9" s="23">
        <v>0</v>
      </c>
      <c r="EU9" s="23">
        <v>0</v>
      </c>
      <c r="EV9" s="23">
        <v>0</v>
      </c>
      <c r="EW9" s="23">
        <v>0</v>
      </c>
      <c r="EX9" s="23">
        <v>0</v>
      </c>
      <c r="EY9" s="23">
        <v>0</v>
      </c>
      <c r="EZ9" s="23">
        <v>0</v>
      </c>
      <c r="FA9" s="23">
        <v>0</v>
      </c>
      <c r="FB9" s="23">
        <v>0</v>
      </c>
      <c r="FC9" s="23">
        <v>0</v>
      </c>
      <c r="FD9" s="23">
        <v>0</v>
      </c>
      <c r="FE9" s="23">
        <v>0</v>
      </c>
      <c r="FF9" s="23">
        <v>0</v>
      </c>
      <c r="FG9" s="23">
        <v>0</v>
      </c>
      <c r="FH9" s="23">
        <v>0</v>
      </c>
      <c r="FI9" s="23">
        <v>0</v>
      </c>
      <c r="FJ9" s="23">
        <v>0</v>
      </c>
      <c r="FK9" s="23">
        <v>0</v>
      </c>
      <c r="FL9" s="23">
        <v>0</v>
      </c>
      <c r="FM9" s="23">
        <v>80</v>
      </c>
      <c r="FN9" s="23" t="s">
        <v>152</v>
      </c>
      <c r="FO9" s="23" t="s">
        <v>444</v>
      </c>
      <c r="FP9" s="23">
        <v>0</v>
      </c>
      <c r="FQ9" s="23" t="s">
        <v>72</v>
      </c>
      <c r="FR9" s="23" t="s">
        <v>72</v>
      </c>
      <c r="FS9" s="23" t="s">
        <v>72</v>
      </c>
      <c r="FT9" s="23" t="s">
        <v>6348</v>
      </c>
      <c r="FU9" s="23" t="s">
        <v>6491</v>
      </c>
      <c r="FV9" s="23">
        <v>0</v>
      </c>
      <c r="FW9" s="23" t="s">
        <v>72</v>
      </c>
      <c r="FX9" s="23" t="s">
        <v>72</v>
      </c>
      <c r="FY9" s="23" t="s">
        <v>72</v>
      </c>
      <c r="FZ9" s="23" t="s">
        <v>6348</v>
      </c>
      <c r="GA9" s="23" t="s">
        <v>6491</v>
      </c>
      <c r="GB9" s="23" t="s">
        <v>72</v>
      </c>
      <c r="GC9" s="23" t="s">
        <v>72</v>
      </c>
      <c r="GD9" s="23" t="s">
        <v>72</v>
      </c>
      <c r="GE9" s="23" t="s">
        <v>72</v>
      </c>
      <c r="GF9" s="23">
        <v>25</v>
      </c>
      <c r="GG9" s="23">
        <v>25</v>
      </c>
      <c r="GH9" s="23">
        <v>25</v>
      </c>
      <c r="GI9" s="23">
        <v>0</v>
      </c>
      <c r="GJ9" s="23">
        <v>0</v>
      </c>
      <c r="GK9" s="23">
        <v>0</v>
      </c>
      <c r="GL9" s="23">
        <v>22.5</v>
      </c>
      <c r="GM9" s="23">
        <v>22.5</v>
      </c>
      <c r="GN9" s="23">
        <v>22.5</v>
      </c>
      <c r="GO9" s="23">
        <v>0</v>
      </c>
      <c r="GP9" s="23">
        <v>0</v>
      </c>
      <c r="GQ9" s="23">
        <v>0</v>
      </c>
      <c r="GR9" s="23">
        <v>0</v>
      </c>
      <c r="GS9" s="23">
        <v>0</v>
      </c>
      <c r="GT9" s="23">
        <v>0</v>
      </c>
      <c r="GU9" s="23">
        <v>0</v>
      </c>
      <c r="GV9" s="23">
        <v>0</v>
      </c>
      <c r="GW9" s="23">
        <v>0</v>
      </c>
      <c r="GX9" s="23">
        <v>0</v>
      </c>
      <c r="GY9" s="23">
        <v>0</v>
      </c>
      <c r="GZ9" s="23">
        <v>0</v>
      </c>
      <c r="HA9" s="23">
        <v>0</v>
      </c>
      <c r="HB9" s="23">
        <v>0</v>
      </c>
      <c r="HC9" s="23">
        <v>0</v>
      </c>
      <c r="HD9" s="23">
        <v>0</v>
      </c>
      <c r="HE9" s="23">
        <v>0</v>
      </c>
      <c r="HF9" s="23">
        <v>0</v>
      </c>
      <c r="HG9" s="23">
        <v>0</v>
      </c>
      <c r="HH9" s="23">
        <v>0</v>
      </c>
      <c r="HI9" s="23">
        <v>0</v>
      </c>
      <c r="HJ9" s="23">
        <v>0</v>
      </c>
      <c r="HK9" s="23">
        <v>0</v>
      </c>
      <c r="HL9" s="23">
        <v>0</v>
      </c>
      <c r="HM9" s="23">
        <v>0</v>
      </c>
      <c r="HN9" s="23">
        <v>0</v>
      </c>
      <c r="HO9" s="23">
        <v>0</v>
      </c>
      <c r="HP9" s="23" t="s">
        <v>68</v>
      </c>
      <c r="HQ9" s="23">
        <v>25</v>
      </c>
      <c r="HR9" s="23">
        <v>22.5</v>
      </c>
      <c r="HS9" s="23">
        <v>0</v>
      </c>
      <c r="HT9" s="23">
        <v>0</v>
      </c>
      <c r="HU9" s="23">
        <v>0</v>
      </c>
      <c r="HV9" s="23">
        <v>0</v>
      </c>
      <c r="HW9" s="22">
        <v>22.5</v>
      </c>
      <c r="HX9" s="22">
        <v>-1.5</v>
      </c>
      <c r="HY9" s="23">
        <v>97</v>
      </c>
      <c r="HZ9" s="23">
        <v>13</v>
      </c>
      <c r="IA9" s="23"/>
      <c r="IB9" s="23"/>
      <c r="IC9" s="25" t="s">
        <v>7219</v>
      </c>
      <c r="ID9" s="26">
        <v>8</v>
      </c>
      <c r="IE9" s="260" t="s">
        <v>6420</v>
      </c>
      <c r="IF9" s="25" t="s">
        <v>7075</v>
      </c>
      <c r="IG9" s="260" t="s">
        <v>6421</v>
      </c>
      <c r="IH9" s="260" t="s">
        <v>6422</v>
      </c>
      <c r="II9" s="342" t="s">
        <v>6421</v>
      </c>
      <c r="IJ9" s="260">
        <v>44931</v>
      </c>
      <c r="IK9" s="261">
        <v>3</v>
      </c>
      <c r="IL9" s="262" t="s">
        <v>7176</v>
      </c>
      <c r="IM9" s="262" t="s">
        <v>6427</v>
      </c>
      <c r="IN9" s="262" t="s">
        <v>7177</v>
      </c>
      <c r="IO9" s="262" t="s">
        <v>72</v>
      </c>
      <c r="IP9" s="262" t="s">
        <v>72</v>
      </c>
      <c r="IQ9" s="262" t="s">
        <v>72</v>
      </c>
      <c r="IR9" s="262">
        <v>2</v>
      </c>
      <c r="IS9" s="262">
        <v>1</v>
      </c>
      <c r="IT9" s="262" t="s">
        <v>6406</v>
      </c>
      <c r="IU9" s="262" t="s">
        <v>6406</v>
      </c>
    </row>
    <row r="10" spans="1:255" ht="114.75">
      <c r="A10" s="22">
        <v>9</v>
      </c>
      <c r="B10" s="22" t="s">
        <v>6192</v>
      </c>
      <c r="C10" s="22" t="s">
        <v>277</v>
      </c>
      <c r="D10" s="22" t="s">
        <v>6497</v>
      </c>
      <c r="E10" s="22" t="s">
        <v>6492</v>
      </c>
      <c r="F10" s="22" t="s">
        <v>153</v>
      </c>
      <c r="G10" s="22" t="s">
        <v>6493</v>
      </c>
      <c r="H10" s="22" t="s">
        <v>6494</v>
      </c>
      <c r="I10" s="22">
        <v>2</v>
      </c>
      <c r="J10" s="22" t="s">
        <v>6495</v>
      </c>
      <c r="K10" s="24" t="s">
        <v>7165</v>
      </c>
      <c r="L10" s="24" t="s">
        <v>7212</v>
      </c>
      <c r="M10" s="22" t="s">
        <v>6334</v>
      </c>
      <c r="N10" s="22" t="s">
        <v>7220</v>
      </c>
      <c r="O10" s="22" t="s">
        <v>7168</v>
      </c>
      <c r="P10" s="22" t="s">
        <v>6131</v>
      </c>
      <c r="Q10" s="22" t="s">
        <v>7221</v>
      </c>
      <c r="R10" s="22" t="s">
        <v>7222</v>
      </c>
      <c r="S10" s="22" t="s">
        <v>7171</v>
      </c>
      <c r="T10" s="22" t="s">
        <v>7223</v>
      </c>
      <c r="U10" s="22">
        <v>9</v>
      </c>
      <c r="V10" s="22"/>
      <c r="W10" s="22" t="b">
        <v>1</v>
      </c>
      <c r="X10" s="22" t="b">
        <v>0</v>
      </c>
      <c r="Y10" s="22" t="s">
        <v>72</v>
      </c>
      <c r="Z10" s="22" t="b">
        <v>1</v>
      </c>
      <c r="AA10" s="22">
        <v>16</v>
      </c>
      <c r="AB10" s="22" t="b">
        <v>0</v>
      </c>
      <c r="AC10" s="22" t="b">
        <v>1</v>
      </c>
      <c r="AD10" s="22">
        <v>0</v>
      </c>
      <c r="AE10" s="22"/>
      <c r="AF10" s="22">
        <v>0</v>
      </c>
      <c r="AG10" s="22">
        <v>0</v>
      </c>
      <c r="AH10" s="23"/>
      <c r="AI10" s="350" t="s">
        <v>6292</v>
      </c>
      <c r="AJ10" s="350" t="s">
        <v>6291</v>
      </c>
      <c r="AK10" s="22">
        <v>4</v>
      </c>
      <c r="AL10" s="258" t="s">
        <v>5765</v>
      </c>
      <c r="AM10" s="258" t="s">
        <v>7173</v>
      </c>
      <c r="AN10" s="258" t="s">
        <v>7217</v>
      </c>
      <c r="AO10" s="22" t="s">
        <v>206</v>
      </c>
      <c r="AP10" s="23" t="s">
        <v>6291</v>
      </c>
      <c r="AQ10" s="23" t="s">
        <v>6291</v>
      </c>
      <c r="AR10" s="23">
        <v>0</v>
      </c>
      <c r="AS10" s="23" t="s">
        <v>72</v>
      </c>
      <c r="AT10" s="23" t="s">
        <v>72</v>
      </c>
      <c r="AU10" s="23" t="s">
        <v>72</v>
      </c>
      <c r="AV10" s="23" t="s">
        <v>277</v>
      </c>
      <c r="AW10" s="23" t="s">
        <v>277</v>
      </c>
      <c r="AX10" s="23" t="s">
        <v>72</v>
      </c>
      <c r="AY10" s="23" t="s">
        <v>72</v>
      </c>
      <c r="AZ10" s="23" t="s">
        <v>72</v>
      </c>
      <c r="BA10" s="23" t="s">
        <v>72</v>
      </c>
      <c r="BB10" s="23" t="s">
        <v>6335</v>
      </c>
      <c r="BC10" s="23" t="s">
        <v>6497</v>
      </c>
      <c r="BD10" s="23" t="s">
        <v>6497</v>
      </c>
      <c r="BE10" s="23">
        <v>0</v>
      </c>
      <c r="BF10" s="23" t="s">
        <v>72</v>
      </c>
      <c r="BG10" s="23" t="s">
        <v>72</v>
      </c>
      <c r="BH10" s="23" t="s">
        <v>72</v>
      </c>
      <c r="BI10" s="23" t="s">
        <v>569</v>
      </c>
      <c r="BJ10" s="23" t="s">
        <v>639</v>
      </c>
      <c r="BK10" s="23">
        <v>0</v>
      </c>
      <c r="BL10" s="23" t="s">
        <v>72</v>
      </c>
      <c r="BM10" s="23" t="s">
        <v>72</v>
      </c>
      <c r="BN10" s="23" t="s">
        <v>72</v>
      </c>
      <c r="BO10" s="350">
        <v>3</v>
      </c>
      <c r="BP10" s="350">
        <v>3</v>
      </c>
      <c r="BQ10" s="350">
        <v>0</v>
      </c>
      <c r="BR10" s="350">
        <v>0</v>
      </c>
      <c r="BS10" s="350">
        <v>0</v>
      </c>
      <c r="BT10" s="351">
        <v>0</v>
      </c>
      <c r="BU10" s="23" t="s">
        <v>6498</v>
      </c>
      <c r="BV10" s="23" t="s">
        <v>39</v>
      </c>
      <c r="BW10" s="23" t="s">
        <v>72</v>
      </c>
      <c r="BX10" s="23" t="s">
        <v>72</v>
      </c>
      <c r="BY10" s="23" t="s">
        <v>72</v>
      </c>
      <c r="BZ10" s="23" t="s">
        <v>72</v>
      </c>
      <c r="CA10" s="23">
        <v>3</v>
      </c>
      <c r="CB10" s="23">
        <v>3</v>
      </c>
      <c r="CC10" s="23">
        <v>4</v>
      </c>
      <c r="CD10" s="23">
        <v>0</v>
      </c>
      <c r="CE10" s="23">
        <v>0</v>
      </c>
      <c r="CF10" s="23">
        <v>0</v>
      </c>
      <c r="CG10" s="23">
        <v>2</v>
      </c>
      <c r="CH10" s="23">
        <v>2</v>
      </c>
      <c r="CI10" s="23">
        <v>2</v>
      </c>
      <c r="CJ10" s="23">
        <v>0</v>
      </c>
      <c r="CK10" s="23">
        <v>0</v>
      </c>
      <c r="CL10" s="23">
        <v>0</v>
      </c>
      <c r="CM10" s="23">
        <v>0</v>
      </c>
      <c r="CN10" s="23">
        <v>0</v>
      </c>
      <c r="CO10" s="23">
        <v>0</v>
      </c>
      <c r="CP10" s="23">
        <v>0</v>
      </c>
      <c r="CQ10" s="23">
        <v>0</v>
      </c>
      <c r="CR10" s="23">
        <v>0</v>
      </c>
      <c r="CS10" s="23">
        <v>0</v>
      </c>
      <c r="CT10" s="23">
        <v>0</v>
      </c>
      <c r="CU10" s="23">
        <v>0</v>
      </c>
      <c r="CV10" s="23">
        <v>0</v>
      </c>
      <c r="CW10" s="23">
        <v>0</v>
      </c>
      <c r="CX10" s="23">
        <v>0</v>
      </c>
      <c r="CY10" s="23">
        <v>0</v>
      </c>
      <c r="CZ10" s="23">
        <v>0</v>
      </c>
      <c r="DA10" s="23">
        <v>0</v>
      </c>
      <c r="DB10" s="23">
        <v>0</v>
      </c>
      <c r="DC10" s="23">
        <v>0</v>
      </c>
      <c r="DD10" s="23">
        <v>0</v>
      </c>
      <c r="DE10" s="23">
        <v>0</v>
      </c>
      <c r="DF10" s="23">
        <v>0</v>
      </c>
      <c r="DG10" s="23">
        <v>0</v>
      </c>
      <c r="DH10" s="23">
        <v>0</v>
      </c>
      <c r="DI10" s="23">
        <v>0</v>
      </c>
      <c r="DJ10" s="23">
        <v>0</v>
      </c>
      <c r="DK10" s="23" t="s">
        <v>6499</v>
      </c>
      <c r="DL10" s="23" t="s">
        <v>6331</v>
      </c>
      <c r="DM10" s="23" t="s">
        <v>72</v>
      </c>
      <c r="DN10" s="23" t="s">
        <v>72</v>
      </c>
      <c r="DO10" s="23" t="s">
        <v>72</v>
      </c>
      <c r="DP10" s="23" t="s">
        <v>72</v>
      </c>
      <c r="DQ10" s="23" t="s">
        <v>7224</v>
      </c>
      <c r="DR10" s="23" t="s">
        <v>7175</v>
      </c>
      <c r="DS10" s="23" t="s">
        <v>72</v>
      </c>
      <c r="DT10" s="23" t="s">
        <v>72</v>
      </c>
      <c r="DU10" s="23" t="s">
        <v>72</v>
      </c>
      <c r="DV10" s="23" t="s">
        <v>72</v>
      </c>
      <c r="DW10" s="23">
        <v>76</v>
      </c>
      <c r="DX10" s="23">
        <v>76</v>
      </c>
      <c r="DY10" s="23">
        <v>80</v>
      </c>
      <c r="DZ10" s="23">
        <v>0</v>
      </c>
      <c r="EA10" s="23">
        <v>0</v>
      </c>
      <c r="EB10" s="23">
        <v>0</v>
      </c>
      <c r="EC10" s="23">
        <v>80</v>
      </c>
      <c r="ED10" s="23">
        <v>80</v>
      </c>
      <c r="EE10" s="23">
        <v>80</v>
      </c>
      <c r="EF10" s="23">
        <v>80</v>
      </c>
      <c r="EG10" s="23">
        <v>0</v>
      </c>
      <c r="EH10" s="23">
        <v>0</v>
      </c>
      <c r="EI10" s="23">
        <v>0</v>
      </c>
      <c r="EJ10" s="23">
        <v>80</v>
      </c>
      <c r="EK10" s="23">
        <v>0</v>
      </c>
      <c r="EL10" s="23">
        <v>0</v>
      </c>
      <c r="EM10" s="23">
        <v>0</v>
      </c>
      <c r="EN10" s="23">
        <v>0</v>
      </c>
      <c r="EO10" s="23">
        <v>0</v>
      </c>
      <c r="EP10" s="23">
        <v>0</v>
      </c>
      <c r="EQ10" s="23">
        <v>0</v>
      </c>
      <c r="ER10" s="23">
        <v>0</v>
      </c>
      <c r="ES10" s="23">
        <v>0</v>
      </c>
      <c r="ET10" s="23">
        <v>0</v>
      </c>
      <c r="EU10" s="23">
        <v>0</v>
      </c>
      <c r="EV10" s="23">
        <v>0</v>
      </c>
      <c r="EW10" s="23">
        <v>0</v>
      </c>
      <c r="EX10" s="23">
        <v>0</v>
      </c>
      <c r="EY10" s="23">
        <v>0</v>
      </c>
      <c r="EZ10" s="23">
        <v>0</v>
      </c>
      <c r="FA10" s="23">
        <v>0</v>
      </c>
      <c r="FB10" s="23">
        <v>0</v>
      </c>
      <c r="FC10" s="23">
        <v>0</v>
      </c>
      <c r="FD10" s="23">
        <v>0</v>
      </c>
      <c r="FE10" s="23">
        <v>0</v>
      </c>
      <c r="FF10" s="23">
        <v>0</v>
      </c>
      <c r="FG10" s="23">
        <v>0</v>
      </c>
      <c r="FH10" s="23">
        <v>0</v>
      </c>
      <c r="FI10" s="23">
        <v>0</v>
      </c>
      <c r="FJ10" s="23">
        <v>0</v>
      </c>
      <c r="FK10" s="23">
        <v>0</v>
      </c>
      <c r="FL10" s="23">
        <v>0</v>
      </c>
      <c r="FM10" s="23">
        <v>80</v>
      </c>
      <c r="FN10" s="23" t="s">
        <v>152</v>
      </c>
      <c r="FO10" s="23" t="s">
        <v>444</v>
      </c>
      <c r="FP10" s="23">
        <v>0</v>
      </c>
      <c r="FQ10" s="23" t="s">
        <v>72</v>
      </c>
      <c r="FR10" s="23" t="s">
        <v>72</v>
      </c>
      <c r="FS10" s="23" t="s">
        <v>72</v>
      </c>
      <c r="FT10" s="23" t="s">
        <v>6348</v>
      </c>
      <c r="FU10" s="23" t="s">
        <v>6500</v>
      </c>
      <c r="FV10" s="23">
        <v>0</v>
      </c>
      <c r="FW10" s="23" t="s">
        <v>72</v>
      </c>
      <c r="FX10" s="23" t="s">
        <v>72</v>
      </c>
      <c r="FY10" s="23" t="s">
        <v>72</v>
      </c>
      <c r="FZ10" s="23" t="s">
        <v>6348</v>
      </c>
      <c r="GA10" s="23" t="s">
        <v>6500</v>
      </c>
      <c r="GB10" s="23" t="s">
        <v>72</v>
      </c>
      <c r="GC10" s="23" t="s">
        <v>72</v>
      </c>
      <c r="GD10" s="23" t="s">
        <v>72</v>
      </c>
      <c r="GE10" s="23" t="s">
        <v>72</v>
      </c>
      <c r="GF10" s="23">
        <v>25</v>
      </c>
      <c r="GG10" s="23">
        <v>25</v>
      </c>
      <c r="GH10" s="23">
        <v>25</v>
      </c>
      <c r="GI10" s="23">
        <v>0</v>
      </c>
      <c r="GJ10" s="23">
        <v>0</v>
      </c>
      <c r="GK10" s="23">
        <v>0</v>
      </c>
      <c r="GL10" s="23">
        <v>35</v>
      </c>
      <c r="GM10" s="23">
        <v>35</v>
      </c>
      <c r="GN10" s="23">
        <v>35</v>
      </c>
      <c r="GO10" s="23">
        <v>0</v>
      </c>
      <c r="GP10" s="23">
        <v>0</v>
      </c>
      <c r="GQ10" s="23">
        <v>0</v>
      </c>
      <c r="GR10" s="23">
        <v>0</v>
      </c>
      <c r="GS10" s="23">
        <v>0</v>
      </c>
      <c r="GT10" s="23">
        <v>0</v>
      </c>
      <c r="GU10" s="23">
        <v>0</v>
      </c>
      <c r="GV10" s="23">
        <v>0</v>
      </c>
      <c r="GW10" s="23">
        <v>0</v>
      </c>
      <c r="GX10" s="23">
        <v>0</v>
      </c>
      <c r="GY10" s="23">
        <v>0</v>
      </c>
      <c r="GZ10" s="23">
        <v>0</v>
      </c>
      <c r="HA10" s="23">
        <v>0</v>
      </c>
      <c r="HB10" s="23">
        <v>0</v>
      </c>
      <c r="HC10" s="23">
        <v>0</v>
      </c>
      <c r="HD10" s="23">
        <v>0</v>
      </c>
      <c r="HE10" s="23">
        <v>0</v>
      </c>
      <c r="HF10" s="23">
        <v>0</v>
      </c>
      <c r="HG10" s="23">
        <v>0</v>
      </c>
      <c r="HH10" s="23">
        <v>0</v>
      </c>
      <c r="HI10" s="23">
        <v>0</v>
      </c>
      <c r="HJ10" s="23">
        <v>0</v>
      </c>
      <c r="HK10" s="23">
        <v>0</v>
      </c>
      <c r="HL10" s="23">
        <v>0</v>
      </c>
      <c r="HM10" s="23">
        <v>0</v>
      </c>
      <c r="HN10" s="23">
        <v>0</v>
      </c>
      <c r="HO10" s="23">
        <v>0</v>
      </c>
      <c r="HP10" s="23" t="s">
        <v>68</v>
      </c>
      <c r="HQ10" s="23">
        <v>25</v>
      </c>
      <c r="HR10" s="23">
        <v>35</v>
      </c>
      <c r="HS10" s="23">
        <v>0</v>
      </c>
      <c r="HT10" s="23">
        <v>0</v>
      </c>
      <c r="HU10" s="23">
        <v>0</v>
      </c>
      <c r="HV10" s="23">
        <v>0</v>
      </c>
      <c r="HW10" s="22">
        <v>25</v>
      </c>
      <c r="HX10" s="22">
        <v>9</v>
      </c>
      <c r="HY10" s="23">
        <v>97</v>
      </c>
      <c r="HZ10" s="23">
        <v>13</v>
      </c>
      <c r="IA10" s="23"/>
      <c r="IB10" s="23"/>
      <c r="IC10" s="25" t="s">
        <v>7225</v>
      </c>
      <c r="ID10" s="26">
        <v>9</v>
      </c>
      <c r="IE10" s="260" t="s">
        <v>6420</v>
      </c>
      <c r="IF10" s="25" t="s">
        <v>7076</v>
      </c>
      <c r="IG10" s="260" t="s">
        <v>6421</v>
      </c>
      <c r="IH10" s="260" t="s">
        <v>6422</v>
      </c>
      <c r="II10" s="342" t="s">
        <v>6421</v>
      </c>
      <c r="IJ10" s="260">
        <v>44931</v>
      </c>
      <c r="IK10" s="261">
        <v>3</v>
      </c>
      <c r="IL10" s="262" t="s">
        <v>7176</v>
      </c>
      <c r="IM10" s="262" t="s">
        <v>6427</v>
      </c>
      <c r="IN10" s="262" t="s">
        <v>7177</v>
      </c>
      <c r="IO10" s="262" t="s">
        <v>72</v>
      </c>
      <c r="IP10" s="262" t="s">
        <v>72</v>
      </c>
      <c r="IQ10" s="262" t="s">
        <v>72</v>
      </c>
      <c r="IR10" s="262">
        <v>2</v>
      </c>
      <c r="IS10" s="262">
        <v>1</v>
      </c>
      <c r="IT10" s="262" t="s">
        <v>6406</v>
      </c>
      <c r="IU10" s="262" t="s">
        <v>6406</v>
      </c>
    </row>
    <row r="11" spans="1:255" ht="114.75">
      <c r="A11" s="22">
        <v>10</v>
      </c>
      <c r="B11" s="22" t="s">
        <v>6192</v>
      </c>
      <c r="C11" s="22" t="s">
        <v>277</v>
      </c>
      <c r="D11" s="22" t="s">
        <v>6506</v>
      </c>
      <c r="E11" s="22" t="s">
        <v>6501</v>
      </c>
      <c r="F11" s="22" t="s">
        <v>153</v>
      </c>
      <c r="G11" s="22" t="s">
        <v>6502</v>
      </c>
      <c r="H11" s="22" t="s">
        <v>6503</v>
      </c>
      <c r="I11" s="22">
        <v>2</v>
      </c>
      <c r="J11" s="22" t="s">
        <v>6504</v>
      </c>
      <c r="K11" s="24" t="s">
        <v>7165</v>
      </c>
      <c r="L11" s="24" t="s">
        <v>7212</v>
      </c>
      <c r="M11" s="22" t="s">
        <v>6334</v>
      </c>
      <c r="N11" s="22" t="s">
        <v>7226</v>
      </c>
      <c r="O11" s="22" t="s">
        <v>7179</v>
      </c>
      <c r="P11" s="22" t="s">
        <v>6131</v>
      </c>
      <c r="Q11" s="22" t="s">
        <v>7227</v>
      </c>
      <c r="R11" s="22" t="s">
        <v>7228</v>
      </c>
      <c r="S11" s="22" t="s">
        <v>7171</v>
      </c>
      <c r="T11" s="22" t="s">
        <v>7229</v>
      </c>
      <c r="U11" s="22">
        <v>10</v>
      </c>
      <c r="V11" s="22"/>
      <c r="W11" s="22" t="b">
        <v>0</v>
      </c>
      <c r="X11" s="22" t="b">
        <v>0</v>
      </c>
      <c r="Y11" s="22" t="s">
        <v>72</v>
      </c>
      <c r="Z11" s="22" t="b">
        <v>1</v>
      </c>
      <c r="AA11" s="22">
        <v>20</v>
      </c>
      <c r="AB11" s="22" t="b">
        <v>0</v>
      </c>
      <c r="AC11" s="22" t="b">
        <v>1</v>
      </c>
      <c r="AD11" s="22">
        <v>0</v>
      </c>
      <c r="AE11" s="22"/>
      <c r="AF11" s="22">
        <v>0</v>
      </c>
      <c r="AG11" s="22">
        <v>0</v>
      </c>
      <c r="AH11" s="23"/>
      <c r="AI11" s="350" t="s">
        <v>6292</v>
      </c>
      <c r="AJ11" s="350" t="s">
        <v>6291</v>
      </c>
      <c r="AK11" s="22">
        <v>4</v>
      </c>
      <c r="AL11" s="258" t="s">
        <v>5765</v>
      </c>
      <c r="AM11" s="258" t="s">
        <v>7173</v>
      </c>
      <c r="AN11" s="258" t="s">
        <v>7217</v>
      </c>
      <c r="AO11" s="22" t="s">
        <v>206</v>
      </c>
      <c r="AP11" s="23" t="s">
        <v>6291</v>
      </c>
      <c r="AQ11" s="23" t="s">
        <v>6291</v>
      </c>
      <c r="AR11" s="23">
        <v>0</v>
      </c>
      <c r="AS11" s="23" t="s">
        <v>72</v>
      </c>
      <c r="AT11" s="23" t="s">
        <v>72</v>
      </c>
      <c r="AU11" s="23" t="s">
        <v>72</v>
      </c>
      <c r="AV11" s="23" t="s">
        <v>277</v>
      </c>
      <c r="AW11" s="23" t="s">
        <v>277</v>
      </c>
      <c r="AX11" s="23" t="s">
        <v>72</v>
      </c>
      <c r="AY11" s="23" t="s">
        <v>72</v>
      </c>
      <c r="AZ11" s="23" t="s">
        <v>72</v>
      </c>
      <c r="BA11" s="23" t="s">
        <v>72</v>
      </c>
      <c r="BB11" s="23" t="s">
        <v>6335</v>
      </c>
      <c r="BC11" s="23" t="s">
        <v>6506</v>
      </c>
      <c r="BD11" s="23" t="s">
        <v>6506</v>
      </c>
      <c r="BE11" s="23">
        <v>0</v>
      </c>
      <c r="BF11" s="23" t="s">
        <v>72</v>
      </c>
      <c r="BG11" s="23" t="s">
        <v>72</v>
      </c>
      <c r="BH11" s="23" t="s">
        <v>72</v>
      </c>
      <c r="BI11" s="23" t="s">
        <v>6435</v>
      </c>
      <c r="BJ11" s="23" t="s">
        <v>639</v>
      </c>
      <c r="BK11" s="23">
        <v>0</v>
      </c>
      <c r="BL11" s="23" t="s">
        <v>72</v>
      </c>
      <c r="BM11" s="23" t="s">
        <v>72</v>
      </c>
      <c r="BN11" s="23" t="s">
        <v>72</v>
      </c>
      <c r="BO11" s="350">
        <v>3</v>
      </c>
      <c r="BP11" s="350">
        <v>3</v>
      </c>
      <c r="BQ11" s="350">
        <v>0</v>
      </c>
      <c r="BR11" s="350">
        <v>0</v>
      </c>
      <c r="BS11" s="350">
        <v>0</v>
      </c>
      <c r="BT11" s="351">
        <v>0</v>
      </c>
      <c r="BU11" s="23" t="s">
        <v>6507</v>
      </c>
      <c r="BV11" s="23" t="s">
        <v>39</v>
      </c>
      <c r="BW11" s="23" t="s">
        <v>72</v>
      </c>
      <c r="BX11" s="23" t="s">
        <v>72</v>
      </c>
      <c r="BY11" s="23" t="s">
        <v>72</v>
      </c>
      <c r="BZ11" s="23" t="s">
        <v>72</v>
      </c>
      <c r="CA11" s="23">
        <v>4</v>
      </c>
      <c r="CB11" s="23">
        <v>6</v>
      </c>
      <c r="CC11" s="23">
        <v>4</v>
      </c>
      <c r="CD11" s="23">
        <v>0</v>
      </c>
      <c r="CE11" s="23">
        <v>0</v>
      </c>
      <c r="CF11" s="23">
        <v>0</v>
      </c>
      <c r="CG11" s="23">
        <v>2</v>
      </c>
      <c r="CH11" s="23">
        <v>2</v>
      </c>
      <c r="CI11" s="23">
        <v>2</v>
      </c>
      <c r="CJ11" s="23">
        <v>0</v>
      </c>
      <c r="CK11" s="23">
        <v>0</v>
      </c>
      <c r="CL11" s="23">
        <v>0</v>
      </c>
      <c r="CM11" s="23">
        <v>0</v>
      </c>
      <c r="CN11" s="23">
        <v>0</v>
      </c>
      <c r="CO11" s="23">
        <v>0</v>
      </c>
      <c r="CP11" s="23">
        <v>0</v>
      </c>
      <c r="CQ11" s="23">
        <v>0</v>
      </c>
      <c r="CR11" s="23">
        <v>0</v>
      </c>
      <c r="CS11" s="23">
        <v>0</v>
      </c>
      <c r="CT11" s="23">
        <v>0</v>
      </c>
      <c r="CU11" s="23">
        <v>0</v>
      </c>
      <c r="CV11" s="23">
        <v>0</v>
      </c>
      <c r="CW11" s="23">
        <v>0</v>
      </c>
      <c r="CX11" s="23">
        <v>0</v>
      </c>
      <c r="CY11" s="23">
        <v>0</v>
      </c>
      <c r="CZ11" s="23">
        <v>0</v>
      </c>
      <c r="DA11" s="23">
        <v>0</v>
      </c>
      <c r="DB11" s="23">
        <v>0</v>
      </c>
      <c r="DC11" s="23">
        <v>0</v>
      </c>
      <c r="DD11" s="23">
        <v>0</v>
      </c>
      <c r="DE11" s="23">
        <v>0</v>
      </c>
      <c r="DF11" s="23">
        <v>0</v>
      </c>
      <c r="DG11" s="23">
        <v>0</v>
      </c>
      <c r="DH11" s="23">
        <v>0</v>
      </c>
      <c r="DI11" s="23">
        <v>0</v>
      </c>
      <c r="DJ11" s="23">
        <v>0</v>
      </c>
      <c r="DK11" s="23" t="s">
        <v>6508</v>
      </c>
      <c r="DL11" s="23" t="s">
        <v>6331</v>
      </c>
      <c r="DM11" s="23" t="s">
        <v>72</v>
      </c>
      <c r="DN11" s="23" t="s">
        <v>72</v>
      </c>
      <c r="DO11" s="23" t="s">
        <v>72</v>
      </c>
      <c r="DP11" s="23" t="s">
        <v>72</v>
      </c>
      <c r="DQ11" s="23" t="s">
        <v>7230</v>
      </c>
      <c r="DR11" s="23" t="s">
        <v>7175</v>
      </c>
      <c r="DS11" s="23" t="s">
        <v>72</v>
      </c>
      <c r="DT11" s="23" t="s">
        <v>72</v>
      </c>
      <c r="DU11" s="23" t="s">
        <v>72</v>
      </c>
      <c r="DV11" s="23" t="s">
        <v>72</v>
      </c>
      <c r="DW11" s="23">
        <v>80</v>
      </c>
      <c r="DX11" s="23">
        <v>120</v>
      </c>
      <c r="DY11" s="23">
        <v>80</v>
      </c>
      <c r="DZ11" s="23">
        <v>0</v>
      </c>
      <c r="EA11" s="23">
        <v>0</v>
      </c>
      <c r="EB11" s="23">
        <v>0</v>
      </c>
      <c r="EC11" s="23">
        <v>120</v>
      </c>
      <c r="ED11" s="23">
        <v>80</v>
      </c>
      <c r="EE11" s="23">
        <v>80</v>
      </c>
      <c r="EF11" s="23">
        <v>80</v>
      </c>
      <c r="EG11" s="23">
        <v>0</v>
      </c>
      <c r="EH11" s="23">
        <v>0</v>
      </c>
      <c r="EI11" s="23">
        <v>0</v>
      </c>
      <c r="EJ11" s="23">
        <v>80</v>
      </c>
      <c r="EK11" s="23">
        <v>0</v>
      </c>
      <c r="EL11" s="23">
        <v>0</v>
      </c>
      <c r="EM11" s="23">
        <v>0</v>
      </c>
      <c r="EN11" s="23">
        <v>0</v>
      </c>
      <c r="EO11" s="23">
        <v>0</v>
      </c>
      <c r="EP11" s="23">
        <v>0</v>
      </c>
      <c r="EQ11" s="23">
        <v>0</v>
      </c>
      <c r="ER11" s="23">
        <v>0</v>
      </c>
      <c r="ES11" s="23">
        <v>0</v>
      </c>
      <c r="ET11" s="23">
        <v>0</v>
      </c>
      <c r="EU11" s="23">
        <v>0</v>
      </c>
      <c r="EV11" s="23">
        <v>0</v>
      </c>
      <c r="EW11" s="23">
        <v>0</v>
      </c>
      <c r="EX11" s="23">
        <v>0</v>
      </c>
      <c r="EY11" s="23">
        <v>0</v>
      </c>
      <c r="EZ11" s="23">
        <v>0</v>
      </c>
      <c r="FA11" s="23">
        <v>0</v>
      </c>
      <c r="FB11" s="23">
        <v>0</v>
      </c>
      <c r="FC11" s="23">
        <v>0</v>
      </c>
      <c r="FD11" s="23">
        <v>0</v>
      </c>
      <c r="FE11" s="23">
        <v>0</v>
      </c>
      <c r="FF11" s="23">
        <v>0</v>
      </c>
      <c r="FG11" s="23">
        <v>0</v>
      </c>
      <c r="FH11" s="23">
        <v>0</v>
      </c>
      <c r="FI11" s="23">
        <v>0</v>
      </c>
      <c r="FJ11" s="23">
        <v>0</v>
      </c>
      <c r="FK11" s="23">
        <v>0</v>
      </c>
      <c r="FL11" s="23">
        <v>0</v>
      </c>
      <c r="FM11" s="23">
        <v>120</v>
      </c>
      <c r="FN11" s="23" t="s">
        <v>152</v>
      </c>
      <c r="FO11" s="23" t="s">
        <v>444</v>
      </c>
      <c r="FP11" s="23">
        <v>0</v>
      </c>
      <c r="FQ11" s="23" t="s">
        <v>72</v>
      </c>
      <c r="FR11" s="23" t="s">
        <v>72</v>
      </c>
      <c r="FS11" s="23" t="s">
        <v>72</v>
      </c>
      <c r="FT11" s="23" t="s">
        <v>6509</v>
      </c>
      <c r="FU11" s="23" t="s">
        <v>6330</v>
      </c>
      <c r="FV11" s="23">
        <v>0</v>
      </c>
      <c r="FW11" s="23" t="s">
        <v>72</v>
      </c>
      <c r="FX11" s="23" t="s">
        <v>72</v>
      </c>
      <c r="FY11" s="23" t="s">
        <v>72</v>
      </c>
      <c r="FZ11" s="23" t="s">
        <v>6509</v>
      </c>
      <c r="GA11" s="23" t="s">
        <v>6330</v>
      </c>
      <c r="GB11" s="23" t="s">
        <v>72</v>
      </c>
      <c r="GC11" s="23" t="s">
        <v>72</v>
      </c>
      <c r="GD11" s="23" t="s">
        <v>72</v>
      </c>
      <c r="GE11" s="23" t="s">
        <v>72</v>
      </c>
      <c r="GF11" s="23">
        <v>41</v>
      </c>
      <c r="GG11" s="23">
        <v>41</v>
      </c>
      <c r="GH11" s="23">
        <v>41</v>
      </c>
      <c r="GI11" s="23">
        <v>0</v>
      </c>
      <c r="GJ11" s="23">
        <v>0</v>
      </c>
      <c r="GK11" s="23">
        <v>0</v>
      </c>
      <c r="GL11" s="23">
        <v>39</v>
      </c>
      <c r="GM11" s="23">
        <v>39</v>
      </c>
      <c r="GN11" s="23">
        <v>39</v>
      </c>
      <c r="GO11" s="23">
        <v>0</v>
      </c>
      <c r="GP11" s="23">
        <v>0</v>
      </c>
      <c r="GQ11" s="23">
        <v>0</v>
      </c>
      <c r="GR11" s="23">
        <v>0</v>
      </c>
      <c r="GS11" s="23">
        <v>0</v>
      </c>
      <c r="GT11" s="23">
        <v>0</v>
      </c>
      <c r="GU11" s="23">
        <v>0</v>
      </c>
      <c r="GV11" s="23">
        <v>0</v>
      </c>
      <c r="GW11" s="23">
        <v>0</v>
      </c>
      <c r="GX11" s="23">
        <v>0</v>
      </c>
      <c r="GY11" s="23">
        <v>0</v>
      </c>
      <c r="GZ11" s="23">
        <v>0</v>
      </c>
      <c r="HA11" s="23">
        <v>0</v>
      </c>
      <c r="HB11" s="23">
        <v>0</v>
      </c>
      <c r="HC11" s="23">
        <v>0</v>
      </c>
      <c r="HD11" s="23">
        <v>0</v>
      </c>
      <c r="HE11" s="23">
        <v>0</v>
      </c>
      <c r="HF11" s="23">
        <v>0</v>
      </c>
      <c r="HG11" s="23">
        <v>0</v>
      </c>
      <c r="HH11" s="23">
        <v>0</v>
      </c>
      <c r="HI11" s="23">
        <v>0</v>
      </c>
      <c r="HJ11" s="23">
        <v>0</v>
      </c>
      <c r="HK11" s="23">
        <v>0</v>
      </c>
      <c r="HL11" s="23">
        <v>0</v>
      </c>
      <c r="HM11" s="23">
        <v>0</v>
      </c>
      <c r="HN11" s="23">
        <v>0</v>
      </c>
      <c r="HO11" s="23">
        <v>0</v>
      </c>
      <c r="HP11" s="23" t="s">
        <v>68</v>
      </c>
      <c r="HQ11" s="23">
        <v>41</v>
      </c>
      <c r="HR11" s="23">
        <v>39</v>
      </c>
      <c r="HS11" s="23">
        <v>0</v>
      </c>
      <c r="HT11" s="23">
        <v>0</v>
      </c>
      <c r="HU11" s="23">
        <v>0</v>
      </c>
      <c r="HV11" s="23">
        <v>0</v>
      </c>
      <c r="HW11" s="22">
        <v>39</v>
      </c>
      <c r="HX11" s="22">
        <v>19</v>
      </c>
      <c r="HY11" s="23">
        <v>97</v>
      </c>
      <c r="HZ11" s="23">
        <v>13</v>
      </c>
      <c r="IA11" s="23"/>
      <c r="IB11" s="23"/>
      <c r="IC11" s="25" t="s">
        <v>7231</v>
      </c>
      <c r="ID11" s="26">
        <v>10</v>
      </c>
      <c r="IE11" s="260" t="s">
        <v>6420</v>
      </c>
      <c r="IF11" s="25" t="s">
        <v>7077</v>
      </c>
      <c r="IG11" s="260" t="s">
        <v>6421</v>
      </c>
      <c r="IH11" s="260" t="s">
        <v>6422</v>
      </c>
      <c r="II11" s="342" t="s">
        <v>6421</v>
      </c>
      <c r="IJ11" s="260">
        <v>44931</v>
      </c>
      <c r="IK11" s="261">
        <v>3</v>
      </c>
      <c r="IL11" s="262" t="s">
        <v>7176</v>
      </c>
      <c r="IM11" s="262" t="s">
        <v>6427</v>
      </c>
      <c r="IN11" s="262" t="s">
        <v>7177</v>
      </c>
      <c r="IO11" s="262" t="s">
        <v>72</v>
      </c>
      <c r="IP11" s="262" t="s">
        <v>72</v>
      </c>
      <c r="IQ11" s="262" t="s">
        <v>72</v>
      </c>
      <c r="IR11" s="262">
        <v>2</v>
      </c>
      <c r="IS11" s="262">
        <v>1</v>
      </c>
      <c r="IT11" s="262" t="s">
        <v>6406</v>
      </c>
      <c r="IU11" s="262" t="s">
        <v>6406</v>
      </c>
    </row>
    <row r="12" spans="1:255" ht="114.75">
      <c r="A12" s="22">
        <v>11</v>
      </c>
      <c r="B12" s="22" t="s">
        <v>6192</v>
      </c>
      <c r="C12" s="22" t="s">
        <v>277</v>
      </c>
      <c r="D12" s="22" t="s">
        <v>6515</v>
      </c>
      <c r="E12" s="22" t="s">
        <v>6510</v>
      </c>
      <c r="F12" s="22" t="s">
        <v>153</v>
      </c>
      <c r="G12" s="22" t="s">
        <v>6511</v>
      </c>
      <c r="H12" s="22" t="s">
        <v>6512</v>
      </c>
      <c r="I12" s="22">
        <v>2</v>
      </c>
      <c r="J12" s="22" t="s">
        <v>6513</v>
      </c>
      <c r="K12" s="24" t="s">
        <v>7165</v>
      </c>
      <c r="L12" s="24" t="s">
        <v>7212</v>
      </c>
      <c r="M12" s="22" t="s">
        <v>6334</v>
      </c>
      <c r="N12" s="22" t="s">
        <v>7232</v>
      </c>
      <c r="O12" s="22" t="s">
        <v>7168</v>
      </c>
      <c r="P12" s="22" t="s">
        <v>6131</v>
      </c>
      <c r="Q12" s="22" t="s">
        <v>7214</v>
      </c>
      <c r="R12" s="22" t="s">
        <v>7215</v>
      </c>
      <c r="S12" s="22" t="s">
        <v>7171</v>
      </c>
      <c r="T12" s="22" t="s">
        <v>7233</v>
      </c>
      <c r="U12" s="22">
        <v>11</v>
      </c>
      <c r="V12" s="22"/>
      <c r="W12" s="22" t="b">
        <v>1</v>
      </c>
      <c r="X12" s="22" t="b">
        <v>0</v>
      </c>
      <c r="Y12" s="22" t="s">
        <v>72</v>
      </c>
      <c r="Z12" s="22" t="b">
        <v>1</v>
      </c>
      <c r="AA12" s="22">
        <v>16</v>
      </c>
      <c r="AB12" s="22" t="b">
        <v>0</v>
      </c>
      <c r="AC12" s="22" t="b">
        <v>1</v>
      </c>
      <c r="AD12" s="22">
        <v>0</v>
      </c>
      <c r="AE12" s="22"/>
      <c r="AF12" s="22">
        <v>0</v>
      </c>
      <c r="AG12" s="22">
        <v>0</v>
      </c>
      <c r="AH12" s="23"/>
      <c r="AI12" s="350" t="s">
        <v>6292</v>
      </c>
      <c r="AJ12" s="350" t="s">
        <v>6291</v>
      </c>
      <c r="AK12" s="22">
        <v>4</v>
      </c>
      <c r="AL12" s="258" t="s">
        <v>5765</v>
      </c>
      <c r="AM12" s="258" t="s">
        <v>7173</v>
      </c>
      <c r="AN12" s="258" t="s">
        <v>7217</v>
      </c>
      <c r="AO12" s="22" t="s">
        <v>206</v>
      </c>
      <c r="AP12" s="23" t="s">
        <v>6291</v>
      </c>
      <c r="AQ12" s="23" t="s">
        <v>6291</v>
      </c>
      <c r="AR12" s="23">
        <v>0</v>
      </c>
      <c r="AS12" s="23" t="s">
        <v>72</v>
      </c>
      <c r="AT12" s="23" t="s">
        <v>72</v>
      </c>
      <c r="AU12" s="23" t="s">
        <v>72</v>
      </c>
      <c r="AV12" s="23" t="s">
        <v>277</v>
      </c>
      <c r="AW12" s="23" t="s">
        <v>277</v>
      </c>
      <c r="AX12" s="23" t="s">
        <v>72</v>
      </c>
      <c r="AY12" s="23" t="s">
        <v>72</v>
      </c>
      <c r="AZ12" s="23" t="s">
        <v>72</v>
      </c>
      <c r="BA12" s="23" t="s">
        <v>72</v>
      </c>
      <c r="BB12" s="23" t="s">
        <v>6335</v>
      </c>
      <c r="BC12" s="23" t="s">
        <v>6515</v>
      </c>
      <c r="BD12" s="23" t="s">
        <v>6515</v>
      </c>
      <c r="BE12" s="23">
        <v>0</v>
      </c>
      <c r="BF12" s="23" t="s">
        <v>72</v>
      </c>
      <c r="BG12" s="23" t="s">
        <v>72</v>
      </c>
      <c r="BH12" s="23" t="s">
        <v>72</v>
      </c>
      <c r="BI12" s="23" t="s">
        <v>569</v>
      </c>
      <c r="BJ12" s="23" t="s">
        <v>639</v>
      </c>
      <c r="BK12" s="23">
        <v>0</v>
      </c>
      <c r="BL12" s="23" t="s">
        <v>72</v>
      </c>
      <c r="BM12" s="23" t="s">
        <v>72</v>
      </c>
      <c r="BN12" s="23" t="s">
        <v>72</v>
      </c>
      <c r="BO12" s="350">
        <v>3</v>
      </c>
      <c r="BP12" s="350">
        <v>3</v>
      </c>
      <c r="BQ12" s="350">
        <v>0</v>
      </c>
      <c r="BR12" s="350">
        <v>0</v>
      </c>
      <c r="BS12" s="350">
        <v>0</v>
      </c>
      <c r="BT12" s="351">
        <v>0</v>
      </c>
      <c r="BU12" s="23" t="s">
        <v>6488</v>
      </c>
      <c r="BV12" s="23" t="s">
        <v>39</v>
      </c>
      <c r="BW12" s="23" t="s">
        <v>72</v>
      </c>
      <c r="BX12" s="23" t="s">
        <v>72</v>
      </c>
      <c r="BY12" s="23" t="s">
        <v>72</v>
      </c>
      <c r="BZ12" s="23" t="s">
        <v>72</v>
      </c>
      <c r="CA12" s="23">
        <v>3</v>
      </c>
      <c r="CB12" s="23">
        <v>3</v>
      </c>
      <c r="CC12" s="23">
        <v>2</v>
      </c>
      <c r="CD12" s="23">
        <v>0</v>
      </c>
      <c r="CE12" s="23">
        <v>0</v>
      </c>
      <c r="CF12" s="23">
        <v>0</v>
      </c>
      <c r="CG12" s="23">
        <v>2</v>
      </c>
      <c r="CH12" s="23">
        <v>2</v>
      </c>
      <c r="CI12" s="23">
        <v>2</v>
      </c>
      <c r="CJ12" s="23">
        <v>0</v>
      </c>
      <c r="CK12" s="23">
        <v>0</v>
      </c>
      <c r="CL12" s="23">
        <v>0</v>
      </c>
      <c r="CM12" s="23">
        <v>0</v>
      </c>
      <c r="CN12" s="23">
        <v>0</v>
      </c>
      <c r="CO12" s="23">
        <v>0</v>
      </c>
      <c r="CP12" s="23">
        <v>0</v>
      </c>
      <c r="CQ12" s="23">
        <v>0</v>
      </c>
      <c r="CR12" s="23">
        <v>0</v>
      </c>
      <c r="CS12" s="23">
        <v>0</v>
      </c>
      <c r="CT12" s="23">
        <v>0</v>
      </c>
      <c r="CU12" s="23">
        <v>0</v>
      </c>
      <c r="CV12" s="23">
        <v>0</v>
      </c>
      <c r="CW12" s="23">
        <v>0</v>
      </c>
      <c r="CX12" s="23">
        <v>0</v>
      </c>
      <c r="CY12" s="23">
        <v>0</v>
      </c>
      <c r="CZ12" s="23">
        <v>0</v>
      </c>
      <c r="DA12" s="23">
        <v>0</v>
      </c>
      <c r="DB12" s="23">
        <v>0</v>
      </c>
      <c r="DC12" s="23">
        <v>0</v>
      </c>
      <c r="DD12" s="23">
        <v>0</v>
      </c>
      <c r="DE12" s="23">
        <v>0</v>
      </c>
      <c r="DF12" s="23">
        <v>0</v>
      </c>
      <c r="DG12" s="23">
        <v>0</v>
      </c>
      <c r="DH12" s="23">
        <v>0</v>
      </c>
      <c r="DI12" s="23">
        <v>0</v>
      </c>
      <c r="DJ12" s="23">
        <v>0</v>
      </c>
      <c r="DK12" s="23" t="s">
        <v>6490</v>
      </c>
      <c r="DL12" s="23" t="s">
        <v>6331</v>
      </c>
      <c r="DM12" s="23" t="s">
        <v>72</v>
      </c>
      <c r="DN12" s="23" t="s">
        <v>72</v>
      </c>
      <c r="DO12" s="23" t="s">
        <v>72</v>
      </c>
      <c r="DP12" s="23" t="s">
        <v>72</v>
      </c>
      <c r="DQ12" s="23" t="s">
        <v>7218</v>
      </c>
      <c r="DR12" s="23" t="s">
        <v>7175</v>
      </c>
      <c r="DS12" s="23" t="s">
        <v>72</v>
      </c>
      <c r="DT12" s="23" t="s">
        <v>72</v>
      </c>
      <c r="DU12" s="23" t="s">
        <v>72</v>
      </c>
      <c r="DV12" s="23" t="s">
        <v>72</v>
      </c>
      <c r="DW12" s="23">
        <v>76</v>
      </c>
      <c r="DX12" s="23">
        <v>76</v>
      </c>
      <c r="DY12" s="23">
        <v>40</v>
      </c>
      <c r="DZ12" s="23">
        <v>0</v>
      </c>
      <c r="EA12" s="23">
        <v>0</v>
      </c>
      <c r="EB12" s="23">
        <v>0</v>
      </c>
      <c r="EC12" s="23">
        <v>76</v>
      </c>
      <c r="ED12" s="23">
        <v>80</v>
      </c>
      <c r="EE12" s="23">
        <v>80</v>
      </c>
      <c r="EF12" s="23">
        <v>80</v>
      </c>
      <c r="EG12" s="23">
        <v>0</v>
      </c>
      <c r="EH12" s="23">
        <v>0</v>
      </c>
      <c r="EI12" s="23">
        <v>0</v>
      </c>
      <c r="EJ12" s="23">
        <v>80</v>
      </c>
      <c r="EK12" s="23">
        <v>0</v>
      </c>
      <c r="EL12" s="23">
        <v>0</v>
      </c>
      <c r="EM12" s="23">
        <v>0</v>
      </c>
      <c r="EN12" s="23">
        <v>0</v>
      </c>
      <c r="EO12" s="23">
        <v>0</v>
      </c>
      <c r="EP12" s="23">
        <v>0</v>
      </c>
      <c r="EQ12" s="23">
        <v>0</v>
      </c>
      <c r="ER12" s="23">
        <v>0</v>
      </c>
      <c r="ES12" s="23">
        <v>0</v>
      </c>
      <c r="ET12" s="23">
        <v>0</v>
      </c>
      <c r="EU12" s="23">
        <v>0</v>
      </c>
      <c r="EV12" s="23">
        <v>0</v>
      </c>
      <c r="EW12" s="23">
        <v>0</v>
      </c>
      <c r="EX12" s="23">
        <v>0</v>
      </c>
      <c r="EY12" s="23">
        <v>0</v>
      </c>
      <c r="EZ12" s="23">
        <v>0</v>
      </c>
      <c r="FA12" s="23">
        <v>0</v>
      </c>
      <c r="FB12" s="23">
        <v>0</v>
      </c>
      <c r="FC12" s="23">
        <v>0</v>
      </c>
      <c r="FD12" s="23">
        <v>0</v>
      </c>
      <c r="FE12" s="23">
        <v>0</v>
      </c>
      <c r="FF12" s="23">
        <v>0</v>
      </c>
      <c r="FG12" s="23">
        <v>0</v>
      </c>
      <c r="FH12" s="23">
        <v>0</v>
      </c>
      <c r="FI12" s="23">
        <v>0</v>
      </c>
      <c r="FJ12" s="23">
        <v>0</v>
      </c>
      <c r="FK12" s="23">
        <v>0</v>
      </c>
      <c r="FL12" s="23">
        <v>0</v>
      </c>
      <c r="FM12" s="23">
        <v>80</v>
      </c>
      <c r="FN12" s="23" t="s">
        <v>152</v>
      </c>
      <c r="FO12" s="23" t="s">
        <v>444</v>
      </c>
      <c r="FP12" s="23">
        <v>0</v>
      </c>
      <c r="FQ12" s="23" t="s">
        <v>72</v>
      </c>
      <c r="FR12" s="23" t="s">
        <v>72</v>
      </c>
      <c r="FS12" s="23" t="s">
        <v>72</v>
      </c>
      <c r="FT12" s="23" t="s">
        <v>6348</v>
      </c>
      <c r="FU12" s="23" t="s">
        <v>6336</v>
      </c>
      <c r="FV12" s="23">
        <v>0</v>
      </c>
      <c r="FW12" s="23" t="s">
        <v>72</v>
      </c>
      <c r="FX12" s="23" t="s">
        <v>72</v>
      </c>
      <c r="FY12" s="23" t="s">
        <v>72</v>
      </c>
      <c r="FZ12" s="23" t="s">
        <v>6348</v>
      </c>
      <c r="GA12" s="23" t="s">
        <v>6336</v>
      </c>
      <c r="GB12" s="23" t="s">
        <v>72</v>
      </c>
      <c r="GC12" s="23" t="s">
        <v>72</v>
      </c>
      <c r="GD12" s="23" t="s">
        <v>72</v>
      </c>
      <c r="GE12" s="23" t="s">
        <v>72</v>
      </c>
      <c r="GF12" s="23">
        <v>25</v>
      </c>
      <c r="GG12" s="23">
        <v>25</v>
      </c>
      <c r="GH12" s="23">
        <v>25</v>
      </c>
      <c r="GI12" s="23">
        <v>0</v>
      </c>
      <c r="GJ12" s="23">
        <v>0</v>
      </c>
      <c r="GK12" s="23">
        <v>0</v>
      </c>
      <c r="GL12" s="23">
        <v>30</v>
      </c>
      <c r="GM12" s="23">
        <v>30</v>
      </c>
      <c r="GN12" s="23">
        <v>30</v>
      </c>
      <c r="GO12" s="23">
        <v>0</v>
      </c>
      <c r="GP12" s="23">
        <v>0</v>
      </c>
      <c r="GQ12" s="23">
        <v>0</v>
      </c>
      <c r="GR12" s="23">
        <v>0</v>
      </c>
      <c r="GS12" s="23">
        <v>0</v>
      </c>
      <c r="GT12" s="23">
        <v>0</v>
      </c>
      <c r="GU12" s="23">
        <v>0</v>
      </c>
      <c r="GV12" s="23">
        <v>0</v>
      </c>
      <c r="GW12" s="23">
        <v>0</v>
      </c>
      <c r="GX12" s="23">
        <v>0</v>
      </c>
      <c r="GY12" s="23">
        <v>0</v>
      </c>
      <c r="GZ12" s="23">
        <v>0</v>
      </c>
      <c r="HA12" s="23">
        <v>0</v>
      </c>
      <c r="HB12" s="23">
        <v>0</v>
      </c>
      <c r="HC12" s="23">
        <v>0</v>
      </c>
      <c r="HD12" s="23">
        <v>0</v>
      </c>
      <c r="HE12" s="23">
        <v>0</v>
      </c>
      <c r="HF12" s="23">
        <v>0</v>
      </c>
      <c r="HG12" s="23">
        <v>0</v>
      </c>
      <c r="HH12" s="23">
        <v>0</v>
      </c>
      <c r="HI12" s="23">
        <v>0</v>
      </c>
      <c r="HJ12" s="23">
        <v>0</v>
      </c>
      <c r="HK12" s="23">
        <v>0</v>
      </c>
      <c r="HL12" s="23">
        <v>0</v>
      </c>
      <c r="HM12" s="23">
        <v>0</v>
      </c>
      <c r="HN12" s="23">
        <v>0</v>
      </c>
      <c r="HO12" s="23">
        <v>0</v>
      </c>
      <c r="HP12" s="23" t="s">
        <v>68</v>
      </c>
      <c r="HQ12" s="23">
        <v>25</v>
      </c>
      <c r="HR12" s="23">
        <v>30</v>
      </c>
      <c r="HS12" s="23">
        <v>0</v>
      </c>
      <c r="HT12" s="23">
        <v>0</v>
      </c>
      <c r="HU12" s="23">
        <v>0</v>
      </c>
      <c r="HV12" s="23">
        <v>0</v>
      </c>
      <c r="HW12" s="22">
        <v>25</v>
      </c>
      <c r="HX12" s="22">
        <v>9</v>
      </c>
      <c r="HY12" s="23">
        <v>97</v>
      </c>
      <c r="HZ12" s="23">
        <v>13</v>
      </c>
      <c r="IA12" s="23"/>
      <c r="IB12" s="23"/>
      <c r="IC12" s="25" t="s">
        <v>7234</v>
      </c>
      <c r="ID12" s="26">
        <v>11</v>
      </c>
      <c r="IE12" s="260" t="s">
        <v>6420</v>
      </c>
      <c r="IF12" s="25" t="s">
        <v>7078</v>
      </c>
      <c r="IG12" s="260" t="s">
        <v>6421</v>
      </c>
      <c r="IH12" s="260" t="s">
        <v>6422</v>
      </c>
      <c r="II12" s="342" t="s">
        <v>6421</v>
      </c>
      <c r="IJ12" s="260">
        <v>44931</v>
      </c>
      <c r="IK12" s="261">
        <v>3</v>
      </c>
      <c r="IL12" s="262" t="s">
        <v>7176</v>
      </c>
      <c r="IM12" s="262" t="s">
        <v>6427</v>
      </c>
      <c r="IN12" s="262" t="s">
        <v>7177</v>
      </c>
      <c r="IO12" s="262" t="s">
        <v>72</v>
      </c>
      <c r="IP12" s="262" t="s">
        <v>72</v>
      </c>
      <c r="IQ12" s="262" t="s">
        <v>72</v>
      </c>
      <c r="IR12" s="262">
        <v>2</v>
      </c>
      <c r="IS12" s="262">
        <v>1</v>
      </c>
      <c r="IT12" s="262" t="s">
        <v>6406</v>
      </c>
      <c r="IU12" s="262" t="s">
        <v>6406</v>
      </c>
    </row>
    <row r="13" spans="1:255" ht="114.75">
      <c r="A13" s="22">
        <v>12</v>
      </c>
      <c r="B13" s="22" t="s">
        <v>6192</v>
      </c>
      <c r="C13" s="22" t="s">
        <v>277</v>
      </c>
      <c r="D13" s="22" t="s">
        <v>6521</v>
      </c>
      <c r="E13" s="22" t="s">
        <v>6516</v>
      </c>
      <c r="F13" s="22" t="s">
        <v>164</v>
      </c>
      <c r="G13" s="22" t="s">
        <v>6517</v>
      </c>
      <c r="H13" s="22" t="s">
        <v>6518</v>
      </c>
      <c r="I13" s="22">
        <v>2</v>
      </c>
      <c r="J13" s="22" t="s">
        <v>6519</v>
      </c>
      <c r="K13" s="24" t="s">
        <v>7165</v>
      </c>
      <c r="L13" s="24" t="s">
        <v>7235</v>
      </c>
      <c r="M13" s="22" t="s">
        <v>6334</v>
      </c>
      <c r="N13" s="22" t="s">
        <v>7236</v>
      </c>
      <c r="O13" s="22" t="s">
        <v>7168</v>
      </c>
      <c r="P13" s="22" t="s">
        <v>6131</v>
      </c>
      <c r="Q13" s="22" t="s">
        <v>7237</v>
      </c>
      <c r="R13" s="22" t="s">
        <v>7238</v>
      </c>
      <c r="S13" s="22" t="s">
        <v>7171</v>
      </c>
      <c r="T13" s="22" t="s">
        <v>7233</v>
      </c>
      <c r="U13" s="22">
        <v>12</v>
      </c>
      <c r="V13" s="22"/>
      <c r="W13" s="22" t="b">
        <v>1</v>
      </c>
      <c r="X13" s="22" t="b">
        <v>0</v>
      </c>
      <c r="Y13" s="22" t="s">
        <v>72</v>
      </c>
      <c r="Z13" s="22" t="b">
        <v>1</v>
      </c>
      <c r="AA13" s="22">
        <v>10</v>
      </c>
      <c r="AB13" s="22" t="b">
        <v>0</v>
      </c>
      <c r="AC13" s="22" t="b">
        <v>1</v>
      </c>
      <c r="AD13" s="22">
        <v>0</v>
      </c>
      <c r="AE13" s="22"/>
      <c r="AF13" s="22">
        <v>0</v>
      </c>
      <c r="AG13" s="22">
        <v>0</v>
      </c>
      <c r="AH13" s="23"/>
      <c r="AI13" s="350" t="s">
        <v>6292</v>
      </c>
      <c r="AJ13" s="350" t="s">
        <v>6291</v>
      </c>
      <c r="AK13" s="22">
        <v>3</v>
      </c>
      <c r="AL13" s="258" t="s">
        <v>5735</v>
      </c>
      <c r="AM13" s="258" t="s">
        <v>7239</v>
      </c>
      <c r="AN13" s="258" t="s">
        <v>5885</v>
      </c>
      <c r="AO13" s="22" t="s">
        <v>243</v>
      </c>
      <c r="AP13" s="23" t="s">
        <v>6291</v>
      </c>
      <c r="AQ13" s="23" t="s">
        <v>6291</v>
      </c>
      <c r="AR13" s="23">
        <v>0</v>
      </c>
      <c r="AS13" s="23" t="s">
        <v>72</v>
      </c>
      <c r="AT13" s="23" t="s">
        <v>72</v>
      </c>
      <c r="AU13" s="23" t="s">
        <v>72</v>
      </c>
      <c r="AV13" s="23" t="s">
        <v>277</v>
      </c>
      <c r="AW13" s="23" t="s">
        <v>277</v>
      </c>
      <c r="AX13" s="23" t="s">
        <v>72</v>
      </c>
      <c r="AY13" s="23" t="s">
        <v>72</v>
      </c>
      <c r="AZ13" s="23" t="s">
        <v>72</v>
      </c>
      <c r="BA13" s="23" t="s">
        <v>72</v>
      </c>
      <c r="BB13" s="23" t="s">
        <v>6335</v>
      </c>
      <c r="BC13" s="23" t="s">
        <v>6521</v>
      </c>
      <c r="BD13" s="23" t="s">
        <v>6521</v>
      </c>
      <c r="BE13" s="23">
        <v>0</v>
      </c>
      <c r="BF13" s="23" t="s">
        <v>72</v>
      </c>
      <c r="BG13" s="23" t="s">
        <v>72</v>
      </c>
      <c r="BH13" s="23" t="s">
        <v>72</v>
      </c>
      <c r="BI13" s="23" t="s">
        <v>569</v>
      </c>
      <c r="BJ13" s="23" t="s">
        <v>639</v>
      </c>
      <c r="BK13" s="23">
        <v>0</v>
      </c>
      <c r="BL13" s="23" t="s">
        <v>72</v>
      </c>
      <c r="BM13" s="23" t="s">
        <v>72</v>
      </c>
      <c r="BN13" s="23" t="s">
        <v>72</v>
      </c>
      <c r="BO13" s="350">
        <v>3</v>
      </c>
      <c r="BP13" s="350">
        <v>3</v>
      </c>
      <c r="BQ13" s="350">
        <v>0</v>
      </c>
      <c r="BR13" s="350">
        <v>0</v>
      </c>
      <c r="BS13" s="350">
        <v>0</v>
      </c>
      <c r="BT13" s="351">
        <v>0</v>
      </c>
      <c r="BU13" s="23" t="s">
        <v>6522</v>
      </c>
      <c r="BV13" s="23" t="s">
        <v>39</v>
      </c>
      <c r="BW13" s="23" t="s">
        <v>72</v>
      </c>
      <c r="BX13" s="23" t="s">
        <v>72</v>
      </c>
      <c r="BY13" s="23" t="s">
        <v>72</v>
      </c>
      <c r="BZ13" s="23" t="s">
        <v>72</v>
      </c>
      <c r="CA13" s="23">
        <v>2</v>
      </c>
      <c r="CB13" s="23">
        <v>4</v>
      </c>
      <c r="CC13" s="23">
        <v>4</v>
      </c>
      <c r="CD13" s="23">
        <v>0</v>
      </c>
      <c r="CE13" s="23">
        <v>0</v>
      </c>
      <c r="CF13" s="23">
        <v>0</v>
      </c>
      <c r="CG13" s="23">
        <v>2</v>
      </c>
      <c r="CH13" s="23">
        <v>2</v>
      </c>
      <c r="CI13" s="23">
        <v>2</v>
      </c>
      <c r="CJ13" s="23">
        <v>0</v>
      </c>
      <c r="CK13" s="23">
        <v>0</v>
      </c>
      <c r="CL13" s="23">
        <v>0</v>
      </c>
      <c r="CM13" s="23">
        <v>0</v>
      </c>
      <c r="CN13" s="23">
        <v>0</v>
      </c>
      <c r="CO13" s="23">
        <v>0</v>
      </c>
      <c r="CP13" s="23">
        <v>0</v>
      </c>
      <c r="CQ13" s="23">
        <v>0</v>
      </c>
      <c r="CR13" s="23">
        <v>0</v>
      </c>
      <c r="CS13" s="23">
        <v>0</v>
      </c>
      <c r="CT13" s="23">
        <v>0</v>
      </c>
      <c r="CU13" s="23">
        <v>0</v>
      </c>
      <c r="CV13" s="23">
        <v>0</v>
      </c>
      <c r="CW13" s="23">
        <v>0</v>
      </c>
      <c r="CX13" s="23">
        <v>0</v>
      </c>
      <c r="CY13" s="23">
        <v>0</v>
      </c>
      <c r="CZ13" s="23">
        <v>0</v>
      </c>
      <c r="DA13" s="23">
        <v>0</v>
      </c>
      <c r="DB13" s="23">
        <v>0</v>
      </c>
      <c r="DC13" s="23">
        <v>0</v>
      </c>
      <c r="DD13" s="23">
        <v>0</v>
      </c>
      <c r="DE13" s="23">
        <v>0</v>
      </c>
      <c r="DF13" s="23">
        <v>0</v>
      </c>
      <c r="DG13" s="23">
        <v>0</v>
      </c>
      <c r="DH13" s="23">
        <v>0</v>
      </c>
      <c r="DI13" s="23">
        <v>0</v>
      </c>
      <c r="DJ13" s="23">
        <v>0</v>
      </c>
      <c r="DK13" s="23" t="s">
        <v>6523</v>
      </c>
      <c r="DL13" s="23" t="s">
        <v>6331</v>
      </c>
      <c r="DM13" s="23" t="s">
        <v>72</v>
      </c>
      <c r="DN13" s="23" t="s">
        <v>72</v>
      </c>
      <c r="DO13" s="23" t="s">
        <v>72</v>
      </c>
      <c r="DP13" s="23" t="s">
        <v>72</v>
      </c>
      <c r="DQ13" s="23" t="s">
        <v>7240</v>
      </c>
      <c r="DR13" s="23" t="s">
        <v>7175</v>
      </c>
      <c r="DS13" s="23" t="s">
        <v>72</v>
      </c>
      <c r="DT13" s="23" t="s">
        <v>72</v>
      </c>
      <c r="DU13" s="23" t="s">
        <v>72</v>
      </c>
      <c r="DV13" s="23" t="s">
        <v>72</v>
      </c>
      <c r="DW13" s="23">
        <v>40</v>
      </c>
      <c r="DX13" s="23">
        <v>80</v>
      </c>
      <c r="DY13" s="23">
        <v>80</v>
      </c>
      <c r="DZ13" s="23">
        <v>0</v>
      </c>
      <c r="EA13" s="23">
        <v>0</v>
      </c>
      <c r="EB13" s="23">
        <v>0</v>
      </c>
      <c r="EC13" s="23">
        <v>80</v>
      </c>
      <c r="ED13" s="23">
        <v>80</v>
      </c>
      <c r="EE13" s="23">
        <v>80</v>
      </c>
      <c r="EF13" s="23">
        <v>80</v>
      </c>
      <c r="EG13" s="23">
        <v>0</v>
      </c>
      <c r="EH13" s="23">
        <v>0</v>
      </c>
      <c r="EI13" s="23">
        <v>0</v>
      </c>
      <c r="EJ13" s="23">
        <v>80</v>
      </c>
      <c r="EK13" s="23">
        <v>0</v>
      </c>
      <c r="EL13" s="23">
        <v>0</v>
      </c>
      <c r="EM13" s="23">
        <v>0</v>
      </c>
      <c r="EN13" s="23">
        <v>0</v>
      </c>
      <c r="EO13" s="23">
        <v>0</v>
      </c>
      <c r="EP13" s="23">
        <v>0</v>
      </c>
      <c r="EQ13" s="23">
        <v>0</v>
      </c>
      <c r="ER13" s="23">
        <v>0</v>
      </c>
      <c r="ES13" s="23">
        <v>0</v>
      </c>
      <c r="ET13" s="23">
        <v>0</v>
      </c>
      <c r="EU13" s="23">
        <v>0</v>
      </c>
      <c r="EV13" s="23">
        <v>0</v>
      </c>
      <c r="EW13" s="23">
        <v>0</v>
      </c>
      <c r="EX13" s="23">
        <v>0</v>
      </c>
      <c r="EY13" s="23">
        <v>0</v>
      </c>
      <c r="EZ13" s="23">
        <v>0</v>
      </c>
      <c r="FA13" s="23">
        <v>0</v>
      </c>
      <c r="FB13" s="23">
        <v>0</v>
      </c>
      <c r="FC13" s="23">
        <v>0</v>
      </c>
      <c r="FD13" s="23">
        <v>0</v>
      </c>
      <c r="FE13" s="23">
        <v>0</v>
      </c>
      <c r="FF13" s="23">
        <v>0</v>
      </c>
      <c r="FG13" s="23">
        <v>0</v>
      </c>
      <c r="FH13" s="23">
        <v>0</v>
      </c>
      <c r="FI13" s="23">
        <v>0</v>
      </c>
      <c r="FJ13" s="23">
        <v>0</v>
      </c>
      <c r="FK13" s="23">
        <v>0</v>
      </c>
      <c r="FL13" s="23">
        <v>0</v>
      </c>
      <c r="FM13" s="23">
        <v>80</v>
      </c>
      <c r="FN13" s="23" t="s">
        <v>152</v>
      </c>
      <c r="FO13" s="23" t="s">
        <v>444</v>
      </c>
      <c r="FP13" s="23">
        <v>0</v>
      </c>
      <c r="FQ13" s="23" t="s">
        <v>72</v>
      </c>
      <c r="FR13" s="23" t="s">
        <v>72</v>
      </c>
      <c r="FS13" s="23" t="s">
        <v>72</v>
      </c>
      <c r="FT13" s="23" t="s">
        <v>6348</v>
      </c>
      <c r="FU13" s="23" t="s">
        <v>6336</v>
      </c>
      <c r="FV13" s="23">
        <v>0</v>
      </c>
      <c r="FW13" s="23" t="s">
        <v>72</v>
      </c>
      <c r="FX13" s="23" t="s">
        <v>72</v>
      </c>
      <c r="FY13" s="23" t="s">
        <v>72</v>
      </c>
      <c r="FZ13" s="23" t="s">
        <v>6348</v>
      </c>
      <c r="GA13" s="23" t="s">
        <v>6336</v>
      </c>
      <c r="GB13" s="23" t="s">
        <v>72</v>
      </c>
      <c r="GC13" s="23" t="s">
        <v>72</v>
      </c>
      <c r="GD13" s="23" t="s">
        <v>72</v>
      </c>
      <c r="GE13" s="23" t="s">
        <v>72</v>
      </c>
      <c r="GF13" s="23">
        <v>25</v>
      </c>
      <c r="GG13" s="23">
        <v>25</v>
      </c>
      <c r="GH13" s="23">
        <v>25</v>
      </c>
      <c r="GI13" s="23">
        <v>0</v>
      </c>
      <c r="GJ13" s="23">
        <v>0</v>
      </c>
      <c r="GK13" s="23">
        <v>0</v>
      </c>
      <c r="GL13" s="23">
        <v>30</v>
      </c>
      <c r="GM13" s="23">
        <v>30</v>
      </c>
      <c r="GN13" s="23">
        <v>30</v>
      </c>
      <c r="GO13" s="23">
        <v>0</v>
      </c>
      <c r="GP13" s="23">
        <v>0</v>
      </c>
      <c r="GQ13" s="23">
        <v>0</v>
      </c>
      <c r="GR13" s="23">
        <v>0</v>
      </c>
      <c r="GS13" s="23">
        <v>0</v>
      </c>
      <c r="GT13" s="23">
        <v>0</v>
      </c>
      <c r="GU13" s="23">
        <v>0</v>
      </c>
      <c r="GV13" s="23">
        <v>0</v>
      </c>
      <c r="GW13" s="23">
        <v>0</v>
      </c>
      <c r="GX13" s="23">
        <v>0</v>
      </c>
      <c r="GY13" s="23">
        <v>0</v>
      </c>
      <c r="GZ13" s="23">
        <v>0</v>
      </c>
      <c r="HA13" s="23">
        <v>0</v>
      </c>
      <c r="HB13" s="23">
        <v>0</v>
      </c>
      <c r="HC13" s="23">
        <v>0</v>
      </c>
      <c r="HD13" s="23">
        <v>0</v>
      </c>
      <c r="HE13" s="23">
        <v>0</v>
      </c>
      <c r="HF13" s="23">
        <v>0</v>
      </c>
      <c r="HG13" s="23">
        <v>0</v>
      </c>
      <c r="HH13" s="23">
        <v>0</v>
      </c>
      <c r="HI13" s="23">
        <v>0</v>
      </c>
      <c r="HJ13" s="23">
        <v>0</v>
      </c>
      <c r="HK13" s="23">
        <v>0</v>
      </c>
      <c r="HL13" s="23">
        <v>0</v>
      </c>
      <c r="HM13" s="23">
        <v>0</v>
      </c>
      <c r="HN13" s="23">
        <v>0</v>
      </c>
      <c r="HO13" s="23">
        <v>0</v>
      </c>
      <c r="HP13" s="23" t="s">
        <v>68</v>
      </c>
      <c r="HQ13" s="23">
        <v>25</v>
      </c>
      <c r="HR13" s="23">
        <v>30</v>
      </c>
      <c r="HS13" s="23">
        <v>0</v>
      </c>
      <c r="HT13" s="23">
        <v>0</v>
      </c>
      <c r="HU13" s="23">
        <v>0</v>
      </c>
      <c r="HV13" s="23">
        <v>0</v>
      </c>
      <c r="HW13" s="22">
        <v>25</v>
      </c>
      <c r="HX13" s="22">
        <v>15</v>
      </c>
      <c r="HY13" s="23">
        <v>97</v>
      </c>
      <c r="HZ13" s="23">
        <v>13</v>
      </c>
      <c r="IA13" s="23"/>
      <c r="IB13" s="23"/>
      <c r="IC13" s="25" t="s">
        <v>7241</v>
      </c>
      <c r="ID13" s="26">
        <v>12</v>
      </c>
      <c r="IE13" s="260" t="s">
        <v>6420</v>
      </c>
      <c r="IF13" s="25" t="s">
        <v>7079</v>
      </c>
      <c r="IG13" s="260" t="s">
        <v>6421</v>
      </c>
      <c r="IH13" s="260" t="s">
        <v>6422</v>
      </c>
      <c r="II13" s="342" t="s">
        <v>6421</v>
      </c>
      <c r="IJ13" s="260">
        <v>44931</v>
      </c>
      <c r="IK13" s="261">
        <v>3</v>
      </c>
      <c r="IL13" s="262" t="s">
        <v>7176</v>
      </c>
      <c r="IM13" s="262" t="s">
        <v>6427</v>
      </c>
      <c r="IN13" s="262" t="s">
        <v>7177</v>
      </c>
      <c r="IO13" s="262" t="s">
        <v>72</v>
      </c>
      <c r="IP13" s="262" t="s">
        <v>72</v>
      </c>
      <c r="IQ13" s="262" t="s">
        <v>72</v>
      </c>
      <c r="IR13" s="262">
        <v>2</v>
      </c>
      <c r="IS13" s="262">
        <v>1</v>
      </c>
      <c r="IT13" s="262" t="s">
        <v>6406</v>
      </c>
      <c r="IU13" s="262" t="s">
        <v>6406</v>
      </c>
    </row>
    <row r="14" spans="1:255" ht="114.75">
      <c r="A14" s="22">
        <v>13</v>
      </c>
      <c r="B14" s="22" t="s">
        <v>6192</v>
      </c>
      <c r="C14" s="22" t="s">
        <v>277</v>
      </c>
      <c r="D14" s="22" t="s">
        <v>6529</v>
      </c>
      <c r="E14" s="22" t="s">
        <v>6524</v>
      </c>
      <c r="F14" s="22" t="s">
        <v>164</v>
      </c>
      <c r="G14" s="22" t="s">
        <v>6525</v>
      </c>
      <c r="H14" s="22" t="s">
        <v>6526</v>
      </c>
      <c r="I14" s="22">
        <v>2</v>
      </c>
      <c r="J14" s="22" t="s">
        <v>6527</v>
      </c>
      <c r="K14" s="24" t="s">
        <v>7165</v>
      </c>
      <c r="L14" s="24" t="s">
        <v>7235</v>
      </c>
      <c r="M14" s="22" t="s">
        <v>6334</v>
      </c>
      <c r="N14" s="22" t="s">
        <v>7242</v>
      </c>
      <c r="O14" s="22" t="s">
        <v>7179</v>
      </c>
      <c r="P14" s="22" t="s">
        <v>6131</v>
      </c>
      <c r="Q14" s="22" t="s">
        <v>7227</v>
      </c>
      <c r="R14" s="22" t="s">
        <v>7228</v>
      </c>
      <c r="S14" s="22" t="s">
        <v>7171</v>
      </c>
      <c r="T14" s="22" t="s">
        <v>7243</v>
      </c>
      <c r="U14" s="22">
        <v>13</v>
      </c>
      <c r="V14" s="22"/>
      <c r="W14" s="22" t="b">
        <v>0</v>
      </c>
      <c r="X14" s="22" t="b">
        <v>0</v>
      </c>
      <c r="Y14" s="22" t="s">
        <v>72</v>
      </c>
      <c r="Z14" s="22" t="b">
        <v>1</v>
      </c>
      <c r="AA14" s="22">
        <v>20</v>
      </c>
      <c r="AB14" s="22" t="b">
        <v>0</v>
      </c>
      <c r="AC14" s="22" t="b">
        <v>1</v>
      </c>
      <c r="AD14" s="22">
        <v>0</v>
      </c>
      <c r="AE14" s="22"/>
      <c r="AF14" s="22">
        <v>0</v>
      </c>
      <c r="AG14" s="22">
        <v>0</v>
      </c>
      <c r="AH14" s="23"/>
      <c r="AI14" s="350" t="s">
        <v>6292</v>
      </c>
      <c r="AJ14" s="350" t="s">
        <v>6291</v>
      </c>
      <c r="AK14" s="22">
        <v>5</v>
      </c>
      <c r="AL14" s="258" t="s">
        <v>5735</v>
      </c>
      <c r="AM14" s="258" t="s">
        <v>7239</v>
      </c>
      <c r="AN14" s="258" t="s">
        <v>7244</v>
      </c>
      <c r="AO14" s="22" t="s">
        <v>243</v>
      </c>
      <c r="AP14" s="23" t="s">
        <v>6291</v>
      </c>
      <c r="AQ14" s="23" t="s">
        <v>6291</v>
      </c>
      <c r="AR14" s="23">
        <v>0</v>
      </c>
      <c r="AS14" s="23" t="s">
        <v>72</v>
      </c>
      <c r="AT14" s="23" t="s">
        <v>72</v>
      </c>
      <c r="AU14" s="23" t="s">
        <v>72</v>
      </c>
      <c r="AV14" s="23" t="s">
        <v>277</v>
      </c>
      <c r="AW14" s="23" t="s">
        <v>277</v>
      </c>
      <c r="AX14" s="23" t="s">
        <v>72</v>
      </c>
      <c r="AY14" s="23" t="s">
        <v>72</v>
      </c>
      <c r="AZ14" s="23" t="s">
        <v>72</v>
      </c>
      <c r="BA14" s="23" t="s">
        <v>72</v>
      </c>
      <c r="BB14" s="23" t="s">
        <v>6335</v>
      </c>
      <c r="BC14" s="23" t="s">
        <v>6529</v>
      </c>
      <c r="BD14" s="23" t="s">
        <v>6529</v>
      </c>
      <c r="BE14" s="23">
        <v>0</v>
      </c>
      <c r="BF14" s="23" t="s">
        <v>72</v>
      </c>
      <c r="BG14" s="23" t="s">
        <v>72</v>
      </c>
      <c r="BH14" s="23" t="s">
        <v>72</v>
      </c>
      <c r="BI14" s="23" t="s">
        <v>6435</v>
      </c>
      <c r="BJ14" s="23" t="s">
        <v>639</v>
      </c>
      <c r="BK14" s="23">
        <v>0</v>
      </c>
      <c r="BL14" s="23" t="s">
        <v>72</v>
      </c>
      <c r="BM14" s="23" t="s">
        <v>72</v>
      </c>
      <c r="BN14" s="23" t="s">
        <v>72</v>
      </c>
      <c r="BO14" s="350">
        <v>3</v>
      </c>
      <c r="BP14" s="350">
        <v>3</v>
      </c>
      <c r="BQ14" s="350">
        <v>0</v>
      </c>
      <c r="BR14" s="350">
        <v>0</v>
      </c>
      <c r="BS14" s="350">
        <v>0</v>
      </c>
      <c r="BT14" s="351">
        <v>0</v>
      </c>
      <c r="BU14" s="23" t="s">
        <v>6507</v>
      </c>
      <c r="BV14" s="23" t="s">
        <v>39</v>
      </c>
      <c r="BW14" s="23" t="s">
        <v>72</v>
      </c>
      <c r="BX14" s="23" t="s">
        <v>72</v>
      </c>
      <c r="BY14" s="23" t="s">
        <v>72</v>
      </c>
      <c r="BZ14" s="23" t="s">
        <v>72</v>
      </c>
      <c r="CA14" s="23">
        <v>4</v>
      </c>
      <c r="CB14" s="23">
        <v>6</v>
      </c>
      <c r="CC14" s="23">
        <v>4</v>
      </c>
      <c r="CD14" s="23">
        <v>0</v>
      </c>
      <c r="CE14" s="23">
        <v>0</v>
      </c>
      <c r="CF14" s="23">
        <v>0</v>
      </c>
      <c r="CG14" s="23">
        <v>2</v>
      </c>
      <c r="CH14" s="23">
        <v>2</v>
      </c>
      <c r="CI14" s="23">
        <v>2</v>
      </c>
      <c r="CJ14" s="23">
        <v>0</v>
      </c>
      <c r="CK14" s="23">
        <v>0</v>
      </c>
      <c r="CL14" s="23">
        <v>0</v>
      </c>
      <c r="CM14" s="23">
        <v>0</v>
      </c>
      <c r="CN14" s="23">
        <v>0</v>
      </c>
      <c r="CO14" s="23">
        <v>0</v>
      </c>
      <c r="CP14" s="23">
        <v>0</v>
      </c>
      <c r="CQ14" s="23">
        <v>0</v>
      </c>
      <c r="CR14" s="23">
        <v>0</v>
      </c>
      <c r="CS14" s="23">
        <v>0</v>
      </c>
      <c r="CT14" s="23">
        <v>0</v>
      </c>
      <c r="CU14" s="23">
        <v>0</v>
      </c>
      <c r="CV14" s="23">
        <v>0</v>
      </c>
      <c r="CW14" s="23">
        <v>0</v>
      </c>
      <c r="CX14" s="23">
        <v>0</v>
      </c>
      <c r="CY14" s="23">
        <v>0</v>
      </c>
      <c r="CZ14" s="23">
        <v>0</v>
      </c>
      <c r="DA14" s="23">
        <v>0</v>
      </c>
      <c r="DB14" s="23">
        <v>0</v>
      </c>
      <c r="DC14" s="23">
        <v>0</v>
      </c>
      <c r="DD14" s="23">
        <v>0</v>
      </c>
      <c r="DE14" s="23">
        <v>0</v>
      </c>
      <c r="DF14" s="23">
        <v>0</v>
      </c>
      <c r="DG14" s="23">
        <v>0</v>
      </c>
      <c r="DH14" s="23">
        <v>0</v>
      </c>
      <c r="DI14" s="23">
        <v>0</v>
      </c>
      <c r="DJ14" s="23">
        <v>0</v>
      </c>
      <c r="DK14" s="23" t="s">
        <v>6508</v>
      </c>
      <c r="DL14" s="23" t="s">
        <v>6331</v>
      </c>
      <c r="DM14" s="23" t="s">
        <v>72</v>
      </c>
      <c r="DN14" s="23" t="s">
        <v>72</v>
      </c>
      <c r="DO14" s="23" t="s">
        <v>72</v>
      </c>
      <c r="DP14" s="23" t="s">
        <v>72</v>
      </c>
      <c r="DQ14" s="23" t="s">
        <v>7230</v>
      </c>
      <c r="DR14" s="23" t="s">
        <v>7175</v>
      </c>
      <c r="DS14" s="23" t="s">
        <v>72</v>
      </c>
      <c r="DT14" s="23" t="s">
        <v>72</v>
      </c>
      <c r="DU14" s="23" t="s">
        <v>72</v>
      </c>
      <c r="DV14" s="23" t="s">
        <v>72</v>
      </c>
      <c r="DW14" s="23">
        <v>80</v>
      </c>
      <c r="DX14" s="23">
        <v>120</v>
      </c>
      <c r="DY14" s="23">
        <v>80</v>
      </c>
      <c r="DZ14" s="23">
        <v>0</v>
      </c>
      <c r="EA14" s="23">
        <v>0</v>
      </c>
      <c r="EB14" s="23">
        <v>0</v>
      </c>
      <c r="EC14" s="23">
        <v>120</v>
      </c>
      <c r="ED14" s="23">
        <v>80</v>
      </c>
      <c r="EE14" s="23">
        <v>80</v>
      </c>
      <c r="EF14" s="23">
        <v>80</v>
      </c>
      <c r="EG14" s="23">
        <v>0</v>
      </c>
      <c r="EH14" s="23">
        <v>0</v>
      </c>
      <c r="EI14" s="23">
        <v>0</v>
      </c>
      <c r="EJ14" s="23">
        <v>80</v>
      </c>
      <c r="EK14" s="23">
        <v>0</v>
      </c>
      <c r="EL14" s="23">
        <v>0</v>
      </c>
      <c r="EM14" s="23">
        <v>0</v>
      </c>
      <c r="EN14" s="23">
        <v>0</v>
      </c>
      <c r="EO14" s="23">
        <v>0</v>
      </c>
      <c r="EP14" s="23">
        <v>0</v>
      </c>
      <c r="EQ14" s="23">
        <v>0</v>
      </c>
      <c r="ER14" s="23">
        <v>0</v>
      </c>
      <c r="ES14" s="23">
        <v>0</v>
      </c>
      <c r="ET14" s="23">
        <v>0</v>
      </c>
      <c r="EU14" s="23">
        <v>0</v>
      </c>
      <c r="EV14" s="23">
        <v>0</v>
      </c>
      <c r="EW14" s="23">
        <v>0</v>
      </c>
      <c r="EX14" s="23">
        <v>0</v>
      </c>
      <c r="EY14" s="23">
        <v>0</v>
      </c>
      <c r="EZ14" s="23">
        <v>0</v>
      </c>
      <c r="FA14" s="23">
        <v>0</v>
      </c>
      <c r="FB14" s="23">
        <v>0</v>
      </c>
      <c r="FC14" s="23">
        <v>0</v>
      </c>
      <c r="FD14" s="23">
        <v>0</v>
      </c>
      <c r="FE14" s="23">
        <v>0</v>
      </c>
      <c r="FF14" s="23">
        <v>0</v>
      </c>
      <c r="FG14" s="23">
        <v>0</v>
      </c>
      <c r="FH14" s="23">
        <v>0</v>
      </c>
      <c r="FI14" s="23">
        <v>0</v>
      </c>
      <c r="FJ14" s="23">
        <v>0</v>
      </c>
      <c r="FK14" s="23">
        <v>0</v>
      </c>
      <c r="FL14" s="23">
        <v>0</v>
      </c>
      <c r="FM14" s="23">
        <v>120</v>
      </c>
      <c r="FN14" s="23" t="s">
        <v>152</v>
      </c>
      <c r="FO14" s="23" t="s">
        <v>444</v>
      </c>
      <c r="FP14" s="23">
        <v>0</v>
      </c>
      <c r="FQ14" s="23" t="s">
        <v>72</v>
      </c>
      <c r="FR14" s="23" t="s">
        <v>72</v>
      </c>
      <c r="FS14" s="23" t="s">
        <v>72</v>
      </c>
      <c r="FT14" s="23" t="s">
        <v>6347</v>
      </c>
      <c r="FU14" s="23" t="s">
        <v>6341</v>
      </c>
      <c r="FV14" s="23">
        <v>0</v>
      </c>
      <c r="FW14" s="23" t="s">
        <v>72</v>
      </c>
      <c r="FX14" s="23" t="s">
        <v>72</v>
      </c>
      <c r="FY14" s="23" t="s">
        <v>72</v>
      </c>
      <c r="FZ14" s="23" t="s">
        <v>6347</v>
      </c>
      <c r="GA14" s="23" t="s">
        <v>6341</v>
      </c>
      <c r="GB14" s="23" t="s">
        <v>72</v>
      </c>
      <c r="GC14" s="23" t="s">
        <v>72</v>
      </c>
      <c r="GD14" s="23" t="s">
        <v>72</v>
      </c>
      <c r="GE14" s="23" t="s">
        <v>72</v>
      </c>
      <c r="GF14" s="23">
        <v>27</v>
      </c>
      <c r="GG14" s="23">
        <v>27</v>
      </c>
      <c r="GH14" s="23">
        <v>27</v>
      </c>
      <c r="GI14" s="23">
        <v>0</v>
      </c>
      <c r="GJ14" s="23">
        <v>0</v>
      </c>
      <c r="GK14" s="23">
        <v>0</v>
      </c>
      <c r="GL14" s="23">
        <v>24</v>
      </c>
      <c r="GM14" s="23">
        <v>24</v>
      </c>
      <c r="GN14" s="23">
        <v>24</v>
      </c>
      <c r="GO14" s="23">
        <v>0</v>
      </c>
      <c r="GP14" s="23">
        <v>0</v>
      </c>
      <c r="GQ14" s="23">
        <v>0</v>
      </c>
      <c r="GR14" s="23">
        <v>0</v>
      </c>
      <c r="GS14" s="23">
        <v>0</v>
      </c>
      <c r="GT14" s="23">
        <v>0</v>
      </c>
      <c r="GU14" s="23">
        <v>0</v>
      </c>
      <c r="GV14" s="23">
        <v>0</v>
      </c>
      <c r="GW14" s="23">
        <v>0</v>
      </c>
      <c r="GX14" s="23">
        <v>0</v>
      </c>
      <c r="GY14" s="23">
        <v>0</v>
      </c>
      <c r="GZ14" s="23">
        <v>0</v>
      </c>
      <c r="HA14" s="23">
        <v>0</v>
      </c>
      <c r="HB14" s="23">
        <v>0</v>
      </c>
      <c r="HC14" s="23">
        <v>0</v>
      </c>
      <c r="HD14" s="23">
        <v>0</v>
      </c>
      <c r="HE14" s="23">
        <v>0</v>
      </c>
      <c r="HF14" s="23">
        <v>0</v>
      </c>
      <c r="HG14" s="23">
        <v>0</v>
      </c>
      <c r="HH14" s="23">
        <v>0</v>
      </c>
      <c r="HI14" s="23">
        <v>0</v>
      </c>
      <c r="HJ14" s="23">
        <v>0</v>
      </c>
      <c r="HK14" s="23">
        <v>0</v>
      </c>
      <c r="HL14" s="23">
        <v>0</v>
      </c>
      <c r="HM14" s="23">
        <v>0</v>
      </c>
      <c r="HN14" s="23">
        <v>0</v>
      </c>
      <c r="HO14" s="23">
        <v>0</v>
      </c>
      <c r="HP14" s="23" t="s">
        <v>68</v>
      </c>
      <c r="HQ14" s="23">
        <v>27</v>
      </c>
      <c r="HR14" s="23">
        <v>24</v>
      </c>
      <c r="HS14" s="23">
        <v>0</v>
      </c>
      <c r="HT14" s="23">
        <v>0</v>
      </c>
      <c r="HU14" s="23">
        <v>0</v>
      </c>
      <c r="HV14" s="23">
        <v>0</v>
      </c>
      <c r="HW14" s="22">
        <v>24</v>
      </c>
      <c r="HX14" s="22">
        <v>4</v>
      </c>
      <c r="HY14" s="23">
        <v>97</v>
      </c>
      <c r="HZ14" s="23">
        <v>13</v>
      </c>
      <c r="IA14" s="23"/>
      <c r="IB14" s="23"/>
      <c r="IC14" s="25" t="s">
        <v>7245</v>
      </c>
      <c r="ID14" s="26">
        <v>13</v>
      </c>
      <c r="IE14" s="260" t="s">
        <v>6420</v>
      </c>
      <c r="IF14" s="25" t="s">
        <v>7080</v>
      </c>
      <c r="IG14" s="260" t="s">
        <v>6421</v>
      </c>
      <c r="IH14" s="260" t="s">
        <v>6422</v>
      </c>
      <c r="II14" s="342" t="s">
        <v>6421</v>
      </c>
      <c r="IJ14" s="260">
        <v>44931</v>
      </c>
      <c r="IK14" s="261">
        <v>3</v>
      </c>
      <c r="IL14" s="262" t="s">
        <v>7176</v>
      </c>
      <c r="IM14" s="262" t="s">
        <v>6427</v>
      </c>
      <c r="IN14" s="262" t="s">
        <v>7177</v>
      </c>
      <c r="IO14" s="262" t="s">
        <v>72</v>
      </c>
      <c r="IP14" s="262" t="s">
        <v>72</v>
      </c>
      <c r="IQ14" s="262" t="s">
        <v>72</v>
      </c>
      <c r="IR14" s="262">
        <v>2</v>
      </c>
      <c r="IS14" s="262">
        <v>1</v>
      </c>
      <c r="IT14" s="262" t="s">
        <v>6406</v>
      </c>
      <c r="IU14" s="262" t="s">
        <v>6406</v>
      </c>
    </row>
    <row r="15" spans="1:255" ht="114.75">
      <c r="A15" s="22">
        <v>14</v>
      </c>
      <c r="B15" s="22" t="s">
        <v>6192</v>
      </c>
      <c r="C15" s="22" t="s">
        <v>277</v>
      </c>
      <c r="D15" s="22" t="s">
        <v>6535</v>
      </c>
      <c r="E15" s="22" t="s">
        <v>6530</v>
      </c>
      <c r="F15" s="22" t="s">
        <v>153</v>
      </c>
      <c r="G15" s="22" t="s">
        <v>6531</v>
      </c>
      <c r="H15" s="22" t="s">
        <v>6532</v>
      </c>
      <c r="I15" s="22">
        <v>2</v>
      </c>
      <c r="J15" s="22" t="s">
        <v>6533</v>
      </c>
      <c r="K15" s="24" t="s">
        <v>7165</v>
      </c>
      <c r="L15" s="24" t="s">
        <v>7235</v>
      </c>
      <c r="M15" s="22" t="s">
        <v>6334</v>
      </c>
      <c r="N15" s="22" t="s">
        <v>7246</v>
      </c>
      <c r="O15" s="22" t="s">
        <v>7179</v>
      </c>
      <c r="P15" s="22" t="s">
        <v>6131</v>
      </c>
      <c r="Q15" s="22" t="s">
        <v>7247</v>
      </c>
      <c r="R15" s="22" t="s">
        <v>7248</v>
      </c>
      <c r="S15" s="22" t="s">
        <v>7171</v>
      </c>
      <c r="T15" s="22" t="s">
        <v>7243</v>
      </c>
      <c r="U15" s="22">
        <v>14</v>
      </c>
      <c r="V15" s="22"/>
      <c r="W15" s="22" t="b">
        <v>0</v>
      </c>
      <c r="X15" s="22" t="b">
        <v>0</v>
      </c>
      <c r="Y15" s="22" t="s">
        <v>72</v>
      </c>
      <c r="Z15" s="22" t="b">
        <v>1</v>
      </c>
      <c r="AA15" s="22">
        <v>13</v>
      </c>
      <c r="AB15" s="22" t="b">
        <v>0</v>
      </c>
      <c r="AC15" s="22" t="b">
        <v>1</v>
      </c>
      <c r="AD15" s="22">
        <v>0</v>
      </c>
      <c r="AE15" s="22"/>
      <c r="AF15" s="22">
        <v>0</v>
      </c>
      <c r="AG15" s="22">
        <v>0</v>
      </c>
      <c r="AH15" s="23"/>
      <c r="AI15" s="350" t="s">
        <v>6292</v>
      </c>
      <c r="AJ15" s="350" t="s">
        <v>6291</v>
      </c>
      <c r="AK15" s="22">
        <v>4</v>
      </c>
      <c r="AL15" s="258" t="s">
        <v>5765</v>
      </c>
      <c r="AM15" s="258" t="s">
        <v>7249</v>
      </c>
      <c r="AN15" s="258" t="s">
        <v>5946</v>
      </c>
      <c r="AO15" s="22" t="s">
        <v>206</v>
      </c>
      <c r="AP15" s="23" t="s">
        <v>6291</v>
      </c>
      <c r="AQ15" s="23" t="s">
        <v>6291</v>
      </c>
      <c r="AR15" s="23">
        <v>0</v>
      </c>
      <c r="AS15" s="23" t="s">
        <v>72</v>
      </c>
      <c r="AT15" s="23" t="s">
        <v>72</v>
      </c>
      <c r="AU15" s="23" t="s">
        <v>72</v>
      </c>
      <c r="AV15" s="23" t="s">
        <v>277</v>
      </c>
      <c r="AW15" s="23" t="s">
        <v>277</v>
      </c>
      <c r="AX15" s="23" t="s">
        <v>72</v>
      </c>
      <c r="AY15" s="23" t="s">
        <v>72</v>
      </c>
      <c r="AZ15" s="23" t="s">
        <v>72</v>
      </c>
      <c r="BA15" s="23" t="s">
        <v>72</v>
      </c>
      <c r="BB15" s="23" t="s">
        <v>6335</v>
      </c>
      <c r="BC15" s="23" t="s">
        <v>6535</v>
      </c>
      <c r="BD15" s="23" t="s">
        <v>6535</v>
      </c>
      <c r="BE15" s="23">
        <v>0</v>
      </c>
      <c r="BF15" s="23" t="s">
        <v>72</v>
      </c>
      <c r="BG15" s="23" t="s">
        <v>72</v>
      </c>
      <c r="BH15" s="23" t="s">
        <v>72</v>
      </c>
      <c r="BI15" s="23" t="s">
        <v>6435</v>
      </c>
      <c r="BJ15" s="23" t="s">
        <v>639</v>
      </c>
      <c r="BK15" s="23">
        <v>0</v>
      </c>
      <c r="BL15" s="23" t="s">
        <v>72</v>
      </c>
      <c r="BM15" s="23" t="s">
        <v>72</v>
      </c>
      <c r="BN15" s="23" t="s">
        <v>72</v>
      </c>
      <c r="BO15" s="350">
        <v>3</v>
      </c>
      <c r="BP15" s="350">
        <v>3</v>
      </c>
      <c r="BQ15" s="350">
        <v>0</v>
      </c>
      <c r="BR15" s="350">
        <v>0</v>
      </c>
      <c r="BS15" s="350">
        <v>0</v>
      </c>
      <c r="BT15" s="351">
        <v>0</v>
      </c>
      <c r="BU15" s="23" t="s">
        <v>6536</v>
      </c>
      <c r="BV15" s="23" t="s">
        <v>39</v>
      </c>
      <c r="BW15" s="23" t="s">
        <v>72</v>
      </c>
      <c r="BX15" s="23" t="s">
        <v>72</v>
      </c>
      <c r="BY15" s="23" t="s">
        <v>72</v>
      </c>
      <c r="BZ15" s="23" t="s">
        <v>72</v>
      </c>
      <c r="CA15" s="23">
        <v>6</v>
      </c>
      <c r="CB15" s="23">
        <v>6</v>
      </c>
      <c r="CC15" s="23">
        <v>6</v>
      </c>
      <c r="CD15" s="23">
        <v>0</v>
      </c>
      <c r="CE15" s="23">
        <v>0</v>
      </c>
      <c r="CF15" s="23">
        <v>0</v>
      </c>
      <c r="CG15" s="23">
        <v>2</v>
      </c>
      <c r="CH15" s="23">
        <v>2</v>
      </c>
      <c r="CI15" s="23">
        <v>2</v>
      </c>
      <c r="CJ15" s="23">
        <v>0</v>
      </c>
      <c r="CK15" s="23">
        <v>0</v>
      </c>
      <c r="CL15" s="23">
        <v>0</v>
      </c>
      <c r="CM15" s="23">
        <v>0</v>
      </c>
      <c r="CN15" s="23">
        <v>0</v>
      </c>
      <c r="CO15" s="23">
        <v>0</v>
      </c>
      <c r="CP15" s="23">
        <v>0</v>
      </c>
      <c r="CQ15" s="23">
        <v>0</v>
      </c>
      <c r="CR15" s="23">
        <v>0</v>
      </c>
      <c r="CS15" s="23">
        <v>0</v>
      </c>
      <c r="CT15" s="23">
        <v>0</v>
      </c>
      <c r="CU15" s="23">
        <v>0</v>
      </c>
      <c r="CV15" s="23">
        <v>0</v>
      </c>
      <c r="CW15" s="23">
        <v>0</v>
      </c>
      <c r="CX15" s="23">
        <v>0</v>
      </c>
      <c r="CY15" s="23">
        <v>0</v>
      </c>
      <c r="CZ15" s="23">
        <v>0</v>
      </c>
      <c r="DA15" s="23">
        <v>0</v>
      </c>
      <c r="DB15" s="23">
        <v>0</v>
      </c>
      <c r="DC15" s="23">
        <v>0</v>
      </c>
      <c r="DD15" s="23">
        <v>0</v>
      </c>
      <c r="DE15" s="23">
        <v>0</v>
      </c>
      <c r="DF15" s="23">
        <v>0</v>
      </c>
      <c r="DG15" s="23">
        <v>0</v>
      </c>
      <c r="DH15" s="23">
        <v>0</v>
      </c>
      <c r="DI15" s="23">
        <v>0</v>
      </c>
      <c r="DJ15" s="23">
        <v>0</v>
      </c>
      <c r="DK15" s="23" t="s">
        <v>6537</v>
      </c>
      <c r="DL15" s="23" t="s">
        <v>6331</v>
      </c>
      <c r="DM15" s="23" t="s">
        <v>72</v>
      </c>
      <c r="DN15" s="23" t="s">
        <v>72</v>
      </c>
      <c r="DO15" s="23" t="s">
        <v>72</v>
      </c>
      <c r="DP15" s="23" t="s">
        <v>72</v>
      </c>
      <c r="DQ15" s="23" t="s">
        <v>7250</v>
      </c>
      <c r="DR15" s="23" t="s">
        <v>7175</v>
      </c>
      <c r="DS15" s="23" t="s">
        <v>72</v>
      </c>
      <c r="DT15" s="23" t="s">
        <v>72</v>
      </c>
      <c r="DU15" s="23" t="s">
        <v>72</v>
      </c>
      <c r="DV15" s="23" t="s">
        <v>72</v>
      </c>
      <c r="DW15" s="23">
        <v>120</v>
      </c>
      <c r="DX15" s="23">
        <v>120</v>
      </c>
      <c r="DY15" s="23">
        <v>120</v>
      </c>
      <c r="DZ15" s="23">
        <v>0</v>
      </c>
      <c r="EA15" s="23">
        <v>0</v>
      </c>
      <c r="EB15" s="23">
        <v>0</v>
      </c>
      <c r="EC15" s="23">
        <v>120</v>
      </c>
      <c r="ED15" s="23">
        <v>80</v>
      </c>
      <c r="EE15" s="23">
        <v>80</v>
      </c>
      <c r="EF15" s="23">
        <v>80</v>
      </c>
      <c r="EG15" s="23">
        <v>0</v>
      </c>
      <c r="EH15" s="23">
        <v>0</v>
      </c>
      <c r="EI15" s="23">
        <v>0</v>
      </c>
      <c r="EJ15" s="23">
        <v>80</v>
      </c>
      <c r="EK15" s="23">
        <v>0</v>
      </c>
      <c r="EL15" s="23">
        <v>0</v>
      </c>
      <c r="EM15" s="23">
        <v>0</v>
      </c>
      <c r="EN15" s="23">
        <v>0</v>
      </c>
      <c r="EO15" s="23">
        <v>0</v>
      </c>
      <c r="EP15" s="23">
        <v>0</v>
      </c>
      <c r="EQ15" s="23">
        <v>0</v>
      </c>
      <c r="ER15" s="23">
        <v>0</v>
      </c>
      <c r="ES15" s="23">
        <v>0</v>
      </c>
      <c r="ET15" s="23">
        <v>0</v>
      </c>
      <c r="EU15" s="23">
        <v>0</v>
      </c>
      <c r="EV15" s="23">
        <v>0</v>
      </c>
      <c r="EW15" s="23">
        <v>0</v>
      </c>
      <c r="EX15" s="23">
        <v>0</v>
      </c>
      <c r="EY15" s="23">
        <v>0</v>
      </c>
      <c r="EZ15" s="23">
        <v>0</v>
      </c>
      <c r="FA15" s="23">
        <v>0</v>
      </c>
      <c r="FB15" s="23">
        <v>0</v>
      </c>
      <c r="FC15" s="23">
        <v>0</v>
      </c>
      <c r="FD15" s="23">
        <v>0</v>
      </c>
      <c r="FE15" s="23">
        <v>0</v>
      </c>
      <c r="FF15" s="23">
        <v>0</v>
      </c>
      <c r="FG15" s="23">
        <v>0</v>
      </c>
      <c r="FH15" s="23">
        <v>0</v>
      </c>
      <c r="FI15" s="23">
        <v>0</v>
      </c>
      <c r="FJ15" s="23">
        <v>0</v>
      </c>
      <c r="FK15" s="23">
        <v>0</v>
      </c>
      <c r="FL15" s="23">
        <v>0</v>
      </c>
      <c r="FM15" s="23">
        <v>120</v>
      </c>
      <c r="FN15" s="23" t="s">
        <v>152</v>
      </c>
      <c r="FO15" s="23" t="s">
        <v>444</v>
      </c>
      <c r="FP15" s="23">
        <v>0</v>
      </c>
      <c r="FQ15" s="23" t="s">
        <v>72</v>
      </c>
      <c r="FR15" s="23" t="s">
        <v>72</v>
      </c>
      <c r="FS15" s="23" t="s">
        <v>72</v>
      </c>
      <c r="FT15" s="23" t="s">
        <v>6347</v>
      </c>
      <c r="FU15" s="23" t="s">
        <v>6341</v>
      </c>
      <c r="FV15" s="23">
        <v>0</v>
      </c>
      <c r="FW15" s="23" t="s">
        <v>72</v>
      </c>
      <c r="FX15" s="23" t="s">
        <v>72</v>
      </c>
      <c r="FY15" s="23" t="s">
        <v>72</v>
      </c>
      <c r="FZ15" s="23" t="s">
        <v>6347</v>
      </c>
      <c r="GA15" s="23" t="s">
        <v>6341</v>
      </c>
      <c r="GB15" s="23" t="s">
        <v>72</v>
      </c>
      <c r="GC15" s="23" t="s">
        <v>72</v>
      </c>
      <c r="GD15" s="23" t="s">
        <v>72</v>
      </c>
      <c r="GE15" s="23" t="s">
        <v>72</v>
      </c>
      <c r="GF15" s="23">
        <v>27</v>
      </c>
      <c r="GG15" s="23">
        <v>27</v>
      </c>
      <c r="GH15" s="23">
        <v>27</v>
      </c>
      <c r="GI15" s="23">
        <v>0</v>
      </c>
      <c r="GJ15" s="23">
        <v>0</v>
      </c>
      <c r="GK15" s="23">
        <v>0</v>
      </c>
      <c r="GL15" s="23">
        <v>24</v>
      </c>
      <c r="GM15" s="23">
        <v>24</v>
      </c>
      <c r="GN15" s="23">
        <v>24</v>
      </c>
      <c r="GO15" s="23">
        <v>0</v>
      </c>
      <c r="GP15" s="23">
        <v>0</v>
      </c>
      <c r="GQ15" s="23">
        <v>0</v>
      </c>
      <c r="GR15" s="23">
        <v>0</v>
      </c>
      <c r="GS15" s="23">
        <v>0</v>
      </c>
      <c r="GT15" s="23">
        <v>0</v>
      </c>
      <c r="GU15" s="23">
        <v>0</v>
      </c>
      <c r="GV15" s="23">
        <v>0</v>
      </c>
      <c r="GW15" s="23">
        <v>0</v>
      </c>
      <c r="GX15" s="23">
        <v>0</v>
      </c>
      <c r="GY15" s="23">
        <v>0</v>
      </c>
      <c r="GZ15" s="23">
        <v>0</v>
      </c>
      <c r="HA15" s="23">
        <v>0</v>
      </c>
      <c r="HB15" s="23">
        <v>0</v>
      </c>
      <c r="HC15" s="23">
        <v>0</v>
      </c>
      <c r="HD15" s="23">
        <v>0</v>
      </c>
      <c r="HE15" s="23">
        <v>0</v>
      </c>
      <c r="HF15" s="23">
        <v>0</v>
      </c>
      <c r="HG15" s="23">
        <v>0</v>
      </c>
      <c r="HH15" s="23">
        <v>0</v>
      </c>
      <c r="HI15" s="23">
        <v>0</v>
      </c>
      <c r="HJ15" s="23">
        <v>0</v>
      </c>
      <c r="HK15" s="23">
        <v>0</v>
      </c>
      <c r="HL15" s="23">
        <v>0</v>
      </c>
      <c r="HM15" s="23">
        <v>0</v>
      </c>
      <c r="HN15" s="23">
        <v>0</v>
      </c>
      <c r="HO15" s="23">
        <v>0</v>
      </c>
      <c r="HP15" s="23" t="s">
        <v>68</v>
      </c>
      <c r="HQ15" s="23">
        <v>27</v>
      </c>
      <c r="HR15" s="23">
        <v>24</v>
      </c>
      <c r="HS15" s="23">
        <v>0</v>
      </c>
      <c r="HT15" s="23">
        <v>0</v>
      </c>
      <c r="HU15" s="23">
        <v>0</v>
      </c>
      <c r="HV15" s="23">
        <v>0</v>
      </c>
      <c r="HW15" s="22">
        <v>24</v>
      </c>
      <c r="HX15" s="22">
        <v>11</v>
      </c>
      <c r="HY15" s="23">
        <v>97</v>
      </c>
      <c r="HZ15" s="23">
        <v>13</v>
      </c>
      <c r="IA15" s="23"/>
      <c r="IB15" s="23"/>
      <c r="IC15" s="25" t="s">
        <v>7251</v>
      </c>
      <c r="ID15" s="26">
        <v>14</v>
      </c>
      <c r="IE15" s="260" t="s">
        <v>6420</v>
      </c>
      <c r="IF15" s="25" t="s">
        <v>7081</v>
      </c>
      <c r="IG15" s="260" t="s">
        <v>6421</v>
      </c>
      <c r="IH15" s="260" t="s">
        <v>6422</v>
      </c>
      <c r="II15" s="342" t="s">
        <v>6421</v>
      </c>
      <c r="IJ15" s="260">
        <v>44931</v>
      </c>
      <c r="IK15" s="261">
        <v>3</v>
      </c>
      <c r="IL15" s="262" t="s">
        <v>7176</v>
      </c>
      <c r="IM15" s="262" t="s">
        <v>6427</v>
      </c>
      <c r="IN15" s="262" t="s">
        <v>7177</v>
      </c>
      <c r="IO15" s="262" t="s">
        <v>72</v>
      </c>
      <c r="IP15" s="262" t="s">
        <v>72</v>
      </c>
      <c r="IQ15" s="262" t="s">
        <v>72</v>
      </c>
      <c r="IR15" s="262">
        <v>2</v>
      </c>
      <c r="IS15" s="262">
        <v>1</v>
      </c>
      <c r="IT15" s="262" t="s">
        <v>6406</v>
      </c>
      <c r="IU15" s="262" t="s">
        <v>6406</v>
      </c>
    </row>
    <row r="16" spans="1:255" ht="114.75">
      <c r="A16" s="22">
        <v>15</v>
      </c>
      <c r="B16" s="22" t="s">
        <v>6192</v>
      </c>
      <c r="C16" s="22" t="s">
        <v>277</v>
      </c>
      <c r="D16" s="22" t="s">
        <v>6543</v>
      </c>
      <c r="E16" s="22" t="s">
        <v>6538</v>
      </c>
      <c r="F16" s="22" t="s">
        <v>153</v>
      </c>
      <c r="G16" s="22" t="s">
        <v>6539</v>
      </c>
      <c r="H16" s="22" t="s">
        <v>6540</v>
      </c>
      <c r="I16" s="22">
        <v>2</v>
      </c>
      <c r="J16" s="22" t="s">
        <v>6541</v>
      </c>
      <c r="K16" s="24" t="s">
        <v>7165</v>
      </c>
      <c r="L16" s="24" t="s">
        <v>7252</v>
      </c>
      <c r="M16" s="22" t="s">
        <v>6334</v>
      </c>
      <c r="N16" s="22" t="s">
        <v>7253</v>
      </c>
      <c r="O16" s="22" t="s">
        <v>7179</v>
      </c>
      <c r="P16" s="22" t="s">
        <v>6131</v>
      </c>
      <c r="Q16" s="22" t="s">
        <v>7180</v>
      </c>
      <c r="R16" s="22" t="s">
        <v>7181</v>
      </c>
      <c r="S16" s="22" t="s">
        <v>7171</v>
      </c>
      <c r="T16" s="22" t="s">
        <v>7254</v>
      </c>
      <c r="U16" s="22">
        <v>15</v>
      </c>
      <c r="V16" s="22"/>
      <c r="W16" s="22" t="b">
        <v>0</v>
      </c>
      <c r="X16" s="22" t="b">
        <v>0</v>
      </c>
      <c r="Y16" s="22" t="s">
        <v>72</v>
      </c>
      <c r="Z16" s="22" t="b">
        <v>1</v>
      </c>
      <c r="AA16" s="22">
        <v>20</v>
      </c>
      <c r="AB16" s="22" t="b">
        <v>0</v>
      </c>
      <c r="AC16" s="22" t="b">
        <v>1</v>
      </c>
      <c r="AD16" s="22">
        <v>0</v>
      </c>
      <c r="AE16" s="22"/>
      <c r="AF16" s="22">
        <v>0</v>
      </c>
      <c r="AG16" s="22">
        <v>0</v>
      </c>
      <c r="AH16" s="23"/>
      <c r="AI16" s="350" t="s">
        <v>6292</v>
      </c>
      <c r="AJ16" s="350" t="s">
        <v>6291</v>
      </c>
      <c r="AK16" s="22">
        <v>5</v>
      </c>
      <c r="AL16" s="258" t="s">
        <v>5765</v>
      </c>
      <c r="AM16" s="258" t="s">
        <v>7249</v>
      </c>
      <c r="AN16" s="258" t="s">
        <v>7255</v>
      </c>
      <c r="AO16" s="22" t="s">
        <v>206</v>
      </c>
      <c r="AP16" s="23" t="s">
        <v>6291</v>
      </c>
      <c r="AQ16" s="23" t="s">
        <v>6291</v>
      </c>
      <c r="AR16" s="23">
        <v>0</v>
      </c>
      <c r="AS16" s="23" t="s">
        <v>72</v>
      </c>
      <c r="AT16" s="23" t="s">
        <v>72</v>
      </c>
      <c r="AU16" s="23" t="s">
        <v>72</v>
      </c>
      <c r="AV16" s="23" t="s">
        <v>277</v>
      </c>
      <c r="AW16" s="23" t="s">
        <v>277</v>
      </c>
      <c r="AX16" s="23" t="s">
        <v>72</v>
      </c>
      <c r="AY16" s="23" t="s">
        <v>72</v>
      </c>
      <c r="AZ16" s="23" t="s">
        <v>72</v>
      </c>
      <c r="BA16" s="23" t="s">
        <v>72</v>
      </c>
      <c r="BB16" s="23" t="s">
        <v>6335</v>
      </c>
      <c r="BC16" s="23" t="s">
        <v>6543</v>
      </c>
      <c r="BD16" s="23" t="s">
        <v>6543</v>
      </c>
      <c r="BE16" s="23">
        <v>0</v>
      </c>
      <c r="BF16" s="23" t="s">
        <v>72</v>
      </c>
      <c r="BG16" s="23" t="s">
        <v>72</v>
      </c>
      <c r="BH16" s="23" t="s">
        <v>72</v>
      </c>
      <c r="BI16" s="23" t="s">
        <v>6435</v>
      </c>
      <c r="BJ16" s="23" t="s">
        <v>639</v>
      </c>
      <c r="BK16" s="23">
        <v>0</v>
      </c>
      <c r="BL16" s="23" t="s">
        <v>72</v>
      </c>
      <c r="BM16" s="23" t="s">
        <v>72</v>
      </c>
      <c r="BN16" s="23" t="s">
        <v>72</v>
      </c>
      <c r="BO16" s="350">
        <v>3</v>
      </c>
      <c r="BP16" s="350">
        <v>3</v>
      </c>
      <c r="BQ16" s="350">
        <v>0</v>
      </c>
      <c r="BR16" s="350">
        <v>0</v>
      </c>
      <c r="BS16" s="350">
        <v>0</v>
      </c>
      <c r="BT16" s="351">
        <v>0</v>
      </c>
      <c r="BU16" s="23" t="s">
        <v>6437</v>
      </c>
      <c r="BV16" s="23" t="s">
        <v>39</v>
      </c>
      <c r="BW16" s="23" t="s">
        <v>72</v>
      </c>
      <c r="BX16" s="23" t="s">
        <v>72</v>
      </c>
      <c r="BY16" s="23" t="s">
        <v>72</v>
      </c>
      <c r="BZ16" s="23" t="s">
        <v>72</v>
      </c>
      <c r="CA16" s="23">
        <v>4</v>
      </c>
      <c r="CB16" s="23">
        <v>4</v>
      </c>
      <c r="CC16" s="23">
        <v>6</v>
      </c>
      <c r="CD16" s="23">
        <v>0</v>
      </c>
      <c r="CE16" s="23">
        <v>0</v>
      </c>
      <c r="CF16" s="23">
        <v>0</v>
      </c>
      <c r="CG16" s="23">
        <v>2</v>
      </c>
      <c r="CH16" s="23">
        <v>2</v>
      </c>
      <c r="CI16" s="23">
        <v>2</v>
      </c>
      <c r="CJ16" s="23">
        <v>0</v>
      </c>
      <c r="CK16" s="23">
        <v>0</v>
      </c>
      <c r="CL16" s="23">
        <v>0</v>
      </c>
      <c r="CM16" s="23">
        <v>0</v>
      </c>
      <c r="CN16" s="23">
        <v>0</v>
      </c>
      <c r="CO16" s="23">
        <v>0</v>
      </c>
      <c r="CP16" s="23">
        <v>0</v>
      </c>
      <c r="CQ16" s="23">
        <v>0</v>
      </c>
      <c r="CR16" s="23">
        <v>0</v>
      </c>
      <c r="CS16" s="23">
        <v>0</v>
      </c>
      <c r="CT16" s="23">
        <v>0</v>
      </c>
      <c r="CU16" s="23">
        <v>0</v>
      </c>
      <c r="CV16" s="23">
        <v>0</v>
      </c>
      <c r="CW16" s="23">
        <v>0</v>
      </c>
      <c r="CX16" s="23">
        <v>0</v>
      </c>
      <c r="CY16" s="23">
        <v>0</v>
      </c>
      <c r="CZ16" s="23">
        <v>0</v>
      </c>
      <c r="DA16" s="23">
        <v>0</v>
      </c>
      <c r="DB16" s="23">
        <v>0</v>
      </c>
      <c r="DC16" s="23">
        <v>0</v>
      </c>
      <c r="DD16" s="23">
        <v>0</v>
      </c>
      <c r="DE16" s="23">
        <v>0</v>
      </c>
      <c r="DF16" s="23">
        <v>0</v>
      </c>
      <c r="DG16" s="23">
        <v>0</v>
      </c>
      <c r="DH16" s="23">
        <v>0</v>
      </c>
      <c r="DI16" s="23">
        <v>0</v>
      </c>
      <c r="DJ16" s="23">
        <v>0</v>
      </c>
      <c r="DK16" s="23" t="s">
        <v>6439</v>
      </c>
      <c r="DL16" s="23" t="s">
        <v>6331</v>
      </c>
      <c r="DM16" s="23" t="s">
        <v>72</v>
      </c>
      <c r="DN16" s="23" t="s">
        <v>72</v>
      </c>
      <c r="DO16" s="23" t="s">
        <v>72</v>
      </c>
      <c r="DP16" s="23" t="s">
        <v>72</v>
      </c>
      <c r="DQ16" s="23" t="s">
        <v>7183</v>
      </c>
      <c r="DR16" s="23" t="s">
        <v>7175</v>
      </c>
      <c r="DS16" s="23" t="s">
        <v>72</v>
      </c>
      <c r="DT16" s="23" t="s">
        <v>72</v>
      </c>
      <c r="DU16" s="23" t="s">
        <v>72</v>
      </c>
      <c r="DV16" s="23" t="s">
        <v>72</v>
      </c>
      <c r="DW16" s="23">
        <v>80</v>
      </c>
      <c r="DX16" s="23">
        <v>80</v>
      </c>
      <c r="DY16" s="23">
        <v>120</v>
      </c>
      <c r="DZ16" s="23">
        <v>0</v>
      </c>
      <c r="EA16" s="23">
        <v>0</v>
      </c>
      <c r="EB16" s="23">
        <v>0</v>
      </c>
      <c r="EC16" s="23">
        <v>120</v>
      </c>
      <c r="ED16" s="23">
        <v>80</v>
      </c>
      <c r="EE16" s="23">
        <v>80</v>
      </c>
      <c r="EF16" s="23">
        <v>80</v>
      </c>
      <c r="EG16" s="23">
        <v>0</v>
      </c>
      <c r="EH16" s="23">
        <v>0</v>
      </c>
      <c r="EI16" s="23">
        <v>0</v>
      </c>
      <c r="EJ16" s="23">
        <v>80</v>
      </c>
      <c r="EK16" s="23">
        <v>0</v>
      </c>
      <c r="EL16" s="23">
        <v>0</v>
      </c>
      <c r="EM16" s="23">
        <v>0</v>
      </c>
      <c r="EN16" s="23">
        <v>0</v>
      </c>
      <c r="EO16" s="23">
        <v>0</v>
      </c>
      <c r="EP16" s="23">
        <v>0</v>
      </c>
      <c r="EQ16" s="23">
        <v>0</v>
      </c>
      <c r="ER16" s="23">
        <v>0</v>
      </c>
      <c r="ES16" s="23">
        <v>0</v>
      </c>
      <c r="ET16" s="23">
        <v>0</v>
      </c>
      <c r="EU16" s="23">
        <v>0</v>
      </c>
      <c r="EV16" s="23">
        <v>0</v>
      </c>
      <c r="EW16" s="23">
        <v>0</v>
      </c>
      <c r="EX16" s="23">
        <v>0</v>
      </c>
      <c r="EY16" s="23">
        <v>0</v>
      </c>
      <c r="EZ16" s="23">
        <v>0</v>
      </c>
      <c r="FA16" s="23">
        <v>0</v>
      </c>
      <c r="FB16" s="23">
        <v>0</v>
      </c>
      <c r="FC16" s="23">
        <v>0</v>
      </c>
      <c r="FD16" s="23">
        <v>0</v>
      </c>
      <c r="FE16" s="23">
        <v>0</v>
      </c>
      <c r="FF16" s="23">
        <v>0</v>
      </c>
      <c r="FG16" s="23">
        <v>0</v>
      </c>
      <c r="FH16" s="23">
        <v>0</v>
      </c>
      <c r="FI16" s="23">
        <v>0</v>
      </c>
      <c r="FJ16" s="23">
        <v>0</v>
      </c>
      <c r="FK16" s="23">
        <v>0</v>
      </c>
      <c r="FL16" s="23">
        <v>0</v>
      </c>
      <c r="FM16" s="23">
        <v>120</v>
      </c>
      <c r="FN16" s="23" t="s">
        <v>152</v>
      </c>
      <c r="FO16" s="23" t="s">
        <v>444</v>
      </c>
      <c r="FP16" s="23">
        <v>0</v>
      </c>
      <c r="FQ16" s="23" t="s">
        <v>72</v>
      </c>
      <c r="FR16" s="23" t="s">
        <v>72</v>
      </c>
      <c r="FS16" s="23" t="s">
        <v>72</v>
      </c>
      <c r="FT16" s="23" t="s">
        <v>6544</v>
      </c>
      <c r="FU16" s="23" t="s">
        <v>6349</v>
      </c>
      <c r="FV16" s="23">
        <v>0</v>
      </c>
      <c r="FW16" s="23" t="s">
        <v>72</v>
      </c>
      <c r="FX16" s="23" t="s">
        <v>72</v>
      </c>
      <c r="FY16" s="23" t="s">
        <v>72</v>
      </c>
      <c r="FZ16" s="23" t="s">
        <v>6544</v>
      </c>
      <c r="GA16" s="23" t="s">
        <v>6349</v>
      </c>
      <c r="GB16" s="23" t="s">
        <v>72</v>
      </c>
      <c r="GC16" s="23" t="s">
        <v>72</v>
      </c>
      <c r="GD16" s="23" t="s">
        <v>72</v>
      </c>
      <c r="GE16" s="23" t="s">
        <v>72</v>
      </c>
      <c r="GF16" s="23">
        <v>29.5</v>
      </c>
      <c r="GG16" s="23">
        <v>29.5</v>
      </c>
      <c r="GH16" s="23">
        <v>29.5</v>
      </c>
      <c r="GI16" s="23">
        <v>0</v>
      </c>
      <c r="GJ16" s="23">
        <v>0</v>
      </c>
      <c r="GK16" s="23">
        <v>0</v>
      </c>
      <c r="GL16" s="23">
        <v>28</v>
      </c>
      <c r="GM16" s="23">
        <v>28</v>
      </c>
      <c r="GN16" s="23">
        <v>28</v>
      </c>
      <c r="GO16" s="23">
        <v>0</v>
      </c>
      <c r="GP16" s="23">
        <v>0</v>
      </c>
      <c r="GQ16" s="23">
        <v>0</v>
      </c>
      <c r="GR16" s="23">
        <v>0</v>
      </c>
      <c r="GS16" s="23">
        <v>0</v>
      </c>
      <c r="GT16" s="23">
        <v>0</v>
      </c>
      <c r="GU16" s="23">
        <v>0</v>
      </c>
      <c r="GV16" s="23">
        <v>0</v>
      </c>
      <c r="GW16" s="23">
        <v>0</v>
      </c>
      <c r="GX16" s="23">
        <v>0</v>
      </c>
      <c r="GY16" s="23">
        <v>0</v>
      </c>
      <c r="GZ16" s="23">
        <v>0</v>
      </c>
      <c r="HA16" s="23">
        <v>0</v>
      </c>
      <c r="HB16" s="23">
        <v>0</v>
      </c>
      <c r="HC16" s="23">
        <v>0</v>
      </c>
      <c r="HD16" s="23">
        <v>0</v>
      </c>
      <c r="HE16" s="23">
        <v>0</v>
      </c>
      <c r="HF16" s="23">
        <v>0</v>
      </c>
      <c r="HG16" s="23">
        <v>0</v>
      </c>
      <c r="HH16" s="23">
        <v>0</v>
      </c>
      <c r="HI16" s="23">
        <v>0</v>
      </c>
      <c r="HJ16" s="23">
        <v>0</v>
      </c>
      <c r="HK16" s="23">
        <v>0</v>
      </c>
      <c r="HL16" s="23">
        <v>0</v>
      </c>
      <c r="HM16" s="23">
        <v>0</v>
      </c>
      <c r="HN16" s="23">
        <v>0</v>
      </c>
      <c r="HO16" s="23">
        <v>0</v>
      </c>
      <c r="HP16" s="23" t="s">
        <v>68</v>
      </c>
      <c r="HQ16" s="23">
        <v>29.5</v>
      </c>
      <c r="HR16" s="23">
        <v>28</v>
      </c>
      <c r="HS16" s="23">
        <v>0</v>
      </c>
      <c r="HT16" s="23">
        <v>0</v>
      </c>
      <c r="HU16" s="23">
        <v>0</v>
      </c>
      <c r="HV16" s="23">
        <v>0</v>
      </c>
      <c r="HW16" s="22">
        <v>28</v>
      </c>
      <c r="HX16" s="22">
        <v>8</v>
      </c>
      <c r="HY16" s="23">
        <v>97</v>
      </c>
      <c r="HZ16" s="23">
        <v>13</v>
      </c>
      <c r="IA16" s="23"/>
      <c r="IB16" s="23"/>
      <c r="IC16" s="25" t="s">
        <v>7256</v>
      </c>
      <c r="ID16" s="26">
        <v>15</v>
      </c>
      <c r="IE16" s="260" t="s">
        <v>6420</v>
      </c>
      <c r="IF16" s="25" t="s">
        <v>7082</v>
      </c>
      <c r="IG16" s="260" t="s">
        <v>6421</v>
      </c>
      <c r="IH16" s="260" t="s">
        <v>6422</v>
      </c>
      <c r="II16" s="342" t="s">
        <v>6421</v>
      </c>
      <c r="IJ16" s="260">
        <v>44931</v>
      </c>
      <c r="IK16" s="261">
        <v>3</v>
      </c>
      <c r="IL16" s="262" t="s">
        <v>7176</v>
      </c>
      <c r="IM16" s="262" t="s">
        <v>6427</v>
      </c>
      <c r="IN16" s="262" t="s">
        <v>7177</v>
      </c>
      <c r="IO16" s="262" t="s">
        <v>72</v>
      </c>
      <c r="IP16" s="262" t="s">
        <v>72</v>
      </c>
      <c r="IQ16" s="262" t="s">
        <v>72</v>
      </c>
      <c r="IR16" s="262">
        <v>2</v>
      </c>
      <c r="IS16" s="262">
        <v>1</v>
      </c>
      <c r="IT16" s="262" t="s">
        <v>6406</v>
      </c>
      <c r="IU16" s="262" t="s">
        <v>6406</v>
      </c>
    </row>
    <row r="17" spans="1:255" ht="114.75">
      <c r="A17" s="22">
        <v>16</v>
      </c>
      <c r="B17" s="22" t="s">
        <v>6192</v>
      </c>
      <c r="C17" s="22" t="s">
        <v>277</v>
      </c>
      <c r="D17" s="22" t="s">
        <v>6550</v>
      </c>
      <c r="E17" s="22" t="s">
        <v>6545</v>
      </c>
      <c r="F17" s="22" t="s">
        <v>164</v>
      </c>
      <c r="G17" s="22" t="s">
        <v>6546</v>
      </c>
      <c r="H17" s="22" t="s">
        <v>6547</v>
      </c>
      <c r="I17" s="22">
        <v>2</v>
      </c>
      <c r="J17" s="22" t="s">
        <v>6548</v>
      </c>
      <c r="K17" s="24" t="s">
        <v>7165</v>
      </c>
      <c r="L17" s="24" t="s">
        <v>7235</v>
      </c>
      <c r="M17" s="22" t="s">
        <v>6334</v>
      </c>
      <c r="N17" s="22" t="s">
        <v>7257</v>
      </c>
      <c r="O17" s="22" t="s">
        <v>7179</v>
      </c>
      <c r="P17" s="22" t="s">
        <v>6131</v>
      </c>
      <c r="Q17" s="22" t="s">
        <v>7258</v>
      </c>
      <c r="R17" s="22" t="s">
        <v>7259</v>
      </c>
      <c r="S17" s="22" t="s">
        <v>7171</v>
      </c>
      <c r="T17" s="22" t="s">
        <v>7233</v>
      </c>
      <c r="U17" s="22">
        <v>16</v>
      </c>
      <c r="V17" s="22"/>
      <c r="W17" s="22" t="b">
        <v>1</v>
      </c>
      <c r="X17" s="22" t="b">
        <v>0</v>
      </c>
      <c r="Y17" s="22" t="s">
        <v>72</v>
      </c>
      <c r="Z17" s="22" t="b">
        <v>1</v>
      </c>
      <c r="AA17" s="22">
        <v>12</v>
      </c>
      <c r="AB17" s="22" t="b">
        <v>0</v>
      </c>
      <c r="AC17" s="22" t="b">
        <v>1</v>
      </c>
      <c r="AD17" s="22">
        <v>0</v>
      </c>
      <c r="AE17" s="22"/>
      <c r="AF17" s="22">
        <v>0</v>
      </c>
      <c r="AG17" s="22">
        <v>0</v>
      </c>
      <c r="AH17" s="23"/>
      <c r="AI17" s="350" t="s">
        <v>6292</v>
      </c>
      <c r="AJ17" s="350" t="s">
        <v>6291</v>
      </c>
      <c r="AK17" s="22">
        <v>6</v>
      </c>
      <c r="AL17" s="258" t="s">
        <v>5735</v>
      </c>
      <c r="AM17" s="258" t="s">
        <v>7239</v>
      </c>
      <c r="AN17" s="258" t="s">
        <v>5885</v>
      </c>
      <c r="AO17" s="22" t="s">
        <v>243</v>
      </c>
      <c r="AP17" s="23" t="s">
        <v>6291</v>
      </c>
      <c r="AQ17" s="23" t="s">
        <v>6291</v>
      </c>
      <c r="AR17" s="23">
        <v>0</v>
      </c>
      <c r="AS17" s="23" t="s">
        <v>72</v>
      </c>
      <c r="AT17" s="23" t="s">
        <v>72</v>
      </c>
      <c r="AU17" s="23" t="s">
        <v>72</v>
      </c>
      <c r="AV17" s="23" t="s">
        <v>277</v>
      </c>
      <c r="AW17" s="23" t="s">
        <v>277</v>
      </c>
      <c r="AX17" s="23" t="s">
        <v>72</v>
      </c>
      <c r="AY17" s="23" t="s">
        <v>72</v>
      </c>
      <c r="AZ17" s="23" t="s">
        <v>72</v>
      </c>
      <c r="BA17" s="23" t="s">
        <v>72</v>
      </c>
      <c r="BB17" s="23" t="s">
        <v>6335</v>
      </c>
      <c r="BC17" s="23" t="s">
        <v>6550</v>
      </c>
      <c r="BD17" s="23" t="s">
        <v>6550</v>
      </c>
      <c r="BE17" s="23">
        <v>0</v>
      </c>
      <c r="BF17" s="23" t="s">
        <v>72</v>
      </c>
      <c r="BG17" s="23" t="s">
        <v>72</v>
      </c>
      <c r="BH17" s="23" t="s">
        <v>72</v>
      </c>
      <c r="BI17" s="23" t="s">
        <v>6435</v>
      </c>
      <c r="BJ17" s="23" t="s">
        <v>639</v>
      </c>
      <c r="BK17" s="23">
        <v>0</v>
      </c>
      <c r="BL17" s="23" t="s">
        <v>72</v>
      </c>
      <c r="BM17" s="23" t="s">
        <v>72</v>
      </c>
      <c r="BN17" s="23" t="s">
        <v>72</v>
      </c>
      <c r="BO17" s="350">
        <v>3</v>
      </c>
      <c r="BP17" s="350">
        <v>3</v>
      </c>
      <c r="BQ17" s="350">
        <v>0</v>
      </c>
      <c r="BR17" s="350">
        <v>0</v>
      </c>
      <c r="BS17" s="350">
        <v>0</v>
      </c>
      <c r="BT17" s="351">
        <v>0</v>
      </c>
      <c r="BU17" s="23" t="s">
        <v>6551</v>
      </c>
      <c r="BV17" s="23" t="s">
        <v>39</v>
      </c>
      <c r="BW17" s="23" t="s">
        <v>72</v>
      </c>
      <c r="BX17" s="23" t="s">
        <v>72</v>
      </c>
      <c r="BY17" s="23" t="s">
        <v>72</v>
      </c>
      <c r="BZ17" s="23" t="s">
        <v>72</v>
      </c>
      <c r="CA17" s="23">
        <v>4</v>
      </c>
      <c r="CB17" s="23">
        <v>6</v>
      </c>
      <c r="CC17" s="23">
        <v>6</v>
      </c>
      <c r="CD17" s="23">
        <v>0</v>
      </c>
      <c r="CE17" s="23">
        <v>0</v>
      </c>
      <c r="CF17" s="23">
        <v>0</v>
      </c>
      <c r="CG17" s="23">
        <v>2</v>
      </c>
      <c r="CH17" s="23">
        <v>2</v>
      </c>
      <c r="CI17" s="23">
        <v>2</v>
      </c>
      <c r="CJ17" s="23">
        <v>0</v>
      </c>
      <c r="CK17" s="23">
        <v>0</v>
      </c>
      <c r="CL17" s="23">
        <v>0</v>
      </c>
      <c r="CM17" s="23">
        <v>0</v>
      </c>
      <c r="CN17" s="23">
        <v>0</v>
      </c>
      <c r="CO17" s="23">
        <v>0</v>
      </c>
      <c r="CP17" s="23">
        <v>0</v>
      </c>
      <c r="CQ17" s="23">
        <v>0</v>
      </c>
      <c r="CR17" s="23">
        <v>0</v>
      </c>
      <c r="CS17" s="23">
        <v>0</v>
      </c>
      <c r="CT17" s="23">
        <v>0</v>
      </c>
      <c r="CU17" s="23">
        <v>0</v>
      </c>
      <c r="CV17" s="23">
        <v>0</v>
      </c>
      <c r="CW17" s="23">
        <v>0</v>
      </c>
      <c r="CX17" s="23">
        <v>0</v>
      </c>
      <c r="CY17" s="23">
        <v>0</v>
      </c>
      <c r="CZ17" s="23">
        <v>0</v>
      </c>
      <c r="DA17" s="23">
        <v>0</v>
      </c>
      <c r="DB17" s="23">
        <v>0</v>
      </c>
      <c r="DC17" s="23">
        <v>0</v>
      </c>
      <c r="DD17" s="23">
        <v>0</v>
      </c>
      <c r="DE17" s="23">
        <v>0</v>
      </c>
      <c r="DF17" s="23">
        <v>0</v>
      </c>
      <c r="DG17" s="23">
        <v>0</v>
      </c>
      <c r="DH17" s="23">
        <v>0</v>
      </c>
      <c r="DI17" s="23">
        <v>0</v>
      </c>
      <c r="DJ17" s="23">
        <v>0</v>
      </c>
      <c r="DK17" s="23" t="s">
        <v>6552</v>
      </c>
      <c r="DL17" s="23" t="s">
        <v>6331</v>
      </c>
      <c r="DM17" s="23" t="s">
        <v>72</v>
      </c>
      <c r="DN17" s="23" t="s">
        <v>72</v>
      </c>
      <c r="DO17" s="23" t="s">
        <v>72</v>
      </c>
      <c r="DP17" s="23" t="s">
        <v>72</v>
      </c>
      <c r="DQ17" s="23" t="s">
        <v>7260</v>
      </c>
      <c r="DR17" s="23" t="s">
        <v>7175</v>
      </c>
      <c r="DS17" s="23" t="s">
        <v>72</v>
      </c>
      <c r="DT17" s="23" t="s">
        <v>72</v>
      </c>
      <c r="DU17" s="23" t="s">
        <v>72</v>
      </c>
      <c r="DV17" s="23" t="s">
        <v>72</v>
      </c>
      <c r="DW17" s="23">
        <v>80</v>
      </c>
      <c r="DX17" s="23">
        <v>120</v>
      </c>
      <c r="DY17" s="23">
        <v>120</v>
      </c>
      <c r="DZ17" s="23">
        <v>0</v>
      </c>
      <c r="EA17" s="23">
        <v>0</v>
      </c>
      <c r="EB17" s="23">
        <v>0</v>
      </c>
      <c r="EC17" s="23">
        <v>120</v>
      </c>
      <c r="ED17" s="23">
        <v>80</v>
      </c>
      <c r="EE17" s="23">
        <v>80</v>
      </c>
      <c r="EF17" s="23">
        <v>80</v>
      </c>
      <c r="EG17" s="23">
        <v>0</v>
      </c>
      <c r="EH17" s="23">
        <v>0</v>
      </c>
      <c r="EI17" s="23">
        <v>0</v>
      </c>
      <c r="EJ17" s="23">
        <v>80</v>
      </c>
      <c r="EK17" s="23">
        <v>0</v>
      </c>
      <c r="EL17" s="23">
        <v>0</v>
      </c>
      <c r="EM17" s="23">
        <v>0</v>
      </c>
      <c r="EN17" s="23">
        <v>0</v>
      </c>
      <c r="EO17" s="23">
        <v>0</v>
      </c>
      <c r="EP17" s="23">
        <v>0</v>
      </c>
      <c r="EQ17" s="23">
        <v>0</v>
      </c>
      <c r="ER17" s="23">
        <v>0</v>
      </c>
      <c r="ES17" s="23">
        <v>0</v>
      </c>
      <c r="ET17" s="23">
        <v>0</v>
      </c>
      <c r="EU17" s="23">
        <v>0</v>
      </c>
      <c r="EV17" s="23">
        <v>0</v>
      </c>
      <c r="EW17" s="23">
        <v>0</v>
      </c>
      <c r="EX17" s="23">
        <v>0</v>
      </c>
      <c r="EY17" s="23">
        <v>0</v>
      </c>
      <c r="EZ17" s="23">
        <v>0</v>
      </c>
      <c r="FA17" s="23">
        <v>0</v>
      </c>
      <c r="FB17" s="23">
        <v>0</v>
      </c>
      <c r="FC17" s="23">
        <v>0</v>
      </c>
      <c r="FD17" s="23">
        <v>0</v>
      </c>
      <c r="FE17" s="23">
        <v>0</v>
      </c>
      <c r="FF17" s="23">
        <v>0</v>
      </c>
      <c r="FG17" s="23">
        <v>0</v>
      </c>
      <c r="FH17" s="23">
        <v>0</v>
      </c>
      <c r="FI17" s="23">
        <v>0</v>
      </c>
      <c r="FJ17" s="23">
        <v>0</v>
      </c>
      <c r="FK17" s="23">
        <v>0</v>
      </c>
      <c r="FL17" s="23">
        <v>0</v>
      </c>
      <c r="FM17" s="23">
        <v>120</v>
      </c>
      <c r="FN17" s="23" t="s">
        <v>152</v>
      </c>
      <c r="FO17" s="23" t="s">
        <v>444</v>
      </c>
      <c r="FP17" s="23">
        <v>0</v>
      </c>
      <c r="FQ17" s="23" t="s">
        <v>72</v>
      </c>
      <c r="FR17" s="23" t="s">
        <v>72</v>
      </c>
      <c r="FS17" s="23" t="s">
        <v>72</v>
      </c>
      <c r="FT17" s="23" t="s">
        <v>6348</v>
      </c>
      <c r="FU17" s="23" t="s">
        <v>6336</v>
      </c>
      <c r="FV17" s="23">
        <v>0</v>
      </c>
      <c r="FW17" s="23" t="s">
        <v>72</v>
      </c>
      <c r="FX17" s="23" t="s">
        <v>72</v>
      </c>
      <c r="FY17" s="23" t="s">
        <v>72</v>
      </c>
      <c r="FZ17" s="23" t="s">
        <v>6348</v>
      </c>
      <c r="GA17" s="23" t="s">
        <v>6336</v>
      </c>
      <c r="GB17" s="23" t="s">
        <v>72</v>
      </c>
      <c r="GC17" s="23" t="s">
        <v>72</v>
      </c>
      <c r="GD17" s="23" t="s">
        <v>72</v>
      </c>
      <c r="GE17" s="23" t="s">
        <v>72</v>
      </c>
      <c r="GF17" s="23">
        <v>25</v>
      </c>
      <c r="GG17" s="23">
        <v>25</v>
      </c>
      <c r="GH17" s="23">
        <v>25</v>
      </c>
      <c r="GI17" s="23">
        <v>0</v>
      </c>
      <c r="GJ17" s="23">
        <v>0</v>
      </c>
      <c r="GK17" s="23">
        <v>0</v>
      </c>
      <c r="GL17" s="23">
        <v>30</v>
      </c>
      <c r="GM17" s="23">
        <v>30</v>
      </c>
      <c r="GN17" s="23">
        <v>30</v>
      </c>
      <c r="GO17" s="23">
        <v>0</v>
      </c>
      <c r="GP17" s="23">
        <v>0</v>
      </c>
      <c r="GQ17" s="23">
        <v>0</v>
      </c>
      <c r="GR17" s="23">
        <v>0</v>
      </c>
      <c r="GS17" s="23">
        <v>0</v>
      </c>
      <c r="GT17" s="23">
        <v>0</v>
      </c>
      <c r="GU17" s="23">
        <v>0</v>
      </c>
      <c r="GV17" s="23">
        <v>0</v>
      </c>
      <c r="GW17" s="23">
        <v>0</v>
      </c>
      <c r="GX17" s="23">
        <v>0</v>
      </c>
      <c r="GY17" s="23">
        <v>0</v>
      </c>
      <c r="GZ17" s="23">
        <v>0</v>
      </c>
      <c r="HA17" s="23">
        <v>0</v>
      </c>
      <c r="HB17" s="23">
        <v>0</v>
      </c>
      <c r="HC17" s="23">
        <v>0</v>
      </c>
      <c r="HD17" s="23">
        <v>0</v>
      </c>
      <c r="HE17" s="23">
        <v>0</v>
      </c>
      <c r="HF17" s="23">
        <v>0</v>
      </c>
      <c r="HG17" s="23">
        <v>0</v>
      </c>
      <c r="HH17" s="23">
        <v>0</v>
      </c>
      <c r="HI17" s="23">
        <v>0</v>
      </c>
      <c r="HJ17" s="23">
        <v>0</v>
      </c>
      <c r="HK17" s="23">
        <v>0</v>
      </c>
      <c r="HL17" s="23">
        <v>0</v>
      </c>
      <c r="HM17" s="23">
        <v>0</v>
      </c>
      <c r="HN17" s="23">
        <v>0</v>
      </c>
      <c r="HO17" s="23">
        <v>0</v>
      </c>
      <c r="HP17" s="23" t="s">
        <v>68</v>
      </c>
      <c r="HQ17" s="23">
        <v>25</v>
      </c>
      <c r="HR17" s="23">
        <v>30</v>
      </c>
      <c r="HS17" s="23">
        <v>0</v>
      </c>
      <c r="HT17" s="23">
        <v>0</v>
      </c>
      <c r="HU17" s="23">
        <v>0</v>
      </c>
      <c r="HV17" s="23">
        <v>0</v>
      </c>
      <c r="HW17" s="22">
        <v>25</v>
      </c>
      <c r="HX17" s="22">
        <v>13</v>
      </c>
      <c r="HY17" s="23">
        <v>97</v>
      </c>
      <c r="HZ17" s="23">
        <v>13</v>
      </c>
      <c r="IA17" s="23"/>
      <c r="IB17" s="23"/>
      <c r="IC17" s="25" t="s">
        <v>7261</v>
      </c>
      <c r="ID17" s="26">
        <v>16</v>
      </c>
      <c r="IE17" s="260" t="s">
        <v>6420</v>
      </c>
      <c r="IF17" s="25" t="s">
        <v>7083</v>
      </c>
      <c r="IG17" s="260" t="s">
        <v>6421</v>
      </c>
      <c r="IH17" s="260" t="s">
        <v>6422</v>
      </c>
      <c r="II17" s="342" t="s">
        <v>6421</v>
      </c>
      <c r="IJ17" s="260">
        <v>44931</v>
      </c>
      <c r="IK17" s="261">
        <v>3</v>
      </c>
      <c r="IL17" s="262" t="s">
        <v>7176</v>
      </c>
      <c r="IM17" s="262" t="s">
        <v>6427</v>
      </c>
      <c r="IN17" s="262" t="s">
        <v>7177</v>
      </c>
      <c r="IO17" s="262" t="s">
        <v>72</v>
      </c>
      <c r="IP17" s="262" t="s">
        <v>72</v>
      </c>
      <c r="IQ17" s="262" t="s">
        <v>72</v>
      </c>
      <c r="IR17" s="262">
        <v>2</v>
      </c>
      <c r="IS17" s="262">
        <v>1</v>
      </c>
      <c r="IT17" s="262" t="s">
        <v>6406</v>
      </c>
      <c r="IU17" s="262" t="s">
        <v>6406</v>
      </c>
    </row>
    <row r="18" spans="1:255" ht="114.75">
      <c r="A18" s="22">
        <v>17</v>
      </c>
      <c r="B18" s="22" t="s">
        <v>6192</v>
      </c>
      <c r="C18" s="22" t="s">
        <v>277</v>
      </c>
      <c r="D18" s="22" t="s">
        <v>6558</v>
      </c>
      <c r="E18" s="22" t="s">
        <v>6553</v>
      </c>
      <c r="F18" s="22" t="s">
        <v>153</v>
      </c>
      <c r="G18" s="22" t="s">
        <v>6554</v>
      </c>
      <c r="H18" s="22" t="s">
        <v>6555</v>
      </c>
      <c r="I18" s="22">
        <v>2</v>
      </c>
      <c r="J18" s="22" t="s">
        <v>6556</v>
      </c>
      <c r="K18" s="24" t="s">
        <v>7165</v>
      </c>
      <c r="L18" s="24" t="s">
        <v>7252</v>
      </c>
      <c r="M18" s="22" t="s">
        <v>6334</v>
      </c>
      <c r="N18" s="22" t="s">
        <v>7262</v>
      </c>
      <c r="O18" s="22" t="s">
        <v>7179</v>
      </c>
      <c r="P18" s="22" t="s">
        <v>6131</v>
      </c>
      <c r="Q18" s="22" t="s">
        <v>7180</v>
      </c>
      <c r="R18" s="22" t="s">
        <v>7181</v>
      </c>
      <c r="S18" s="22" t="s">
        <v>7171</v>
      </c>
      <c r="T18" s="22" t="s">
        <v>7263</v>
      </c>
      <c r="U18" s="22">
        <v>17</v>
      </c>
      <c r="V18" s="22"/>
      <c r="W18" s="22" t="b">
        <v>1</v>
      </c>
      <c r="X18" s="22" t="b">
        <v>0</v>
      </c>
      <c r="Y18" s="22" t="s">
        <v>72</v>
      </c>
      <c r="Z18" s="22" t="b">
        <v>1</v>
      </c>
      <c r="AA18" s="22">
        <v>76</v>
      </c>
      <c r="AB18" s="22" t="b">
        <v>0</v>
      </c>
      <c r="AC18" s="22" t="b">
        <v>1</v>
      </c>
      <c r="AD18" s="22">
        <v>0</v>
      </c>
      <c r="AE18" s="22"/>
      <c r="AF18" s="22">
        <v>0</v>
      </c>
      <c r="AG18" s="22">
        <v>0</v>
      </c>
      <c r="AH18" s="23"/>
      <c r="AI18" s="350" t="s">
        <v>6292</v>
      </c>
      <c r="AJ18" s="350" t="s">
        <v>6291</v>
      </c>
      <c r="AK18" s="22">
        <v>6</v>
      </c>
      <c r="AL18" s="258" t="s">
        <v>5765</v>
      </c>
      <c r="AM18" s="258" t="s">
        <v>7249</v>
      </c>
      <c r="AN18" s="258" t="s">
        <v>5950</v>
      </c>
      <c r="AO18" s="22" t="s">
        <v>206</v>
      </c>
      <c r="AP18" s="23" t="s">
        <v>6291</v>
      </c>
      <c r="AQ18" s="23" t="s">
        <v>6291</v>
      </c>
      <c r="AR18" s="23">
        <v>0</v>
      </c>
      <c r="AS18" s="23" t="s">
        <v>72</v>
      </c>
      <c r="AT18" s="23" t="s">
        <v>72</v>
      </c>
      <c r="AU18" s="23" t="s">
        <v>72</v>
      </c>
      <c r="AV18" s="23" t="s">
        <v>277</v>
      </c>
      <c r="AW18" s="23" t="s">
        <v>277</v>
      </c>
      <c r="AX18" s="23" t="s">
        <v>72</v>
      </c>
      <c r="AY18" s="23" t="s">
        <v>72</v>
      </c>
      <c r="AZ18" s="23" t="s">
        <v>72</v>
      </c>
      <c r="BA18" s="23" t="s">
        <v>72</v>
      </c>
      <c r="BB18" s="23" t="s">
        <v>6335</v>
      </c>
      <c r="BC18" s="23" t="s">
        <v>6558</v>
      </c>
      <c r="BD18" s="23" t="s">
        <v>6558</v>
      </c>
      <c r="BE18" s="23">
        <v>0</v>
      </c>
      <c r="BF18" s="23" t="s">
        <v>72</v>
      </c>
      <c r="BG18" s="23" t="s">
        <v>72</v>
      </c>
      <c r="BH18" s="23" t="s">
        <v>72</v>
      </c>
      <c r="BI18" s="23" t="s">
        <v>6435</v>
      </c>
      <c r="BJ18" s="23" t="s">
        <v>639</v>
      </c>
      <c r="BK18" s="23">
        <v>0</v>
      </c>
      <c r="BL18" s="23" t="s">
        <v>72</v>
      </c>
      <c r="BM18" s="23" t="s">
        <v>72</v>
      </c>
      <c r="BN18" s="23" t="s">
        <v>72</v>
      </c>
      <c r="BO18" s="350">
        <v>3</v>
      </c>
      <c r="BP18" s="350">
        <v>3</v>
      </c>
      <c r="BQ18" s="350">
        <v>0</v>
      </c>
      <c r="BR18" s="350">
        <v>0</v>
      </c>
      <c r="BS18" s="350">
        <v>0</v>
      </c>
      <c r="BT18" s="351">
        <v>0</v>
      </c>
      <c r="BU18" s="23" t="s">
        <v>6437</v>
      </c>
      <c r="BV18" s="23" t="s">
        <v>39</v>
      </c>
      <c r="BW18" s="23" t="s">
        <v>72</v>
      </c>
      <c r="BX18" s="23" t="s">
        <v>72</v>
      </c>
      <c r="BY18" s="23" t="s">
        <v>72</v>
      </c>
      <c r="BZ18" s="23" t="s">
        <v>72</v>
      </c>
      <c r="CA18" s="23">
        <v>4</v>
      </c>
      <c r="CB18" s="23">
        <v>4</v>
      </c>
      <c r="CC18" s="23">
        <v>6</v>
      </c>
      <c r="CD18" s="23">
        <v>0</v>
      </c>
      <c r="CE18" s="23">
        <v>0</v>
      </c>
      <c r="CF18" s="23">
        <v>0</v>
      </c>
      <c r="CG18" s="23">
        <v>2</v>
      </c>
      <c r="CH18" s="23">
        <v>2</v>
      </c>
      <c r="CI18" s="23">
        <v>2</v>
      </c>
      <c r="CJ18" s="23">
        <v>0</v>
      </c>
      <c r="CK18" s="23">
        <v>0</v>
      </c>
      <c r="CL18" s="23">
        <v>0</v>
      </c>
      <c r="CM18" s="23">
        <v>0</v>
      </c>
      <c r="CN18" s="23">
        <v>0</v>
      </c>
      <c r="CO18" s="23">
        <v>0</v>
      </c>
      <c r="CP18" s="23">
        <v>0</v>
      </c>
      <c r="CQ18" s="23">
        <v>0</v>
      </c>
      <c r="CR18" s="23">
        <v>0</v>
      </c>
      <c r="CS18" s="23">
        <v>0</v>
      </c>
      <c r="CT18" s="23">
        <v>0</v>
      </c>
      <c r="CU18" s="23">
        <v>0</v>
      </c>
      <c r="CV18" s="23">
        <v>0</v>
      </c>
      <c r="CW18" s="23">
        <v>0</v>
      </c>
      <c r="CX18" s="23">
        <v>0</v>
      </c>
      <c r="CY18" s="23">
        <v>0</v>
      </c>
      <c r="CZ18" s="23">
        <v>0</v>
      </c>
      <c r="DA18" s="23">
        <v>0</v>
      </c>
      <c r="DB18" s="23">
        <v>0</v>
      </c>
      <c r="DC18" s="23">
        <v>0</v>
      </c>
      <c r="DD18" s="23">
        <v>0</v>
      </c>
      <c r="DE18" s="23">
        <v>0</v>
      </c>
      <c r="DF18" s="23">
        <v>0</v>
      </c>
      <c r="DG18" s="23">
        <v>0</v>
      </c>
      <c r="DH18" s="23">
        <v>0</v>
      </c>
      <c r="DI18" s="23">
        <v>0</v>
      </c>
      <c r="DJ18" s="23">
        <v>0</v>
      </c>
      <c r="DK18" s="23" t="s">
        <v>6439</v>
      </c>
      <c r="DL18" s="23" t="s">
        <v>6331</v>
      </c>
      <c r="DM18" s="23" t="s">
        <v>72</v>
      </c>
      <c r="DN18" s="23" t="s">
        <v>72</v>
      </c>
      <c r="DO18" s="23" t="s">
        <v>72</v>
      </c>
      <c r="DP18" s="23" t="s">
        <v>72</v>
      </c>
      <c r="DQ18" s="23" t="s">
        <v>7183</v>
      </c>
      <c r="DR18" s="23" t="s">
        <v>7175</v>
      </c>
      <c r="DS18" s="23" t="s">
        <v>72</v>
      </c>
      <c r="DT18" s="23" t="s">
        <v>72</v>
      </c>
      <c r="DU18" s="23" t="s">
        <v>72</v>
      </c>
      <c r="DV18" s="23" t="s">
        <v>72</v>
      </c>
      <c r="DW18" s="23">
        <v>80</v>
      </c>
      <c r="DX18" s="23">
        <v>80</v>
      </c>
      <c r="DY18" s="23">
        <v>120</v>
      </c>
      <c r="DZ18" s="23">
        <v>0</v>
      </c>
      <c r="EA18" s="23">
        <v>0</v>
      </c>
      <c r="EB18" s="23">
        <v>0</v>
      </c>
      <c r="EC18" s="23">
        <v>120</v>
      </c>
      <c r="ED18" s="23">
        <v>80</v>
      </c>
      <c r="EE18" s="23">
        <v>80</v>
      </c>
      <c r="EF18" s="23">
        <v>80</v>
      </c>
      <c r="EG18" s="23">
        <v>0</v>
      </c>
      <c r="EH18" s="23">
        <v>0</v>
      </c>
      <c r="EI18" s="23">
        <v>0</v>
      </c>
      <c r="EJ18" s="23">
        <v>80</v>
      </c>
      <c r="EK18" s="23">
        <v>0</v>
      </c>
      <c r="EL18" s="23">
        <v>0</v>
      </c>
      <c r="EM18" s="23">
        <v>0</v>
      </c>
      <c r="EN18" s="23">
        <v>0</v>
      </c>
      <c r="EO18" s="23">
        <v>0</v>
      </c>
      <c r="EP18" s="23">
        <v>0</v>
      </c>
      <c r="EQ18" s="23">
        <v>0</v>
      </c>
      <c r="ER18" s="23">
        <v>0</v>
      </c>
      <c r="ES18" s="23">
        <v>0</v>
      </c>
      <c r="ET18" s="23">
        <v>0</v>
      </c>
      <c r="EU18" s="23">
        <v>0</v>
      </c>
      <c r="EV18" s="23">
        <v>0</v>
      </c>
      <c r="EW18" s="23">
        <v>0</v>
      </c>
      <c r="EX18" s="23">
        <v>0</v>
      </c>
      <c r="EY18" s="23">
        <v>0</v>
      </c>
      <c r="EZ18" s="23">
        <v>0</v>
      </c>
      <c r="FA18" s="23">
        <v>0</v>
      </c>
      <c r="FB18" s="23">
        <v>0</v>
      </c>
      <c r="FC18" s="23">
        <v>0</v>
      </c>
      <c r="FD18" s="23">
        <v>0</v>
      </c>
      <c r="FE18" s="23">
        <v>0</v>
      </c>
      <c r="FF18" s="23">
        <v>0</v>
      </c>
      <c r="FG18" s="23">
        <v>0</v>
      </c>
      <c r="FH18" s="23">
        <v>0</v>
      </c>
      <c r="FI18" s="23">
        <v>0</v>
      </c>
      <c r="FJ18" s="23">
        <v>0</v>
      </c>
      <c r="FK18" s="23">
        <v>0</v>
      </c>
      <c r="FL18" s="23">
        <v>0</v>
      </c>
      <c r="FM18" s="23">
        <v>120</v>
      </c>
      <c r="FN18" s="23" t="s">
        <v>152</v>
      </c>
      <c r="FO18" s="23" t="s">
        <v>444</v>
      </c>
      <c r="FP18" s="23">
        <v>0</v>
      </c>
      <c r="FQ18" s="23" t="s">
        <v>72</v>
      </c>
      <c r="FR18" s="23" t="s">
        <v>72</v>
      </c>
      <c r="FS18" s="23" t="s">
        <v>72</v>
      </c>
      <c r="FT18" s="23" t="s">
        <v>6424</v>
      </c>
      <c r="FU18" s="23" t="s">
        <v>6480</v>
      </c>
      <c r="FV18" s="23">
        <v>0</v>
      </c>
      <c r="FW18" s="23" t="s">
        <v>72</v>
      </c>
      <c r="FX18" s="23" t="s">
        <v>72</v>
      </c>
      <c r="FY18" s="23" t="s">
        <v>72</v>
      </c>
      <c r="FZ18" s="23" t="s">
        <v>6424</v>
      </c>
      <c r="GA18" s="23" t="s">
        <v>6480</v>
      </c>
      <c r="GB18" s="23" t="s">
        <v>72</v>
      </c>
      <c r="GC18" s="23" t="s">
        <v>72</v>
      </c>
      <c r="GD18" s="23" t="s">
        <v>72</v>
      </c>
      <c r="GE18" s="23" t="s">
        <v>72</v>
      </c>
      <c r="GF18" s="23">
        <v>45</v>
      </c>
      <c r="GG18" s="23">
        <v>45</v>
      </c>
      <c r="GH18" s="23">
        <v>45</v>
      </c>
      <c r="GI18" s="23">
        <v>0</v>
      </c>
      <c r="GJ18" s="23">
        <v>0</v>
      </c>
      <c r="GK18" s="23">
        <v>0</v>
      </c>
      <c r="GL18" s="23">
        <v>40</v>
      </c>
      <c r="GM18" s="23">
        <v>40</v>
      </c>
      <c r="GN18" s="23">
        <v>40</v>
      </c>
      <c r="GO18" s="23">
        <v>0</v>
      </c>
      <c r="GP18" s="23">
        <v>0</v>
      </c>
      <c r="GQ18" s="23">
        <v>0</v>
      </c>
      <c r="GR18" s="23">
        <v>0</v>
      </c>
      <c r="GS18" s="23">
        <v>0</v>
      </c>
      <c r="GT18" s="23">
        <v>0</v>
      </c>
      <c r="GU18" s="23">
        <v>0</v>
      </c>
      <c r="GV18" s="23">
        <v>0</v>
      </c>
      <c r="GW18" s="23">
        <v>0</v>
      </c>
      <c r="GX18" s="23">
        <v>0</v>
      </c>
      <c r="GY18" s="23">
        <v>0</v>
      </c>
      <c r="GZ18" s="23">
        <v>0</v>
      </c>
      <c r="HA18" s="23">
        <v>0</v>
      </c>
      <c r="HB18" s="23">
        <v>0</v>
      </c>
      <c r="HC18" s="23">
        <v>0</v>
      </c>
      <c r="HD18" s="23">
        <v>0</v>
      </c>
      <c r="HE18" s="23">
        <v>0</v>
      </c>
      <c r="HF18" s="23">
        <v>0</v>
      </c>
      <c r="HG18" s="23">
        <v>0</v>
      </c>
      <c r="HH18" s="23">
        <v>0</v>
      </c>
      <c r="HI18" s="23">
        <v>0</v>
      </c>
      <c r="HJ18" s="23">
        <v>0</v>
      </c>
      <c r="HK18" s="23">
        <v>0</v>
      </c>
      <c r="HL18" s="23">
        <v>0</v>
      </c>
      <c r="HM18" s="23">
        <v>0</v>
      </c>
      <c r="HN18" s="23">
        <v>0</v>
      </c>
      <c r="HO18" s="23">
        <v>0</v>
      </c>
      <c r="HP18" s="23" t="s">
        <v>68</v>
      </c>
      <c r="HQ18" s="23">
        <v>45</v>
      </c>
      <c r="HR18" s="23">
        <v>40</v>
      </c>
      <c r="HS18" s="23">
        <v>0</v>
      </c>
      <c r="HT18" s="23">
        <v>0</v>
      </c>
      <c r="HU18" s="23">
        <v>0</v>
      </c>
      <c r="HV18" s="23">
        <v>0</v>
      </c>
      <c r="HW18" s="22">
        <v>40</v>
      </c>
      <c r="HX18" s="22">
        <v>-36</v>
      </c>
      <c r="HY18" s="23">
        <v>97</v>
      </c>
      <c r="HZ18" s="23">
        <v>13</v>
      </c>
      <c r="IA18" s="23"/>
      <c r="IB18" s="23"/>
      <c r="IC18" s="25" t="s">
        <v>7264</v>
      </c>
      <c r="ID18" s="26">
        <v>17</v>
      </c>
      <c r="IE18" s="260" t="s">
        <v>6420</v>
      </c>
      <c r="IF18" s="25" t="s">
        <v>7084</v>
      </c>
      <c r="IG18" s="260" t="s">
        <v>6421</v>
      </c>
      <c r="IH18" s="260" t="s">
        <v>6422</v>
      </c>
      <c r="II18" s="342" t="s">
        <v>6421</v>
      </c>
      <c r="IJ18" s="260">
        <v>44931</v>
      </c>
      <c r="IK18" s="261">
        <v>3</v>
      </c>
      <c r="IL18" s="262" t="s">
        <v>7176</v>
      </c>
      <c r="IM18" s="262" t="s">
        <v>6427</v>
      </c>
      <c r="IN18" s="262" t="s">
        <v>7177</v>
      </c>
      <c r="IO18" s="262" t="s">
        <v>72</v>
      </c>
      <c r="IP18" s="262" t="s">
        <v>72</v>
      </c>
      <c r="IQ18" s="262" t="s">
        <v>72</v>
      </c>
      <c r="IR18" s="262">
        <v>2</v>
      </c>
      <c r="IS18" s="262">
        <v>1</v>
      </c>
      <c r="IT18" s="262" t="s">
        <v>6406</v>
      </c>
      <c r="IU18" s="262" t="s">
        <v>6406</v>
      </c>
    </row>
    <row r="19" spans="1:255" ht="114.75">
      <c r="A19" s="22">
        <v>18</v>
      </c>
      <c r="B19" s="22" t="s">
        <v>6192</v>
      </c>
      <c r="C19" s="22" t="s">
        <v>277</v>
      </c>
      <c r="D19" s="22" t="s">
        <v>6564</v>
      </c>
      <c r="E19" s="22" t="s">
        <v>6559</v>
      </c>
      <c r="F19" s="22" t="s">
        <v>153</v>
      </c>
      <c r="G19" s="22" t="s">
        <v>6560</v>
      </c>
      <c r="H19" s="22" t="s">
        <v>6561</v>
      </c>
      <c r="I19" s="22">
        <v>2</v>
      </c>
      <c r="J19" s="22" t="s">
        <v>6562</v>
      </c>
      <c r="K19" s="24" t="s">
        <v>7165</v>
      </c>
      <c r="L19" s="24" t="s">
        <v>7252</v>
      </c>
      <c r="M19" s="22" t="s">
        <v>6334</v>
      </c>
      <c r="N19" s="22" t="s">
        <v>7265</v>
      </c>
      <c r="O19" s="22" t="s">
        <v>7168</v>
      </c>
      <c r="P19" s="22" t="s">
        <v>6131</v>
      </c>
      <c r="Q19" s="22" t="s">
        <v>7169</v>
      </c>
      <c r="R19" s="22" t="s">
        <v>7170</v>
      </c>
      <c r="S19" s="22" t="s">
        <v>7171</v>
      </c>
      <c r="T19" s="22" t="s">
        <v>7266</v>
      </c>
      <c r="U19" s="22">
        <v>18</v>
      </c>
      <c r="V19" s="22"/>
      <c r="W19" s="22" t="b">
        <v>0</v>
      </c>
      <c r="X19" s="22" t="b">
        <v>0</v>
      </c>
      <c r="Y19" s="22" t="s">
        <v>72</v>
      </c>
      <c r="Z19" s="22" t="b">
        <v>1</v>
      </c>
      <c r="AA19" s="22">
        <v>16</v>
      </c>
      <c r="AB19" s="22" t="b">
        <v>0</v>
      </c>
      <c r="AC19" s="22" t="b">
        <v>1</v>
      </c>
      <c r="AD19" s="22">
        <v>0</v>
      </c>
      <c r="AE19" s="22"/>
      <c r="AF19" s="22">
        <v>0</v>
      </c>
      <c r="AG19" s="22">
        <v>0</v>
      </c>
      <c r="AH19" s="23"/>
      <c r="AI19" s="350" t="s">
        <v>6292</v>
      </c>
      <c r="AJ19" s="350" t="s">
        <v>6291</v>
      </c>
      <c r="AK19" s="22">
        <v>5</v>
      </c>
      <c r="AL19" s="258" t="s">
        <v>5765</v>
      </c>
      <c r="AM19" s="258" t="s">
        <v>7249</v>
      </c>
      <c r="AN19" s="258" t="s">
        <v>5950</v>
      </c>
      <c r="AO19" s="22" t="s">
        <v>206</v>
      </c>
      <c r="AP19" s="23" t="s">
        <v>6291</v>
      </c>
      <c r="AQ19" s="23" t="s">
        <v>6291</v>
      </c>
      <c r="AR19" s="23">
        <v>0</v>
      </c>
      <c r="AS19" s="23" t="s">
        <v>72</v>
      </c>
      <c r="AT19" s="23" t="s">
        <v>72</v>
      </c>
      <c r="AU19" s="23" t="s">
        <v>72</v>
      </c>
      <c r="AV19" s="23" t="s">
        <v>277</v>
      </c>
      <c r="AW19" s="23" t="s">
        <v>277</v>
      </c>
      <c r="AX19" s="23" t="s">
        <v>72</v>
      </c>
      <c r="AY19" s="23" t="s">
        <v>72</v>
      </c>
      <c r="AZ19" s="23" t="s">
        <v>72</v>
      </c>
      <c r="BA19" s="23" t="s">
        <v>72</v>
      </c>
      <c r="BB19" s="23" t="s">
        <v>6335</v>
      </c>
      <c r="BC19" s="23" t="s">
        <v>6564</v>
      </c>
      <c r="BD19" s="23" t="s">
        <v>6564</v>
      </c>
      <c r="BE19" s="23">
        <v>0</v>
      </c>
      <c r="BF19" s="23" t="s">
        <v>72</v>
      </c>
      <c r="BG19" s="23" t="s">
        <v>72</v>
      </c>
      <c r="BH19" s="23" t="s">
        <v>72</v>
      </c>
      <c r="BI19" s="23" t="s">
        <v>569</v>
      </c>
      <c r="BJ19" s="23" t="s">
        <v>639</v>
      </c>
      <c r="BK19" s="23">
        <v>0</v>
      </c>
      <c r="BL19" s="23" t="s">
        <v>72</v>
      </c>
      <c r="BM19" s="23" t="s">
        <v>72</v>
      </c>
      <c r="BN19" s="23" t="s">
        <v>72</v>
      </c>
      <c r="BO19" s="350">
        <v>3</v>
      </c>
      <c r="BP19" s="350">
        <v>3</v>
      </c>
      <c r="BQ19" s="350">
        <v>0</v>
      </c>
      <c r="BR19" s="350">
        <v>0</v>
      </c>
      <c r="BS19" s="350">
        <v>0</v>
      </c>
      <c r="BT19" s="351">
        <v>0</v>
      </c>
      <c r="BU19" s="23" t="s">
        <v>38</v>
      </c>
      <c r="BV19" s="23" t="s">
        <v>39</v>
      </c>
      <c r="BW19" s="23" t="s">
        <v>72</v>
      </c>
      <c r="BX19" s="23" t="s">
        <v>72</v>
      </c>
      <c r="BY19" s="23" t="s">
        <v>72</v>
      </c>
      <c r="BZ19" s="23" t="s">
        <v>72</v>
      </c>
      <c r="CA19" s="23">
        <v>4</v>
      </c>
      <c r="CB19" s="23">
        <v>4</v>
      </c>
      <c r="CC19" s="23">
        <v>4</v>
      </c>
      <c r="CD19" s="23">
        <v>0</v>
      </c>
      <c r="CE19" s="23">
        <v>0</v>
      </c>
      <c r="CF19" s="23">
        <v>0</v>
      </c>
      <c r="CG19" s="23">
        <v>2</v>
      </c>
      <c r="CH19" s="23">
        <v>2</v>
      </c>
      <c r="CI19" s="23">
        <v>2</v>
      </c>
      <c r="CJ19" s="23">
        <v>0</v>
      </c>
      <c r="CK19" s="23">
        <v>0</v>
      </c>
      <c r="CL19" s="23">
        <v>0</v>
      </c>
      <c r="CM19" s="23">
        <v>0</v>
      </c>
      <c r="CN19" s="23">
        <v>0</v>
      </c>
      <c r="CO19" s="23">
        <v>0</v>
      </c>
      <c r="CP19" s="23">
        <v>0</v>
      </c>
      <c r="CQ19" s="23">
        <v>0</v>
      </c>
      <c r="CR19" s="23">
        <v>0</v>
      </c>
      <c r="CS19" s="23">
        <v>0</v>
      </c>
      <c r="CT19" s="23">
        <v>0</v>
      </c>
      <c r="CU19" s="23">
        <v>0</v>
      </c>
      <c r="CV19" s="23">
        <v>0</v>
      </c>
      <c r="CW19" s="23">
        <v>0</v>
      </c>
      <c r="CX19" s="23">
        <v>0</v>
      </c>
      <c r="CY19" s="23">
        <v>0</v>
      </c>
      <c r="CZ19" s="23">
        <v>0</v>
      </c>
      <c r="DA19" s="23">
        <v>0</v>
      </c>
      <c r="DB19" s="23">
        <v>0</v>
      </c>
      <c r="DC19" s="23">
        <v>0</v>
      </c>
      <c r="DD19" s="23">
        <v>0</v>
      </c>
      <c r="DE19" s="23">
        <v>0</v>
      </c>
      <c r="DF19" s="23">
        <v>0</v>
      </c>
      <c r="DG19" s="23">
        <v>0</v>
      </c>
      <c r="DH19" s="23">
        <v>0</v>
      </c>
      <c r="DI19" s="23">
        <v>0</v>
      </c>
      <c r="DJ19" s="23">
        <v>0</v>
      </c>
      <c r="DK19" s="23" t="s">
        <v>6331</v>
      </c>
      <c r="DL19" s="23" t="s">
        <v>6331</v>
      </c>
      <c r="DM19" s="23" t="s">
        <v>72</v>
      </c>
      <c r="DN19" s="23" t="s">
        <v>72</v>
      </c>
      <c r="DO19" s="23" t="s">
        <v>72</v>
      </c>
      <c r="DP19" s="23" t="s">
        <v>72</v>
      </c>
      <c r="DQ19" s="23" t="s">
        <v>7175</v>
      </c>
      <c r="DR19" s="23" t="s">
        <v>7175</v>
      </c>
      <c r="DS19" s="23" t="s">
        <v>72</v>
      </c>
      <c r="DT19" s="23" t="s">
        <v>72</v>
      </c>
      <c r="DU19" s="23" t="s">
        <v>72</v>
      </c>
      <c r="DV19" s="23" t="s">
        <v>72</v>
      </c>
      <c r="DW19" s="23">
        <v>80</v>
      </c>
      <c r="DX19" s="23">
        <v>80</v>
      </c>
      <c r="DY19" s="23">
        <v>80</v>
      </c>
      <c r="DZ19" s="23">
        <v>0</v>
      </c>
      <c r="EA19" s="23">
        <v>0</v>
      </c>
      <c r="EB19" s="23">
        <v>0</v>
      </c>
      <c r="EC19" s="23">
        <v>80</v>
      </c>
      <c r="ED19" s="23">
        <v>80</v>
      </c>
      <c r="EE19" s="23">
        <v>80</v>
      </c>
      <c r="EF19" s="23">
        <v>80</v>
      </c>
      <c r="EG19" s="23">
        <v>0</v>
      </c>
      <c r="EH19" s="23">
        <v>0</v>
      </c>
      <c r="EI19" s="23">
        <v>0</v>
      </c>
      <c r="EJ19" s="23">
        <v>80</v>
      </c>
      <c r="EK19" s="23">
        <v>0</v>
      </c>
      <c r="EL19" s="23">
        <v>0</v>
      </c>
      <c r="EM19" s="23">
        <v>0</v>
      </c>
      <c r="EN19" s="23">
        <v>0</v>
      </c>
      <c r="EO19" s="23">
        <v>0</v>
      </c>
      <c r="EP19" s="23">
        <v>0</v>
      </c>
      <c r="EQ19" s="23">
        <v>0</v>
      </c>
      <c r="ER19" s="23">
        <v>0</v>
      </c>
      <c r="ES19" s="23">
        <v>0</v>
      </c>
      <c r="ET19" s="23">
        <v>0</v>
      </c>
      <c r="EU19" s="23">
        <v>0</v>
      </c>
      <c r="EV19" s="23">
        <v>0</v>
      </c>
      <c r="EW19" s="23">
        <v>0</v>
      </c>
      <c r="EX19" s="23">
        <v>0</v>
      </c>
      <c r="EY19" s="23">
        <v>0</v>
      </c>
      <c r="EZ19" s="23">
        <v>0</v>
      </c>
      <c r="FA19" s="23">
        <v>0</v>
      </c>
      <c r="FB19" s="23">
        <v>0</v>
      </c>
      <c r="FC19" s="23">
        <v>0</v>
      </c>
      <c r="FD19" s="23">
        <v>0</v>
      </c>
      <c r="FE19" s="23">
        <v>0</v>
      </c>
      <c r="FF19" s="23">
        <v>0</v>
      </c>
      <c r="FG19" s="23">
        <v>0</v>
      </c>
      <c r="FH19" s="23">
        <v>0</v>
      </c>
      <c r="FI19" s="23">
        <v>0</v>
      </c>
      <c r="FJ19" s="23">
        <v>0</v>
      </c>
      <c r="FK19" s="23">
        <v>0</v>
      </c>
      <c r="FL19" s="23">
        <v>0</v>
      </c>
      <c r="FM19" s="23">
        <v>80</v>
      </c>
      <c r="FN19" s="23" t="s">
        <v>152</v>
      </c>
      <c r="FO19" s="23" t="s">
        <v>444</v>
      </c>
      <c r="FP19" s="23">
        <v>0</v>
      </c>
      <c r="FQ19" s="23" t="s">
        <v>72</v>
      </c>
      <c r="FR19" s="23" t="s">
        <v>72</v>
      </c>
      <c r="FS19" s="23" t="s">
        <v>72</v>
      </c>
      <c r="FT19" s="23" t="s">
        <v>6348</v>
      </c>
      <c r="FU19" s="23" t="s">
        <v>6346</v>
      </c>
      <c r="FV19" s="23">
        <v>0</v>
      </c>
      <c r="FW19" s="23" t="s">
        <v>72</v>
      </c>
      <c r="FX19" s="23" t="s">
        <v>72</v>
      </c>
      <c r="FY19" s="23" t="s">
        <v>72</v>
      </c>
      <c r="FZ19" s="23" t="s">
        <v>6348</v>
      </c>
      <c r="GA19" s="23" t="s">
        <v>6346</v>
      </c>
      <c r="GB19" s="23" t="s">
        <v>72</v>
      </c>
      <c r="GC19" s="23" t="s">
        <v>72</v>
      </c>
      <c r="GD19" s="23" t="s">
        <v>72</v>
      </c>
      <c r="GE19" s="23" t="s">
        <v>72</v>
      </c>
      <c r="GF19" s="23">
        <v>25</v>
      </c>
      <c r="GG19" s="23">
        <v>25</v>
      </c>
      <c r="GH19" s="23">
        <v>25</v>
      </c>
      <c r="GI19" s="23">
        <v>0</v>
      </c>
      <c r="GJ19" s="23">
        <v>0</v>
      </c>
      <c r="GK19" s="23">
        <v>0</v>
      </c>
      <c r="GL19" s="23">
        <v>26</v>
      </c>
      <c r="GM19" s="23">
        <v>26</v>
      </c>
      <c r="GN19" s="23">
        <v>26</v>
      </c>
      <c r="GO19" s="23">
        <v>0</v>
      </c>
      <c r="GP19" s="23">
        <v>0</v>
      </c>
      <c r="GQ19" s="23">
        <v>0</v>
      </c>
      <c r="GR19" s="23">
        <v>0</v>
      </c>
      <c r="GS19" s="23">
        <v>0</v>
      </c>
      <c r="GT19" s="23">
        <v>0</v>
      </c>
      <c r="GU19" s="23">
        <v>0</v>
      </c>
      <c r="GV19" s="23">
        <v>0</v>
      </c>
      <c r="GW19" s="23">
        <v>0</v>
      </c>
      <c r="GX19" s="23">
        <v>0</v>
      </c>
      <c r="GY19" s="23">
        <v>0</v>
      </c>
      <c r="GZ19" s="23">
        <v>0</v>
      </c>
      <c r="HA19" s="23">
        <v>0</v>
      </c>
      <c r="HB19" s="23">
        <v>0</v>
      </c>
      <c r="HC19" s="23">
        <v>0</v>
      </c>
      <c r="HD19" s="23">
        <v>0</v>
      </c>
      <c r="HE19" s="23">
        <v>0</v>
      </c>
      <c r="HF19" s="23">
        <v>0</v>
      </c>
      <c r="HG19" s="23">
        <v>0</v>
      </c>
      <c r="HH19" s="23">
        <v>0</v>
      </c>
      <c r="HI19" s="23">
        <v>0</v>
      </c>
      <c r="HJ19" s="23">
        <v>0</v>
      </c>
      <c r="HK19" s="23">
        <v>0</v>
      </c>
      <c r="HL19" s="23">
        <v>0</v>
      </c>
      <c r="HM19" s="23">
        <v>0</v>
      </c>
      <c r="HN19" s="23">
        <v>0</v>
      </c>
      <c r="HO19" s="23">
        <v>0</v>
      </c>
      <c r="HP19" s="23" t="s">
        <v>68</v>
      </c>
      <c r="HQ19" s="23">
        <v>25</v>
      </c>
      <c r="HR19" s="23">
        <v>26</v>
      </c>
      <c r="HS19" s="23">
        <v>0</v>
      </c>
      <c r="HT19" s="23">
        <v>0</v>
      </c>
      <c r="HU19" s="23">
        <v>0</v>
      </c>
      <c r="HV19" s="23">
        <v>0</v>
      </c>
      <c r="HW19" s="22">
        <v>25</v>
      </c>
      <c r="HX19" s="22">
        <v>9</v>
      </c>
      <c r="HY19" s="23">
        <v>97</v>
      </c>
      <c r="HZ19" s="23">
        <v>13</v>
      </c>
      <c r="IA19" s="23"/>
      <c r="IB19" s="23"/>
      <c r="IC19" s="25" t="s">
        <v>7267</v>
      </c>
      <c r="ID19" s="26">
        <v>18</v>
      </c>
      <c r="IE19" s="260" t="s">
        <v>6420</v>
      </c>
      <c r="IF19" s="25" t="s">
        <v>7085</v>
      </c>
      <c r="IG19" s="260" t="s">
        <v>6421</v>
      </c>
      <c r="IH19" s="260" t="s">
        <v>6422</v>
      </c>
      <c r="II19" s="342" t="s">
        <v>6421</v>
      </c>
      <c r="IJ19" s="260">
        <v>44931</v>
      </c>
      <c r="IK19" s="261">
        <v>3</v>
      </c>
      <c r="IL19" s="262" t="s">
        <v>7176</v>
      </c>
      <c r="IM19" s="262" t="s">
        <v>6427</v>
      </c>
      <c r="IN19" s="262" t="s">
        <v>7177</v>
      </c>
      <c r="IO19" s="262" t="s">
        <v>72</v>
      </c>
      <c r="IP19" s="262" t="s">
        <v>72</v>
      </c>
      <c r="IQ19" s="262" t="s">
        <v>72</v>
      </c>
      <c r="IR19" s="262">
        <v>2</v>
      </c>
      <c r="IS19" s="262">
        <v>1</v>
      </c>
      <c r="IT19" s="262" t="s">
        <v>6406</v>
      </c>
      <c r="IU19" s="262" t="s">
        <v>6406</v>
      </c>
    </row>
    <row r="20" spans="1:255" ht="114.75">
      <c r="A20" s="22">
        <v>19</v>
      </c>
      <c r="B20" s="22" t="s">
        <v>6192</v>
      </c>
      <c r="C20" s="22" t="s">
        <v>277</v>
      </c>
      <c r="D20" s="22" t="s">
        <v>6570</v>
      </c>
      <c r="E20" s="22" t="s">
        <v>6565</v>
      </c>
      <c r="F20" s="22" t="s">
        <v>153</v>
      </c>
      <c r="G20" s="22" t="s">
        <v>6566</v>
      </c>
      <c r="H20" s="22" t="s">
        <v>6567</v>
      </c>
      <c r="I20" s="22">
        <v>2</v>
      </c>
      <c r="J20" s="22" t="s">
        <v>6568</v>
      </c>
      <c r="K20" s="24" t="s">
        <v>7165</v>
      </c>
      <c r="L20" s="24" t="s">
        <v>7252</v>
      </c>
      <c r="M20" s="22" t="s">
        <v>6334</v>
      </c>
      <c r="N20" s="22" t="s">
        <v>7268</v>
      </c>
      <c r="O20" s="22" t="s">
        <v>7168</v>
      </c>
      <c r="P20" s="22" t="s">
        <v>6131</v>
      </c>
      <c r="Q20" s="22" t="s">
        <v>7269</v>
      </c>
      <c r="R20" s="22" t="s">
        <v>7270</v>
      </c>
      <c r="S20" s="22" t="s">
        <v>7171</v>
      </c>
      <c r="T20" s="22" t="s">
        <v>7271</v>
      </c>
      <c r="U20" s="22">
        <v>19</v>
      </c>
      <c r="V20" s="22"/>
      <c r="W20" s="22" t="b">
        <v>1</v>
      </c>
      <c r="X20" s="22" t="b">
        <v>1</v>
      </c>
      <c r="Y20" s="22">
        <v>42</v>
      </c>
      <c r="Z20" s="22" t="b">
        <v>1</v>
      </c>
      <c r="AA20" s="22">
        <v>20</v>
      </c>
      <c r="AB20" s="22" t="b">
        <v>0</v>
      </c>
      <c r="AC20" s="22" t="b">
        <v>1</v>
      </c>
      <c r="AD20" s="22">
        <v>0</v>
      </c>
      <c r="AE20" s="22"/>
      <c r="AF20" s="22">
        <v>0</v>
      </c>
      <c r="AG20" s="22">
        <v>0</v>
      </c>
      <c r="AH20" s="23"/>
      <c r="AI20" s="350" t="s">
        <v>6292</v>
      </c>
      <c r="AJ20" s="350" t="s">
        <v>6291</v>
      </c>
      <c r="AK20" s="22">
        <v>4</v>
      </c>
      <c r="AL20" s="258" t="s">
        <v>5765</v>
      </c>
      <c r="AM20" s="258" t="s">
        <v>7272</v>
      </c>
      <c r="AN20" s="258" t="s">
        <v>6001</v>
      </c>
      <c r="AO20" s="22" t="s">
        <v>206</v>
      </c>
      <c r="AP20" s="23" t="s">
        <v>6291</v>
      </c>
      <c r="AQ20" s="23" t="s">
        <v>6291</v>
      </c>
      <c r="AR20" s="23">
        <v>0</v>
      </c>
      <c r="AS20" s="23" t="s">
        <v>72</v>
      </c>
      <c r="AT20" s="23" t="s">
        <v>72</v>
      </c>
      <c r="AU20" s="23" t="s">
        <v>72</v>
      </c>
      <c r="AV20" s="23" t="s">
        <v>277</v>
      </c>
      <c r="AW20" s="23" t="s">
        <v>277</v>
      </c>
      <c r="AX20" s="23" t="s">
        <v>72</v>
      </c>
      <c r="AY20" s="23" t="s">
        <v>72</v>
      </c>
      <c r="AZ20" s="23" t="s">
        <v>72</v>
      </c>
      <c r="BA20" s="23" t="s">
        <v>72</v>
      </c>
      <c r="BB20" s="23" t="s">
        <v>6335</v>
      </c>
      <c r="BC20" s="23" t="s">
        <v>6570</v>
      </c>
      <c r="BD20" s="23" t="s">
        <v>6570</v>
      </c>
      <c r="BE20" s="23">
        <v>0</v>
      </c>
      <c r="BF20" s="23" t="s">
        <v>72</v>
      </c>
      <c r="BG20" s="23" t="s">
        <v>72</v>
      </c>
      <c r="BH20" s="23" t="s">
        <v>72</v>
      </c>
      <c r="BI20" s="23" t="s">
        <v>569</v>
      </c>
      <c r="BJ20" s="23" t="s">
        <v>639</v>
      </c>
      <c r="BK20" s="23">
        <v>0</v>
      </c>
      <c r="BL20" s="23" t="s">
        <v>72</v>
      </c>
      <c r="BM20" s="23" t="s">
        <v>72</v>
      </c>
      <c r="BN20" s="23" t="s">
        <v>72</v>
      </c>
      <c r="BO20" s="350">
        <v>3</v>
      </c>
      <c r="BP20" s="350">
        <v>3</v>
      </c>
      <c r="BQ20" s="350">
        <v>0</v>
      </c>
      <c r="BR20" s="350">
        <v>0</v>
      </c>
      <c r="BS20" s="350">
        <v>0</v>
      </c>
      <c r="BT20" s="351">
        <v>0</v>
      </c>
      <c r="BU20" s="23" t="s">
        <v>41</v>
      </c>
      <c r="BV20" s="23" t="s">
        <v>39</v>
      </c>
      <c r="BW20" s="23" t="s">
        <v>72</v>
      </c>
      <c r="BX20" s="23" t="s">
        <v>72</v>
      </c>
      <c r="BY20" s="23" t="s">
        <v>72</v>
      </c>
      <c r="BZ20" s="23" t="s">
        <v>72</v>
      </c>
      <c r="CA20" s="23">
        <v>4</v>
      </c>
      <c r="CB20" s="23">
        <v>2</v>
      </c>
      <c r="CC20" s="23">
        <v>4</v>
      </c>
      <c r="CD20" s="23">
        <v>0</v>
      </c>
      <c r="CE20" s="23">
        <v>0</v>
      </c>
      <c r="CF20" s="23">
        <v>0</v>
      </c>
      <c r="CG20" s="23">
        <v>2</v>
      </c>
      <c r="CH20" s="23">
        <v>2</v>
      </c>
      <c r="CI20" s="23">
        <v>2</v>
      </c>
      <c r="CJ20" s="23">
        <v>0</v>
      </c>
      <c r="CK20" s="23">
        <v>0</v>
      </c>
      <c r="CL20" s="23">
        <v>0</v>
      </c>
      <c r="CM20" s="23">
        <v>0</v>
      </c>
      <c r="CN20" s="23">
        <v>0</v>
      </c>
      <c r="CO20" s="23">
        <v>0</v>
      </c>
      <c r="CP20" s="23">
        <v>0</v>
      </c>
      <c r="CQ20" s="23">
        <v>0</v>
      </c>
      <c r="CR20" s="23">
        <v>0</v>
      </c>
      <c r="CS20" s="23">
        <v>0</v>
      </c>
      <c r="CT20" s="23">
        <v>0</v>
      </c>
      <c r="CU20" s="23">
        <v>0</v>
      </c>
      <c r="CV20" s="23">
        <v>0</v>
      </c>
      <c r="CW20" s="23">
        <v>0</v>
      </c>
      <c r="CX20" s="23">
        <v>0</v>
      </c>
      <c r="CY20" s="23">
        <v>0</v>
      </c>
      <c r="CZ20" s="23">
        <v>0</v>
      </c>
      <c r="DA20" s="23">
        <v>0</v>
      </c>
      <c r="DB20" s="23">
        <v>0</v>
      </c>
      <c r="DC20" s="23">
        <v>0</v>
      </c>
      <c r="DD20" s="23">
        <v>0</v>
      </c>
      <c r="DE20" s="23">
        <v>0</v>
      </c>
      <c r="DF20" s="23">
        <v>0</v>
      </c>
      <c r="DG20" s="23">
        <v>0</v>
      </c>
      <c r="DH20" s="23">
        <v>0</v>
      </c>
      <c r="DI20" s="23">
        <v>0</v>
      </c>
      <c r="DJ20" s="23">
        <v>0</v>
      </c>
      <c r="DK20" s="23" t="s">
        <v>6571</v>
      </c>
      <c r="DL20" s="23" t="s">
        <v>6331</v>
      </c>
      <c r="DM20" s="23" t="s">
        <v>72</v>
      </c>
      <c r="DN20" s="23" t="s">
        <v>72</v>
      </c>
      <c r="DO20" s="23" t="s">
        <v>72</v>
      </c>
      <c r="DP20" s="23" t="s">
        <v>72</v>
      </c>
      <c r="DQ20" s="23" t="s">
        <v>7273</v>
      </c>
      <c r="DR20" s="23" t="s">
        <v>7175</v>
      </c>
      <c r="DS20" s="23" t="s">
        <v>72</v>
      </c>
      <c r="DT20" s="23" t="s">
        <v>72</v>
      </c>
      <c r="DU20" s="23" t="s">
        <v>72</v>
      </c>
      <c r="DV20" s="23" t="s">
        <v>72</v>
      </c>
      <c r="DW20" s="23">
        <v>80</v>
      </c>
      <c r="DX20" s="23">
        <v>40</v>
      </c>
      <c r="DY20" s="23">
        <v>80</v>
      </c>
      <c r="DZ20" s="23">
        <v>0</v>
      </c>
      <c r="EA20" s="23">
        <v>0</v>
      </c>
      <c r="EB20" s="23">
        <v>0</v>
      </c>
      <c r="EC20" s="23">
        <v>80</v>
      </c>
      <c r="ED20" s="23">
        <v>80</v>
      </c>
      <c r="EE20" s="23">
        <v>80</v>
      </c>
      <c r="EF20" s="23">
        <v>80</v>
      </c>
      <c r="EG20" s="23">
        <v>0</v>
      </c>
      <c r="EH20" s="23">
        <v>0</v>
      </c>
      <c r="EI20" s="23">
        <v>0</v>
      </c>
      <c r="EJ20" s="23">
        <v>80</v>
      </c>
      <c r="EK20" s="23">
        <v>0</v>
      </c>
      <c r="EL20" s="23">
        <v>0</v>
      </c>
      <c r="EM20" s="23">
        <v>0</v>
      </c>
      <c r="EN20" s="23">
        <v>0</v>
      </c>
      <c r="EO20" s="23">
        <v>0</v>
      </c>
      <c r="EP20" s="23">
        <v>0</v>
      </c>
      <c r="EQ20" s="23">
        <v>0</v>
      </c>
      <c r="ER20" s="23">
        <v>0</v>
      </c>
      <c r="ES20" s="23">
        <v>0</v>
      </c>
      <c r="ET20" s="23">
        <v>0</v>
      </c>
      <c r="EU20" s="23">
        <v>0</v>
      </c>
      <c r="EV20" s="23">
        <v>0</v>
      </c>
      <c r="EW20" s="23">
        <v>0</v>
      </c>
      <c r="EX20" s="23">
        <v>0</v>
      </c>
      <c r="EY20" s="23">
        <v>0</v>
      </c>
      <c r="EZ20" s="23">
        <v>0</v>
      </c>
      <c r="FA20" s="23">
        <v>0</v>
      </c>
      <c r="FB20" s="23">
        <v>0</v>
      </c>
      <c r="FC20" s="23">
        <v>0</v>
      </c>
      <c r="FD20" s="23">
        <v>0</v>
      </c>
      <c r="FE20" s="23">
        <v>0</v>
      </c>
      <c r="FF20" s="23">
        <v>0</v>
      </c>
      <c r="FG20" s="23">
        <v>0</v>
      </c>
      <c r="FH20" s="23">
        <v>0</v>
      </c>
      <c r="FI20" s="23">
        <v>0</v>
      </c>
      <c r="FJ20" s="23">
        <v>0</v>
      </c>
      <c r="FK20" s="23">
        <v>0</v>
      </c>
      <c r="FL20" s="23">
        <v>0</v>
      </c>
      <c r="FM20" s="23">
        <v>80</v>
      </c>
      <c r="FN20" s="23" t="s">
        <v>152</v>
      </c>
      <c r="FO20" s="23" t="s">
        <v>444</v>
      </c>
      <c r="FP20" s="23">
        <v>0</v>
      </c>
      <c r="FQ20" s="23" t="s">
        <v>72</v>
      </c>
      <c r="FR20" s="23" t="s">
        <v>72</v>
      </c>
      <c r="FS20" s="23" t="s">
        <v>72</v>
      </c>
      <c r="FT20" s="23" t="s">
        <v>6463</v>
      </c>
      <c r="FU20" s="23" t="s">
        <v>6572</v>
      </c>
      <c r="FV20" s="23">
        <v>0</v>
      </c>
      <c r="FW20" s="23" t="s">
        <v>72</v>
      </c>
      <c r="FX20" s="23" t="s">
        <v>72</v>
      </c>
      <c r="FY20" s="23" t="s">
        <v>72</v>
      </c>
      <c r="FZ20" s="23" t="s">
        <v>6463</v>
      </c>
      <c r="GA20" s="23" t="s">
        <v>6572</v>
      </c>
      <c r="GB20" s="23" t="s">
        <v>72</v>
      </c>
      <c r="GC20" s="23" t="s">
        <v>72</v>
      </c>
      <c r="GD20" s="23" t="s">
        <v>72</v>
      </c>
      <c r="GE20" s="23" t="s">
        <v>72</v>
      </c>
      <c r="GF20" s="23">
        <v>44</v>
      </c>
      <c r="GG20" s="23">
        <v>44</v>
      </c>
      <c r="GH20" s="23">
        <v>44</v>
      </c>
      <c r="GI20" s="23">
        <v>0</v>
      </c>
      <c r="GJ20" s="23">
        <v>0</v>
      </c>
      <c r="GK20" s="23">
        <v>0</v>
      </c>
      <c r="GL20" s="23">
        <v>42</v>
      </c>
      <c r="GM20" s="23">
        <v>42</v>
      </c>
      <c r="GN20" s="23">
        <v>42</v>
      </c>
      <c r="GO20" s="23">
        <v>0</v>
      </c>
      <c r="GP20" s="23">
        <v>0</v>
      </c>
      <c r="GQ20" s="23">
        <v>0</v>
      </c>
      <c r="GR20" s="23">
        <v>0</v>
      </c>
      <c r="GS20" s="23">
        <v>0</v>
      </c>
      <c r="GT20" s="23">
        <v>0</v>
      </c>
      <c r="GU20" s="23">
        <v>0</v>
      </c>
      <c r="GV20" s="23">
        <v>0</v>
      </c>
      <c r="GW20" s="23">
        <v>0</v>
      </c>
      <c r="GX20" s="23">
        <v>0</v>
      </c>
      <c r="GY20" s="23">
        <v>0</v>
      </c>
      <c r="GZ20" s="23">
        <v>0</v>
      </c>
      <c r="HA20" s="23">
        <v>0</v>
      </c>
      <c r="HB20" s="23">
        <v>0</v>
      </c>
      <c r="HC20" s="23">
        <v>0</v>
      </c>
      <c r="HD20" s="23">
        <v>0</v>
      </c>
      <c r="HE20" s="23">
        <v>0</v>
      </c>
      <c r="HF20" s="23">
        <v>0</v>
      </c>
      <c r="HG20" s="23">
        <v>0</v>
      </c>
      <c r="HH20" s="23">
        <v>0</v>
      </c>
      <c r="HI20" s="23">
        <v>0</v>
      </c>
      <c r="HJ20" s="23">
        <v>0</v>
      </c>
      <c r="HK20" s="23">
        <v>0</v>
      </c>
      <c r="HL20" s="23">
        <v>0</v>
      </c>
      <c r="HM20" s="23">
        <v>0</v>
      </c>
      <c r="HN20" s="23">
        <v>0</v>
      </c>
      <c r="HO20" s="23">
        <v>0</v>
      </c>
      <c r="HP20" s="23" t="s">
        <v>68</v>
      </c>
      <c r="HQ20" s="23">
        <v>44</v>
      </c>
      <c r="HR20" s="23">
        <v>42</v>
      </c>
      <c r="HS20" s="23">
        <v>0</v>
      </c>
      <c r="HT20" s="23">
        <v>0</v>
      </c>
      <c r="HU20" s="23">
        <v>0</v>
      </c>
      <c r="HV20" s="23">
        <v>0</v>
      </c>
      <c r="HW20" s="22">
        <v>42</v>
      </c>
      <c r="HX20" s="22">
        <v>22</v>
      </c>
      <c r="HY20" s="23">
        <v>97</v>
      </c>
      <c r="HZ20" s="23">
        <v>13</v>
      </c>
      <c r="IA20" s="23"/>
      <c r="IB20" s="23"/>
      <c r="IC20" s="25" t="s">
        <v>7274</v>
      </c>
      <c r="ID20" s="26">
        <v>19</v>
      </c>
      <c r="IE20" s="260" t="s">
        <v>6420</v>
      </c>
      <c r="IF20" s="25" t="s">
        <v>7086</v>
      </c>
      <c r="IG20" s="260" t="s">
        <v>6421</v>
      </c>
      <c r="IH20" s="260" t="s">
        <v>6422</v>
      </c>
      <c r="II20" s="342" t="s">
        <v>6421</v>
      </c>
      <c r="IJ20" s="260">
        <v>44931</v>
      </c>
      <c r="IK20" s="261">
        <v>3</v>
      </c>
      <c r="IL20" s="262" t="s">
        <v>7176</v>
      </c>
      <c r="IM20" s="262" t="s">
        <v>6427</v>
      </c>
      <c r="IN20" s="262" t="s">
        <v>7177</v>
      </c>
      <c r="IO20" s="262" t="s">
        <v>72</v>
      </c>
      <c r="IP20" s="262" t="s">
        <v>72</v>
      </c>
      <c r="IQ20" s="262" t="s">
        <v>72</v>
      </c>
      <c r="IR20" s="262">
        <v>2</v>
      </c>
      <c r="IS20" s="262">
        <v>1</v>
      </c>
      <c r="IT20" s="262" t="s">
        <v>6406</v>
      </c>
      <c r="IU20" s="262" t="s">
        <v>6406</v>
      </c>
    </row>
    <row r="21" spans="1:255" ht="114.75">
      <c r="A21" s="22">
        <v>20</v>
      </c>
      <c r="B21" s="22" t="s">
        <v>6192</v>
      </c>
      <c r="C21" s="22" t="s">
        <v>277</v>
      </c>
      <c r="D21" s="22" t="s">
        <v>6578</v>
      </c>
      <c r="E21" s="22" t="s">
        <v>6573</v>
      </c>
      <c r="F21" s="22" t="s">
        <v>153</v>
      </c>
      <c r="G21" s="22" t="s">
        <v>6574</v>
      </c>
      <c r="H21" s="22" t="s">
        <v>6575</v>
      </c>
      <c r="I21" s="22">
        <v>2</v>
      </c>
      <c r="J21" s="22" t="s">
        <v>6576</v>
      </c>
      <c r="K21" s="24" t="s">
        <v>7165</v>
      </c>
      <c r="L21" s="24" t="s">
        <v>7275</v>
      </c>
      <c r="M21" s="22" t="s">
        <v>6334</v>
      </c>
      <c r="N21" s="22" t="s">
        <v>7276</v>
      </c>
      <c r="O21" s="22" t="s">
        <v>7168</v>
      </c>
      <c r="P21" s="22" t="s">
        <v>6131</v>
      </c>
      <c r="Q21" s="22" t="s">
        <v>7277</v>
      </c>
      <c r="R21" s="22" t="s">
        <v>7278</v>
      </c>
      <c r="S21" s="22" t="s">
        <v>7171</v>
      </c>
      <c r="T21" s="22" t="s">
        <v>7279</v>
      </c>
      <c r="U21" s="22">
        <v>20</v>
      </c>
      <c r="V21" s="22"/>
      <c r="W21" s="22" t="b">
        <v>0</v>
      </c>
      <c r="X21" s="22" t="b">
        <v>0</v>
      </c>
      <c r="Y21" s="22" t="s">
        <v>72</v>
      </c>
      <c r="Z21" s="22" t="b">
        <v>1</v>
      </c>
      <c r="AA21" s="22">
        <v>22</v>
      </c>
      <c r="AB21" s="22" t="b">
        <v>0</v>
      </c>
      <c r="AC21" s="22" t="b">
        <v>1</v>
      </c>
      <c r="AD21" s="22">
        <v>0</v>
      </c>
      <c r="AE21" s="22"/>
      <c r="AF21" s="22">
        <v>0</v>
      </c>
      <c r="AG21" s="22">
        <v>0</v>
      </c>
      <c r="AH21" s="23"/>
      <c r="AI21" s="350" t="s">
        <v>6292</v>
      </c>
      <c r="AJ21" s="350" t="s">
        <v>6291</v>
      </c>
      <c r="AK21" s="22">
        <v>4</v>
      </c>
      <c r="AL21" s="258" t="s">
        <v>5765</v>
      </c>
      <c r="AM21" s="258" t="s">
        <v>7272</v>
      </c>
      <c r="AN21" s="258" t="s">
        <v>7280</v>
      </c>
      <c r="AO21" s="22" t="s">
        <v>206</v>
      </c>
      <c r="AP21" s="23" t="s">
        <v>6291</v>
      </c>
      <c r="AQ21" s="23" t="s">
        <v>6291</v>
      </c>
      <c r="AR21" s="23">
        <v>0</v>
      </c>
      <c r="AS21" s="23" t="s">
        <v>72</v>
      </c>
      <c r="AT21" s="23" t="s">
        <v>72</v>
      </c>
      <c r="AU21" s="23" t="s">
        <v>72</v>
      </c>
      <c r="AV21" s="23" t="s">
        <v>277</v>
      </c>
      <c r="AW21" s="23" t="s">
        <v>277</v>
      </c>
      <c r="AX21" s="23" t="s">
        <v>72</v>
      </c>
      <c r="AY21" s="23" t="s">
        <v>72</v>
      </c>
      <c r="AZ21" s="23" t="s">
        <v>72</v>
      </c>
      <c r="BA21" s="23" t="s">
        <v>72</v>
      </c>
      <c r="BB21" s="23" t="s">
        <v>6335</v>
      </c>
      <c r="BC21" s="23" t="s">
        <v>6578</v>
      </c>
      <c r="BD21" s="23" t="s">
        <v>6578</v>
      </c>
      <c r="BE21" s="23">
        <v>0</v>
      </c>
      <c r="BF21" s="23" t="s">
        <v>72</v>
      </c>
      <c r="BG21" s="23" t="s">
        <v>72</v>
      </c>
      <c r="BH21" s="23" t="s">
        <v>72</v>
      </c>
      <c r="BI21" s="23" t="s">
        <v>569</v>
      </c>
      <c r="BJ21" s="23" t="s">
        <v>639</v>
      </c>
      <c r="BK21" s="23">
        <v>0</v>
      </c>
      <c r="BL21" s="23" t="s">
        <v>72</v>
      </c>
      <c r="BM21" s="23" t="s">
        <v>72</v>
      </c>
      <c r="BN21" s="23" t="s">
        <v>72</v>
      </c>
      <c r="BO21" s="350">
        <v>3</v>
      </c>
      <c r="BP21" s="350">
        <v>3</v>
      </c>
      <c r="BQ21" s="350">
        <v>0</v>
      </c>
      <c r="BR21" s="350">
        <v>0</v>
      </c>
      <c r="BS21" s="350">
        <v>0</v>
      </c>
      <c r="BT21" s="351">
        <v>0</v>
      </c>
      <c r="BU21" s="23" t="s">
        <v>6579</v>
      </c>
      <c r="BV21" s="23" t="s">
        <v>39</v>
      </c>
      <c r="BW21" s="23" t="s">
        <v>72</v>
      </c>
      <c r="BX21" s="23" t="s">
        <v>72</v>
      </c>
      <c r="BY21" s="23" t="s">
        <v>72</v>
      </c>
      <c r="BZ21" s="23" t="s">
        <v>72</v>
      </c>
      <c r="CA21" s="23">
        <v>2</v>
      </c>
      <c r="CB21" s="23">
        <v>3</v>
      </c>
      <c r="CC21" s="23">
        <v>3</v>
      </c>
      <c r="CD21" s="23">
        <v>0</v>
      </c>
      <c r="CE21" s="23">
        <v>0</v>
      </c>
      <c r="CF21" s="23">
        <v>0</v>
      </c>
      <c r="CG21" s="23">
        <v>2</v>
      </c>
      <c r="CH21" s="23">
        <v>2</v>
      </c>
      <c r="CI21" s="23">
        <v>2</v>
      </c>
      <c r="CJ21" s="23">
        <v>0</v>
      </c>
      <c r="CK21" s="23">
        <v>0</v>
      </c>
      <c r="CL21" s="23">
        <v>0</v>
      </c>
      <c r="CM21" s="23">
        <v>0</v>
      </c>
      <c r="CN21" s="23">
        <v>0</v>
      </c>
      <c r="CO21" s="23">
        <v>0</v>
      </c>
      <c r="CP21" s="23">
        <v>0</v>
      </c>
      <c r="CQ21" s="23">
        <v>0</v>
      </c>
      <c r="CR21" s="23">
        <v>0</v>
      </c>
      <c r="CS21" s="23">
        <v>0</v>
      </c>
      <c r="CT21" s="23">
        <v>0</v>
      </c>
      <c r="CU21" s="23">
        <v>0</v>
      </c>
      <c r="CV21" s="23">
        <v>0</v>
      </c>
      <c r="CW21" s="23">
        <v>0</v>
      </c>
      <c r="CX21" s="23">
        <v>0</v>
      </c>
      <c r="CY21" s="23">
        <v>0</v>
      </c>
      <c r="CZ21" s="23">
        <v>0</v>
      </c>
      <c r="DA21" s="23">
        <v>0</v>
      </c>
      <c r="DB21" s="23">
        <v>0</v>
      </c>
      <c r="DC21" s="23">
        <v>0</v>
      </c>
      <c r="DD21" s="23">
        <v>0</v>
      </c>
      <c r="DE21" s="23">
        <v>0</v>
      </c>
      <c r="DF21" s="23">
        <v>0</v>
      </c>
      <c r="DG21" s="23">
        <v>0</v>
      </c>
      <c r="DH21" s="23">
        <v>0</v>
      </c>
      <c r="DI21" s="23">
        <v>0</v>
      </c>
      <c r="DJ21" s="23">
        <v>0</v>
      </c>
      <c r="DK21" s="23" t="s">
        <v>6580</v>
      </c>
      <c r="DL21" s="23" t="s">
        <v>6331</v>
      </c>
      <c r="DM21" s="23" t="s">
        <v>72</v>
      </c>
      <c r="DN21" s="23" t="s">
        <v>72</v>
      </c>
      <c r="DO21" s="23" t="s">
        <v>72</v>
      </c>
      <c r="DP21" s="23" t="s">
        <v>72</v>
      </c>
      <c r="DQ21" s="23" t="s">
        <v>7281</v>
      </c>
      <c r="DR21" s="23" t="s">
        <v>7175</v>
      </c>
      <c r="DS21" s="23" t="s">
        <v>72</v>
      </c>
      <c r="DT21" s="23" t="s">
        <v>72</v>
      </c>
      <c r="DU21" s="23" t="s">
        <v>72</v>
      </c>
      <c r="DV21" s="23" t="s">
        <v>72</v>
      </c>
      <c r="DW21" s="23">
        <v>40</v>
      </c>
      <c r="DX21" s="23">
        <v>76</v>
      </c>
      <c r="DY21" s="23">
        <v>76</v>
      </c>
      <c r="DZ21" s="23">
        <v>0</v>
      </c>
      <c r="EA21" s="23">
        <v>0</v>
      </c>
      <c r="EB21" s="23">
        <v>0</v>
      </c>
      <c r="EC21" s="23">
        <v>76</v>
      </c>
      <c r="ED21" s="23">
        <v>80</v>
      </c>
      <c r="EE21" s="23">
        <v>80</v>
      </c>
      <c r="EF21" s="23">
        <v>80</v>
      </c>
      <c r="EG21" s="23">
        <v>0</v>
      </c>
      <c r="EH21" s="23">
        <v>0</v>
      </c>
      <c r="EI21" s="23">
        <v>0</v>
      </c>
      <c r="EJ21" s="23">
        <v>80</v>
      </c>
      <c r="EK21" s="23">
        <v>0</v>
      </c>
      <c r="EL21" s="23">
        <v>0</v>
      </c>
      <c r="EM21" s="23">
        <v>0</v>
      </c>
      <c r="EN21" s="23">
        <v>0</v>
      </c>
      <c r="EO21" s="23">
        <v>0</v>
      </c>
      <c r="EP21" s="23">
        <v>0</v>
      </c>
      <c r="EQ21" s="23">
        <v>0</v>
      </c>
      <c r="ER21" s="23">
        <v>0</v>
      </c>
      <c r="ES21" s="23">
        <v>0</v>
      </c>
      <c r="ET21" s="23">
        <v>0</v>
      </c>
      <c r="EU21" s="23">
        <v>0</v>
      </c>
      <c r="EV21" s="23">
        <v>0</v>
      </c>
      <c r="EW21" s="23">
        <v>0</v>
      </c>
      <c r="EX21" s="23">
        <v>0</v>
      </c>
      <c r="EY21" s="23">
        <v>0</v>
      </c>
      <c r="EZ21" s="23">
        <v>0</v>
      </c>
      <c r="FA21" s="23">
        <v>0</v>
      </c>
      <c r="FB21" s="23">
        <v>0</v>
      </c>
      <c r="FC21" s="23">
        <v>0</v>
      </c>
      <c r="FD21" s="23">
        <v>0</v>
      </c>
      <c r="FE21" s="23">
        <v>0</v>
      </c>
      <c r="FF21" s="23">
        <v>0</v>
      </c>
      <c r="FG21" s="23">
        <v>0</v>
      </c>
      <c r="FH21" s="23">
        <v>0</v>
      </c>
      <c r="FI21" s="23">
        <v>0</v>
      </c>
      <c r="FJ21" s="23">
        <v>0</v>
      </c>
      <c r="FK21" s="23">
        <v>0</v>
      </c>
      <c r="FL21" s="23">
        <v>0</v>
      </c>
      <c r="FM21" s="23">
        <v>80</v>
      </c>
      <c r="FN21" s="23" t="s">
        <v>152</v>
      </c>
      <c r="FO21" s="23" t="s">
        <v>444</v>
      </c>
      <c r="FP21" s="23">
        <v>0</v>
      </c>
      <c r="FQ21" s="23" t="s">
        <v>72</v>
      </c>
      <c r="FR21" s="23" t="s">
        <v>72</v>
      </c>
      <c r="FS21" s="23" t="s">
        <v>72</v>
      </c>
      <c r="FT21" s="23" t="s">
        <v>6446</v>
      </c>
      <c r="FU21" s="23" t="s">
        <v>6581</v>
      </c>
      <c r="FV21" s="23">
        <v>0</v>
      </c>
      <c r="FW21" s="23" t="s">
        <v>72</v>
      </c>
      <c r="FX21" s="23" t="s">
        <v>72</v>
      </c>
      <c r="FY21" s="23" t="s">
        <v>72</v>
      </c>
      <c r="FZ21" s="23" t="s">
        <v>6446</v>
      </c>
      <c r="GA21" s="23" t="s">
        <v>6581</v>
      </c>
      <c r="GB21" s="23" t="s">
        <v>72</v>
      </c>
      <c r="GC21" s="23" t="s">
        <v>72</v>
      </c>
      <c r="GD21" s="23" t="s">
        <v>72</v>
      </c>
      <c r="GE21" s="23" t="s">
        <v>72</v>
      </c>
      <c r="GF21" s="23">
        <v>23</v>
      </c>
      <c r="GG21" s="23">
        <v>23</v>
      </c>
      <c r="GH21" s="23">
        <v>23</v>
      </c>
      <c r="GI21" s="23">
        <v>0</v>
      </c>
      <c r="GJ21" s="23">
        <v>0</v>
      </c>
      <c r="GK21" s="23">
        <v>0</v>
      </c>
      <c r="GL21" s="23">
        <v>21</v>
      </c>
      <c r="GM21" s="23">
        <v>21</v>
      </c>
      <c r="GN21" s="23">
        <v>21</v>
      </c>
      <c r="GO21" s="23">
        <v>0</v>
      </c>
      <c r="GP21" s="23">
        <v>0</v>
      </c>
      <c r="GQ21" s="23">
        <v>0</v>
      </c>
      <c r="GR21" s="23">
        <v>0</v>
      </c>
      <c r="GS21" s="23">
        <v>0</v>
      </c>
      <c r="GT21" s="23">
        <v>0</v>
      </c>
      <c r="GU21" s="23">
        <v>0</v>
      </c>
      <c r="GV21" s="23">
        <v>0</v>
      </c>
      <c r="GW21" s="23">
        <v>0</v>
      </c>
      <c r="GX21" s="23">
        <v>0</v>
      </c>
      <c r="GY21" s="23">
        <v>0</v>
      </c>
      <c r="GZ21" s="23">
        <v>0</v>
      </c>
      <c r="HA21" s="23">
        <v>0</v>
      </c>
      <c r="HB21" s="23">
        <v>0</v>
      </c>
      <c r="HC21" s="23">
        <v>0</v>
      </c>
      <c r="HD21" s="23">
        <v>0</v>
      </c>
      <c r="HE21" s="23">
        <v>0</v>
      </c>
      <c r="HF21" s="23">
        <v>0</v>
      </c>
      <c r="HG21" s="23">
        <v>0</v>
      </c>
      <c r="HH21" s="23">
        <v>0</v>
      </c>
      <c r="HI21" s="23">
        <v>0</v>
      </c>
      <c r="HJ21" s="23">
        <v>0</v>
      </c>
      <c r="HK21" s="23">
        <v>0</v>
      </c>
      <c r="HL21" s="23">
        <v>0</v>
      </c>
      <c r="HM21" s="23">
        <v>0</v>
      </c>
      <c r="HN21" s="23">
        <v>0</v>
      </c>
      <c r="HO21" s="23">
        <v>0</v>
      </c>
      <c r="HP21" s="23" t="s">
        <v>68</v>
      </c>
      <c r="HQ21" s="23">
        <v>23</v>
      </c>
      <c r="HR21" s="23">
        <v>21</v>
      </c>
      <c r="HS21" s="23">
        <v>0</v>
      </c>
      <c r="HT21" s="23">
        <v>0</v>
      </c>
      <c r="HU21" s="23">
        <v>0</v>
      </c>
      <c r="HV21" s="23">
        <v>0</v>
      </c>
      <c r="HW21" s="22">
        <v>21</v>
      </c>
      <c r="HX21" s="22">
        <v>-1</v>
      </c>
      <c r="HY21" s="23">
        <v>97</v>
      </c>
      <c r="HZ21" s="23">
        <v>13</v>
      </c>
      <c r="IA21" s="23"/>
      <c r="IB21" s="23"/>
      <c r="IC21" s="25" t="s">
        <v>7282</v>
      </c>
      <c r="ID21" s="26">
        <v>20</v>
      </c>
      <c r="IE21" s="260" t="s">
        <v>6420</v>
      </c>
      <c r="IF21" s="25" t="s">
        <v>7087</v>
      </c>
      <c r="IG21" s="260" t="s">
        <v>6421</v>
      </c>
      <c r="IH21" s="260" t="s">
        <v>6422</v>
      </c>
      <c r="II21" s="342" t="s">
        <v>6421</v>
      </c>
      <c r="IJ21" s="260">
        <v>44931</v>
      </c>
      <c r="IK21" s="261">
        <v>3</v>
      </c>
      <c r="IL21" s="262" t="s">
        <v>7176</v>
      </c>
      <c r="IM21" s="262" t="s">
        <v>6427</v>
      </c>
      <c r="IN21" s="262" t="s">
        <v>7177</v>
      </c>
      <c r="IO21" s="262" t="s">
        <v>72</v>
      </c>
      <c r="IP21" s="262" t="s">
        <v>72</v>
      </c>
      <c r="IQ21" s="262" t="s">
        <v>72</v>
      </c>
      <c r="IR21" s="262">
        <v>2</v>
      </c>
      <c r="IS21" s="262">
        <v>1</v>
      </c>
      <c r="IT21" s="262" t="s">
        <v>6406</v>
      </c>
      <c r="IU21" s="262" t="s">
        <v>6406</v>
      </c>
    </row>
    <row r="22" spans="1:255" ht="114.75">
      <c r="A22" s="22">
        <v>21</v>
      </c>
      <c r="B22" s="22" t="s">
        <v>6192</v>
      </c>
      <c r="C22" s="22" t="s">
        <v>277</v>
      </c>
      <c r="D22" s="22" t="s">
        <v>6587</v>
      </c>
      <c r="E22" s="22" t="s">
        <v>6582</v>
      </c>
      <c r="F22" s="22" t="s">
        <v>153</v>
      </c>
      <c r="G22" s="22" t="s">
        <v>6583</v>
      </c>
      <c r="H22" s="22" t="s">
        <v>6584</v>
      </c>
      <c r="I22" s="22">
        <v>2</v>
      </c>
      <c r="J22" s="22" t="s">
        <v>6585</v>
      </c>
      <c r="K22" s="24" t="s">
        <v>7165</v>
      </c>
      <c r="L22" s="24" t="s">
        <v>7275</v>
      </c>
      <c r="M22" s="22" t="s">
        <v>6334</v>
      </c>
      <c r="N22" s="22" t="s">
        <v>7283</v>
      </c>
      <c r="O22" s="22" t="s">
        <v>7168</v>
      </c>
      <c r="P22" s="22" t="s">
        <v>6131</v>
      </c>
      <c r="Q22" s="22" t="s">
        <v>7284</v>
      </c>
      <c r="R22" s="22" t="s">
        <v>7285</v>
      </c>
      <c r="S22" s="22" t="s">
        <v>7171</v>
      </c>
      <c r="T22" s="22" t="s">
        <v>7286</v>
      </c>
      <c r="U22" s="22">
        <v>21</v>
      </c>
      <c r="V22" s="22"/>
      <c r="W22" s="22" t="b">
        <v>0</v>
      </c>
      <c r="X22" s="22" t="b">
        <v>0</v>
      </c>
      <c r="Y22" s="22" t="s">
        <v>72</v>
      </c>
      <c r="Z22" s="22" t="b">
        <v>1</v>
      </c>
      <c r="AA22" s="22">
        <v>16</v>
      </c>
      <c r="AB22" s="22" t="b">
        <v>0</v>
      </c>
      <c r="AC22" s="22" t="b">
        <v>1</v>
      </c>
      <c r="AD22" s="22">
        <v>0</v>
      </c>
      <c r="AE22" s="22"/>
      <c r="AF22" s="22">
        <v>0</v>
      </c>
      <c r="AG22" s="22">
        <v>0</v>
      </c>
      <c r="AH22" s="23"/>
      <c r="AI22" s="350" t="s">
        <v>6292</v>
      </c>
      <c r="AJ22" s="350" t="s">
        <v>6291</v>
      </c>
      <c r="AK22" s="22">
        <v>4</v>
      </c>
      <c r="AL22" s="258" t="s">
        <v>5765</v>
      </c>
      <c r="AM22" s="258" t="s">
        <v>7287</v>
      </c>
      <c r="AN22" s="258" t="s">
        <v>5965</v>
      </c>
      <c r="AO22" s="22" t="s">
        <v>206</v>
      </c>
      <c r="AP22" s="23" t="s">
        <v>6291</v>
      </c>
      <c r="AQ22" s="23" t="s">
        <v>6291</v>
      </c>
      <c r="AR22" s="23">
        <v>0</v>
      </c>
      <c r="AS22" s="23" t="s">
        <v>72</v>
      </c>
      <c r="AT22" s="23" t="s">
        <v>72</v>
      </c>
      <c r="AU22" s="23" t="s">
        <v>72</v>
      </c>
      <c r="AV22" s="23" t="s">
        <v>277</v>
      </c>
      <c r="AW22" s="23" t="s">
        <v>277</v>
      </c>
      <c r="AX22" s="23" t="s">
        <v>72</v>
      </c>
      <c r="AY22" s="23" t="s">
        <v>72</v>
      </c>
      <c r="AZ22" s="23" t="s">
        <v>72</v>
      </c>
      <c r="BA22" s="23" t="s">
        <v>72</v>
      </c>
      <c r="BB22" s="23" t="s">
        <v>6335</v>
      </c>
      <c r="BC22" s="23" t="s">
        <v>6587</v>
      </c>
      <c r="BD22" s="23" t="s">
        <v>6587</v>
      </c>
      <c r="BE22" s="23">
        <v>0</v>
      </c>
      <c r="BF22" s="23" t="s">
        <v>72</v>
      </c>
      <c r="BG22" s="23" t="s">
        <v>72</v>
      </c>
      <c r="BH22" s="23" t="s">
        <v>72</v>
      </c>
      <c r="BI22" s="23" t="s">
        <v>569</v>
      </c>
      <c r="BJ22" s="23" t="s">
        <v>639</v>
      </c>
      <c r="BK22" s="23">
        <v>0</v>
      </c>
      <c r="BL22" s="23" t="s">
        <v>72</v>
      </c>
      <c r="BM22" s="23" t="s">
        <v>72</v>
      </c>
      <c r="BN22" s="23" t="s">
        <v>72</v>
      </c>
      <c r="BO22" s="350">
        <v>3</v>
      </c>
      <c r="BP22" s="350">
        <v>3</v>
      </c>
      <c r="BQ22" s="350">
        <v>0</v>
      </c>
      <c r="BR22" s="350">
        <v>0</v>
      </c>
      <c r="BS22" s="350">
        <v>0</v>
      </c>
      <c r="BT22" s="351">
        <v>0</v>
      </c>
      <c r="BU22" s="23" t="s">
        <v>39</v>
      </c>
      <c r="BV22" s="23" t="s">
        <v>39</v>
      </c>
      <c r="BW22" s="23" t="s">
        <v>72</v>
      </c>
      <c r="BX22" s="23" t="s">
        <v>72</v>
      </c>
      <c r="BY22" s="23" t="s">
        <v>72</v>
      </c>
      <c r="BZ22" s="23" t="s">
        <v>72</v>
      </c>
      <c r="CA22" s="23">
        <v>2</v>
      </c>
      <c r="CB22" s="23">
        <v>2</v>
      </c>
      <c r="CC22" s="23">
        <v>2</v>
      </c>
      <c r="CD22" s="23">
        <v>0</v>
      </c>
      <c r="CE22" s="23">
        <v>0</v>
      </c>
      <c r="CF22" s="23">
        <v>0</v>
      </c>
      <c r="CG22" s="23">
        <v>2</v>
      </c>
      <c r="CH22" s="23">
        <v>2</v>
      </c>
      <c r="CI22" s="23">
        <v>2</v>
      </c>
      <c r="CJ22" s="23">
        <v>0</v>
      </c>
      <c r="CK22" s="23">
        <v>0</v>
      </c>
      <c r="CL22" s="23">
        <v>0</v>
      </c>
      <c r="CM22" s="23">
        <v>0</v>
      </c>
      <c r="CN22" s="23">
        <v>0</v>
      </c>
      <c r="CO22" s="23">
        <v>0</v>
      </c>
      <c r="CP22" s="23">
        <v>0</v>
      </c>
      <c r="CQ22" s="23">
        <v>0</v>
      </c>
      <c r="CR22" s="23">
        <v>0</v>
      </c>
      <c r="CS22" s="23">
        <v>0</v>
      </c>
      <c r="CT22" s="23">
        <v>0</v>
      </c>
      <c r="CU22" s="23">
        <v>0</v>
      </c>
      <c r="CV22" s="23">
        <v>0</v>
      </c>
      <c r="CW22" s="23">
        <v>0</v>
      </c>
      <c r="CX22" s="23">
        <v>0</v>
      </c>
      <c r="CY22" s="23">
        <v>0</v>
      </c>
      <c r="CZ22" s="23">
        <v>0</v>
      </c>
      <c r="DA22" s="23">
        <v>0</v>
      </c>
      <c r="DB22" s="23">
        <v>0</v>
      </c>
      <c r="DC22" s="23">
        <v>0</v>
      </c>
      <c r="DD22" s="23">
        <v>0</v>
      </c>
      <c r="DE22" s="23">
        <v>0</v>
      </c>
      <c r="DF22" s="23">
        <v>0</v>
      </c>
      <c r="DG22" s="23">
        <v>0</v>
      </c>
      <c r="DH22" s="23">
        <v>0</v>
      </c>
      <c r="DI22" s="23">
        <v>0</v>
      </c>
      <c r="DJ22" s="23">
        <v>0</v>
      </c>
      <c r="DK22" s="23" t="s">
        <v>6332</v>
      </c>
      <c r="DL22" s="23" t="s">
        <v>6331</v>
      </c>
      <c r="DM22" s="23" t="s">
        <v>72</v>
      </c>
      <c r="DN22" s="23" t="s">
        <v>72</v>
      </c>
      <c r="DO22" s="23" t="s">
        <v>72</v>
      </c>
      <c r="DP22" s="23" t="s">
        <v>72</v>
      </c>
      <c r="DQ22" s="23" t="s">
        <v>7288</v>
      </c>
      <c r="DR22" s="23" t="s">
        <v>7175</v>
      </c>
      <c r="DS22" s="23" t="s">
        <v>72</v>
      </c>
      <c r="DT22" s="23" t="s">
        <v>72</v>
      </c>
      <c r="DU22" s="23" t="s">
        <v>72</v>
      </c>
      <c r="DV22" s="23" t="s">
        <v>72</v>
      </c>
      <c r="DW22" s="23">
        <v>40</v>
      </c>
      <c r="DX22" s="23">
        <v>40</v>
      </c>
      <c r="DY22" s="23">
        <v>40</v>
      </c>
      <c r="DZ22" s="23">
        <v>0</v>
      </c>
      <c r="EA22" s="23">
        <v>0</v>
      </c>
      <c r="EB22" s="23">
        <v>0</v>
      </c>
      <c r="EC22" s="23">
        <v>40</v>
      </c>
      <c r="ED22" s="23">
        <v>80</v>
      </c>
      <c r="EE22" s="23">
        <v>80</v>
      </c>
      <c r="EF22" s="23">
        <v>80</v>
      </c>
      <c r="EG22" s="23">
        <v>0</v>
      </c>
      <c r="EH22" s="23">
        <v>0</v>
      </c>
      <c r="EI22" s="23">
        <v>0</v>
      </c>
      <c r="EJ22" s="23">
        <v>80</v>
      </c>
      <c r="EK22" s="23">
        <v>0</v>
      </c>
      <c r="EL22" s="23">
        <v>0</v>
      </c>
      <c r="EM22" s="23">
        <v>0</v>
      </c>
      <c r="EN22" s="23">
        <v>0</v>
      </c>
      <c r="EO22" s="23">
        <v>0</v>
      </c>
      <c r="EP22" s="23">
        <v>0</v>
      </c>
      <c r="EQ22" s="23">
        <v>0</v>
      </c>
      <c r="ER22" s="23">
        <v>0</v>
      </c>
      <c r="ES22" s="23">
        <v>0</v>
      </c>
      <c r="ET22" s="23">
        <v>0</v>
      </c>
      <c r="EU22" s="23">
        <v>0</v>
      </c>
      <c r="EV22" s="23">
        <v>0</v>
      </c>
      <c r="EW22" s="23">
        <v>0</v>
      </c>
      <c r="EX22" s="23">
        <v>0</v>
      </c>
      <c r="EY22" s="23">
        <v>0</v>
      </c>
      <c r="EZ22" s="23">
        <v>0</v>
      </c>
      <c r="FA22" s="23">
        <v>0</v>
      </c>
      <c r="FB22" s="23">
        <v>0</v>
      </c>
      <c r="FC22" s="23">
        <v>0</v>
      </c>
      <c r="FD22" s="23">
        <v>0</v>
      </c>
      <c r="FE22" s="23">
        <v>0</v>
      </c>
      <c r="FF22" s="23">
        <v>0</v>
      </c>
      <c r="FG22" s="23">
        <v>0</v>
      </c>
      <c r="FH22" s="23">
        <v>0</v>
      </c>
      <c r="FI22" s="23">
        <v>0</v>
      </c>
      <c r="FJ22" s="23">
        <v>0</v>
      </c>
      <c r="FK22" s="23">
        <v>0</v>
      </c>
      <c r="FL22" s="23">
        <v>0</v>
      </c>
      <c r="FM22" s="23">
        <v>80</v>
      </c>
      <c r="FN22" s="23" t="s">
        <v>152</v>
      </c>
      <c r="FO22" s="23" t="s">
        <v>444</v>
      </c>
      <c r="FP22" s="23">
        <v>0</v>
      </c>
      <c r="FQ22" s="23" t="s">
        <v>72</v>
      </c>
      <c r="FR22" s="23" t="s">
        <v>72</v>
      </c>
      <c r="FS22" s="23" t="s">
        <v>72</v>
      </c>
      <c r="FT22" s="23" t="s">
        <v>6347</v>
      </c>
      <c r="FU22" s="23" t="s">
        <v>6348</v>
      </c>
      <c r="FV22" s="23">
        <v>0</v>
      </c>
      <c r="FW22" s="23" t="s">
        <v>72</v>
      </c>
      <c r="FX22" s="23" t="s">
        <v>72</v>
      </c>
      <c r="FY22" s="23" t="s">
        <v>72</v>
      </c>
      <c r="FZ22" s="23" t="s">
        <v>6347</v>
      </c>
      <c r="GA22" s="23" t="s">
        <v>6348</v>
      </c>
      <c r="GB22" s="23" t="s">
        <v>72</v>
      </c>
      <c r="GC22" s="23" t="s">
        <v>72</v>
      </c>
      <c r="GD22" s="23" t="s">
        <v>72</v>
      </c>
      <c r="GE22" s="23" t="s">
        <v>72</v>
      </c>
      <c r="GF22" s="23">
        <v>27</v>
      </c>
      <c r="GG22" s="23">
        <v>27</v>
      </c>
      <c r="GH22" s="23">
        <v>27</v>
      </c>
      <c r="GI22" s="23">
        <v>0</v>
      </c>
      <c r="GJ22" s="23">
        <v>0</v>
      </c>
      <c r="GK22" s="23">
        <v>0</v>
      </c>
      <c r="GL22" s="23">
        <v>25</v>
      </c>
      <c r="GM22" s="23">
        <v>25</v>
      </c>
      <c r="GN22" s="23">
        <v>25</v>
      </c>
      <c r="GO22" s="23">
        <v>0</v>
      </c>
      <c r="GP22" s="23">
        <v>0</v>
      </c>
      <c r="GQ22" s="23">
        <v>0</v>
      </c>
      <c r="GR22" s="23">
        <v>0</v>
      </c>
      <c r="GS22" s="23">
        <v>0</v>
      </c>
      <c r="GT22" s="23">
        <v>0</v>
      </c>
      <c r="GU22" s="23">
        <v>0</v>
      </c>
      <c r="GV22" s="23">
        <v>0</v>
      </c>
      <c r="GW22" s="23">
        <v>0</v>
      </c>
      <c r="GX22" s="23">
        <v>0</v>
      </c>
      <c r="GY22" s="23">
        <v>0</v>
      </c>
      <c r="GZ22" s="23">
        <v>0</v>
      </c>
      <c r="HA22" s="23">
        <v>0</v>
      </c>
      <c r="HB22" s="23">
        <v>0</v>
      </c>
      <c r="HC22" s="23">
        <v>0</v>
      </c>
      <c r="HD22" s="23">
        <v>0</v>
      </c>
      <c r="HE22" s="23">
        <v>0</v>
      </c>
      <c r="HF22" s="23">
        <v>0</v>
      </c>
      <c r="HG22" s="23">
        <v>0</v>
      </c>
      <c r="HH22" s="23">
        <v>0</v>
      </c>
      <c r="HI22" s="23">
        <v>0</v>
      </c>
      <c r="HJ22" s="23">
        <v>0</v>
      </c>
      <c r="HK22" s="23">
        <v>0</v>
      </c>
      <c r="HL22" s="23">
        <v>0</v>
      </c>
      <c r="HM22" s="23">
        <v>0</v>
      </c>
      <c r="HN22" s="23">
        <v>0</v>
      </c>
      <c r="HO22" s="23">
        <v>0</v>
      </c>
      <c r="HP22" s="23" t="s">
        <v>68</v>
      </c>
      <c r="HQ22" s="23">
        <v>27</v>
      </c>
      <c r="HR22" s="23">
        <v>25</v>
      </c>
      <c r="HS22" s="23">
        <v>0</v>
      </c>
      <c r="HT22" s="23">
        <v>0</v>
      </c>
      <c r="HU22" s="23">
        <v>0</v>
      </c>
      <c r="HV22" s="23">
        <v>0</v>
      </c>
      <c r="HW22" s="22">
        <v>25</v>
      </c>
      <c r="HX22" s="22">
        <v>9</v>
      </c>
      <c r="HY22" s="23">
        <v>97</v>
      </c>
      <c r="HZ22" s="23">
        <v>13</v>
      </c>
      <c r="IA22" s="23"/>
      <c r="IB22" s="23"/>
      <c r="IC22" s="25" t="s">
        <v>7289</v>
      </c>
      <c r="ID22" s="26">
        <v>21</v>
      </c>
      <c r="IE22" s="260" t="s">
        <v>6420</v>
      </c>
      <c r="IF22" s="25" t="s">
        <v>7088</v>
      </c>
      <c r="IG22" s="260" t="s">
        <v>6421</v>
      </c>
      <c r="IH22" s="260" t="s">
        <v>6422</v>
      </c>
      <c r="II22" s="342" t="s">
        <v>6421</v>
      </c>
      <c r="IJ22" s="260">
        <v>44931</v>
      </c>
      <c r="IK22" s="261">
        <v>3</v>
      </c>
      <c r="IL22" s="262" t="s">
        <v>7176</v>
      </c>
      <c r="IM22" s="262" t="s">
        <v>6427</v>
      </c>
      <c r="IN22" s="262" t="s">
        <v>7177</v>
      </c>
      <c r="IO22" s="262" t="s">
        <v>72</v>
      </c>
      <c r="IP22" s="262" t="s">
        <v>72</v>
      </c>
      <c r="IQ22" s="262" t="s">
        <v>72</v>
      </c>
      <c r="IR22" s="262">
        <v>2</v>
      </c>
      <c r="IS22" s="262">
        <v>1</v>
      </c>
      <c r="IT22" s="262" t="s">
        <v>6406</v>
      </c>
      <c r="IU22" s="262" t="s">
        <v>6406</v>
      </c>
    </row>
    <row r="23" spans="1:255" ht="114.75">
      <c r="A23" s="22">
        <v>22</v>
      </c>
      <c r="B23" s="22" t="s">
        <v>6192</v>
      </c>
      <c r="C23" s="22" t="s">
        <v>277</v>
      </c>
      <c r="D23" s="22" t="s">
        <v>6593</v>
      </c>
      <c r="E23" s="22" t="s">
        <v>6588</v>
      </c>
      <c r="F23" s="22" t="s">
        <v>153</v>
      </c>
      <c r="G23" s="22" t="s">
        <v>6589</v>
      </c>
      <c r="H23" s="22" t="s">
        <v>6590</v>
      </c>
      <c r="I23" s="22">
        <v>2</v>
      </c>
      <c r="J23" s="22" t="s">
        <v>6591</v>
      </c>
      <c r="K23" s="24" t="s">
        <v>7165</v>
      </c>
      <c r="L23" s="24" t="s">
        <v>7275</v>
      </c>
      <c r="M23" s="22" t="s">
        <v>6334</v>
      </c>
      <c r="N23" s="22" t="s">
        <v>7290</v>
      </c>
      <c r="O23" s="22" t="s">
        <v>7168</v>
      </c>
      <c r="P23" s="22" t="s">
        <v>6131</v>
      </c>
      <c r="Q23" s="22" t="s">
        <v>7291</v>
      </c>
      <c r="R23" s="22" t="s">
        <v>7292</v>
      </c>
      <c r="S23" s="22" t="s">
        <v>7171</v>
      </c>
      <c r="T23" s="22" t="s">
        <v>7286</v>
      </c>
      <c r="U23" s="22">
        <v>22</v>
      </c>
      <c r="V23" s="22"/>
      <c r="W23" s="22" t="b">
        <v>1</v>
      </c>
      <c r="X23" s="22" t="b">
        <v>0</v>
      </c>
      <c r="Y23" s="22" t="s">
        <v>72</v>
      </c>
      <c r="Z23" s="22" t="b">
        <v>1</v>
      </c>
      <c r="AA23" s="22">
        <v>7</v>
      </c>
      <c r="AB23" s="22" t="b">
        <v>0</v>
      </c>
      <c r="AC23" s="22" t="b">
        <v>1</v>
      </c>
      <c r="AD23" s="22">
        <v>0</v>
      </c>
      <c r="AE23" s="22"/>
      <c r="AF23" s="22">
        <v>0</v>
      </c>
      <c r="AG23" s="22">
        <v>0</v>
      </c>
      <c r="AH23" s="23"/>
      <c r="AI23" s="350" t="s">
        <v>6292</v>
      </c>
      <c r="AJ23" s="350" t="s">
        <v>6291</v>
      </c>
      <c r="AK23" s="22">
        <v>4</v>
      </c>
      <c r="AL23" s="258" t="s">
        <v>5765</v>
      </c>
      <c r="AM23" s="258" t="s">
        <v>7287</v>
      </c>
      <c r="AN23" s="258" t="s">
        <v>5964</v>
      </c>
      <c r="AO23" s="22" t="s">
        <v>206</v>
      </c>
      <c r="AP23" s="23" t="s">
        <v>6291</v>
      </c>
      <c r="AQ23" s="23" t="s">
        <v>6291</v>
      </c>
      <c r="AR23" s="23">
        <v>0</v>
      </c>
      <c r="AS23" s="23" t="s">
        <v>72</v>
      </c>
      <c r="AT23" s="23" t="s">
        <v>72</v>
      </c>
      <c r="AU23" s="23" t="s">
        <v>72</v>
      </c>
      <c r="AV23" s="23" t="s">
        <v>277</v>
      </c>
      <c r="AW23" s="23" t="s">
        <v>277</v>
      </c>
      <c r="AX23" s="23" t="s">
        <v>72</v>
      </c>
      <c r="AY23" s="23" t="s">
        <v>72</v>
      </c>
      <c r="AZ23" s="23" t="s">
        <v>72</v>
      </c>
      <c r="BA23" s="23" t="s">
        <v>72</v>
      </c>
      <c r="BB23" s="23" t="s">
        <v>6335</v>
      </c>
      <c r="BC23" s="23" t="s">
        <v>6593</v>
      </c>
      <c r="BD23" s="23" t="s">
        <v>6593</v>
      </c>
      <c r="BE23" s="23">
        <v>0</v>
      </c>
      <c r="BF23" s="23" t="s">
        <v>72</v>
      </c>
      <c r="BG23" s="23" t="s">
        <v>72</v>
      </c>
      <c r="BH23" s="23" t="s">
        <v>72</v>
      </c>
      <c r="BI23" s="23" t="s">
        <v>569</v>
      </c>
      <c r="BJ23" s="23" t="s">
        <v>639</v>
      </c>
      <c r="BK23" s="23">
        <v>0</v>
      </c>
      <c r="BL23" s="23" t="s">
        <v>72</v>
      </c>
      <c r="BM23" s="23" t="s">
        <v>72</v>
      </c>
      <c r="BN23" s="23" t="s">
        <v>72</v>
      </c>
      <c r="BO23" s="350">
        <v>3</v>
      </c>
      <c r="BP23" s="350">
        <v>3</v>
      </c>
      <c r="BQ23" s="350">
        <v>0</v>
      </c>
      <c r="BR23" s="350">
        <v>0</v>
      </c>
      <c r="BS23" s="350">
        <v>0</v>
      </c>
      <c r="BT23" s="351">
        <v>0</v>
      </c>
      <c r="BU23" s="23" t="s">
        <v>6594</v>
      </c>
      <c r="BV23" s="23" t="s">
        <v>39</v>
      </c>
      <c r="BW23" s="23" t="s">
        <v>72</v>
      </c>
      <c r="BX23" s="23" t="s">
        <v>72</v>
      </c>
      <c r="BY23" s="23" t="s">
        <v>72</v>
      </c>
      <c r="BZ23" s="23" t="s">
        <v>72</v>
      </c>
      <c r="CA23" s="23">
        <v>2</v>
      </c>
      <c r="CB23" s="23">
        <v>4</v>
      </c>
      <c r="CC23" s="23">
        <v>2</v>
      </c>
      <c r="CD23" s="23">
        <v>0</v>
      </c>
      <c r="CE23" s="23">
        <v>0</v>
      </c>
      <c r="CF23" s="23">
        <v>0</v>
      </c>
      <c r="CG23" s="23">
        <v>2</v>
      </c>
      <c r="CH23" s="23">
        <v>2</v>
      </c>
      <c r="CI23" s="23">
        <v>2</v>
      </c>
      <c r="CJ23" s="23">
        <v>0</v>
      </c>
      <c r="CK23" s="23">
        <v>0</v>
      </c>
      <c r="CL23" s="23">
        <v>0</v>
      </c>
      <c r="CM23" s="23">
        <v>0</v>
      </c>
      <c r="CN23" s="23">
        <v>0</v>
      </c>
      <c r="CO23" s="23">
        <v>0</v>
      </c>
      <c r="CP23" s="23">
        <v>0</v>
      </c>
      <c r="CQ23" s="23">
        <v>0</v>
      </c>
      <c r="CR23" s="23">
        <v>0</v>
      </c>
      <c r="CS23" s="23">
        <v>0</v>
      </c>
      <c r="CT23" s="23">
        <v>0</v>
      </c>
      <c r="CU23" s="23">
        <v>0</v>
      </c>
      <c r="CV23" s="23">
        <v>0</v>
      </c>
      <c r="CW23" s="23">
        <v>0</v>
      </c>
      <c r="CX23" s="23">
        <v>0</v>
      </c>
      <c r="CY23" s="23">
        <v>0</v>
      </c>
      <c r="CZ23" s="23">
        <v>0</v>
      </c>
      <c r="DA23" s="23">
        <v>0</v>
      </c>
      <c r="DB23" s="23">
        <v>0</v>
      </c>
      <c r="DC23" s="23">
        <v>0</v>
      </c>
      <c r="DD23" s="23">
        <v>0</v>
      </c>
      <c r="DE23" s="23">
        <v>0</v>
      </c>
      <c r="DF23" s="23">
        <v>0</v>
      </c>
      <c r="DG23" s="23">
        <v>0</v>
      </c>
      <c r="DH23" s="23">
        <v>0</v>
      </c>
      <c r="DI23" s="23">
        <v>0</v>
      </c>
      <c r="DJ23" s="23">
        <v>0</v>
      </c>
      <c r="DK23" s="23" t="s">
        <v>6595</v>
      </c>
      <c r="DL23" s="23" t="s">
        <v>6331</v>
      </c>
      <c r="DM23" s="23" t="s">
        <v>72</v>
      </c>
      <c r="DN23" s="23" t="s">
        <v>72</v>
      </c>
      <c r="DO23" s="23" t="s">
        <v>72</v>
      </c>
      <c r="DP23" s="23" t="s">
        <v>72</v>
      </c>
      <c r="DQ23" s="23" t="s">
        <v>7293</v>
      </c>
      <c r="DR23" s="23" t="s">
        <v>7175</v>
      </c>
      <c r="DS23" s="23" t="s">
        <v>72</v>
      </c>
      <c r="DT23" s="23" t="s">
        <v>72</v>
      </c>
      <c r="DU23" s="23" t="s">
        <v>72</v>
      </c>
      <c r="DV23" s="23" t="s">
        <v>72</v>
      </c>
      <c r="DW23" s="23">
        <v>40</v>
      </c>
      <c r="DX23" s="23">
        <v>80</v>
      </c>
      <c r="DY23" s="23">
        <v>40</v>
      </c>
      <c r="DZ23" s="23">
        <v>0</v>
      </c>
      <c r="EA23" s="23">
        <v>0</v>
      </c>
      <c r="EB23" s="23">
        <v>0</v>
      </c>
      <c r="EC23" s="23">
        <v>80</v>
      </c>
      <c r="ED23" s="23">
        <v>80</v>
      </c>
      <c r="EE23" s="23">
        <v>80</v>
      </c>
      <c r="EF23" s="23">
        <v>80</v>
      </c>
      <c r="EG23" s="23">
        <v>0</v>
      </c>
      <c r="EH23" s="23">
        <v>0</v>
      </c>
      <c r="EI23" s="23">
        <v>0</v>
      </c>
      <c r="EJ23" s="23">
        <v>80</v>
      </c>
      <c r="EK23" s="23">
        <v>0</v>
      </c>
      <c r="EL23" s="23">
        <v>0</v>
      </c>
      <c r="EM23" s="23">
        <v>0</v>
      </c>
      <c r="EN23" s="23">
        <v>0</v>
      </c>
      <c r="EO23" s="23">
        <v>0</v>
      </c>
      <c r="EP23" s="23">
        <v>0</v>
      </c>
      <c r="EQ23" s="23">
        <v>0</v>
      </c>
      <c r="ER23" s="23">
        <v>0</v>
      </c>
      <c r="ES23" s="23">
        <v>0</v>
      </c>
      <c r="ET23" s="23">
        <v>0</v>
      </c>
      <c r="EU23" s="23">
        <v>0</v>
      </c>
      <c r="EV23" s="23">
        <v>0</v>
      </c>
      <c r="EW23" s="23">
        <v>0</v>
      </c>
      <c r="EX23" s="23">
        <v>0</v>
      </c>
      <c r="EY23" s="23">
        <v>0</v>
      </c>
      <c r="EZ23" s="23">
        <v>0</v>
      </c>
      <c r="FA23" s="23">
        <v>0</v>
      </c>
      <c r="FB23" s="23">
        <v>0</v>
      </c>
      <c r="FC23" s="23">
        <v>0</v>
      </c>
      <c r="FD23" s="23">
        <v>0</v>
      </c>
      <c r="FE23" s="23">
        <v>0</v>
      </c>
      <c r="FF23" s="23">
        <v>0</v>
      </c>
      <c r="FG23" s="23">
        <v>0</v>
      </c>
      <c r="FH23" s="23">
        <v>0</v>
      </c>
      <c r="FI23" s="23">
        <v>0</v>
      </c>
      <c r="FJ23" s="23">
        <v>0</v>
      </c>
      <c r="FK23" s="23">
        <v>0</v>
      </c>
      <c r="FL23" s="23">
        <v>0</v>
      </c>
      <c r="FM23" s="23">
        <v>80</v>
      </c>
      <c r="FN23" s="23" t="s">
        <v>152</v>
      </c>
      <c r="FO23" s="23" t="s">
        <v>444</v>
      </c>
      <c r="FP23" s="23">
        <v>0</v>
      </c>
      <c r="FQ23" s="23" t="s">
        <v>72</v>
      </c>
      <c r="FR23" s="23" t="s">
        <v>72</v>
      </c>
      <c r="FS23" s="23" t="s">
        <v>72</v>
      </c>
      <c r="FT23" s="23" t="s">
        <v>6347</v>
      </c>
      <c r="FU23" s="23" t="s">
        <v>6348</v>
      </c>
      <c r="FV23" s="23">
        <v>0</v>
      </c>
      <c r="FW23" s="23" t="s">
        <v>72</v>
      </c>
      <c r="FX23" s="23" t="s">
        <v>72</v>
      </c>
      <c r="FY23" s="23" t="s">
        <v>72</v>
      </c>
      <c r="FZ23" s="23" t="s">
        <v>6347</v>
      </c>
      <c r="GA23" s="23" t="s">
        <v>6348</v>
      </c>
      <c r="GB23" s="23" t="s">
        <v>72</v>
      </c>
      <c r="GC23" s="23" t="s">
        <v>72</v>
      </c>
      <c r="GD23" s="23" t="s">
        <v>72</v>
      </c>
      <c r="GE23" s="23" t="s">
        <v>72</v>
      </c>
      <c r="GF23" s="23">
        <v>27</v>
      </c>
      <c r="GG23" s="23">
        <v>27</v>
      </c>
      <c r="GH23" s="23">
        <v>27</v>
      </c>
      <c r="GI23" s="23">
        <v>0</v>
      </c>
      <c r="GJ23" s="23">
        <v>0</v>
      </c>
      <c r="GK23" s="23">
        <v>0</v>
      </c>
      <c r="GL23" s="23">
        <v>25</v>
      </c>
      <c r="GM23" s="23">
        <v>25</v>
      </c>
      <c r="GN23" s="23">
        <v>25</v>
      </c>
      <c r="GO23" s="23">
        <v>0</v>
      </c>
      <c r="GP23" s="23">
        <v>0</v>
      </c>
      <c r="GQ23" s="23">
        <v>0</v>
      </c>
      <c r="GR23" s="23">
        <v>0</v>
      </c>
      <c r="GS23" s="23">
        <v>0</v>
      </c>
      <c r="GT23" s="23">
        <v>0</v>
      </c>
      <c r="GU23" s="23">
        <v>0</v>
      </c>
      <c r="GV23" s="23">
        <v>0</v>
      </c>
      <c r="GW23" s="23">
        <v>0</v>
      </c>
      <c r="GX23" s="23">
        <v>0</v>
      </c>
      <c r="GY23" s="23">
        <v>0</v>
      </c>
      <c r="GZ23" s="23">
        <v>0</v>
      </c>
      <c r="HA23" s="23">
        <v>0</v>
      </c>
      <c r="HB23" s="23">
        <v>0</v>
      </c>
      <c r="HC23" s="23">
        <v>0</v>
      </c>
      <c r="HD23" s="23">
        <v>0</v>
      </c>
      <c r="HE23" s="23">
        <v>0</v>
      </c>
      <c r="HF23" s="23">
        <v>0</v>
      </c>
      <c r="HG23" s="23">
        <v>0</v>
      </c>
      <c r="HH23" s="23">
        <v>0</v>
      </c>
      <c r="HI23" s="23">
        <v>0</v>
      </c>
      <c r="HJ23" s="23">
        <v>0</v>
      </c>
      <c r="HK23" s="23">
        <v>0</v>
      </c>
      <c r="HL23" s="23">
        <v>0</v>
      </c>
      <c r="HM23" s="23">
        <v>0</v>
      </c>
      <c r="HN23" s="23">
        <v>0</v>
      </c>
      <c r="HO23" s="23">
        <v>0</v>
      </c>
      <c r="HP23" s="23" t="s">
        <v>68</v>
      </c>
      <c r="HQ23" s="23">
        <v>27</v>
      </c>
      <c r="HR23" s="23">
        <v>25</v>
      </c>
      <c r="HS23" s="23">
        <v>0</v>
      </c>
      <c r="HT23" s="23">
        <v>0</v>
      </c>
      <c r="HU23" s="23">
        <v>0</v>
      </c>
      <c r="HV23" s="23">
        <v>0</v>
      </c>
      <c r="HW23" s="22">
        <v>25</v>
      </c>
      <c r="HX23" s="22">
        <v>18</v>
      </c>
      <c r="HY23" s="23">
        <v>97</v>
      </c>
      <c r="HZ23" s="23">
        <v>13</v>
      </c>
      <c r="IA23" s="23"/>
      <c r="IB23" s="23"/>
      <c r="IC23" s="25" t="s">
        <v>7294</v>
      </c>
      <c r="ID23" s="26">
        <v>22</v>
      </c>
      <c r="IE23" s="260" t="s">
        <v>6420</v>
      </c>
      <c r="IF23" s="25" t="s">
        <v>7089</v>
      </c>
      <c r="IG23" s="260" t="s">
        <v>6421</v>
      </c>
      <c r="IH23" s="260" t="s">
        <v>6422</v>
      </c>
      <c r="II23" s="342" t="s">
        <v>6421</v>
      </c>
      <c r="IJ23" s="260">
        <v>44931</v>
      </c>
      <c r="IK23" s="261">
        <v>3</v>
      </c>
      <c r="IL23" s="262" t="s">
        <v>7176</v>
      </c>
      <c r="IM23" s="262" t="s">
        <v>6427</v>
      </c>
      <c r="IN23" s="262" t="s">
        <v>7177</v>
      </c>
      <c r="IO23" s="262" t="s">
        <v>72</v>
      </c>
      <c r="IP23" s="262" t="s">
        <v>72</v>
      </c>
      <c r="IQ23" s="262" t="s">
        <v>72</v>
      </c>
      <c r="IR23" s="262">
        <v>2</v>
      </c>
      <c r="IS23" s="262">
        <v>1</v>
      </c>
      <c r="IT23" s="262" t="s">
        <v>6406</v>
      </c>
      <c r="IU23" s="262" t="s">
        <v>6406</v>
      </c>
    </row>
    <row r="24" spans="1:255" ht="114.75">
      <c r="A24" s="22">
        <v>23</v>
      </c>
      <c r="B24" s="22" t="s">
        <v>6192</v>
      </c>
      <c r="C24" s="22" t="s">
        <v>277</v>
      </c>
      <c r="D24" s="22" t="s">
        <v>6601</v>
      </c>
      <c r="E24" s="22" t="s">
        <v>6596</v>
      </c>
      <c r="F24" s="22" t="s">
        <v>153</v>
      </c>
      <c r="G24" s="22" t="s">
        <v>6597</v>
      </c>
      <c r="H24" s="22" t="s">
        <v>6598</v>
      </c>
      <c r="I24" s="22">
        <v>2</v>
      </c>
      <c r="J24" s="22" t="s">
        <v>6599</v>
      </c>
      <c r="K24" s="24" t="s">
        <v>7165</v>
      </c>
      <c r="L24" s="24" t="s">
        <v>7275</v>
      </c>
      <c r="M24" s="22" t="s">
        <v>6334</v>
      </c>
      <c r="N24" s="22" t="s">
        <v>7295</v>
      </c>
      <c r="O24" s="22" t="s">
        <v>7168</v>
      </c>
      <c r="P24" s="22" t="s">
        <v>6131</v>
      </c>
      <c r="Q24" s="22" t="s">
        <v>7284</v>
      </c>
      <c r="R24" s="22" t="s">
        <v>7285</v>
      </c>
      <c r="S24" s="22" t="s">
        <v>7171</v>
      </c>
      <c r="T24" s="22" t="s">
        <v>7271</v>
      </c>
      <c r="U24" s="22">
        <v>23</v>
      </c>
      <c r="V24" s="22"/>
      <c r="W24" s="22" t="b">
        <v>1</v>
      </c>
      <c r="X24" s="22" t="b">
        <v>1</v>
      </c>
      <c r="Y24" s="22">
        <v>42</v>
      </c>
      <c r="Z24" s="22" t="b">
        <v>1</v>
      </c>
      <c r="AA24" s="22">
        <v>10</v>
      </c>
      <c r="AB24" s="22" t="b">
        <v>0</v>
      </c>
      <c r="AC24" s="22" t="b">
        <v>1</v>
      </c>
      <c r="AD24" s="22">
        <v>0</v>
      </c>
      <c r="AE24" s="22"/>
      <c r="AF24" s="22">
        <v>0</v>
      </c>
      <c r="AG24" s="22">
        <v>0</v>
      </c>
      <c r="AH24" s="23"/>
      <c r="AI24" s="350" t="s">
        <v>6292</v>
      </c>
      <c r="AJ24" s="350" t="s">
        <v>6291</v>
      </c>
      <c r="AK24" s="22">
        <v>4</v>
      </c>
      <c r="AL24" s="258" t="s">
        <v>5765</v>
      </c>
      <c r="AM24" s="258" t="s">
        <v>7287</v>
      </c>
      <c r="AN24" s="258" t="s">
        <v>5964</v>
      </c>
      <c r="AO24" s="22" t="s">
        <v>206</v>
      </c>
      <c r="AP24" s="23" t="s">
        <v>6291</v>
      </c>
      <c r="AQ24" s="23" t="s">
        <v>6291</v>
      </c>
      <c r="AR24" s="23">
        <v>0</v>
      </c>
      <c r="AS24" s="23" t="s">
        <v>72</v>
      </c>
      <c r="AT24" s="23" t="s">
        <v>72</v>
      </c>
      <c r="AU24" s="23" t="s">
        <v>72</v>
      </c>
      <c r="AV24" s="23" t="s">
        <v>277</v>
      </c>
      <c r="AW24" s="23" t="s">
        <v>277</v>
      </c>
      <c r="AX24" s="23" t="s">
        <v>72</v>
      </c>
      <c r="AY24" s="23" t="s">
        <v>72</v>
      </c>
      <c r="AZ24" s="23" t="s">
        <v>72</v>
      </c>
      <c r="BA24" s="23" t="s">
        <v>72</v>
      </c>
      <c r="BB24" s="23" t="s">
        <v>6335</v>
      </c>
      <c r="BC24" s="23" t="s">
        <v>6601</v>
      </c>
      <c r="BD24" s="23" t="s">
        <v>6601</v>
      </c>
      <c r="BE24" s="23">
        <v>0</v>
      </c>
      <c r="BF24" s="23" t="s">
        <v>72</v>
      </c>
      <c r="BG24" s="23" t="s">
        <v>72</v>
      </c>
      <c r="BH24" s="23" t="s">
        <v>72</v>
      </c>
      <c r="BI24" s="23" t="s">
        <v>569</v>
      </c>
      <c r="BJ24" s="23" t="s">
        <v>639</v>
      </c>
      <c r="BK24" s="23">
        <v>0</v>
      </c>
      <c r="BL24" s="23" t="s">
        <v>72</v>
      </c>
      <c r="BM24" s="23" t="s">
        <v>72</v>
      </c>
      <c r="BN24" s="23" t="s">
        <v>72</v>
      </c>
      <c r="BO24" s="350">
        <v>3</v>
      </c>
      <c r="BP24" s="350">
        <v>3</v>
      </c>
      <c r="BQ24" s="350">
        <v>0</v>
      </c>
      <c r="BR24" s="350">
        <v>0</v>
      </c>
      <c r="BS24" s="350">
        <v>0</v>
      </c>
      <c r="BT24" s="351">
        <v>0</v>
      </c>
      <c r="BU24" s="23" t="s">
        <v>39</v>
      </c>
      <c r="BV24" s="23" t="s">
        <v>39</v>
      </c>
      <c r="BW24" s="23" t="s">
        <v>72</v>
      </c>
      <c r="BX24" s="23" t="s">
        <v>72</v>
      </c>
      <c r="BY24" s="23" t="s">
        <v>72</v>
      </c>
      <c r="BZ24" s="23" t="s">
        <v>72</v>
      </c>
      <c r="CA24" s="23">
        <v>2</v>
      </c>
      <c r="CB24" s="23">
        <v>2</v>
      </c>
      <c r="CC24" s="23">
        <v>2</v>
      </c>
      <c r="CD24" s="23">
        <v>0</v>
      </c>
      <c r="CE24" s="23">
        <v>0</v>
      </c>
      <c r="CF24" s="23">
        <v>0</v>
      </c>
      <c r="CG24" s="23">
        <v>2</v>
      </c>
      <c r="CH24" s="23">
        <v>2</v>
      </c>
      <c r="CI24" s="23">
        <v>2</v>
      </c>
      <c r="CJ24" s="23">
        <v>0</v>
      </c>
      <c r="CK24" s="23">
        <v>0</v>
      </c>
      <c r="CL24" s="23">
        <v>0</v>
      </c>
      <c r="CM24" s="23">
        <v>0</v>
      </c>
      <c r="CN24" s="23">
        <v>0</v>
      </c>
      <c r="CO24" s="23">
        <v>0</v>
      </c>
      <c r="CP24" s="23">
        <v>0</v>
      </c>
      <c r="CQ24" s="23">
        <v>0</v>
      </c>
      <c r="CR24" s="23">
        <v>0</v>
      </c>
      <c r="CS24" s="23">
        <v>0</v>
      </c>
      <c r="CT24" s="23">
        <v>0</v>
      </c>
      <c r="CU24" s="23">
        <v>0</v>
      </c>
      <c r="CV24" s="23">
        <v>0</v>
      </c>
      <c r="CW24" s="23">
        <v>0</v>
      </c>
      <c r="CX24" s="23">
        <v>0</v>
      </c>
      <c r="CY24" s="23">
        <v>0</v>
      </c>
      <c r="CZ24" s="23">
        <v>0</v>
      </c>
      <c r="DA24" s="23">
        <v>0</v>
      </c>
      <c r="DB24" s="23">
        <v>0</v>
      </c>
      <c r="DC24" s="23">
        <v>0</v>
      </c>
      <c r="DD24" s="23">
        <v>0</v>
      </c>
      <c r="DE24" s="23">
        <v>0</v>
      </c>
      <c r="DF24" s="23">
        <v>0</v>
      </c>
      <c r="DG24" s="23">
        <v>0</v>
      </c>
      <c r="DH24" s="23">
        <v>0</v>
      </c>
      <c r="DI24" s="23">
        <v>0</v>
      </c>
      <c r="DJ24" s="23">
        <v>0</v>
      </c>
      <c r="DK24" s="23" t="s">
        <v>6332</v>
      </c>
      <c r="DL24" s="23" t="s">
        <v>6331</v>
      </c>
      <c r="DM24" s="23" t="s">
        <v>72</v>
      </c>
      <c r="DN24" s="23" t="s">
        <v>72</v>
      </c>
      <c r="DO24" s="23" t="s">
        <v>72</v>
      </c>
      <c r="DP24" s="23" t="s">
        <v>72</v>
      </c>
      <c r="DQ24" s="23" t="s">
        <v>7288</v>
      </c>
      <c r="DR24" s="23" t="s">
        <v>7175</v>
      </c>
      <c r="DS24" s="23" t="s">
        <v>72</v>
      </c>
      <c r="DT24" s="23" t="s">
        <v>72</v>
      </c>
      <c r="DU24" s="23" t="s">
        <v>72</v>
      </c>
      <c r="DV24" s="23" t="s">
        <v>72</v>
      </c>
      <c r="DW24" s="23">
        <v>40</v>
      </c>
      <c r="DX24" s="23">
        <v>40</v>
      </c>
      <c r="DY24" s="23">
        <v>40</v>
      </c>
      <c r="DZ24" s="23">
        <v>0</v>
      </c>
      <c r="EA24" s="23">
        <v>0</v>
      </c>
      <c r="EB24" s="23">
        <v>0</v>
      </c>
      <c r="EC24" s="23">
        <v>40</v>
      </c>
      <c r="ED24" s="23">
        <v>80</v>
      </c>
      <c r="EE24" s="23">
        <v>80</v>
      </c>
      <c r="EF24" s="23">
        <v>80</v>
      </c>
      <c r="EG24" s="23">
        <v>0</v>
      </c>
      <c r="EH24" s="23">
        <v>0</v>
      </c>
      <c r="EI24" s="23">
        <v>0</v>
      </c>
      <c r="EJ24" s="23">
        <v>80</v>
      </c>
      <c r="EK24" s="23">
        <v>0</v>
      </c>
      <c r="EL24" s="23">
        <v>0</v>
      </c>
      <c r="EM24" s="23">
        <v>0</v>
      </c>
      <c r="EN24" s="23">
        <v>0</v>
      </c>
      <c r="EO24" s="23">
        <v>0</v>
      </c>
      <c r="EP24" s="23">
        <v>0</v>
      </c>
      <c r="EQ24" s="23">
        <v>0</v>
      </c>
      <c r="ER24" s="23">
        <v>0</v>
      </c>
      <c r="ES24" s="23">
        <v>0</v>
      </c>
      <c r="ET24" s="23">
        <v>0</v>
      </c>
      <c r="EU24" s="23">
        <v>0</v>
      </c>
      <c r="EV24" s="23">
        <v>0</v>
      </c>
      <c r="EW24" s="23">
        <v>0</v>
      </c>
      <c r="EX24" s="23">
        <v>0</v>
      </c>
      <c r="EY24" s="23">
        <v>0</v>
      </c>
      <c r="EZ24" s="23">
        <v>0</v>
      </c>
      <c r="FA24" s="23">
        <v>0</v>
      </c>
      <c r="FB24" s="23">
        <v>0</v>
      </c>
      <c r="FC24" s="23">
        <v>0</v>
      </c>
      <c r="FD24" s="23">
        <v>0</v>
      </c>
      <c r="FE24" s="23">
        <v>0</v>
      </c>
      <c r="FF24" s="23">
        <v>0</v>
      </c>
      <c r="FG24" s="23">
        <v>0</v>
      </c>
      <c r="FH24" s="23">
        <v>0</v>
      </c>
      <c r="FI24" s="23">
        <v>0</v>
      </c>
      <c r="FJ24" s="23">
        <v>0</v>
      </c>
      <c r="FK24" s="23">
        <v>0</v>
      </c>
      <c r="FL24" s="23">
        <v>0</v>
      </c>
      <c r="FM24" s="23">
        <v>80</v>
      </c>
      <c r="FN24" s="23" t="s">
        <v>152</v>
      </c>
      <c r="FO24" s="23" t="s">
        <v>444</v>
      </c>
      <c r="FP24" s="23">
        <v>0</v>
      </c>
      <c r="FQ24" s="23" t="s">
        <v>72</v>
      </c>
      <c r="FR24" s="23" t="s">
        <v>72</v>
      </c>
      <c r="FS24" s="23" t="s">
        <v>72</v>
      </c>
      <c r="FT24" s="23" t="s">
        <v>6463</v>
      </c>
      <c r="FU24" s="23" t="s">
        <v>6572</v>
      </c>
      <c r="FV24" s="23">
        <v>0</v>
      </c>
      <c r="FW24" s="23" t="s">
        <v>72</v>
      </c>
      <c r="FX24" s="23" t="s">
        <v>72</v>
      </c>
      <c r="FY24" s="23" t="s">
        <v>72</v>
      </c>
      <c r="FZ24" s="23" t="s">
        <v>6463</v>
      </c>
      <c r="GA24" s="23" t="s">
        <v>6572</v>
      </c>
      <c r="GB24" s="23" t="s">
        <v>72</v>
      </c>
      <c r="GC24" s="23" t="s">
        <v>72</v>
      </c>
      <c r="GD24" s="23" t="s">
        <v>72</v>
      </c>
      <c r="GE24" s="23" t="s">
        <v>72</v>
      </c>
      <c r="GF24" s="23">
        <v>44</v>
      </c>
      <c r="GG24" s="23">
        <v>44</v>
      </c>
      <c r="GH24" s="23">
        <v>44</v>
      </c>
      <c r="GI24" s="23">
        <v>0</v>
      </c>
      <c r="GJ24" s="23">
        <v>0</v>
      </c>
      <c r="GK24" s="23">
        <v>0</v>
      </c>
      <c r="GL24" s="23">
        <v>42</v>
      </c>
      <c r="GM24" s="23">
        <v>42</v>
      </c>
      <c r="GN24" s="23">
        <v>42</v>
      </c>
      <c r="GO24" s="23">
        <v>0</v>
      </c>
      <c r="GP24" s="23">
        <v>0</v>
      </c>
      <c r="GQ24" s="23">
        <v>0</v>
      </c>
      <c r="GR24" s="23">
        <v>0</v>
      </c>
      <c r="GS24" s="23">
        <v>0</v>
      </c>
      <c r="GT24" s="23">
        <v>0</v>
      </c>
      <c r="GU24" s="23">
        <v>0</v>
      </c>
      <c r="GV24" s="23">
        <v>0</v>
      </c>
      <c r="GW24" s="23">
        <v>0</v>
      </c>
      <c r="GX24" s="23">
        <v>0</v>
      </c>
      <c r="GY24" s="23">
        <v>0</v>
      </c>
      <c r="GZ24" s="23">
        <v>0</v>
      </c>
      <c r="HA24" s="23">
        <v>0</v>
      </c>
      <c r="HB24" s="23">
        <v>0</v>
      </c>
      <c r="HC24" s="23">
        <v>0</v>
      </c>
      <c r="HD24" s="23">
        <v>0</v>
      </c>
      <c r="HE24" s="23">
        <v>0</v>
      </c>
      <c r="HF24" s="23">
        <v>0</v>
      </c>
      <c r="HG24" s="23">
        <v>0</v>
      </c>
      <c r="HH24" s="23">
        <v>0</v>
      </c>
      <c r="HI24" s="23">
        <v>0</v>
      </c>
      <c r="HJ24" s="23">
        <v>0</v>
      </c>
      <c r="HK24" s="23">
        <v>0</v>
      </c>
      <c r="HL24" s="23">
        <v>0</v>
      </c>
      <c r="HM24" s="23">
        <v>0</v>
      </c>
      <c r="HN24" s="23">
        <v>0</v>
      </c>
      <c r="HO24" s="23">
        <v>0</v>
      </c>
      <c r="HP24" s="23" t="s">
        <v>68</v>
      </c>
      <c r="HQ24" s="23">
        <v>44</v>
      </c>
      <c r="HR24" s="23">
        <v>42</v>
      </c>
      <c r="HS24" s="23">
        <v>0</v>
      </c>
      <c r="HT24" s="23">
        <v>0</v>
      </c>
      <c r="HU24" s="23">
        <v>0</v>
      </c>
      <c r="HV24" s="23">
        <v>0</v>
      </c>
      <c r="HW24" s="22">
        <v>42</v>
      </c>
      <c r="HX24" s="22">
        <v>32</v>
      </c>
      <c r="HY24" s="23">
        <v>97</v>
      </c>
      <c r="HZ24" s="23">
        <v>13</v>
      </c>
      <c r="IA24" s="23"/>
      <c r="IB24" s="23"/>
      <c r="IC24" s="25" t="s">
        <v>7296</v>
      </c>
      <c r="ID24" s="26">
        <v>23</v>
      </c>
      <c r="IE24" s="260" t="s">
        <v>6420</v>
      </c>
      <c r="IF24" s="25" t="s">
        <v>7090</v>
      </c>
      <c r="IG24" s="260" t="s">
        <v>6421</v>
      </c>
      <c r="IH24" s="260" t="s">
        <v>6422</v>
      </c>
      <c r="II24" s="342" t="s">
        <v>6421</v>
      </c>
      <c r="IJ24" s="260">
        <v>44931</v>
      </c>
      <c r="IK24" s="261">
        <v>3</v>
      </c>
      <c r="IL24" s="262" t="s">
        <v>7176</v>
      </c>
      <c r="IM24" s="262" t="s">
        <v>6427</v>
      </c>
      <c r="IN24" s="262" t="s">
        <v>7177</v>
      </c>
      <c r="IO24" s="262" t="s">
        <v>72</v>
      </c>
      <c r="IP24" s="262" t="s">
        <v>72</v>
      </c>
      <c r="IQ24" s="262" t="s">
        <v>72</v>
      </c>
      <c r="IR24" s="262">
        <v>2</v>
      </c>
      <c r="IS24" s="262">
        <v>1</v>
      </c>
      <c r="IT24" s="262" t="s">
        <v>6406</v>
      </c>
      <c r="IU24" s="262" t="s">
        <v>6406</v>
      </c>
    </row>
    <row r="25" spans="1:255" ht="114.75">
      <c r="A25" s="22">
        <v>24</v>
      </c>
      <c r="B25" s="22" t="s">
        <v>6192</v>
      </c>
      <c r="C25" s="22" t="s">
        <v>277</v>
      </c>
      <c r="D25" s="22" t="s">
        <v>6607</v>
      </c>
      <c r="E25" s="22" t="s">
        <v>6602</v>
      </c>
      <c r="F25" s="22" t="s">
        <v>153</v>
      </c>
      <c r="G25" s="22" t="s">
        <v>6603</v>
      </c>
      <c r="H25" s="22" t="s">
        <v>6604</v>
      </c>
      <c r="I25" s="22">
        <v>2</v>
      </c>
      <c r="J25" s="22" t="s">
        <v>6605</v>
      </c>
      <c r="K25" s="24" t="s">
        <v>7165</v>
      </c>
      <c r="L25" s="24" t="s">
        <v>7297</v>
      </c>
      <c r="M25" s="22" t="s">
        <v>6334</v>
      </c>
      <c r="N25" s="22" t="s">
        <v>7298</v>
      </c>
      <c r="O25" s="22" t="s">
        <v>7168</v>
      </c>
      <c r="P25" s="22" t="s">
        <v>6131</v>
      </c>
      <c r="Q25" s="22" t="s">
        <v>7284</v>
      </c>
      <c r="R25" s="22" t="s">
        <v>7285</v>
      </c>
      <c r="S25" s="22" t="s">
        <v>7171</v>
      </c>
      <c r="T25" s="22" t="s">
        <v>7299</v>
      </c>
      <c r="U25" s="22">
        <v>24</v>
      </c>
      <c r="V25" s="22"/>
      <c r="W25" s="22" t="b">
        <v>1</v>
      </c>
      <c r="X25" s="22" t="b">
        <v>0</v>
      </c>
      <c r="Y25" s="22" t="s">
        <v>72</v>
      </c>
      <c r="Z25" s="22" t="b">
        <v>1</v>
      </c>
      <c r="AA25" s="22">
        <v>6</v>
      </c>
      <c r="AB25" s="22" t="b">
        <v>0</v>
      </c>
      <c r="AC25" s="22" t="b">
        <v>1</v>
      </c>
      <c r="AD25" s="22">
        <v>0</v>
      </c>
      <c r="AE25" s="22"/>
      <c r="AF25" s="22">
        <v>0</v>
      </c>
      <c r="AG25" s="22">
        <v>0</v>
      </c>
      <c r="AH25" s="23"/>
      <c r="AI25" s="350" t="s">
        <v>6292</v>
      </c>
      <c r="AJ25" s="350" t="s">
        <v>6291</v>
      </c>
      <c r="AK25" s="22">
        <v>4</v>
      </c>
      <c r="AL25" s="258" t="s">
        <v>5765</v>
      </c>
      <c r="AM25" s="258" t="s">
        <v>7287</v>
      </c>
      <c r="AN25" s="258" t="s">
        <v>5963</v>
      </c>
      <c r="AO25" s="22" t="s">
        <v>206</v>
      </c>
      <c r="AP25" s="23" t="s">
        <v>6291</v>
      </c>
      <c r="AQ25" s="23" t="s">
        <v>6291</v>
      </c>
      <c r="AR25" s="23">
        <v>0</v>
      </c>
      <c r="AS25" s="23" t="s">
        <v>72</v>
      </c>
      <c r="AT25" s="23" t="s">
        <v>72</v>
      </c>
      <c r="AU25" s="23" t="s">
        <v>72</v>
      </c>
      <c r="AV25" s="23" t="s">
        <v>277</v>
      </c>
      <c r="AW25" s="23" t="s">
        <v>277</v>
      </c>
      <c r="AX25" s="23" t="s">
        <v>72</v>
      </c>
      <c r="AY25" s="23" t="s">
        <v>72</v>
      </c>
      <c r="AZ25" s="23" t="s">
        <v>72</v>
      </c>
      <c r="BA25" s="23" t="s">
        <v>72</v>
      </c>
      <c r="BB25" s="23" t="s">
        <v>6335</v>
      </c>
      <c r="BC25" s="23" t="s">
        <v>6607</v>
      </c>
      <c r="BD25" s="23" t="s">
        <v>6607</v>
      </c>
      <c r="BE25" s="23">
        <v>0</v>
      </c>
      <c r="BF25" s="23" t="s">
        <v>72</v>
      </c>
      <c r="BG25" s="23" t="s">
        <v>72</v>
      </c>
      <c r="BH25" s="23" t="s">
        <v>72</v>
      </c>
      <c r="BI25" s="23" t="s">
        <v>569</v>
      </c>
      <c r="BJ25" s="23" t="s">
        <v>639</v>
      </c>
      <c r="BK25" s="23">
        <v>0</v>
      </c>
      <c r="BL25" s="23" t="s">
        <v>72</v>
      </c>
      <c r="BM25" s="23" t="s">
        <v>72</v>
      </c>
      <c r="BN25" s="23" t="s">
        <v>72</v>
      </c>
      <c r="BO25" s="350">
        <v>3</v>
      </c>
      <c r="BP25" s="350">
        <v>3</v>
      </c>
      <c r="BQ25" s="350">
        <v>0</v>
      </c>
      <c r="BR25" s="350">
        <v>0</v>
      </c>
      <c r="BS25" s="350">
        <v>0</v>
      </c>
      <c r="BT25" s="351">
        <v>0</v>
      </c>
      <c r="BU25" s="23" t="s">
        <v>39</v>
      </c>
      <c r="BV25" s="23" t="s">
        <v>39</v>
      </c>
      <c r="BW25" s="23" t="s">
        <v>72</v>
      </c>
      <c r="BX25" s="23" t="s">
        <v>72</v>
      </c>
      <c r="BY25" s="23" t="s">
        <v>72</v>
      </c>
      <c r="BZ25" s="23" t="s">
        <v>72</v>
      </c>
      <c r="CA25" s="23">
        <v>2</v>
      </c>
      <c r="CB25" s="23">
        <v>2</v>
      </c>
      <c r="CC25" s="23">
        <v>2</v>
      </c>
      <c r="CD25" s="23">
        <v>0</v>
      </c>
      <c r="CE25" s="23">
        <v>0</v>
      </c>
      <c r="CF25" s="23">
        <v>0</v>
      </c>
      <c r="CG25" s="23">
        <v>2</v>
      </c>
      <c r="CH25" s="23">
        <v>2</v>
      </c>
      <c r="CI25" s="23">
        <v>2</v>
      </c>
      <c r="CJ25" s="23">
        <v>0</v>
      </c>
      <c r="CK25" s="23">
        <v>0</v>
      </c>
      <c r="CL25" s="23">
        <v>0</v>
      </c>
      <c r="CM25" s="23">
        <v>0</v>
      </c>
      <c r="CN25" s="23">
        <v>0</v>
      </c>
      <c r="CO25" s="23">
        <v>0</v>
      </c>
      <c r="CP25" s="23">
        <v>0</v>
      </c>
      <c r="CQ25" s="23">
        <v>0</v>
      </c>
      <c r="CR25" s="23">
        <v>0</v>
      </c>
      <c r="CS25" s="23">
        <v>0</v>
      </c>
      <c r="CT25" s="23">
        <v>0</v>
      </c>
      <c r="CU25" s="23">
        <v>0</v>
      </c>
      <c r="CV25" s="23">
        <v>0</v>
      </c>
      <c r="CW25" s="23">
        <v>0</v>
      </c>
      <c r="CX25" s="23">
        <v>0</v>
      </c>
      <c r="CY25" s="23">
        <v>0</v>
      </c>
      <c r="CZ25" s="23">
        <v>0</v>
      </c>
      <c r="DA25" s="23">
        <v>0</v>
      </c>
      <c r="DB25" s="23">
        <v>0</v>
      </c>
      <c r="DC25" s="23">
        <v>0</v>
      </c>
      <c r="DD25" s="23">
        <v>0</v>
      </c>
      <c r="DE25" s="23">
        <v>0</v>
      </c>
      <c r="DF25" s="23">
        <v>0</v>
      </c>
      <c r="DG25" s="23">
        <v>0</v>
      </c>
      <c r="DH25" s="23">
        <v>0</v>
      </c>
      <c r="DI25" s="23">
        <v>0</v>
      </c>
      <c r="DJ25" s="23">
        <v>0</v>
      </c>
      <c r="DK25" s="23" t="s">
        <v>6332</v>
      </c>
      <c r="DL25" s="23" t="s">
        <v>6331</v>
      </c>
      <c r="DM25" s="23" t="s">
        <v>72</v>
      </c>
      <c r="DN25" s="23" t="s">
        <v>72</v>
      </c>
      <c r="DO25" s="23" t="s">
        <v>72</v>
      </c>
      <c r="DP25" s="23" t="s">
        <v>72</v>
      </c>
      <c r="DQ25" s="23" t="s">
        <v>7288</v>
      </c>
      <c r="DR25" s="23" t="s">
        <v>7175</v>
      </c>
      <c r="DS25" s="23" t="s">
        <v>72</v>
      </c>
      <c r="DT25" s="23" t="s">
        <v>72</v>
      </c>
      <c r="DU25" s="23" t="s">
        <v>72</v>
      </c>
      <c r="DV25" s="23" t="s">
        <v>72</v>
      </c>
      <c r="DW25" s="23">
        <v>40</v>
      </c>
      <c r="DX25" s="23">
        <v>40</v>
      </c>
      <c r="DY25" s="23">
        <v>40</v>
      </c>
      <c r="DZ25" s="23">
        <v>0</v>
      </c>
      <c r="EA25" s="23">
        <v>0</v>
      </c>
      <c r="EB25" s="23">
        <v>0</v>
      </c>
      <c r="EC25" s="23">
        <v>40</v>
      </c>
      <c r="ED25" s="23">
        <v>80</v>
      </c>
      <c r="EE25" s="23">
        <v>80</v>
      </c>
      <c r="EF25" s="23">
        <v>80</v>
      </c>
      <c r="EG25" s="23">
        <v>0</v>
      </c>
      <c r="EH25" s="23">
        <v>0</v>
      </c>
      <c r="EI25" s="23">
        <v>0</v>
      </c>
      <c r="EJ25" s="23">
        <v>80</v>
      </c>
      <c r="EK25" s="23">
        <v>0</v>
      </c>
      <c r="EL25" s="23">
        <v>0</v>
      </c>
      <c r="EM25" s="23">
        <v>0</v>
      </c>
      <c r="EN25" s="23">
        <v>0</v>
      </c>
      <c r="EO25" s="23">
        <v>0</v>
      </c>
      <c r="EP25" s="23">
        <v>0</v>
      </c>
      <c r="EQ25" s="23">
        <v>0</v>
      </c>
      <c r="ER25" s="23">
        <v>0</v>
      </c>
      <c r="ES25" s="23">
        <v>0</v>
      </c>
      <c r="ET25" s="23">
        <v>0</v>
      </c>
      <c r="EU25" s="23">
        <v>0</v>
      </c>
      <c r="EV25" s="23">
        <v>0</v>
      </c>
      <c r="EW25" s="23">
        <v>0</v>
      </c>
      <c r="EX25" s="23">
        <v>0</v>
      </c>
      <c r="EY25" s="23">
        <v>0</v>
      </c>
      <c r="EZ25" s="23">
        <v>0</v>
      </c>
      <c r="FA25" s="23">
        <v>0</v>
      </c>
      <c r="FB25" s="23">
        <v>0</v>
      </c>
      <c r="FC25" s="23">
        <v>0</v>
      </c>
      <c r="FD25" s="23">
        <v>0</v>
      </c>
      <c r="FE25" s="23">
        <v>0</v>
      </c>
      <c r="FF25" s="23">
        <v>0</v>
      </c>
      <c r="FG25" s="23">
        <v>0</v>
      </c>
      <c r="FH25" s="23">
        <v>0</v>
      </c>
      <c r="FI25" s="23">
        <v>0</v>
      </c>
      <c r="FJ25" s="23">
        <v>0</v>
      </c>
      <c r="FK25" s="23">
        <v>0</v>
      </c>
      <c r="FL25" s="23">
        <v>0</v>
      </c>
      <c r="FM25" s="23">
        <v>80</v>
      </c>
      <c r="FN25" s="23" t="s">
        <v>152</v>
      </c>
      <c r="FO25" s="23" t="s">
        <v>444</v>
      </c>
      <c r="FP25" s="23">
        <v>0</v>
      </c>
      <c r="FQ25" s="23" t="s">
        <v>72</v>
      </c>
      <c r="FR25" s="23" t="s">
        <v>72</v>
      </c>
      <c r="FS25" s="23" t="s">
        <v>72</v>
      </c>
      <c r="FT25" s="23" t="s">
        <v>6581</v>
      </c>
      <c r="FU25" s="23" t="s">
        <v>6608</v>
      </c>
      <c r="FV25" s="23">
        <v>0</v>
      </c>
      <c r="FW25" s="23" t="s">
        <v>72</v>
      </c>
      <c r="FX25" s="23" t="s">
        <v>72</v>
      </c>
      <c r="FY25" s="23" t="s">
        <v>72</v>
      </c>
      <c r="FZ25" s="23" t="s">
        <v>6581</v>
      </c>
      <c r="GA25" s="23" t="s">
        <v>6608</v>
      </c>
      <c r="GB25" s="23" t="s">
        <v>72</v>
      </c>
      <c r="GC25" s="23" t="s">
        <v>72</v>
      </c>
      <c r="GD25" s="23" t="s">
        <v>72</v>
      </c>
      <c r="GE25" s="23" t="s">
        <v>72</v>
      </c>
      <c r="GF25" s="23">
        <v>21</v>
      </c>
      <c r="GG25" s="23">
        <v>21</v>
      </c>
      <c r="GH25" s="23">
        <v>21</v>
      </c>
      <c r="GI25" s="23">
        <v>0</v>
      </c>
      <c r="GJ25" s="23">
        <v>0</v>
      </c>
      <c r="GK25" s="23">
        <v>0</v>
      </c>
      <c r="GL25" s="23">
        <v>19</v>
      </c>
      <c r="GM25" s="23">
        <v>19</v>
      </c>
      <c r="GN25" s="23">
        <v>19</v>
      </c>
      <c r="GO25" s="23">
        <v>0</v>
      </c>
      <c r="GP25" s="23">
        <v>0</v>
      </c>
      <c r="GQ25" s="23">
        <v>0</v>
      </c>
      <c r="GR25" s="23">
        <v>0</v>
      </c>
      <c r="GS25" s="23">
        <v>0</v>
      </c>
      <c r="GT25" s="23">
        <v>0</v>
      </c>
      <c r="GU25" s="23">
        <v>0</v>
      </c>
      <c r="GV25" s="23">
        <v>0</v>
      </c>
      <c r="GW25" s="23">
        <v>0</v>
      </c>
      <c r="GX25" s="23">
        <v>0</v>
      </c>
      <c r="GY25" s="23">
        <v>0</v>
      </c>
      <c r="GZ25" s="23">
        <v>0</v>
      </c>
      <c r="HA25" s="23">
        <v>0</v>
      </c>
      <c r="HB25" s="23">
        <v>0</v>
      </c>
      <c r="HC25" s="23">
        <v>0</v>
      </c>
      <c r="HD25" s="23">
        <v>0</v>
      </c>
      <c r="HE25" s="23">
        <v>0</v>
      </c>
      <c r="HF25" s="23">
        <v>0</v>
      </c>
      <c r="HG25" s="23">
        <v>0</v>
      </c>
      <c r="HH25" s="23">
        <v>0</v>
      </c>
      <c r="HI25" s="23">
        <v>0</v>
      </c>
      <c r="HJ25" s="23">
        <v>0</v>
      </c>
      <c r="HK25" s="23">
        <v>0</v>
      </c>
      <c r="HL25" s="23">
        <v>0</v>
      </c>
      <c r="HM25" s="23">
        <v>0</v>
      </c>
      <c r="HN25" s="23">
        <v>0</v>
      </c>
      <c r="HO25" s="23">
        <v>0</v>
      </c>
      <c r="HP25" s="23" t="s">
        <v>68</v>
      </c>
      <c r="HQ25" s="23">
        <v>21</v>
      </c>
      <c r="HR25" s="23">
        <v>19</v>
      </c>
      <c r="HS25" s="23">
        <v>0</v>
      </c>
      <c r="HT25" s="23">
        <v>0</v>
      </c>
      <c r="HU25" s="23">
        <v>0</v>
      </c>
      <c r="HV25" s="23">
        <v>0</v>
      </c>
      <c r="HW25" s="22">
        <v>19</v>
      </c>
      <c r="HX25" s="22">
        <v>13</v>
      </c>
      <c r="HY25" s="23">
        <v>97</v>
      </c>
      <c r="HZ25" s="23">
        <v>13</v>
      </c>
      <c r="IA25" s="23"/>
      <c r="IB25" s="23"/>
      <c r="IC25" s="25" t="s">
        <v>7300</v>
      </c>
      <c r="ID25" s="26">
        <v>24</v>
      </c>
      <c r="IE25" s="260" t="s">
        <v>6420</v>
      </c>
      <c r="IF25" s="25" t="s">
        <v>7091</v>
      </c>
      <c r="IG25" s="260" t="s">
        <v>6421</v>
      </c>
      <c r="IH25" s="260" t="s">
        <v>6422</v>
      </c>
      <c r="II25" s="342" t="s">
        <v>6421</v>
      </c>
      <c r="IJ25" s="260">
        <v>44931</v>
      </c>
      <c r="IK25" s="261">
        <v>3</v>
      </c>
      <c r="IL25" s="262" t="s">
        <v>7176</v>
      </c>
      <c r="IM25" s="262" t="s">
        <v>6427</v>
      </c>
      <c r="IN25" s="262" t="s">
        <v>7177</v>
      </c>
      <c r="IO25" s="262" t="s">
        <v>72</v>
      </c>
      <c r="IP25" s="262" t="s">
        <v>72</v>
      </c>
      <c r="IQ25" s="262" t="s">
        <v>72</v>
      </c>
      <c r="IR25" s="262">
        <v>2</v>
      </c>
      <c r="IS25" s="262">
        <v>1</v>
      </c>
      <c r="IT25" s="262" t="s">
        <v>6406</v>
      </c>
      <c r="IU25" s="262" t="s">
        <v>6406</v>
      </c>
    </row>
    <row r="26" spans="1:255" ht="114.75">
      <c r="A26" s="22">
        <v>25</v>
      </c>
      <c r="B26" s="22" t="s">
        <v>6192</v>
      </c>
      <c r="C26" s="22" t="s">
        <v>277</v>
      </c>
      <c r="D26" s="22" t="s">
        <v>6614</v>
      </c>
      <c r="E26" s="22" t="s">
        <v>6609</v>
      </c>
      <c r="F26" s="22" t="s">
        <v>153</v>
      </c>
      <c r="G26" s="22" t="s">
        <v>6610</v>
      </c>
      <c r="H26" s="22" t="s">
        <v>6611</v>
      </c>
      <c r="I26" s="22">
        <v>2</v>
      </c>
      <c r="J26" s="22" t="s">
        <v>6612</v>
      </c>
      <c r="K26" s="24" t="s">
        <v>7165</v>
      </c>
      <c r="L26" s="24" t="s">
        <v>7297</v>
      </c>
      <c r="M26" s="22" t="s">
        <v>6334</v>
      </c>
      <c r="N26" s="22" t="s">
        <v>7301</v>
      </c>
      <c r="O26" s="22" t="s">
        <v>7168</v>
      </c>
      <c r="P26" s="22" t="s">
        <v>6131</v>
      </c>
      <c r="Q26" s="22" t="s">
        <v>7221</v>
      </c>
      <c r="R26" s="22" t="s">
        <v>7222</v>
      </c>
      <c r="S26" s="22" t="s">
        <v>7171</v>
      </c>
      <c r="T26" s="22" t="s">
        <v>7286</v>
      </c>
      <c r="U26" s="22">
        <v>25</v>
      </c>
      <c r="V26" s="22"/>
      <c r="W26" s="22" t="b">
        <v>1</v>
      </c>
      <c r="X26" s="22" t="b">
        <v>0</v>
      </c>
      <c r="Y26" s="22" t="s">
        <v>72</v>
      </c>
      <c r="Z26" s="22" t="b">
        <v>1</v>
      </c>
      <c r="AA26" s="22">
        <v>10</v>
      </c>
      <c r="AB26" s="22" t="b">
        <v>0</v>
      </c>
      <c r="AC26" s="22" t="b">
        <v>1</v>
      </c>
      <c r="AD26" s="22">
        <v>0</v>
      </c>
      <c r="AE26" s="22"/>
      <c r="AF26" s="22">
        <v>0</v>
      </c>
      <c r="AG26" s="22">
        <v>0</v>
      </c>
      <c r="AH26" s="23"/>
      <c r="AI26" s="350" t="s">
        <v>6292</v>
      </c>
      <c r="AJ26" s="350" t="s">
        <v>6291</v>
      </c>
      <c r="AK26" s="22">
        <v>6</v>
      </c>
      <c r="AL26" s="258" t="s">
        <v>5765</v>
      </c>
      <c r="AM26" s="258" t="s">
        <v>7287</v>
      </c>
      <c r="AN26" s="258" t="s">
        <v>5964</v>
      </c>
      <c r="AO26" s="22" t="s">
        <v>206</v>
      </c>
      <c r="AP26" s="23" t="s">
        <v>6291</v>
      </c>
      <c r="AQ26" s="23" t="s">
        <v>6291</v>
      </c>
      <c r="AR26" s="23">
        <v>0</v>
      </c>
      <c r="AS26" s="23" t="s">
        <v>72</v>
      </c>
      <c r="AT26" s="23" t="s">
        <v>72</v>
      </c>
      <c r="AU26" s="23" t="s">
        <v>72</v>
      </c>
      <c r="AV26" s="23" t="s">
        <v>277</v>
      </c>
      <c r="AW26" s="23" t="s">
        <v>277</v>
      </c>
      <c r="AX26" s="23" t="s">
        <v>72</v>
      </c>
      <c r="AY26" s="23" t="s">
        <v>72</v>
      </c>
      <c r="AZ26" s="23" t="s">
        <v>72</v>
      </c>
      <c r="BA26" s="23" t="s">
        <v>72</v>
      </c>
      <c r="BB26" s="23" t="s">
        <v>6335</v>
      </c>
      <c r="BC26" s="23" t="s">
        <v>6614</v>
      </c>
      <c r="BD26" s="23" t="s">
        <v>6614</v>
      </c>
      <c r="BE26" s="23">
        <v>0</v>
      </c>
      <c r="BF26" s="23" t="s">
        <v>72</v>
      </c>
      <c r="BG26" s="23" t="s">
        <v>72</v>
      </c>
      <c r="BH26" s="23" t="s">
        <v>72</v>
      </c>
      <c r="BI26" s="23" t="s">
        <v>569</v>
      </c>
      <c r="BJ26" s="23" t="s">
        <v>639</v>
      </c>
      <c r="BK26" s="23">
        <v>0</v>
      </c>
      <c r="BL26" s="23" t="s">
        <v>72</v>
      </c>
      <c r="BM26" s="23" t="s">
        <v>72</v>
      </c>
      <c r="BN26" s="23" t="s">
        <v>72</v>
      </c>
      <c r="BO26" s="350">
        <v>3</v>
      </c>
      <c r="BP26" s="350">
        <v>3</v>
      </c>
      <c r="BQ26" s="350">
        <v>0</v>
      </c>
      <c r="BR26" s="350">
        <v>0</v>
      </c>
      <c r="BS26" s="350">
        <v>0</v>
      </c>
      <c r="BT26" s="351">
        <v>0</v>
      </c>
      <c r="BU26" s="23" t="s">
        <v>6498</v>
      </c>
      <c r="BV26" s="23" t="s">
        <v>39</v>
      </c>
      <c r="BW26" s="23" t="s">
        <v>72</v>
      </c>
      <c r="BX26" s="23" t="s">
        <v>72</v>
      </c>
      <c r="BY26" s="23" t="s">
        <v>72</v>
      </c>
      <c r="BZ26" s="23" t="s">
        <v>72</v>
      </c>
      <c r="CA26" s="23">
        <v>3</v>
      </c>
      <c r="CB26" s="23">
        <v>3</v>
      </c>
      <c r="CC26" s="23">
        <v>4</v>
      </c>
      <c r="CD26" s="23">
        <v>0</v>
      </c>
      <c r="CE26" s="23">
        <v>0</v>
      </c>
      <c r="CF26" s="23">
        <v>0</v>
      </c>
      <c r="CG26" s="23">
        <v>2</v>
      </c>
      <c r="CH26" s="23">
        <v>2</v>
      </c>
      <c r="CI26" s="23">
        <v>2</v>
      </c>
      <c r="CJ26" s="23">
        <v>0</v>
      </c>
      <c r="CK26" s="23">
        <v>0</v>
      </c>
      <c r="CL26" s="23">
        <v>0</v>
      </c>
      <c r="CM26" s="23">
        <v>0</v>
      </c>
      <c r="CN26" s="23">
        <v>0</v>
      </c>
      <c r="CO26" s="23">
        <v>0</v>
      </c>
      <c r="CP26" s="23">
        <v>0</v>
      </c>
      <c r="CQ26" s="23">
        <v>0</v>
      </c>
      <c r="CR26" s="23">
        <v>0</v>
      </c>
      <c r="CS26" s="23">
        <v>0</v>
      </c>
      <c r="CT26" s="23">
        <v>0</v>
      </c>
      <c r="CU26" s="23">
        <v>0</v>
      </c>
      <c r="CV26" s="23">
        <v>0</v>
      </c>
      <c r="CW26" s="23">
        <v>0</v>
      </c>
      <c r="CX26" s="23">
        <v>0</v>
      </c>
      <c r="CY26" s="23">
        <v>0</v>
      </c>
      <c r="CZ26" s="23">
        <v>0</v>
      </c>
      <c r="DA26" s="23">
        <v>0</v>
      </c>
      <c r="DB26" s="23">
        <v>0</v>
      </c>
      <c r="DC26" s="23">
        <v>0</v>
      </c>
      <c r="DD26" s="23">
        <v>0</v>
      </c>
      <c r="DE26" s="23">
        <v>0</v>
      </c>
      <c r="DF26" s="23">
        <v>0</v>
      </c>
      <c r="DG26" s="23">
        <v>0</v>
      </c>
      <c r="DH26" s="23">
        <v>0</v>
      </c>
      <c r="DI26" s="23">
        <v>0</v>
      </c>
      <c r="DJ26" s="23">
        <v>0</v>
      </c>
      <c r="DK26" s="23" t="s">
        <v>6499</v>
      </c>
      <c r="DL26" s="23" t="s">
        <v>6331</v>
      </c>
      <c r="DM26" s="23" t="s">
        <v>72</v>
      </c>
      <c r="DN26" s="23" t="s">
        <v>72</v>
      </c>
      <c r="DO26" s="23" t="s">
        <v>72</v>
      </c>
      <c r="DP26" s="23" t="s">
        <v>72</v>
      </c>
      <c r="DQ26" s="23" t="s">
        <v>7224</v>
      </c>
      <c r="DR26" s="23" t="s">
        <v>7175</v>
      </c>
      <c r="DS26" s="23" t="s">
        <v>72</v>
      </c>
      <c r="DT26" s="23" t="s">
        <v>72</v>
      </c>
      <c r="DU26" s="23" t="s">
        <v>72</v>
      </c>
      <c r="DV26" s="23" t="s">
        <v>72</v>
      </c>
      <c r="DW26" s="23">
        <v>76</v>
      </c>
      <c r="DX26" s="23">
        <v>76</v>
      </c>
      <c r="DY26" s="23">
        <v>80</v>
      </c>
      <c r="DZ26" s="23">
        <v>0</v>
      </c>
      <c r="EA26" s="23">
        <v>0</v>
      </c>
      <c r="EB26" s="23">
        <v>0</v>
      </c>
      <c r="EC26" s="23">
        <v>80</v>
      </c>
      <c r="ED26" s="23">
        <v>80</v>
      </c>
      <c r="EE26" s="23">
        <v>80</v>
      </c>
      <c r="EF26" s="23">
        <v>80</v>
      </c>
      <c r="EG26" s="23">
        <v>0</v>
      </c>
      <c r="EH26" s="23">
        <v>0</v>
      </c>
      <c r="EI26" s="23">
        <v>0</v>
      </c>
      <c r="EJ26" s="23">
        <v>80</v>
      </c>
      <c r="EK26" s="23">
        <v>0</v>
      </c>
      <c r="EL26" s="23">
        <v>0</v>
      </c>
      <c r="EM26" s="23">
        <v>0</v>
      </c>
      <c r="EN26" s="23">
        <v>0</v>
      </c>
      <c r="EO26" s="23">
        <v>0</v>
      </c>
      <c r="EP26" s="23">
        <v>0</v>
      </c>
      <c r="EQ26" s="23">
        <v>0</v>
      </c>
      <c r="ER26" s="23">
        <v>0</v>
      </c>
      <c r="ES26" s="23">
        <v>0</v>
      </c>
      <c r="ET26" s="23">
        <v>0</v>
      </c>
      <c r="EU26" s="23">
        <v>0</v>
      </c>
      <c r="EV26" s="23">
        <v>0</v>
      </c>
      <c r="EW26" s="23">
        <v>0</v>
      </c>
      <c r="EX26" s="23">
        <v>0</v>
      </c>
      <c r="EY26" s="23">
        <v>0</v>
      </c>
      <c r="EZ26" s="23">
        <v>0</v>
      </c>
      <c r="FA26" s="23">
        <v>0</v>
      </c>
      <c r="FB26" s="23">
        <v>0</v>
      </c>
      <c r="FC26" s="23">
        <v>0</v>
      </c>
      <c r="FD26" s="23">
        <v>0</v>
      </c>
      <c r="FE26" s="23">
        <v>0</v>
      </c>
      <c r="FF26" s="23">
        <v>0</v>
      </c>
      <c r="FG26" s="23">
        <v>0</v>
      </c>
      <c r="FH26" s="23">
        <v>0</v>
      </c>
      <c r="FI26" s="23">
        <v>0</v>
      </c>
      <c r="FJ26" s="23">
        <v>0</v>
      </c>
      <c r="FK26" s="23">
        <v>0</v>
      </c>
      <c r="FL26" s="23">
        <v>0</v>
      </c>
      <c r="FM26" s="23">
        <v>80</v>
      </c>
      <c r="FN26" s="23" t="s">
        <v>152</v>
      </c>
      <c r="FO26" s="23" t="s">
        <v>444</v>
      </c>
      <c r="FP26" s="23">
        <v>0</v>
      </c>
      <c r="FQ26" s="23" t="s">
        <v>72</v>
      </c>
      <c r="FR26" s="23" t="s">
        <v>72</v>
      </c>
      <c r="FS26" s="23" t="s">
        <v>72</v>
      </c>
      <c r="FT26" s="23" t="s">
        <v>6347</v>
      </c>
      <c r="FU26" s="23" t="s">
        <v>6348</v>
      </c>
      <c r="FV26" s="23">
        <v>0</v>
      </c>
      <c r="FW26" s="23" t="s">
        <v>72</v>
      </c>
      <c r="FX26" s="23" t="s">
        <v>72</v>
      </c>
      <c r="FY26" s="23" t="s">
        <v>72</v>
      </c>
      <c r="FZ26" s="23" t="s">
        <v>6347</v>
      </c>
      <c r="GA26" s="23" t="s">
        <v>6348</v>
      </c>
      <c r="GB26" s="23" t="s">
        <v>72</v>
      </c>
      <c r="GC26" s="23" t="s">
        <v>72</v>
      </c>
      <c r="GD26" s="23" t="s">
        <v>72</v>
      </c>
      <c r="GE26" s="23" t="s">
        <v>72</v>
      </c>
      <c r="GF26" s="23">
        <v>27</v>
      </c>
      <c r="GG26" s="23">
        <v>27</v>
      </c>
      <c r="GH26" s="23">
        <v>27</v>
      </c>
      <c r="GI26" s="23">
        <v>0</v>
      </c>
      <c r="GJ26" s="23">
        <v>0</v>
      </c>
      <c r="GK26" s="23">
        <v>0</v>
      </c>
      <c r="GL26" s="23">
        <v>25</v>
      </c>
      <c r="GM26" s="23">
        <v>25</v>
      </c>
      <c r="GN26" s="23">
        <v>25</v>
      </c>
      <c r="GO26" s="23">
        <v>0</v>
      </c>
      <c r="GP26" s="23">
        <v>0</v>
      </c>
      <c r="GQ26" s="23">
        <v>0</v>
      </c>
      <c r="GR26" s="23">
        <v>0</v>
      </c>
      <c r="GS26" s="23">
        <v>0</v>
      </c>
      <c r="GT26" s="23">
        <v>0</v>
      </c>
      <c r="GU26" s="23">
        <v>0</v>
      </c>
      <c r="GV26" s="23">
        <v>0</v>
      </c>
      <c r="GW26" s="23">
        <v>0</v>
      </c>
      <c r="GX26" s="23">
        <v>0</v>
      </c>
      <c r="GY26" s="23">
        <v>0</v>
      </c>
      <c r="GZ26" s="23">
        <v>0</v>
      </c>
      <c r="HA26" s="23">
        <v>0</v>
      </c>
      <c r="HB26" s="23">
        <v>0</v>
      </c>
      <c r="HC26" s="23">
        <v>0</v>
      </c>
      <c r="HD26" s="23">
        <v>0</v>
      </c>
      <c r="HE26" s="23">
        <v>0</v>
      </c>
      <c r="HF26" s="23">
        <v>0</v>
      </c>
      <c r="HG26" s="23">
        <v>0</v>
      </c>
      <c r="HH26" s="23">
        <v>0</v>
      </c>
      <c r="HI26" s="23">
        <v>0</v>
      </c>
      <c r="HJ26" s="23">
        <v>0</v>
      </c>
      <c r="HK26" s="23">
        <v>0</v>
      </c>
      <c r="HL26" s="23">
        <v>0</v>
      </c>
      <c r="HM26" s="23">
        <v>0</v>
      </c>
      <c r="HN26" s="23">
        <v>0</v>
      </c>
      <c r="HO26" s="23">
        <v>0</v>
      </c>
      <c r="HP26" s="23" t="s">
        <v>68</v>
      </c>
      <c r="HQ26" s="23">
        <v>27</v>
      </c>
      <c r="HR26" s="23">
        <v>25</v>
      </c>
      <c r="HS26" s="23">
        <v>0</v>
      </c>
      <c r="HT26" s="23">
        <v>0</v>
      </c>
      <c r="HU26" s="23">
        <v>0</v>
      </c>
      <c r="HV26" s="23">
        <v>0</v>
      </c>
      <c r="HW26" s="22">
        <v>25</v>
      </c>
      <c r="HX26" s="22">
        <v>15</v>
      </c>
      <c r="HY26" s="23">
        <v>97</v>
      </c>
      <c r="HZ26" s="23">
        <v>13</v>
      </c>
      <c r="IA26" s="23"/>
      <c r="IB26" s="23"/>
      <c r="IC26" s="25" t="s">
        <v>7302</v>
      </c>
      <c r="ID26" s="26">
        <v>25</v>
      </c>
      <c r="IE26" s="260" t="s">
        <v>6420</v>
      </c>
      <c r="IF26" s="25" t="s">
        <v>7092</v>
      </c>
      <c r="IG26" s="260" t="s">
        <v>6421</v>
      </c>
      <c r="IH26" s="260" t="s">
        <v>6422</v>
      </c>
      <c r="II26" s="342" t="s">
        <v>6421</v>
      </c>
      <c r="IJ26" s="260">
        <v>44931</v>
      </c>
      <c r="IK26" s="261">
        <v>3</v>
      </c>
      <c r="IL26" s="262" t="s">
        <v>7176</v>
      </c>
      <c r="IM26" s="262" t="s">
        <v>6427</v>
      </c>
      <c r="IN26" s="262" t="s">
        <v>7177</v>
      </c>
      <c r="IO26" s="262" t="s">
        <v>72</v>
      </c>
      <c r="IP26" s="262" t="s">
        <v>72</v>
      </c>
      <c r="IQ26" s="262" t="s">
        <v>72</v>
      </c>
      <c r="IR26" s="262">
        <v>2</v>
      </c>
      <c r="IS26" s="262">
        <v>1</v>
      </c>
      <c r="IT26" s="262" t="s">
        <v>6406</v>
      </c>
      <c r="IU26" s="262" t="s">
        <v>6406</v>
      </c>
    </row>
    <row r="27" spans="1:255" ht="114.75">
      <c r="A27" s="22">
        <v>26</v>
      </c>
      <c r="B27" s="22" t="s">
        <v>6192</v>
      </c>
      <c r="C27" s="22" t="s">
        <v>277</v>
      </c>
      <c r="D27" s="22" t="s">
        <v>6620</v>
      </c>
      <c r="E27" s="22" t="s">
        <v>6615</v>
      </c>
      <c r="F27" s="22" t="s">
        <v>153</v>
      </c>
      <c r="G27" s="22" t="s">
        <v>6616</v>
      </c>
      <c r="H27" s="22" t="s">
        <v>6617</v>
      </c>
      <c r="I27" s="22">
        <v>2</v>
      </c>
      <c r="J27" s="22" t="s">
        <v>6618</v>
      </c>
      <c r="K27" s="24" t="s">
        <v>7165</v>
      </c>
      <c r="L27" s="24" t="s">
        <v>7297</v>
      </c>
      <c r="M27" s="22" t="s">
        <v>6334</v>
      </c>
      <c r="N27" s="22" t="s">
        <v>7303</v>
      </c>
      <c r="O27" s="22" t="s">
        <v>7168</v>
      </c>
      <c r="P27" s="22" t="s">
        <v>6131</v>
      </c>
      <c r="Q27" s="22" t="s">
        <v>7284</v>
      </c>
      <c r="R27" s="22" t="s">
        <v>7285</v>
      </c>
      <c r="S27" s="22" t="s">
        <v>7171</v>
      </c>
      <c r="T27" s="22" t="s">
        <v>7279</v>
      </c>
      <c r="U27" s="22">
        <v>26</v>
      </c>
      <c r="V27" s="22"/>
      <c r="W27" s="22" t="b">
        <v>0</v>
      </c>
      <c r="X27" s="22" t="b">
        <v>0</v>
      </c>
      <c r="Y27" s="22" t="s">
        <v>72</v>
      </c>
      <c r="Z27" s="22" t="b">
        <v>1</v>
      </c>
      <c r="AA27" s="22">
        <v>14</v>
      </c>
      <c r="AB27" s="22" t="b">
        <v>0</v>
      </c>
      <c r="AC27" s="22" t="b">
        <v>1</v>
      </c>
      <c r="AD27" s="22">
        <v>0</v>
      </c>
      <c r="AE27" s="22"/>
      <c r="AF27" s="22">
        <v>0</v>
      </c>
      <c r="AG27" s="22">
        <v>0</v>
      </c>
      <c r="AH27" s="23"/>
      <c r="AI27" s="350" t="s">
        <v>6292</v>
      </c>
      <c r="AJ27" s="350" t="s">
        <v>6291</v>
      </c>
      <c r="AK27" s="22">
        <v>5</v>
      </c>
      <c r="AL27" s="258" t="s">
        <v>5765</v>
      </c>
      <c r="AM27" s="258" t="s">
        <v>7287</v>
      </c>
      <c r="AN27" s="258" t="s">
        <v>5961</v>
      </c>
      <c r="AO27" s="22" t="s">
        <v>206</v>
      </c>
      <c r="AP27" s="23" t="s">
        <v>6291</v>
      </c>
      <c r="AQ27" s="23" t="s">
        <v>6291</v>
      </c>
      <c r="AR27" s="23">
        <v>0</v>
      </c>
      <c r="AS27" s="23" t="s">
        <v>72</v>
      </c>
      <c r="AT27" s="23" t="s">
        <v>72</v>
      </c>
      <c r="AU27" s="23" t="s">
        <v>72</v>
      </c>
      <c r="AV27" s="23" t="s">
        <v>277</v>
      </c>
      <c r="AW27" s="23" t="s">
        <v>277</v>
      </c>
      <c r="AX27" s="23" t="s">
        <v>72</v>
      </c>
      <c r="AY27" s="23" t="s">
        <v>72</v>
      </c>
      <c r="AZ27" s="23" t="s">
        <v>72</v>
      </c>
      <c r="BA27" s="23" t="s">
        <v>72</v>
      </c>
      <c r="BB27" s="23" t="s">
        <v>6335</v>
      </c>
      <c r="BC27" s="23" t="s">
        <v>6620</v>
      </c>
      <c r="BD27" s="23" t="s">
        <v>6620</v>
      </c>
      <c r="BE27" s="23">
        <v>0</v>
      </c>
      <c r="BF27" s="23" t="s">
        <v>72</v>
      </c>
      <c r="BG27" s="23" t="s">
        <v>72</v>
      </c>
      <c r="BH27" s="23" t="s">
        <v>72</v>
      </c>
      <c r="BI27" s="23" t="s">
        <v>569</v>
      </c>
      <c r="BJ27" s="23" t="s">
        <v>639</v>
      </c>
      <c r="BK27" s="23">
        <v>0</v>
      </c>
      <c r="BL27" s="23" t="s">
        <v>72</v>
      </c>
      <c r="BM27" s="23" t="s">
        <v>72</v>
      </c>
      <c r="BN27" s="23" t="s">
        <v>72</v>
      </c>
      <c r="BO27" s="350">
        <v>3</v>
      </c>
      <c r="BP27" s="350">
        <v>3</v>
      </c>
      <c r="BQ27" s="350">
        <v>0</v>
      </c>
      <c r="BR27" s="350">
        <v>0</v>
      </c>
      <c r="BS27" s="350">
        <v>0</v>
      </c>
      <c r="BT27" s="351">
        <v>0</v>
      </c>
      <c r="BU27" s="23" t="s">
        <v>39</v>
      </c>
      <c r="BV27" s="23" t="s">
        <v>39</v>
      </c>
      <c r="BW27" s="23" t="s">
        <v>72</v>
      </c>
      <c r="BX27" s="23" t="s">
        <v>72</v>
      </c>
      <c r="BY27" s="23" t="s">
        <v>72</v>
      </c>
      <c r="BZ27" s="23" t="s">
        <v>72</v>
      </c>
      <c r="CA27" s="23">
        <v>2</v>
      </c>
      <c r="CB27" s="23">
        <v>2</v>
      </c>
      <c r="CC27" s="23">
        <v>2</v>
      </c>
      <c r="CD27" s="23">
        <v>0</v>
      </c>
      <c r="CE27" s="23">
        <v>0</v>
      </c>
      <c r="CF27" s="23">
        <v>0</v>
      </c>
      <c r="CG27" s="23">
        <v>2</v>
      </c>
      <c r="CH27" s="23">
        <v>2</v>
      </c>
      <c r="CI27" s="23">
        <v>2</v>
      </c>
      <c r="CJ27" s="23">
        <v>0</v>
      </c>
      <c r="CK27" s="23">
        <v>0</v>
      </c>
      <c r="CL27" s="23">
        <v>0</v>
      </c>
      <c r="CM27" s="23">
        <v>0</v>
      </c>
      <c r="CN27" s="23">
        <v>0</v>
      </c>
      <c r="CO27" s="23">
        <v>0</v>
      </c>
      <c r="CP27" s="23">
        <v>0</v>
      </c>
      <c r="CQ27" s="23">
        <v>0</v>
      </c>
      <c r="CR27" s="23">
        <v>0</v>
      </c>
      <c r="CS27" s="23">
        <v>0</v>
      </c>
      <c r="CT27" s="23">
        <v>0</v>
      </c>
      <c r="CU27" s="23">
        <v>0</v>
      </c>
      <c r="CV27" s="23">
        <v>0</v>
      </c>
      <c r="CW27" s="23">
        <v>0</v>
      </c>
      <c r="CX27" s="23">
        <v>0</v>
      </c>
      <c r="CY27" s="23">
        <v>0</v>
      </c>
      <c r="CZ27" s="23">
        <v>0</v>
      </c>
      <c r="DA27" s="23">
        <v>0</v>
      </c>
      <c r="DB27" s="23">
        <v>0</v>
      </c>
      <c r="DC27" s="23">
        <v>0</v>
      </c>
      <c r="DD27" s="23">
        <v>0</v>
      </c>
      <c r="DE27" s="23">
        <v>0</v>
      </c>
      <c r="DF27" s="23">
        <v>0</v>
      </c>
      <c r="DG27" s="23">
        <v>0</v>
      </c>
      <c r="DH27" s="23">
        <v>0</v>
      </c>
      <c r="DI27" s="23">
        <v>0</v>
      </c>
      <c r="DJ27" s="23">
        <v>0</v>
      </c>
      <c r="DK27" s="23" t="s">
        <v>6332</v>
      </c>
      <c r="DL27" s="23" t="s">
        <v>6331</v>
      </c>
      <c r="DM27" s="23" t="s">
        <v>72</v>
      </c>
      <c r="DN27" s="23" t="s">
        <v>72</v>
      </c>
      <c r="DO27" s="23" t="s">
        <v>72</v>
      </c>
      <c r="DP27" s="23" t="s">
        <v>72</v>
      </c>
      <c r="DQ27" s="23" t="s">
        <v>7288</v>
      </c>
      <c r="DR27" s="23" t="s">
        <v>7175</v>
      </c>
      <c r="DS27" s="23" t="s">
        <v>72</v>
      </c>
      <c r="DT27" s="23" t="s">
        <v>72</v>
      </c>
      <c r="DU27" s="23" t="s">
        <v>72</v>
      </c>
      <c r="DV27" s="23" t="s">
        <v>72</v>
      </c>
      <c r="DW27" s="23">
        <v>40</v>
      </c>
      <c r="DX27" s="23">
        <v>40</v>
      </c>
      <c r="DY27" s="23">
        <v>40</v>
      </c>
      <c r="DZ27" s="23">
        <v>0</v>
      </c>
      <c r="EA27" s="23">
        <v>0</v>
      </c>
      <c r="EB27" s="23">
        <v>0</v>
      </c>
      <c r="EC27" s="23">
        <v>40</v>
      </c>
      <c r="ED27" s="23">
        <v>80</v>
      </c>
      <c r="EE27" s="23">
        <v>80</v>
      </c>
      <c r="EF27" s="23">
        <v>80</v>
      </c>
      <c r="EG27" s="23">
        <v>0</v>
      </c>
      <c r="EH27" s="23">
        <v>0</v>
      </c>
      <c r="EI27" s="23">
        <v>0</v>
      </c>
      <c r="EJ27" s="23">
        <v>80</v>
      </c>
      <c r="EK27" s="23">
        <v>0</v>
      </c>
      <c r="EL27" s="23">
        <v>0</v>
      </c>
      <c r="EM27" s="23">
        <v>0</v>
      </c>
      <c r="EN27" s="23">
        <v>0</v>
      </c>
      <c r="EO27" s="23">
        <v>0</v>
      </c>
      <c r="EP27" s="23">
        <v>0</v>
      </c>
      <c r="EQ27" s="23">
        <v>0</v>
      </c>
      <c r="ER27" s="23">
        <v>0</v>
      </c>
      <c r="ES27" s="23">
        <v>0</v>
      </c>
      <c r="ET27" s="23">
        <v>0</v>
      </c>
      <c r="EU27" s="23">
        <v>0</v>
      </c>
      <c r="EV27" s="23">
        <v>0</v>
      </c>
      <c r="EW27" s="23">
        <v>0</v>
      </c>
      <c r="EX27" s="23">
        <v>0</v>
      </c>
      <c r="EY27" s="23">
        <v>0</v>
      </c>
      <c r="EZ27" s="23">
        <v>0</v>
      </c>
      <c r="FA27" s="23">
        <v>0</v>
      </c>
      <c r="FB27" s="23">
        <v>0</v>
      </c>
      <c r="FC27" s="23">
        <v>0</v>
      </c>
      <c r="FD27" s="23">
        <v>0</v>
      </c>
      <c r="FE27" s="23">
        <v>0</v>
      </c>
      <c r="FF27" s="23">
        <v>0</v>
      </c>
      <c r="FG27" s="23">
        <v>0</v>
      </c>
      <c r="FH27" s="23">
        <v>0</v>
      </c>
      <c r="FI27" s="23">
        <v>0</v>
      </c>
      <c r="FJ27" s="23">
        <v>0</v>
      </c>
      <c r="FK27" s="23">
        <v>0</v>
      </c>
      <c r="FL27" s="23">
        <v>0</v>
      </c>
      <c r="FM27" s="23">
        <v>80</v>
      </c>
      <c r="FN27" s="23" t="s">
        <v>152</v>
      </c>
      <c r="FO27" s="23" t="s">
        <v>444</v>
      </c>
      <c r="FP27" s="23">
        <v>0</v>
      </c>
      <c r="FQ27" s="23" t="s">
        <v>72</v>
      </c>
      <c r="FR27" s="23" t="s">
        <v>72</v>
      </c>
      <c r="FS27" s="23" t="s">
        <v>72</v>
      </c>
      <c r="FT27" s="23" t="s">
        <v>6446</v>
      </c>
      <c r="FU27" s="23" t="s">
        <v>6581</v>
      </c>
      <c r="FV27" s="23">
        <v>0</v>
      </c>
      <c r="FW27" s="23" t="s">
        <v>72</v>
      </c>
      <c r="FX27" s="23" t="s">
        <v>72</v>
      </c>
      <c r="FY27" s="23" t="s">
        <v>72</v>
      </c>
      <c r="FZ27" s="23" t="s">
        <v>6446</v>
      </c>
      <c r="GA27" s="23" t="s">
        <v>6581</v>
      </c>
      <c r="GB27" s="23" t="s">
        <v>72</v>
      </c>
      <c r="GC27" s="23" t="s">
        <v>72</v>
      </c>
      <c r="GD27" s="23" t="s">
        <v>72</v>
      </c>
      <c r="GE27" s="23" t="s">
        <v>72</v>
      </c>
      <c r="GF27" s="23">
        <v>23</v>
      </c>
      <c r="GG27" s="23">
        <v>23</v>
      </c>
      <c r="GH27" s="23">
        <v>23</v>
      </c>
      <c r="GI27" s="23">
        <v>0</v>
      </c>
      <c r="GJ27" s="23">
        <v>0</v>
      </c>
      <c r="GK27" s="23">
        <v>0</v>
      </c>
      <c r="GL27" s="23">
        <v>21</v>
      </c>
      <c r="GM27" s="23">
        <v>21</v>
      </c>
      <c r="GN27" s="23">
        <v>21</v>
      </c>
      <c r="GO27" s="23">
        <v>0</v>
      </c>
      <c r="GP27" s="23">
        <v>0</v>
      </c>
      <c r="GQ27" s="23">
        <v>0</v>
      </c>
      <c r="GR27" s="23">
        <v>0</v>
      </c>
      <c r="GS27" s="23">
        <v>0</v>
      </c>
      <c r="GT27" s="23">
        <v>0</v>
      </c>
      <c r="GU27" s="23">
        <v>0</v>
      </c>
      <c r="GV27" s="23">
        <v>0</v>
      </c>
      <c r="GW27" s="23">
        <v>0</v>
      </c>
      <c r="GX27" s="23">
        <v>0</v>
      </c>
      <c r="GY27" s="23">
        <v>0</v>
      </c>
      <c r="GZ27" s="23">
        <v>0</v>
      </c>
      <c r="HA27" s="23">
        <v>0</v>
      </c>
      <c r="HB27" s="23">
        <v>0</v>
      </c>
      <c r="HC27" s="23">
        <v>0</v>
      </c>
      <c r="HD27" s="23">
        <v>0</v>
      </c>
      <c r="HE27" s="23">
        <v>0</v>
      </c>
      <c r="HF27" s="23">
        <v>0</v>
      </c>
      <c r="HG27" s="23">
        <v>0</v>
      </c>
      <c r="HH27" s="23">
        <v>0</v>
      </c>
      <c r="HI27" s="23">
        <v>0</v>
      </c>
      <c r="HJ27" s="23">
        <v>0</v>
      </c>
      <c r="HK27" s="23">
        <v>0</v>
      </c>
      <c r="HL27" s="23">
        <v>0</v>
      </c>
      <c r="HM27" s="23">
        <v>0</v>
      </c>
      <c r="HN27" s="23">
        <v>0</v>
      </c>
      <c r="HO27" s="23">
        <v>0</v>
      </c>
      <c r="HP27" s="23" t="s">
        <v>68</v>
      </c>
      <c r="HQ27" s="23">
        <v>23</v>
      </c>
      <c r="HR27" s="23">
        <v>21</v>
      </c>
      <c r="HS27" s="23">
        <v>0</v>
      </c>
      <c r="HT27" s="23">
        <v>0</v>
      </c>
      <c r="HU27" s="23">
        <v>0</v>
      </c>
      <c r="HV27" s="23">
        <v>0</v>
      </c>
      <c r="HW27" s="22">
        <v>21</v>
      </c>
      <c r="HX27" s="22">
        <v>7</v>
      </c>
      <c r="HY27" s="23">
        <v>97</v>
      </c>
      <c r="HZ27" s="23">
        <v>13</v>
      </c>
      <c r="IA27" s="23"/>
      <c r="IB27" s="23"/>
      <c r="IC27" s="25" t="s">
        <v>7304</v>
      </c>
      <c r="ID27" s="26">
        <v>26</v>
      </c>
      <c r="IE27" s="260" t="s">
        <v>6420</v>
      </c>
      <c r="IF27" s="25" t="s">
        <v>7093</v>
      </c>
      <c r="IG27" s="260" t="s">
        <v>6421</v>
      </c>
      <c r="IH27" s="260" t="s">
        <v>6422</v>
      </c>
      <c r="II27" s="342" t="s">
        <v>6421</v>
      </c>
      <c r="IJ27" s="260">
        <v>44931</v>
      </c>
      <c r="IK27" s="261">
        <v>3</v>
      </c>
      <c r="IL27" s="262" t="s">
        <v>7176</v>
      </c>
      <c r="IM27" s="262" t="s">
        <v>6427</v>
      </c>
      <c r="IN27" s="262" t="s">
        <v>7177</v>
      </c>
      <c r="IO27" s="262" t="s">
        <v>72</v>
      </c>
      <c r="IP27" s="262" t="s">
        <v>72</v>
      </c>
      <c r="IQ27" s="262" t="s">
        <v>72</v>
      </c>
      <c r="IR27" s="262">
        <v>2</v>
      </c>
      <c r="IS27" s="262">
        <v>1</v>
      </c>
      <c r="IT27" s="262" t="s">
        <v>6406</v>
      </c>
      <c r="IU27" s="262" t="s">
        <v>6406</v>
      </c>
    </row>
    <row r="28" spans="1:255" ht="114.75">
      <c r="A28" s="22">
        <v>27</v>
      </c>
      <c r="B28" s="22" t="s">
        <v>6192</v>
      </c>
      <c r="C28" s="22" t="s">
        <v>277</v>
      </c>
      <c r="D28" s="22" t="s">
        <v>6626</v>
      </c>
      <c r="E28" s="22" t="s">
        <v>6621</v>
      </c>
      <c r="F28" s="22" t="s">
        <v>153</v>
      </c>
      <c r="G28" s="22" t="s">
        <v>6622</v>
      </c>
      <c r="H28" s="22" t="s">
        <v>6623</v>
      </c>
      <c r="I28" s="22">
        <v>2</v>
      </c>
      <c r="J28" s="22" t="s">
        <v>6624</v>
      </c>
      <c r="K28" s="24" t="s">
        <v>7165</v>
      </c>
      <c r="L28" s="24" t="s">
        <v>7297</v>
      </c>
      <c r="M28" s="22" t="s">
        <v>6334</v>
      </c>
      <c r="N28" s="22" t="s">
        <v>7305</v>
      </c>
      <c r="O28" s="22" t="s">
        <v>7168</v>
      </c>
      <c r="P28" s="22" t="s">
        <v>6131</v>
      </c>
      <c r="Q28" s="22" t="s">
        <v>7169</v>
      </c>
      <c r="R28" s="22" t="s">
        <v>7170</v>
      </c>
      <c r="S28" s="22" t="s">
        <v>7171</v>
      </c>
      <c r="T28" s="22" t="s">
        <v>7306</v>
      </c>
      <c r="U28" s="22">
        <v>27</v>
      </c>
      <c r="V28" s="22"/>
      <c r="W28" s="22" t="b">
        <v>1</v>
      </c>
      <c r="X28" s="22" t="b">
        <v>1</v>
      </c>
      <c r="Y28" s="22">
        <v>42</v>
      </c>
      <c r="Z28" s="22" t="b">
        <v>1</v>
      </c>
      <c r="AA28" s="22">
        <v>10</v>
      </c>
      <c r="AB28" s="22" t="b">
        <v>0</v>
      </c>
      <c r="AC28" s="22" t="b">
        <v>1</v>
      </c>
      <c r="AD28" s="22">
        <v>0</v>
      </c>
      <c r="AE28" s="22"/>
      <c r="AF28" s="22">
        <v>0</v>
      </c>
      <c r="AG28" s="22">
        <v>0</v>
      </c>
      <c r="AH28" s="23"/>
      <c r="AI28" s="350" t="s">
        <v>6292</v>
      </c>
      <c r="AJ28" s="350" t="s">
        <v>6291</v>
      </c>
      <c r="AK28" s="22">
        <v>4</v>
      </c>
      <c r="AL28" s="258" t="s">
        <v>5765</v>
      </c>
      <c r="AM28" s="258" t="s">
        <v>7287</v>
      </c>
      <c r="AN28" s="258" t="s">
        <v>5961</v>
      </c>
      <c r="AO28" s="22" t="s">
        <v>206</v>
      </c>
      <c r="AP28" s="23" t="s">
        <v>6291</v>
      </c>
      <c r="AQ28" s="23" t="s">
        <v>6291</v>
      </c>
      <c r="AR28" s="23">
        <v>0</v>
      </c>
      <c r="AS28" s="23" t="s">
        <v>72</v>
      </c>
      <c r="AT28" s="23" t="s">
        <v>72</v>
      </c>
      <c r="AU28" s="23" t="s">
        <v>72</v>
      </c>
      <c r="AV28" s="23" t="s">
        <v>277</v>
      </c>
      <c r="AW28" s="23" t="s">
        <v>277</v>
      </c>
      <c r="AX28" s="23" t="s">
        <v>72</v>
      </c>
      <c r="AY28" s="23" t="s">
        <v>72</v>
      </c>
      <c r="AZ28" s="23" t="s">
        <v>72</v>
      </c>
      <c r="BA28" s="23" t="s">
        <v>72</v>
      </c>
      <c r="BB28" s="23" t="s">
        <v>6335</v>
      </c>
      <c r="BC28" s="23" t="s">
        <v>6626</v>
      </c>
      <c r="BD28" s="23" t="s">
        <v>6626</v>
      </c>
      <c r="BE28" s="23">
        <v>0</v>
      </c>
      <c r="BF28" s="23" t="s">
        <v>72</v>
      </c>
      <c r="BG28" s="23" t="s">
        <v>72</v>
      </c>
      <c r="BH28" s="23" t="s">
        <v>72</v>
      </c>
      <c r="BI28" s="23" t="s">
        <v>569</v>
      </c>
      <c r="BJ28" s="23" t="s">
        <v>639</v>
      </c>
      <c r="BK28" s="23">
        <v>0</v>
      </c>
      <c r="BL28" s="23" t="s">
        <v>72</v>
      </c>
      <c r="BM28" s="23" t="s">
        <v>72</v>
      </c>
      <c r="BN28" s="23" t="s">
        <v>72</v>
      </c>
      <c r="BO28" s="350">
        <v>3</v>
      </c>
      <c r="BP28" s="350">
        <v>3</v>
      </c>
      <c r="BQ28" s="350">
        <v>0</v>
      </c>
      <c r="BR28" s="350">
        <v>0</v>
      </c>
      <c r="BS28" s="350">
        <v>0</v>
      </c>
      <c r="BT28" s="351">
        <v>0</v>
      </c>
      <c r="BU28" s="23" t="s">
        <v>38</v>
      </c>
      <c r="BV28" s="23" t="s">
        <v>39</v>
      </c>
      <c r="BW28" s="23" t="s">
        <v>72</v>
      </c>
      <c r="BX28" s="23" t="s">
        <v>72</v>
      </c>
      <c r="BY28" s="23" t="s">
        <v>72</v>
      </c>
      <c r="BZ28" s="23" t="s">
        <v>72</v>
      </c>
      <c r="CA28" s="23">
        <v>4</v>
      </c>
      <c r="CB28" s="23">
        <v>4</v>
      </c>
      <c r="CC28" s="23">
        <v>4</v>
      </c>
      <c r="CD28" s="23">
        <v>0</v>
      </c>
      <c r="CE28" s="23">
        <v>0</v>
      </c>
      <c r="CF28" s="23">
        <v>0</v>
      </c>
      <c r="CG28" s="23">
        <v>2</v>
      </c>
      <c r="CH28" s="23">
        <v>2</v>
      </c>
      <c r="CI28" s="23">
        <v>2</v>
      </c>
      <c r="CJ28" s="23">
        <v>0</v>
      </c>
      <c r="CK28" s="23">
        <v>0</v>
      </c>
      <c r="CL28" s="23">
        <v>0</v>
      </c>
      <c r="CM28" s="23">
        <v>0</v>
      </c>
      <c r="CN28" s="23">
        <v>0</v>
      </c>
      <c r="CO28" s="23">
        <v>0</v>
      </c>
      <c r="CP28" s="23">
        <v>0</v>
      </c>
      <c r="CQ28" s="23">
        <v>0</v>
      </c>
      <c r="CR28" s="23">
        <v>0</v>
      </c>
      <c r="CS28" s="23">
        <v>0</v>
      </c>
      <c r="CT28" s="23">
        <v>0</v>
      </c>
      <c r="CU28" s="23">
        <v>0</v>
      </c>
      <c r="CV28" s="23">
        <v>0</v>
      </c>
      <c r="CW28" s="23">
        <v>0</v>
      </c>
      <c r="CX28" s="23">
        <v>0</v>
      </c>
      <c r="CY28" s="23">
        <v>0</v>
      </c>
      <c r="CZ28" s="23">
        <v>0</v>
      </c>
      <c r="DA28" s="23">
        <v>0</v>
      </c>
      <c r="DB28" s="23">
        <v>0</v>
      </c>
      <c r="DC28" s="23">
        <v>0</v>
      </c>
      <c r="DD28" s="23">
        <v>0</v>
      </c>
      <c r="DE28" s="23">
        <v>0</v>
      </c>
      <c r="DF28" s="23">
        <v>0</v>
      </c>
      <c r="DG28" s="23">
        <v>0</v>
      </c>
      <c r="DH28" s="23">
        <v>0</v>
      </c>
      <c r="DI28" s="23">
        <v>0</v>
      </c>
      <c r="DJ28" s="23">
        <v>0</v>
      </c>
      <c r="DK28" s="23" t="s">
        <v>6331</v>
      </c>
      <c r="DL28" s="23" t="s">
        <v>6331</v>
      </c>
      <c r="DM28" s="23" t="s">
        <v>72</v>
      </c>
      <c r="DN28" s="23" t="s">
        <v>72</v>
      </c>
      <c r="DO28" s="23" t="s">
        <v>72</v>
      </c>
      <c r="DP28" s="23" t="s">
        <v>72</v>
      </c>
      <c r="DQ28" s="23" t="s">
        <v>7175</v>
      </c>
      <c r="DR28" s="23" t="s">
        <v>7175</v>
      </c>
      <c r="DS28" s="23" t="s">
        <v>72</v>
      </c>
      <c r="DT28" s="23" t="s">
        <v>72</v>
      </c>
      <c r="DU28" s="23" t="s">
        <v>72</v>
      </c>
      <c r="DV28" s="23" t="s">
        <v>72</v>
      </c>
      <c r="DW28" s="23">
        <v>80</v>
      </c>
      <c r="DX28" s="23">
        <v>80</v>
      </c>
      <c r="DY28" s="23">
        <v>80</v>
      </c>
      <c r="DZ28" s="23">
        <v>0</v>
      </c>
      <c r="EA28" s="23">
        <v>0</v>
      </c>
      <c r="EB28" s="23">
        <v>0</v>
      </c>
      <c r="EC28" s="23">
        <v>80</v>
      </c>
      <c r="ED28" s="23">
        <v>80</v>
      </c>
      <c r="EE28" s="23">
        <v>80</v>
      </c>
      <c r="EF28" s="23">
        <v>80</v>
      </c>
      <c r="EG28" s="23">
        <v>0</v>
      </c>
      <c r="EH28" s="23">
        <v>0</v>
      </c>
      <c r="EI28" s="23">
        <v>0</v>
      </c>
      <c r="EJ28" s="23">
        <v>80</v>
      </c>
      <c r="EK28" s="23">
        <v>0</v>
      </c>
      <c r="EL28" s="23">
        <v>0</v>
      </c>
      <c r="EM28" s="23">
        <v>0</v>
      </c>
      <c r="EN28" s="23">
        <v>0</v>
      </c>
      <c r="EO28" s="23">
        <v>0</v>
      </c>
      <c r="EP28" s="23">
        <v>0</v>
      </c>
      <c r="EQ28" s="23">
        <v>0</v>
      </c>
      <c r="ER28" s="23">
        <v>0</v>
      </c>
      <c r="ES28" s="23">
        <v>0</v>
      </c>
      <c r="ET28" s="23">
        <v>0</v>
      </c>
      <c r="EU28" s="23">
        <v>0</v>
      </c>
      <c r="EV28" s="23">
        <v>0</v>
      </c>
      <c r="EW28" s="23">
        <v>0</v>
      </c>
      <c r="EX28" s="23">
        <v>0</v>
      </c>
      <c r="EY28" s="23">
        <v>0</v>
      </c>
      <c r="EZ28" s="23">
        <v>0</v>
      </c>
      <c r="FA28" s="23">
        <v>0</v>
      </c>
      <c r="FB28" s="23">
        <v>0</v>
      </c>
      <c r="FC28" s="23">
        <v>0</v>
      </c>
      <c r="FD28" s="23">
        <v>0</v>
      </c>
      <c r="FE28" s="23">
        <v>0</v>
      </c>
      <c r="FF28" s="23">
        <v>0</v>
      </c>
      <c r="FG28" s="23">
        <v>0</v>
      </c>
      <c r="FH28" s="23">
        <v>0</v>
      </c>
      <c r="FI28" s="23">
        <v>0</v>
      </c>
      <c r="FJ28" s="23">
        <v>0</v>
      </c>
      <c r="FK28" s="23">
        <v>0</v>
      </c>
      <c r="FL28" s="23">
        <v>0</v>
      </c>
      <c r="FM28" s="23">
        <v>80</v>
      </c>
      <c r="FN28" s="23" t="s">
        <v>152</v>
      </c>
      <c r="FO28" s="23" t="s">
        <v>444</v>
      </c>
      <c r="FP28" s="23">
        <v>0</v>
      </c>
      <c r="FQ28" s="23" t="s">
        <v>72</v>
      </c>
      <c r="FR28" s="23" t="s">
        <v>72</v>
      </c>
      <c r="FS28" s="23" t="s">
        <v>72</v>
      </c>
      <c r="FT28" s="23" t="s">
        <v>6424</v>
      </c>
      <c r="FU28" s="23" t="s">
        <v>6572</v>
      </c>
      <c r="FV28" s="23">
        <v>0</v>
      </c>
      <c r="FW28" s="23" t="s">
        <v>72</v>
      </c>
      <c r="FX28" s="23" t="s">
        <v>72</v>
      </c>
      <c r="FY28" s="23" t="s">
        <v>72</v>
      </c>
      <c r="FZ28" s="23" t="s">
        <v>6424</v>
      </c>
      <c r="GA28" s="23" t="s">
        <v>6572</v>
      </c>
      <c r="GB28" s="23" t="s">
        <v>72</v>
      </c>
      <c r="GC28" s="23" t="s">
        <v>72</v>
      </c>
      <c r="GD28" s="23" t="s">
        <v>72</v>
      </c>
      <c r="GE28" s="23" t="s">
        <v>72</v>
      </c>
      <c r="GF28" s="23">
        <v>45</v>
      </c>
      <c r="GG28" s="23">
        <v>45</v>
      </c>
      <c r="GH28" s="23">
        <v>45</v>
      </c>
      <c r="GI28" s="23">
        <v>0</v>
      </c>
      <c r="GJ28" s="23">
        <v>0</v>
      </c>
      <c r="GK28" s="23">
        <v>0</v>
      </c>
      <c r="GL28" s="23">
        <v>42</v>
      </c>
      <c r="GM28" s="23">
        <v>42</v>
      </c>
      <c r="GN28" s="23">
        <v>42</v>
      </c>
      <c r="GO28" s="23">
        <v>0</v>
      </c>
      <c r="GP28" s="23">
        <v>0</v>
      </c>
      <c r="GQ28" s="23">
        <v>0</v>
      </c>
      <c r="GR28" s="23">
        <v>0</v>
      </c>
      <c r="GS28" s="23">
        <v>0</v>
      </c>
      <c r="GT28" s="23">
        <v>0</v>
      </c>
      <c r="GU28" s="23">
        <v>0</v>
      </c>
      <c r="GV28" s="23">
        <v>0</v>
      </c>
      <c r="GW28" s="23">
        <v>0</v>
      </c>
      <c r="GX28" s="23">
        <v>0</v>
      </c>
      <c r="GY28" s="23">
        <v>0</v>
      </c>
      <c r="GZ28" s="23">
        <v>0</v>
      </c>
      <c r="HA28" s="23">
        <v>0</v>
      </c>
      <c r="HB28" s="23">
        <v>0</v>
      </c>
      <c r="HC28" s="23">
        <v>0</v>
      </c>
      <c r="HD28" s="23">
        <v>0</v>
      </c>
      <c r="HE28" s="23">
        <v>0</v>
      </c>
      <c r="HF28" s="23">
        <v>0</v>
      </c>
      <c r="HG28" s="23">
        <v>0</v>
      </c>
      <c r="HH28" s="23">
        <v>0</v>
      </c>
      <c r="HI28" s="23">
        <v>0</v>
      </c>
      <c r="HJ28" s="23">
        <v>0</v>
      </c>
      <c r="HK28" s="23">
        <v>0</v>
      </c>
      <c r="HL28" s="23">
        <v>0</v>
      </c>
      <c r="HM28" s="23">
        <v>0</v>
      </c>
      <c r="HN28" s="23">
        <v>0</v>
      </c>
      <c r="HO28" s="23">
        <v>0</v>
      </c>
      <c r="HP28" s="23" t="s">
        <v>68</v>
      </c>
      <c r="HQ28" s="23">
        <v>45</v>
      </c>
      <c r="HR28" s="23">
        <v>42</v>
      </c>
      <c r="HS28" s="23">
        <v>0</v>
      </c>
      <c r="HT28" s="23">
        <v>0</v>
      </c>
      <c r="HU28" s="23">
        <v>0</v>
      </c>
      <c r="HV28" s="23">
        <v>0</v>
      </c>
      <c r="HW28" s="22">
        <v>42</v>
      </c>
      <c r="HX28" s="22">
        <v>32</v>
      </c>
      <c r="HY28" s="23">
        <v>97</v>
      </c>
      <c r="HZ28" s="23">
        <v>13</v>
      </c>
      <c r="IA28" s="23"/>
      <c r="IB28" s="23"/>
      <c r="IC28" s="25" t="s">
        <v>7307</v>
      </c>
      <c r="ID28" s="26">
        <v>27</v>
      </c>
      <c r="IE28" s="260" t="s">
        <v>6420</v>
      </c>
      <c r="IF28" s="25" t="s">
        <v>7094</v>
      </c>
      <c r="IG28" s="260" t="s">
        <v>6421</v>
      </c>
      <c r="IH28" s="260" t="s">
        <v>6422</v>
      </c>
      <c r="II28" s="342" t="s">
        <v>6421</v>
      </c>
      <c r="IJ28" s="260">
        <v>44931</v>
      </c>
      <c r="IK28" s="261">
        <v>3</v>
      </c>
      <c r="IL28" s="262" t="s">
        <v>7176</v>
      </c>
      <c r="IM28" s="262" t="s">
        <v>6427</v>
      </c>
      <c r="IN28" s="262" t="s">
        <v>7177</v>
      </c>
      <c r="IO28" s="262" t="s">
        <v>72</v>
      </c>
      <c r="IP28" s="262" t="s">
        <v>72</v>
      </c>
      <c r="IQ28" s="262" t="s">
        <v>72</v>
      </c>
      <c r="IR28" s="262">
        <v>2</v>
      </c>
      <c r="IS28" s="262">
        <v>1</v>
      </c>
      <c r="IT28" s="262" t="s">
        <v>6406</v>
      </c>
      <c r="IU28" s="262" t="s">
        <v>6406</v>
      </c>
    </row>
    <row r="29" spans="1:255" ht="114.75">
      <c r="A29" s="22">
        <v>28</v>
      </c>
      <c r="B29" s="22" t="s">
        <v>6192</v>
      </c>
      <c r="C29" s="22" t="s">
        <v>277</v>
      </c>
      <c r="D29" s="22" t="s">
        <v>6632</v>
      </c>
      <c r="E29" s="22" t="s">
        <v>6627</v>
      </c>
      <c r="F29" s="22" t="s">
        <v>153</v>
      </c>
      <c r="G29" s="22" t="s">
        <v>6628</v>
      </c>
      <c r="H29" s="22" t="s">
        <v>6629</v>
      </c>
      <c r="I29" s="22">
        <v>2</v>
      </c>
      <c r="J29" s="22" t="s">
        <v>6630</v>
      </c>
      <c r="K29" s="24" t="s">
        <v>7165</v>
      </c>
      <c r="L29" s="24" t="s">
        <v>7308</v>
      </c>
      <c r="M29" s="22" t="s">
        <v>6334</v>
      </c>
      <c r="N29" s="22" t="s">
        <v>7309</v>
      </c>
      <c r="O29" s="22" t="s">
        <v>7168</v>
      </c>
      <c r="P29" s="22" t="s">
        <v>6131</v>
      </c>
      <c r="Q29" s="22" t="s">
        <v>7169</v>
      </c>
      <c r="R29" s="22" t="s">
        <v>7170</v>
      </c>
      <c r="S29" s="22" t="s">
        <v>7171</v>
      </c>
      <c r="T29" s="22" t="s">
        <v>7310</v>
      </c>
      <c r="U29" s="22">
        <v>28</v>
      </c>
      <c r="V29" s="22"/>
      <c r="W29" s="22" t="b">
        <v>0</v>
      </c>
      <c r="X29" s="22" t="b">
        <v>0</v>
      </c>
      <c r="Y29" s="22" t="s">
        <v>72</v>
      </c>
      <c r="Z29" s="22" t="b">
        <v>1</v>
      </c>
      <c r="AA29" s="22">
        <v>16</v>
      </c>
      <c r="AB29" s="22" t="b">
        <v>0</v>
      </c>
      <c r="AC29" s="22" t="b">
        <v>1</v>
      </c>
      <c r="AD29" s="22">
        <v>0</v>
      </c>
      <c r="AE29" s="22"/>
      <c r="AF29" s="22">
        <v>0</v>
      </c>
      <c r="AG29" s="22">
        <v>0</v>
      </c>
      <c r="AH29" s="23"/>
      <c r="AI29" s="350" t="s">
        <v>6292</v>
      </c>
      <c r="AJ29" s="350" t="s">
        <v>6291</v>
      </c>
      <c r="AK29" s="22">
        <v>4</v>
      </c>
      <c r="AL29" s="258" t="s">
        <v>5765</v>
      </c>
      <c r="AM29" s="258" t="s">
        <v>7287</v>
      </c>
      <c r="AN29" s="258" t="s">
        <v>5962</v>
      </c>
      <c r="AO29" s="22" t="s">
        <v>206</v>
      </c>
      <c r="AP29" s="23" t="s">
        <v>6291</v>
      </c>
      <c r="AQ29" s="23" t="s">
        <v>6291</v>
      </c>
      <c r="AR29" s="23">
        <v>0</v>
      </c>
      <c r="AS29" s="23" t="s">
        <v>72</v>
      </c>
      <c r="AT29" s="23" t="s">
        <v>72</v>
      </c>
      <c r="AU29" s="23" t="s">
        <v>72</v>
      </c>
      <c r="AV29" s="23" t="s">
        <v>277</v>
      </c>
      <c r="AW29" s="23" t="s">
        <v>277</v>
      </c>
      <c r="AX29" s="23" t="s">
        <v>72</v>
      </c>
      <c r="AY29" s="23" t="s">
        <v>72</v>
      </c>
      <c r="AZ29" s="23" t="s">
        <v>72</v>
      </c>
      <c r="BA29" s="23" t="s">
        <v>72</v>
      </c>
      <c r="BB29" s="23" t="s">
        <v>6335</v>
      </c>
      <c r="BC29" s="23" t="s">
        <v>6632</v>
      </c>
      <c r="BD29" s="23" t="s">
        <v>6632</v>
      </c>
      <c r="BE29" s="23">
        <v>0</v>
      </c>
      <c r="BF29" s="23" t="s">
        <v>72</v>
      </c>
      <c r="BG29" s="23" t="s">
        <v>72</v>
      </c>
      <c r="BH29" s="23" t="s">
        <v>72</v>
      </c>
      <c r="BI29" s="23" t="s">
        <v>569</v>
      </c>
      <c r="BJ29" s="23" t="s">
        <v>639</v>
      </c>
      <c r="BK29" s="23">
        <v>0</v>
      </c>
      <c r="BL29" s="23" t="s">
        <v>72</v>
      </c>
      <c r="BM29" s="23" t="s">
        <v>72</v>
      </c>
      <c r="BN29" s="23" t="s">
        <v>72</v>
      </c>
      <c r="BO29" s="350">
        <v>3</v>
      </c>
      <c r="BP29" s="350">
        <v>3</v>
      </c>
      <c r="BQ29" s="350">
        <v>0</v>
      </c>
      <c r="BR29" s="350">
        <v>0</v>
      </c>
      <c r="BS29" s="350">
        <v>0</v>
      </c>
      <c r="BT29" s="351">
        <v>0</v>
      </c>
      <c r="BU29" s="23" t="s">
        <v>38</v>
      </c>
      <c r="BV29" s="23" t="s">
        <v>39</v>
      </c>
      <c r="BW29" s="23" t="s">
        <v>72</v>
      </c>
      <c r="BX29" s="23" t="s">
        <v>72</v>
      </c>
      <c r="BY29" s="23" t="s">
        <v>72</v>
      </c>
      <c r="BZ29" s="23" t="s">
        <v>72</v>
      </c>
      <c r="CA29" s="23">
        <v>4</v>
      </c>
      <c r="CB29" s="23">
        <v>4</v>
      </c>
      <c r="CC29" s="23">
        <v>4</v>
      </c>
      <c r="CD29" s="23">
        <v>0</v>
      </c>
      <c r="CE29" s="23">
        <v>0</v>
      </c>
      <c r="CF29" s="23">
        <v>0</v>
      </c>
      <c r="CG29" s="23">
        <v>2</v>
      </c>
      <c r="CH29" s="23">
        <v>2</v>
      </c>
      <c r="CI29" s="23">
        <v>2</v>
      </c>
      <c r="CJ29" s="23">
        <v>0</v>
      </c>
      <c r="CK29" s="23">
        <v>0</v>
      </c>
      <c r="CL29" s="23">
        <v>0</v>
      </c>
      <c r="CM29" s="23">
        <v>0</v>
      </c>
      <c r="CN29" s="23">
        <v>0</v>
      </c>
      <c r="CO29" s="23">
        <v>0</v>
      </c>
      <c r="CP29" s="23">
        <v>0</v>
      </c>
      <c r="CQ29" s="23">
        <v>0</v>
      </c>
      <c r="CR29" s="23">
        <v>0</v>
      </c>
      <c r="CS29" s="23">
        <v>0</v>
      </c>
      <c r="CT29" s="23">
        <v>0</v>
      </c>
      <c r="CU29" s="23">
        <v>0</v>
      </c>
      <c r="CV29" s="23">
        <v>0</v>
      </c>
      <c r="CW29" s="23">
        <v>0</v>
      </c>
      <c r="CX29" s="23">
        <v>0</v>
      </c>
      <c r="CY29" s="23">
        <v>0</v>
      </c>
      <c r="CZ29" s="23">
        <v>0</v>
      </c>
      <c r="DA29" s="23">
        <v>0</v>
      </c>
      <c r="DB29" s="23">
        <v>0</v>
      </c>
      <c r="DC29" s="23">
        <v>0</v>
      </c>
      <c r="DD29" s="23">
        <v>0</v>
      </c>
      <c r="DE29" s="23">
        <v>0</v>
      </c>
      <c r="DF29" s="23">
        <v>0</v>
      </c>
      <c r="DG29" s="23">
        <v>0</v>
      </c>
      <c r="DH29" s="23">
        <v>0</v>
      </c>
      <c r="DI29" s="23">
        <v>0</v>
      </c>
      <c r="DJ29" s="23">
        <v>0</v>
      </c>
      <c r="DK29" s="23" t="s">
        <v>6331</v>
      </c>
      <c r="DL29" s="23" t="s">
        <v>6331</v>
      </c>
      <c r="DM29" s="23" t="s">
        <v>72</v>
      </c>
      <c r="DN29" s="23" t="s">
        <v>72</v>
      </c>
      <c r="DO29" s="23" t="s">
        <v>72</v>
      </c>
      <c r="DP29" s="23" t="s">
        <v>72</v>
      </c>
      <c r="DQ29" s="23" t="s">
        <v>7175</v>
      </c>
      <c r="DR29" s="23" t="s">
        <v>7175</v>
      </c>
      <c r="DS29" s="23" t="s">
        <v>72</v>
      </c>
      <c r="DT29" s="23" t="s">
        <v>72</v>
      </c>
      <c r="DU29" s="23" t="s">
        <v>72</v>
      </c>
      <c r="DV29" s="23" t="s">
        <v>72</v>
      </c>
      <c r="DW29" s="23">
        <v>80</v>
      </c>
      <c r="DX29" s="23">
        <v>80</v>
      </c>
      <c r="DY29" s="23">
        <v>80</v>
      </c>
      <c r="DZ29" s="23">
        <v>0</v>
      </c>
      <c r="EA29" s="23">
        <v>0</v>
      </c>
      <c r="EB29" s="23">
        <v>0</v>
      </c>
      <c r="EC29" s="23">
        <v>80</v>
      </c>
      <c r="ED29" s="23">
        <v>80</v>
      </c>
      <c r="EE29" s="23">
        <v>80</v>
      </c>
      <c r="EF29" s="23">
        <v>80</v>
      </c>
      <c r="EG29" s="23">
        <v>0</v>
      </c>
      <c r="EH29" s="23">
        <v>0</v>
      </c>
      <c r="EI29" s="23">
        <v>0</v>
      </c>
      <c r="EJ29" s="23">
        <v>80</v>
      </c>
      <c r="EK29" s="23">
        <v>0</v>
      </c>
      <c r="EL29" s="23">
        <v>0</v>
      </c>
      <c r="EM29" s="23">
        <v>0</v>
      </c>
      <c r="EN29" s="23">
        <v>0</v>
      </c>
      <c r="EO29" s="23">
        <v>0</v>
      </c>
      <c r="EP29" s="23">
        <v>0</v>
      </c>
      <c r="EQ29" s="23">
        <v>0</v>
      </c>
      <c r="ER29" s="23">
        <v>0</v>
      </c>
      <c r="ES29" s="23">
        <v>0</v>
      </c>
      <c r="ET29" s="23">
        <v>0</v>
      </c>
      <c r="EU29" s="23">
        <v>0</v>
      </c>
      <c r="EV29" s="23">
        <v>0</v>
      </c>
      <c r="EW29" s="23">
        <v>0</v>
      </c>
      <c r="EX29" s="23">
        <v>0</v>
      </c>
      <c r="EY29" s="23">
        <v>0</v>
      </c>
      <c r="EZ29" s="23">
        <v>0</v>
      </c>
      <c r="FA29" s="23">
        <v>0</v>
      </c>
      <c r="FB29" s="23">
        <v>0</v>
      </c>
      <c r="FC29" s="23">
        <v>0</v>
      </c>
      <c r="FD29" s="23">
        <v>0</v>
      </c>
      <c r="FE29" s="23">
        <v>0</v>
      </c>
      <c r="FF29" s="23">
        <v>0</v>
      </c>
      <c r="FG29" s="23">
        <v>0</v>
      </c>
      <c r="FH29" s="23">
        <v>0</v>
      </c>
      <c r="FI29" s="23">
        <v>0</v>
      </c>
      <c r="FJ29" s="23">
        <v>0</v>
      </c>
      <c r="FK29" s="23">
        <v>0</v>
      </c>
      <c r="FL29" s="23">
        <v>0</v>
      </c>
      <c r="FM29" s="23">
        <v>80</v>
      </c>
      <c r="FN29" s="23" t="s">
        <v>152</v>
      </c>
      <c r="FO29" s="23" t="s">
        <v>444</v>
      </c>
      <c r="FP29" s="23">
        <v>0</v>
      </c>
      <c r="FQ29" s="23" t="s">
        <v>72</v>
      </c>
      <c r="FR29" s="23" t="s">
        <v>72</v>
      </c>
      <c r="FS29" s="23" t="s">
        <v>72</v>
      </c>
      <c r="FT29" s="23" t="s">
        <v>6341</v>
      </c>
      <c r="FU29" s="23" t="s">
        <v>6347</v>
      </c>
      <c r="FV29" s="23">
        <v>0</v>
      </c>
      <c r="FW29" s="23" t="s">
        <v>72</v>
      </c>
      <c r="FX29" s="23" t="s">
        <v>72</v>
      </c>
      <c r="FY29" s="23" t="s">
        <v>72</v>
      </c>
      <c r="FZ29" s="23" t="s">
        <v>6341</v>
      </c>
      <c r="GA29" s="23" t="s">
        <v>6347</v>
      </c>
      <c r="GB29" s="23" t="s">
        <v>72</v>
      </c>
      <c r="GC29" s="23" t="s">
        <v>72</v>
      </c>
      <c r="GD29" s="23" t="s">
        <v>72</v>
      </c>
      <c r="GE29" s="23" t="s">
        <v>72</v>
      </c>
      <c r="GF29" s="23">
        <v>24</v>
      </c>
      <c r="GG29" s="23">
        <v>24</v>
      </c>
      <c r="GH29" s="23">
        <v>24</v>
      </c>
      <c r="GI29" s="23">
        <v>0</v>
      </c>
      <c r="GJ29" s="23">
        <v>0</v>
      </c>
      <c r="GK29" s="23">
        <v>0</v>
      </c>
      <c r="GL29" s="23">
        <v>27</v>
      </c>
      <c r="GM29" s="23">
        <v>27</v>
      </c>
      <c r="GN29" s="23">
        <v>27</v>
      </c>
      <c r="GO29" s="23">
        <v>0</v>
      </c>
      <c r="GP29" s="23">
        <v>0</v>
      </c>
      <c r="GQ29" s="23">
        <v>0</v>
      </c>
      <c r="GR29" s="23">
        <v>0</v>
      </c>
      <c r="GS29" s="23">
        <v>0</v>
      </c>
      <c r="GT29" s="23">
        <v>0</v>
      </c>
      <c r="GU29" s="23">
        <v>0</v>
      </c>
      <c r="GV29" s="23">
        <v>0</v>
      </c>
      <c r="GW29" s="23">
        <v>0</v>
      </c>
      <c r="GX29" s="23">
        <v>0</v>
      </c>
      <c r="GY29" s="23">
        <v>0</v>
      </c>
      <c r="GZ29" s="23">
        <v>0</v>
      </c>
      <c r="HA29" s="23">
        <v>0</v>
      </c>
      <c r="HB29" s="23">
        <v>0</v>
      </c>
      <c r="HC29" s="23">
        <v>0</v>
      </c>
      <c r="HD29" s="23">
        <v>0</v>
      </c>
      <c r="HE29" s="23">
        <v>0</v>
      </c>
      <c r="HF29" s="23">
        <v>0</v>
      </c>
      <c r="HG29" s="23">
        <v>0</v>
      </c>
      <c r="HH29" s="23">
        <v>0</v>
      </c>
      <c r="HI29" s="23">
        <v>0</v>
      </c>
      <c r="HJ29" s="23">
        <v>0</v>
      </c>
      <c r="HK29" s="23">
        <v>0</v>
      </c>
      <c r="HL29" s="23">
        <v>0</v>
      </c>
      <c r="HM29" s="23">
        <v>0</v>
      </c>
      <c r="HN29" s="23">
        <v>0</v>
      </c>
      <c r="HO29" s="23">
        <v>0</v>
      </c>
      <c r="HP29" s="23" t="s">
        <v>68</v>
      </c>
      <c r="HQ29" s="23">
        <v>24</v>
      </c>
      <c r="HR29" s="23">
        <v>27</v>
      </c>
      <c r="HS29" s="23">
        <v>0</v>
      </c>
      <c r="HT29" s="23">
        <v>0</v>
      </c>
      <c r="HU29" s="23">
        <v>0</v>
      </c>
      <c r="HV29" s="23">
        <v>0</v>
      </c>
      <c r="HW29" s="22">
        <v>24</v>
      </c>
      <c r="HX29" s="22">
        <v>8</v>
      </c>
      <c r="HY29" s="23">
        <v>97</v>
      </c>
      <c r="HZ29" s="23">
        <v>13</v>
      </c>
      <c r="IA29" s="23"/>
      <c r="IB29" s="23"/>
      <c r="IC29" s="25" t="s">
        <v>7311</v>
      </c>
      <c r="ID29" s="26">
        <v>28</v>
      </c>
      <c r="IE29" s="260" t="s">
        <v>6420</v>
      </c>
      <c r="IF29" s="25" t="s">
        <v>7095</v>
      </c>
      <c r="IG29" s="260" t="s">
        <v>6421</v>
      </c>
      <c r="IH29" s="260" t="s">
        <v>6422</v>
      </c>
      <c r="II29" s="342" t="s">
        <v>6421</v>
      </c>
      <c r="IJ29" s="260">
        <v>44931</v>
      </c>
      <c r="IK29" s="261">
        <v>3</v>
      </c>
      <c r="IL29" s="262" t="s">
        <v>7176</v>
      </c>
      <c r="IM29" s="262" t="s">
        <v>6427</v>
      </c>
      <c r="IN29" s="262" t="s">
        <v>7177</v>
      </c>
      <c r="IO29" s="262" t="s">
        <v>72</v>
      </c>
      <c r="IP29" s="262" t="s">
        <v>72</v>
      </c>
      <c r="IQ29" s="262" t="s">
        <v>72</v>
      </c>
      <c r="IR29" s="262">
        <v>2</v>
      </c>
      <c r="IS29" s="262">
        <v>1</v>
      </c>
      <c r="IT29" s="262" t="s">
        <v>6406</v>
      </c>
      <c r="IU29" s="262" t="s">
        <v>6406</v>
      </c>
    </row>
    <row r="30" spans="1:255" ht="114.75">
      <c r="A30" s="22">
        <v>29</v>
      </c>
      <c r="B30" s="22" t="s">
        <v>6192</v>
      </c>
      <c r="C30" s="22" t="s">
        <v>277</v>
      </c>
      <c r="D30" s="22" t="s">
        <v>6638</v>
      </c>
      <c r="E30" s="22" t="s">
        <v>6633</v>
      </c>
      <c r="F30" s="22" t="s">
        <v>153</v>
      </c>
      <c r="G30" s="22" t="s">
        <v>6634</v>
      </c>
      <c r="H30" s="22" t="s">
        <v>6635</v>
      </c>
      <c r="I30" s="22">
        <v>2</v>
      </c>
      <c r="J30" s="22" t="s">
        <v>6636</v>
      </c>
      <c r="K30" s="24" t="s">
        <v>7165</v>
      </c>
      <c r="L30" s="24" t="s">
        <v>7308</v>
      </c>
      <c r="M30" s="22" t="s">
        <v>6334</v>
      </c>
      <c r="N30" s="22" t="s">
        <v>7312</v>
      </c>
      <c r="O30" s="22" t="s">
        <v>7168</v>
      </c>
      <c r="P30" s="22" t="s">
        <v>6131</v>
      </c>
      <c r="Q30" s="22" t="s">
        <v>7169</v>
      </c>
      <c r="R30" s="22" t="s">
        <v>7170</v>
      </c>
      <c r="S30" s="22" t="s">
        <v>7171</v>
      </c>
      <c r="T30" s="22" t="s">
        <v>7313</v>
      </c>
      <c r="U30" s="22">
        <v>29</v>
      </c>
      <c r="V30" s="22"/>
      <c r="W30" s="22" t="b">
        <v>1</v>
      </c>
      <c r="X30" s="22" t="b">
        <v>0</v>
      </c>
      <c r="Y30" s="22" t="s">
        <v>72</v>
      </c>
      <c r="Z30" s="22" t="b">
        <v>1</v>
      </c>
      <c r="AA30" s="22">
        <v>11</v>
      </c>
      <c r="AB30" s="22" t="b">
        <v>0</v>
      </c>
      <c r="AC30" s="22" t="b">
        <v>1</v>
      </c>
      <c r="AD30" s="22">
        <v>0</v>
      </c>
      <c r="AE30" s="22"/>
      <c r="AF30" s="22">
        <v>0</v>
      </c>
      <c r="AG30" s="22">
        <v>0</v>
      </c>
      <c r="AH30" s="23"/>
      <c r="AI30" s="350" t="s">
        <v>6292</v>
      </c>
      <c r="AJ30" s="350" t="s">
        <v>6291</v>
      </c>
      <c r="AK30" s="22">
        <v>5</v>
      </c>
      <c r="AL30" s="258" t="s">
        <v>5765</v>
      </c>
      <c r="AM30" s="258" t="s">
        <v>7287</v>
      </c>
      <c r="AN30" s="258" t="s">
        <v>5957</v>
      </c>
      <c r="AO30" s="22" t="s">
        <v>206</v>
      </c>
      <c r="AP30" s="23" t="s">
        <v>6291</v>
      </c>
      <c r="AQ30" s="23" t="s">
        <v>6291</v>
      </c>
      <c r="AR30" s="23">
        <v>0</v>
      </c>
      <c r="AS30" s="23" t="s">
        <v>72</v>
      </c>
      <c r="AT30" s="23" t="s">
        <v>72</v>
      </c>
      <c r="AU30" s="23" t="s">
        <v>72</v>
      </c>
      <c r="AV30" s="23" t="s">
        <v>277</v>
      </c>
      <c r="AW30" s="23" t="s">
        <v>277</v>
      </c>
      <c r="AX30" s="23" t="s">
        <v>72</v>
      </c>
      <c r="AY30" s="23" t="s">
        <v>72</v>
      </c>
      <c r="AZ30" s="23" t="s">
        <v>72</v>
      </c>
      <c r="BA30" s="23" t="s">
        <v>72</v>
      </c>
      <c r="BB30" s="23" t="s">
        <v>6335</v>
      </c>
      <c r="BC30" s="23" t="s">
        <v>6638</v>
      </c>
      <c r="BD30" s="23" t="s">
        <v>6638</v>
      </c>
      <c r="BE30" s="23">
        <v>0</v>
      </c>
      <c r="BF30" s="23" t="s">
        <v>72</v>
      </c>
      <c r="BG30" s="23" t="s">
        <v>72</v>
      </c>
      <c r="BH30" s="23" t="s">
        <v>72</v>
      </c>
      <c r="BI30" s="23" t="s">
        <v>569</v>
      </c>
      <c r="BJ30" s="23" t="s">
        <v>639</v>
      </c>
      <c r="BK30" s="23">
        <v>0</v>
      </c>
      <c r="BL30" s="23" t="s">
        <v>72</v>
      </c>
      <c r="BM30" s="23" t="s">
        <v>72</v>
      </c>
      <c r="BN30" s="23" t="s">
        <v>72</v>
      </c>
      <c r="BO30" s="350">
        <v>3</v>
      </c>
      <c r="BP30" s="350">
        <v>3</v>
      </c>
      <c r="BQ30" s="350">
        <v>0</v>
      </c>
      <c r="BR30" s="350">
        <v>0</v>
      </c>
      <c r="BS30" s="350">
        <v>0</v>
      </c>
      <c r="BT30" s="351">
        <v>0</v>
      </c>
      <c r="BU30" s="23" t="s">
        <v>38</v>
      </c>
      <c r="BV30" s="23" t="s">
        <v>39</v>
      </c>
      <c r="BW30" s="23" t="s">
        <v>72</v>
      </c>
      <c r="BX30" s="23" t="s">
        <v>72</v>
      </c>
      <c r="BY30" s="23" t="s">
        <v>72</v>
      </c>
      <c r="BZ30" s="23" t="s">
        <v>72</v>
      </c>
      <c r="CA30" s="23">
        <v>4</v>
      </c>
      <c r="CB30" s="23">
        <v>4</v>
      </c>
      <c r="CC30" s="23">
        <v>4</v>
      </c>
      <c r="CD30" s="23">
        <v>0</v>
      </c>
      <c r="CE30" s="23">
        <v>0</v>
      </c>
      <c r="CF30" s="23">
        <v>0</v>
      </c>
      <c r="CG30" s="23">
        <v>2</v>
      </c>
      <c r="CH30" s="23">
        <v>2</v>
      </c>
      <c r="CI30" s="23">
        <v>2</v>
      </c>
      <c r="CJ30" s="23">
        <v>0</v>
      </c>
      <c r="CK30" s="23">
        <v>0</v>
      </c>
      <c r="CL30" s="23">
        <v>0</v>
      </c>
      <c r="CM30" s="23">
        <v>0</v>
      </c>
      <c r="CN30" s="23">
        <v>0</v>
      </c>
      <c r="CO30" s="23">
        <v>0</v>
      </c>
      <c r="CP30" s="23">
        <v>0</v>
      </c>
      <c r="CQ30" s="23">
        <v>0</v>
      </c>
      <c r="CR30" s="23">
        <v>0</v>
      </c>
      <c r="CS30" s="23">
        <v>0</v>
      </c>
      <c r="CT30" s="23">
        <v>0</v>
      </c>
      <c r="CU30" s="23">
        <v>0</v>
      </c>
      <c r="CV30" s="23">
        <v>0</v>
      </c>
      <c r="CW30" s="23">
        <v>0</v>
      </c>
      <c r="CX30" s="23">
        <v>0</v>
      </c>
      <c r="CY30" s="23">
        <v>0</v>
      </c>
      <c r="CZ30" s="23">
        <v>0</v>
      </c>
      <c r="DA30" s="23">
        <v>0</v>
      </c>
      <c r="DB30" s="23">
        <v>0</v>
      </c>
      <c r="DC30" s="23">
        <v>0</v>
      </c>
      <c r="DD30" s="23">
        <v>0</v>
      </c>
      <c r="DE30" s="23">
        <v>0</v>
      </c>
      <c r="DF30" s="23">
        <v>0</v>
      </c>
      <c r="DG30" s="23">
        <v>0</v>
      </c>
      <c r="DH30" s="23">
        <v>0</v>
      </c>
      <c r="DI30" s="23">
        <v>0</v>
      </c>
      <c r="DJ30" s="23">
        <v>0</v>
      </c>
      <c r="DK30" s="23" t="s">
        <v>6331</v>
      </c>
      <c r="DL30" s="23" t="s">
        <v>6331</v>
      </c>
      <c r="DM30" s="23" t="s">
        <v>72</v>
      </c>
      <c r="DN30" s="23" t="s">
        <v>72</v>
      </c>
      <c r="DO30" s="23" t="s">
        <v>72</v>
      </c>
      <c r="DP30" s="23" t="s">
        <v>72</v>
      </c>
      <c r="DQ30" s="23" t="s">
        <v>7175</v>
      </c>
      <c r="DR30" s="23" t="s">
        <v>7175</v>
      </c>
      <c r="DS30" s="23" t="s">
        <v>72</v>
      </c>
      <c r="DT30" s="23" t="s">
        <v>72</v>
      </c>
      <c r="DU30" s="23" t="s">
        <v>72</v>
      </c>
      <c r="DV30" s="23" t="s">
        <v>72</v>
      </c>
      <c r="DW30" s="23">
        <v>80</v>
      </c>
      <c r="DX30" s="23">
        <v>80</v>
      </c>
      <c r="DY30" s="23">
        <v>80</v>
      </c>
      <c r="DZ30" s="23">
        <v>0</v>
      </c>
      <c r="EA30" s="23">
        <v>0</v>
      </c>
      <c r="EB30" s="23">
        <v>0</v>
      </c>
      <c r="EC30" s="23">
        <v>80</v>
      </c>
      <c r="ED30" s="23">
        <v>80</v>
      </c>
      <c r="EE30" s="23">
        <v>80</v>
      </c>
      <c r="EF30" s="23">
        <v>80</v>
      </c>
      <c r="EG30" s="23">
        <v>0</v>
      </c>
      <c r="EH30" s="23">
        <v>0</v>
      </c>
      <c r="EI30" s="23">
        <v>0</v>
      </c>
      <c r="EJ30" s="23">
        <v>80</v>
      </c>
      <c r="EK30" s="23">
        <v>0</v>
      </c>
      <c r="EL30" s="23">
        <v>0</v>
      </c>
      <c r="EM30" s="23">
        <v>0</v>
      </c>
      <c r="EN30" s="23">
        <v>0</v>
      </c>
      <c r="EO30" s="23">
        <v>0</v>
      </c>
      <c r="EP30" s="23">
        <v>0</v>
      </c>
      <c r="EQ30" s="23">
        <v>0</v>
      </c>
      <c r="ER30" s="23">
        <v>0</v>
      </c>
      <c r="ES30" s="23">
        <v>0</v>
      </c>
      <c r="ET30" s="23">
        <v>0</v>
      </c>
      <c r="EU30" s="23">
        <v>0</v>
      </c>
      <c r="EV30" s="23">
        <v>0</v>
      </c>
      <c r="EW30" s="23">
        <v>0</v>
      </c>
      <c r="EX30" s="23">
        <v>0</v>
      </c>
      <c r="EY30" s="23">
        <v>0</v>
      </c>
      <c r="EZ30" s="23">
        <v>0</v>
      </c>
      <c r="FA30" s="23">
        <v>0</v>
      </c>
      <c r="FB30" s="23">
        <v>0</v>
      </c>
      <c r="FC30" s="23">
        <v>0</v>
      </c>
      <c r="FD30" s="23">
        <v>0</v>
      </c>
      <c r="FE30" s="23">
        <v>0</v>
      </c>
      <c r="FF30" s="23">
        <v>0</v>
      </c>
      <c r="FG30" s="23">
        <v>0</v>
      </c>
      <c r="FH30" s="23">
        <v>0</v>
      </c>
      <c r="FI30" s="23">
        <v>0</v>
      </c>
      <c r="FJ30" s="23">
        <v>0</v>
      </c>
      <c r="FK30" s="23">
        <v>0</v>
      </c>
      <c r="FL30" s="23">
        <v>0</v>
      </c>
      <c r="FM30" s="23">
        <v>80</v>
      </c>
      <c r="FN30" s="23" t="s">
        <v>152</v>
      </c>
      <c r="FO30" s="23" t="s">
        <v>444</v>
      </c>
      <c r="FP30" s="23">
        <v>0</v>
      </c>
      <c r="FQ30" s="23" t="s">
        <v>72</v>
      </c>
      <c r="FR30" s="23" t="s">
        <v>72</v>
      </c>
      <c r="FS30" s="23" t="s">
        <v>72</v>
      </c>
      <c r="FT30" s="23" t="s">
        <v>6349</v>
      </c>
      <c r="FU30" s="23" t="s">
        <v>6500</v>
      </c>
      <c r="FV30" s="23">
        <v>0</v>
      </c>
      <c r="FW30" s="23" t="s">
        <v>72</v>
      </c>
      <c r="FX30" s="23" t="s">
        <v>72</v>
      </c>
      <c r="FY30" s="23" t="s">
        <v>72</v>
      </c>
      <c r="FZ30" s="23" t="s">
        <v>6349</v>
      </c>
      <c r="GA30" s="23" t="s">
        <v>6500</v>
      </c>
      <c r="GB30" s="23" t="s">
        <v>72</v>
      </c>
      <c r="GC30" s="23" t="s">
        <v>72</v>
      </c>
      <c r="GD30" s="23" t="s">
        <v>72</v>
      </c>
      <c r="GE30" s="23" t="s">
        <v>72</v>
      </c>
      <c r="GF30" s="23">
        <v>28</v>
      </c>
      <c r="GG30" s="23">
        <v>28</v>
      </c>
      <c r="GH30" s="23">
        <v>28</v>
      </c>
      <c r="GI30" s="23">
        <v>0</v>
      </c>
      <c r="GJ30" s="23">
        <v>0</v>
      </c>
      <c r="GK30" s="23">
        <v>0</v>
      </c>
      <c r="GL30" s="23">
        <v>35</v>
      </c>
      <c r="GM30" s="23">
        <v>35</v>
      </c>
      <c r="GN30" s="23">
        <v>35</v>
      </c>
      <c r="GO30" s="23">
        <v>0</v>
      </c>
      <c r="GP30" s="23">
        <v>0</v>
      </c>
      <c r="GQ30" s="23">
        <v>0</v>
      </c>
      <c r="GR30" s="23">
        <v>0</v>
      </c>
      <c r="GS30" s="23">
        <v>0</v>
      </c>
      <c r="GT30" s="23">
        <v>0</v>
      </c>
      <c r="GU30" s="23">
        <v>0</v>
      </c>
      <c r="GV30" s="23">
        <v>0</v>
      </c>
      <c r="GW30" s="23">
        <v>0</v>
      </c>
      <c r="GX30" s="23">
        <v>0</v>
      </c>
      <c r="GY30" s="23">
        <v>0</v>
      </c>
      <c r="GZ30" s="23">
        <v>0</v>
      </c>
      <c r="HA30" s="23">
        <v>0</v>
      </c>
      <c r="HB30" s="23">
        <v>0</v>
      </c>
      <c r="HC30" s="23">
        <v>0</v>
      </c>
      <c r="HD30" s="23">
        <v>0</v>
      </c>
      <c r="HE30" s="23">
        <v>0</v>
      </c>
      <c r="HF30" s="23">
        <v>0</v>
      </c>
      <c r="HG30" s="23">
        <v>0</v>
      </c>
      <c r="HH30" s="23">
        <v>0</v>
      </c>
      <c r="HI30" s="23">
        <v>0</v>
      </c>
      <c r="HJ30" s="23">
        <v>0</v>
      </c>
      <c r="HK30" s="23">
        <v>0</v>
      </c>
      <c r="HL30" s="23">
        <v>0</v>
      </c>
      <c r="HM30" s="23">
        <v>0</v>
      </c>
      <c r="HN30" s="23">
        <v>0</v>
      </c>
      <c r="HO30" s="23">
        <v>0</v>
      </c>
      <c r="HP30" s="23" t="s">
        <v>68</v>
      </c>
      <c r="HQ30" s="23">
        <v>28</v>
      </c>
      <c r="HR30" s="23">
        <v>35</v>
      </c>
      <c r="HS30" s="23">
        <v>0</v>
      </c>
      <c r="HT30" s="23">
        <v>0</v>
      </c>
      <c r="HU30" s="23">
        <v>0</v>
      </c>
      <c r="HV30" s="23">
        <v>0</v>
      </c>
      <c r="HW30" s="22">
        <v>28</v>
      </c>
      <c r="HX30" s="22">
        <v>17</v>
      </c>
      <c r="HY30" s="23">
        <v>97</v>
      </c>
      <c r="HZ30" s="23">
        <v>13</v>
      </c>
      <c r="IA30" s="23"/>
      <c r="IB30" s="23"/>
      <c r="IC30" s="25" t="s">
        <v>7314</v>
      </c>
      <c r="ID30" s="26">
        <v>29</v>
      </c>
      <c r="IE30" s="260" t="s">
        <v>6420</v>
      </c>
      <c r="IF30" s="25" t="s">
        <v>7096</v>
      </c>
      <c r="IG30" s="260" t="s">
        <v>6421</v>
      </c>
      <c r="IH30" s="260" t="s">
        <v>6422</v>
      </c>
      <c r="II30" s="342" t="s">
        <v>6421</v>
      </c>
      <c r="IJ30" s="260">
        <v>44931</v>
      </c>
      <c r="IK30" s="261">
        <v>3</v>
      </c>
      <c r="IL30" s="262" t="s">
        <v>7176</v>
      </c>
      <c r="IM30" s="262" t="s">
        <v>6427</v>
      </c>
      <c r="IN30" s="262" t="s">
        <v>7177</v>
      </c>
      <c r="IO30" s="262" t="s">
        <v>72</v>
      </c>
      <c r="IP30" s="262" t="s">
        <v>72</v>
      </c>
      <c r="IQ30" s="262" t="s">
        <v>72</v>
      </c>
      <c r="IR30" s="262">
        <v>2</v>
      </c>
      <c r="IS30" s="262">
        <v>1</v>
      </c>
      <c r="IT30" s="262" t="s">
        <v>6406</v>
      </c>
      <c r="IU30" s="262" t="s">
        <v>6406</v>
      </c>
    </row>
    <row r="31" spans="1:255" ht="114.75">
      <c r="A31" s="22">
        <v>30</v>
      </c>
      <c r="B31" s="22" t="s">
        <v>6192</v>
      </c>
      <c r="C31" s="22" t="s">
        <v>277</v>
      </c>
      <c r="D31" s="22" t="s">
        <v>6644</v>
      </c>
      <c r="E31" s="22" t="s">
        <v>6639</v>
      </c>
      <c r="F31" s="22" t="s">
        <v>153</v>
      </c>
      <c r="G31" s="22" t="s">
        <v>6640</v>
      </c>
      <c r="H31" s="22" t="s">
        <v>6641</v>
      </c>
      <c r="I31" s="22">
        <v>2</v>
      </c>
      <c r="J31" s="22" t="s">
        <v>6642</v>
      </c>
      <c r="K31" s="24" t="s">
        <v>7165</v>
      </c>
      <c r="L31" s="24" t="s">
        <v>7308</v>
      </c>
      <c r="M31" s="22" t="s">
        <v>6334</v>
      </c>
      <c r="N31" s="22" t="s">
        <v>7315</v>
      </c>
      <c r="O31" s="22" t="s">
        <v>7168</v>
      </c>
      <c r="P31" s="22" t="s">
        <v>6131</v>
      </c>
      <c r="Q31" s="22" t="s">
        <v>7169</v>
      </c>
      <c r="R31" s="22" t="s">
        <v>7170</v>
      </c>
      <c r="S31" s="22" t="s">
        <v>7171</v>
      </c>
      <c r="T31" s="22" t="s">
        <v>7316</v>
      </c>
      <c r="U31" s="22">
        <v>30</v>
      </c>
      <c r="V31" s="22"/>
      <c r="W31" s="22" t="b">
        <v>0</v>
      </c>
      <c r="X31" s="22" t="b">
        <v>0</v>
      </c>
      <c r="Y31" s="22" t="s">
        <v>72</v>
      </c>
      <c r="Z31" s="22" t="b">
        <v>1</v>
      </c>
      <c r="AA31" s="22">
        <v>14</v>
      </c>
      <c r="AB31" s="22" t="b">
        <v>0</v>
      </c>
      <c r="AC31" s="22" t="b">
        <v>1</v>
      </c>
      <c r="AD31" s="22">
        <v>0</v>
      </c>
      <c r="AE31" s="22"/>
      <c r="AF31" s="22">
        <v>0</v>
      </c>
      <c r="AG31" s="22">
        <v>0</v>
      </c>
      <c r="AH31" s="23"/>
      <c r="AI31" s="350" t="s">
        <v>6292</v>
      </c>
      <c r="AJ31" s="350" t="s">
        <v>6291</v>
      </c>
      <c r="AK31" s="22">
        <v>5</v>
      </c>
      <c r="AL31" s="258" t="s">
        <v>5765</v>
      </c>
      <c r="AM31" s="258" t="s">
        <v>7287</v>
      </c>
      <c r="AN31" s="258" t="s">
        <v>5958</v>
      </c>
      <c r="AO31" s="22" t="s">
        <v>206</v>
      </c>
      <c r="AP31" s="23" t="s">
        <v>6291</v>
      </c>
      <c r="AQ31" s="23" t="s">
        <v>6291</v>
      </c>
      <c r="AR31" s="23">
        <v>0</v>
      </c>
      <c r="AS31" s="23" t="s">
        <v>72</v>
      </c>
      <c r="AT31" s="23" t="s">
        <v>72</v>
      </c>
      <c r="AU31" s="23" t="s">
        <v>72</v>
      </c>
      <c r="AV31" s="23" t="s">
        <v>277</v>
      </c>
      <c r="AW31" s="23" t="s">
        <v>277</v>
      </c>
      <c r="AX31" s="23" t="s">
        <v>72</v>
      </c>
      <c r="AY31" s="23" t="s">
        <v>72</v>
      </c>
      <c r="AZ31" s="23" t="s">
        <v>72</v>
      </c>
      <c r="BA31" s="23" t="s">
        <v>72</v>
      </c>
      <c r="BB31" s="23" t="s">
        <v>6335</v>
      </c>
      <c r="BC31" s="23" t="s">
        <v>6644</v>
      </c>
      <c r="BD31" s="23" t="s">
        <v>6644</v>
      </c>
      <c r="BE31" s="23">
        <v>0</v>
      </c>
      <c r="BF31" s="23" t="s">
        <v>72</v>
      </c>
      <c r="BG31" s="23" t="s">
        <v>72</v>
      </c>
      <c r="BH31" s="23" t="s">
        <v>72</v>
      </c>
      <c r="BI31" s="23" t="s">
        <v>569</v>
      </c>
      <c r="BJ31" s="23" t="s">
        <v>639</v>
      </c>
      <c r="BK31" s="23">
        <v>0</v>
      </c>
      <c r="BL31" s="23" t="s">
        <v>72</v>
      </c>
      <c r="BM31" s="23" t="s">
        <v>72</v>
      </c>
      <c r="BN31" s="23" t="s">
        <v>72</v>
      </c>
      <c r="BO31" s="350">
        <v>3</v>
      </c>
      <c r="BP31" s="350">
        <v>3</v>
      </c>
      <c r="BQ31" s="350">
        <v>0</v>
      </c>
      <c r="BR31" s="350">
        <v>0</v>
      </c>
      <c r="BS31" s="350">
        <v>0</v>
      </c>
      <c r="BT31" s="351">
        <v>0</v>
      </c>
      <c r="BU31" s="23" t="s">
        <v>38</v>
      </c>
      <c r="BV31" s="23" t="s">
        <v>39</v>
      </c>
      <c r="BW31" s="23" t="s">
        <v>72</v>
      </c>
      <c r="BX31" s="23" t="s">
        <v>72</v>
      </c>
      <c r="BY31" s="23" t="s">
        <v>72</v>
      </c>
      <c r="BZ31" s="23" t="s">
        <v>72</v>
      </c>
      <c r="CA31" s="23">
        <v>4</v>
      </c>
      <c r="CB31" s="23">
        <v>4</v>
      </c>
      <c r="CC31" s="23">
        <v>4</v>
      </c>
      <c r="CD31" s="23">
        <v>0</v>
      </c>
      <c r="CE31" s="23">
        <v>0</v>
      </c>
      <c r="CF31" s="23">
        <v>0</v>
      </c>
      <c r="CG31" s="23">
        <v>2</v>
      </c>
      <c r="CH31" s="23">
        <v>2</v>
      </c>
      <c r="CI31" s="23">
        <v>2</v>
      </c>
      <c r="CJ31" s="23">
        <v>0</v>
      </c>
      <c r="CK31" s="23">
        <v>0</v>
      </c>
      <c r="CL31" s="23">
        <v>0</v>
      </c>
      <c r="CM31" s="23">
        <v>0</v>
      </c>
      <c r="CN31" s="23">
        <v>0</v>
      </c>
      <c r="CO31" s="23">
        <v>0</v>
      </c>
      <c r="CP31" s="23">
        <v>0</v>
      </c>
      <c r="CQ31" s="23">
        <v>0</v>
      </c>
      <c r="CR31" s="23">
        <v>0</v>
      </c>
      <c r="CS31" s="23">
        <v>0</v>
      </c>
      <c r="CT31" s="23">
        <v>0</v>
      </c>
      <c r="CU31" s="23">
        <v>0</v>
      </c>
      <c r="CV31" s="23">
        <v>0</v>
      </c>
      <c r="CW31" s="23">
        <v>0</v>
      </c>
      <c r="CX31" s="23">
        <v>0</v>
      </c>
      <c r="CY31" s="23">
        <v>0</v>
      </c>
      <c r="CZ31" s="23">
        <v>0</v>
      </c>
      <c r="DA31" s="23">
        <v>0</v>
      </c>
      <c r="DB31" s="23">
        <v>0</v>
      </c>
      <c r="DC31" s="23">
        <v>0</v>
      </c>
      <c r="DD31" s="23">
        <v>0</v>
      </c>
      <c r="DE31" s="23">
        <v>0</v>
      </c>
      <c r="DF31" s="23">
        <v>0</v>
      </c>
      <c r="DG31" s="23">
        <v>0</v>
      </c>
      <c r="DH31" s="23">
        <v>0</v>
      </c>
      <c r="DI31" s="23">
        <v>0</v>
      </c>
      <c r="DJ31" s="23">
        <v>0</v>
      </c>
      <c r="DK31" s="23" t="s">
        <v>6331</v>
      </c>
      <c r="DL31" s="23" t="s">
        <v>6331</v>
      </c>
      <c r="DM31" s="23" t="s">
        <v>72</v>
      </c>
      <c r="DN31" s="23" t="s">
        <v>72</v>
      </c>
      <c r="DO31" s="23" t="s">
        <v>72</v>
      </c>
      <c r="DP31" s="23" t="s">
        <v>72</v>
      </c>
      <c r="DQ31" s="23" t="s">
        <v>7175</v>
      </c>
      <c r="DR31" s="23" t="s">
        <v>7175</v>
      </c>
      <c r="DS31" s="23" t="s">
        <v>72</v>
      </c>
      <c r="DT31" s="23" t="s">
        <v>72</v>
      </c>
      <c r="DU31" s="23" t="s">
        <v>72</v>
      </c>
      <c r="DV31" s="23" t="s">
        <v>72</v>
      </c>
      <c r="DW31" s="23">
        <v>80</v>
      </c>
      <c r="DX31" s="23">
        <v>80</v>
      </c>
      <c r="DY31" s="23">
        <v>80</v>
      </c>
      <c r="DZ31" s="23">
        <v>0</v>
      </c>
      <c r="EA31" s="23">
        <v>0</v>
      </c>
      <c r="EB31" s="23">
        <v>0</v>
      </c>
      <c r="EC31" s="23">
        <v>80</v>
      </c>
      <c r="ED31" s="23">
        <v>80</v>
      </c>
      <c r="EE31" s="23">
        <v>80</v>
      </c>
      <c r="EF31" s="23">
        <v>80</v>
      </c>
      <c r="EG31" s="23">
        <v>0</v>
      </c>
      <c r="EH31" s="23">
        <v>0</v>
      </c>
      <c r="EI31" s="23">
        <v>0</v>
      </c>
      <c r="EJ31" s="23">
        <v>80</v>
      </c>
      <c r="EK31" s="23">
        <v>0</v>
      </c>
      <c r="EL31" s="23">
        <v>0</v>
      </c>
      <c r="EM31" s="23">
        <v>0</v>
      </c>
      <c r="EN31" s="23">
        <v>0</v>
      </c>
      <c r="EO31" s="23">
        <v>0</v>
      </c>
      <c r="EP31" s="23">
        <v>0</v>
      </c>
      <c r="EQ31" s="23">
        <v>0</v>
      </c>
      <c r="ER31" s="23">
        <v>0</v>
      </c>
      <c r="ES31" s="23">
        <v>0</v>
      </c>
      <c r="ET31" s="23">
        <v>0</v>
      </c>
      <c r="EU31" s="23">
        <v>0</v>
      </c>
      <c r="EV31" s="23">
        <v>0</v>
      </c>
      <c r="EW31" s="23">
        <v>0</v>
      </c>
      <c r="EX31" s="23">
        <v>0</v>
      </c>
      <c r="EY31" s="23">
        <v>0</v>
      </c>
      <c r="EZ31" s="23">
        <v>0</v>
      </c>
      <c r="FA31" s="23">
        <v>0</v>
      </c>
      <c r="FB31" s="23">
        <v>0</v>
      </c>
      <c r="FC31" s="23">
        <v>0</v>
      </c>
      <c r="FD31" s="23">
        <v>0</v>
      </c>
      <c r="FE31" s="23">
        <v>0</v>
      </c>
      <c r="FF31" s="23">
        <v>0</v>
      </c>
      <c r="FG31" s="23">
        <v>0</v>
      </c>
      <c r="FH31" s="23">
        <v>0</v>
      </c>
      <c r="FI31" s="23">
        <v>0</v>
      </c>
      <c r="FJ31" s="23">
        <v>0</v>
      </c>
      <c r="FK31" s="23">
        <v>0</v>
      </c>
      <c r="FL31" s="23">
        <v>0</v>
      </c>
      <c r="FM31" s="23">
        <v>80</v>
      </c>
      <c r="FN31" s="23" t="s">
        <v>152</v>
      </c>
      <c r="FO31" s="23" t="s">
        <v>444</v>
      </c>
      <c r="FP31" s="23">
        <v>0</v>
      </c>
      <c r="FQ31" s="23" t="s">
        <v>72</v>
      </c>
      <c r="FR31" s="23" t="s">
        <v>72</v>
      </c>
      <c r="FS31" s="23" t="s">
        <v>72</v>
      </c>
      <c r="FT31" s="23" t="s">
        <v>6346</v>
      </c>
      <c r="FU31" s="23" t="s">
        <v>6341</v>
      </c>
      <c r="FV31" s="23">
        <v>0</v>
      </c>
      <c r="FW31" s="23" t="s">
        <v>72</v>
      </c>
      <c r="FX31" s="23" t="s">
        <v>72</v>
      </c>
      <c r="FY31" s="23" t="s">
        <v>72</v>
      </c>
      <c r="FZ31" s="23" t="s">
        <v>6346</v>
      </c>
      <c r="GA31" s="23" t="s">
        <v>6341</v>
      </c>
      <c r="GB31" s="23" t="s">
        <v>72</v>
      </c>
      <c r="GC31" s="23" t="s">
        <v>72</v>
      </c>
      <c r="GD31" s="23" t="s">
        <v>72</v>
      </c>
      <c r="GE31" s="23" t="s">
        <v>72</v>
      </c>
      <c r="GF31" s="23">
        <v>26</v>
      </c>
      <c r="GG31" s="23">
        <v>26</v>
      </c>
      <c r="GH31" s="23">
        <v>26</v>
      </c>
      <c r="GI31" s="23">
        <v>0</v>
      </c>
      <c r="GJ31" s="23">
        <v>0</v>
      </c>
      <c r="GK31" s="23">
        <v>0</v>
      </c>
      <c r="GL31" s="23">
        <v>24</v>
      </c>
      <c r="GM31" s="23">
        <v>24</v>
      </c>
      <c r="GN31" s="23">
        <v>24</v>
      </c>
      <c r="GO31" s="23">
        <v>0</v>
      </c>
      <c r="GP31" s="23">
        <v>0</v>
      </c>
      <c r="GQ31" s="23">
        <v>0</v>
      </c>
      <c r="GR31" s="23">
        <v>0</v>
      </c>
      <c r="GS31" s="23">
        <v>0</v>
      </c>
      <c r="GT31" s="23">
        <v>0</v>
      </c>
      <c r="GU31" s="23">
        <v>0</v>
      </c>
      <c r="GV31" s="23">
        <v>0</v>
      </c>
      <c r="GW31" s="23">
        <v>0</v>
      </c>
      <c r="GX31" s="23">
        <v>0</v>
      </c>
      <c r="GY31" s="23">
        <v>0</v>
      </c>
      <c r="GZ31" s="23">
        <v>0</v>
      </c>
      <c r="HA31" s="23">
        <v>0</v>
      </c>
      <c r="HB31" s="23">
        <v>0</v>
      </c>
      <c r="HC31" s="23">
        <v>0</v>
      </c>
      <c r="HD31" s="23">
        <v>0</v>
      </c>
      <c r="HE31" s="23">
        <v>0</v>
      </c>
      <c r="HF31" s="23">
        <v>0</v>
      </c>
      <c r="HG31" s="23">
        <v>0</v>
      </c>
      <c r="HH31" s="23">
        <v>0</v>
      </c>
      <c r="HI31" s="23">
        <v>0</v>
      </c>
      <c r="HJ31" s="23">
        <v>0</v>
      </c>
      <c r="HK31" s="23">
        <v>0</v>
      </c>
      <c r="HL31" s="23">
        <v>0</v>
      </c>
      <c r="HM31" s="23">
        <v>0</v>
      </c>
      <c r="HN31" s="23">
        <v>0</v>
      </c>
      <c r="HO31" s="23">
        <v>0</v>
      </c>
      <c r="HP31" s="23" t="s">
        <v>68</v>
      </c>
      <c r="HQ31" s="23">
        <v>26</v>
      </c>
      <c r="HR31" s="23">
        <v>24</v>
      </c>
      <c r="HS31" s="23">
        <v>0</v>
      </c>
      <c r="HT31" s="23">
        <v>0</v>
      </c>
      <c r="HU31" s="23">
        <v>0</v>
      </c>
      <c r="HV31" s="23">
        <v>0</v>
      </c>
      <c r="HW31" s="22">
        <v>24</v>
      </c>
      <c r="HX31" s="22">
        <v>10</v>
      </c>
      <c r="HY31" s="23">
        <v>97</v>
      </c>
      <c r="HZ31" s="23">
        <v>13</v>
      </c>
      <c r="IA31" s="23"/>
      <c r="IB31" s="23"/>
      <c r="IC31" s="25" t="s">
        <v>7317</v>
      </c>
      <c r="ID31" s="26">
        <v>30</v>
      </c>
      <c r="IE31" s="260" t="s">
        <v>6420</v>
      </c>
      <c r="IF31" s="25" t="s">
        <v>7097</v>
      </c>
      <c r="IG31" s="260" t="s">
        <v>6421</v>
      </c>
      <c r="IH31" s="260" t="s">
        <v>6422</v>
      </c>
      <c r="II31" s="342" t="s">
        <v>6421</v>
      </c>
      <c r="IJ31" s="260">
        <v>44931</v>
      </c>
      <c r="IK31" s="261">
        <v>3</v>
      </c>
      <c r="IL31" s="262" t="s">
        <v>7176</v>
      </c>
      <c r="IM31" s="262" t="s">
        <v>6427</v>
      </c>
      <c r="IN31" s="262" t="s">
        <v>7177</v>
      </c>
      <c r="IO31" s="262" t="s">
        <v>72</v>
      </c>
      <c r="IP31" s="262" t="s">
        <v>72</v>
      </c>
      <c r="IQ31" s="262" t="s">
        <v>72</v>
      </c>
      <c r="IR31" s="262">
        <v>2</v>
      </c>
      <c r="IS31" s="262">
        <v>1</v>
      </c>
      <c r="IT31" s="262" t="s">
        <v>6406</v>
      </c>
      <c r="IU31" s="262" t="s">
        <v>6406</v>
      </c>
    </row>
    <row r="32" spans="1:255" ht="114.75">
      <c r="A32" s="22">
        <v>31</v>
      </c>
      <c r="B32" s="22" t="s">
        <v>6192</v>
      </c>
      <c r="C32" s="22" t="s">
        <v>277</v>
      </c>
      <c r="D32" s="22" t="s">
        <v>6650</v>
      </c>
      <c r="E32" s="22" t="s">
        <v>6645</v>
      </c>
      <c r="F32" s="22" t="s">
        <v>153</v>
      </c>
      <c r="G32" s="22" t="s">
        <v>6646</v>
      </c>
      <c r="H32" s="22" t="s">
        <v>6647</v>
      </c>
      <c r="I32" s="22">
        <v>2</v>
      </c>
      <c r="J32" s="22" t="s">
        <v>6648</v>
      </c>
      <c r="K32" s="24" t="s">
        <v>7165</v>
      </c>
      <c r="L32" s="24" t="s">
        <v>7308</v>
      </c>
      <c r="M32" s="22" t="s">
        <v>6334</v>
      </c>
      <c r="N32" s="22" t="s">
        <v>7318</v>
      </c>
      <c r="O32" s="22" t="s">
        <v>7168</v>
      </c>
      <c r="P32" s="22" t="s">
        <v>6131</v>
      </c>
      <c r="Q32" s="22" t="s">
        <v>7169</v>
      </c>
      <c r="R32" s="22" t="s">
        <v>7170</v>
      </c>
      <c r="S32" s="22" t="s">
        <v>7171</v>
      </c>
      <c r="T32" s="22" t="s">
        <v>7319</v>
      </c>
      <c r="U32" s="22">
        <v>31</v>
      </c>
      <c r="V32" s="22"/>
      <c r="W32" s="22" t="b">
        <v>1</v>
      </c>
      <c r="X32" s="22" t="b">
        <v>1</v>
      </c>
      <c r="Y32" s="22">
        <v>40</v>
      </c>
      <c r="Z32" s="22" t="b">
        <v>1</v>
      </c>
      <c r="AA32" s="22">
        <v>14</v>
      </c>
      <c r="AB32" s="22" t="b">
        <v>0</v>
      </c>
      <c r="AC32" s="22" t="b">
        <v>1</v>
      </c>
      <c r="AD32" s="22">
        <v>0</v>
      </c>
      <c r="AE32" s="22"/>
      <c r="AF32" s="22">
        <v>0</v>
      </c>
      <c r="AG32" s="22">
        <v>0</v>
      </c>
      <c r="AH32" s="23"/>
      <c r="AI32" s="350" t="s">
        <v>6292</v>
      </c>
      <c r="AJ32" s="350" t="s">
        <v>6291</v>
      </c>
      <c r="AK32" s="22">
        <v>5</v>
      </c>
      <c r="AL32" s="258" t="s">
        <v>5765</v>
      </c>
      <c r="AM32" s="258" t="s">
        <v>7287</v>
      </c>
      <c r="AN32" s="258" t="s">
        <v>5958</v>
      </c>
      <c r="AO32" s="22" t="s">
        <v>206</v>
      </c>
      <c r="AP32" s="23" t="s">
        <v>6291</v>
      </c>
      <c r="AQ32" s="23" t="s">
        <v>6291</v>
      </c>
      <c r="AR32" s="23">
        <v>0</v>
      </c>
      <c r="AS32" s="23" t="s">
        <v>72</v>
      </c>
      <c r="AT32" s="23" t="s">
        <v>72</v>
      </c>
      <c r="AU32" s="23" t="s">
        <v>72</v>
      </c>
      <c r="AV32" s="23" t="s">
        <v>277</v>
      </c>
      <c r="AW32" s="23" t="s">
        <v>277</v>
      </c>
      <c r="AX32" s="23" t="s">
        <v>72</v>
      </c>
      <c r="AY32" s="23" t="s">
        <v>72</v>
      </c>
      <c r="AZ32" s="23" t="s">
        <v>72</v>
      </c>
      <c r="BA32" s="23" t="s">
        <v>72</v>
      </c>
      <c r="BB32" s="23" t="s">
        <v>6335</v>
      </c>
      <c r="BC32" s="23" t="s">
        <v>6650</v>
      </c>
      <c r="BD32" s="23" t="s">
        <v>6650</v>
      </c>
      <c r="BE32" s="23">
        <v>0</v>
      </c>
      <c r="BF32" s="23" t="s">
        <v>72</v>
      </c>
      <c r="BG32" s="23" t="s">
        <v>72</v>
      </c>
      <c r="BH32" s="23" t="s">
        <v>72</v>
      </c>
      <c r="BI32" s="23" t="s">
        <v>569</v>
      </c>
      <c r="BJ32" s="23" t="s">
        <v>639</v>
      </c>
      <c r="BK32" s="23">
        <v>0</v>
      </c>
      <c r="BL32" s="23" t="s">
        <v>72</v>
      </c>
      <c r="BM32" s="23" t="s">
        <v>72</v>
      </c>
      <c r="BN32" s="23" t="s">
        <v>72</v>
      </c>
      <c r="BO32" s="350">
        <v>3</v>
      </c>
      <c r="BP32" s="350">
        <v>3</v>
      </c>
      <c r="BQ32" s="350">
        <v>0</v>
      </c>
      <c r="BR32" s="350">
        <v>0</v>
      </c>
      <c r="BS32" s="350">
        <v>0</v>
      </c>
      <c r="BT32" s="351">
        <v>0</v>
      </c>
      <c r="BU32" s="23" t="s">
        <v>38</v>
      </c>
      <c r="BV32" s="23" t="s">
        <v>39</v>
      </c>
      <c r="BW32" s="23" t="s">
        <v>72</v>
      </c>
      <c r="BX32" s="23" t="s">
        <v>72</v>
      </c>
      <c r="BY32" s="23" t="s">
        <v>72</v>
      </c>
      <c r="BZ32" s="23" t="s">
        <v>72</v>
      </c>
      <c r="CA32" s="23">
        <v>4</v>
      </c>
      <c r="CB32" s="23">
        <v>4</v>
      </c>
      <c r="CC32" s="23">
        <v>4</v>
      </c>
      <c r="CD32" s="23">
        <v>0</v>
      </c>
      <c r="CE32" s="23">
        <v>0</v>
      </c>
      <c r="CF32" s="23">
        <v>0</v>
      </c>
      <c r="CG32" s="23">
        <v>2</v>
      </c>
      <c r="CH32" s="23">
        <v>2</v>
      </c>
      <c r="CI32" s="23">
        <v>2</v>
      </c>
      <c r="CJ32" s="23">
        <v>0</v>
      </c>
      <c r="CK32" s="23">
        <v>0</v>
      </c>
      <c r="CL32" s="23">
        <v>0</v>
      </c>
      <c r="CM32" s="23">
        <v>0</v>
      </c>
      <c r="CN32" s="23">
        <v>0</v>
      </c>
      <c r="CO32" s="23">
        <v>0</v>
      </c>
      <c r="CP32" s="23">
        <v>0</v>
      </c>
      <c r="CQ32" s="23">
        <v>0</v>
      </c>
      <c r="CR32" s="23">
        <v>0</v>
      </c>
      <c r="CS32" s="23">
        <v>0</v>
      </c>
      <c r="CT32" s="23">
        <v>0</v>
      </c>
      <c r="CU32" s="23">
        <v>0</v>
      </c>
      <c r="CV32" s="23">
        <v>0</v>
      </c>
      <c r="CW32" s="23">
        <v>0</v>
      </c>
      <c r="CX32" s="23">
        <v>0</v>
      </c>
      <c r="CY32" s="23">
        <v>0</v>
      </c>
      <c r="CZ32" s="23">
        <v>0</v>
      </c>
      <c r="DA32" s="23">
        <v>0</v>
      </c>
      <c r="DB32" s="23">
        <v>0</v>
      </c>
      <c r="DC32" s="23">
        <v>0</v>
      </c>
      <c r="DD32" s="23">
        <v>0</v>
      </c>
      <c r="DE32" s="23">
        <v>0</v>
      </c>
      <c r="DF32" s="23">
        <v>0</v>
      </c>
      <c r="DG32" s="23">
        <v>0</v>
      </c>
      <c r="DH32" s="23">
        <v>0</v>
      </c>
      <c r="DI32" s="23">
        <v>0</v>
      </c>
      <c r="DJ32" s="23">
        <v>0</v>
      </c>
      <c r="DK32" s="23" t="s">
        <v>6331</v>
      </c>
      <c r="DL32" s="23" t="s">
        <v>6331</v>
      </c>
      <c r="DM32" s="23" t="s">
        <v>72</v>
      </c>
      <c r="DN32" s="23" t="s">
        <v>72</v>
      </c>
      <c r="DO32" s="23" t="s">
        <v>72</v>
      </c>
      <c r="DP32" s="23" t="s">
        <v>72</v>
      </c>
      <c r="DQ32" s="23" t="s">
        <v>7175</v>
      </c>
      <c r="DR32" s="23" t="s">
        <v>7175</v>
      </c>
      <c r="DS32" s="23" t="s">
        <v>72</v>
      </c>
      <c r="DT32" s="23" t="s">
        <v>72</v>
      </c>
      <c r="DU32" s="23" t="s">
        <v>72</v>
      </c>
      <c r="DV32" s="23" t="s">
        <v>72</v>
      </c>
      <c r="DW32" s="23">
        <v>80</v>
      </c>
      <c r="DX32" s="23">
        <v>80</v>
      </c>
      <c r="DY32" s="23">
        <v>80</v>
      </c>
      <c r="DZ32" s="23">
        <v>0</v>
      </c>
      <c r="EA32" s="23">
        <v>0</v>
      </c>
      <c r="EB32" s="23">
        <v>0</v>
      </c>
      <c r="EC32" s="23">
        <v>80</v>
      </c>
      <c r="ED32" s="23">
        <v>80</v>
      </c>
      <c r="EE32" s="23">
        <v>80</v>
      </c>
      <c r="EF32" s="23">
        <v>80</v>
      </c>
      <c r="EG32" s="23">
        <v>0</v>
      </c>
      <c r="EH32" s="23">
        <v>0</v>
      </c>
      <c r="EI32" s="23">
        <v>0</v>
      </c>
      <c r="EJ32" s="23">
        <v>80</v>
      </c>
      <c r="EK32" s="23">
        <v>0</v>
      </c>
      <c r="EL32" s="23">
        <v>0</v>
      </c>
      <c r="EM32" s="23">
        <v>0</v>
      </c>
      <c r="EN32" s="23">
        <v>0</v>
      </c>
      <c r="EO32" s="23">
        <v>0</v>
      </c>
      <c r="EP32" s="23">
        <v>0</v>
      </c>
      <c r="EQ32" s="23">
        <v>0</v>
      </c>
      <c r="ER32" s="23">
        <v>0</v>
      </c>
      <c r="ES32" s="23">
        <v>0</v>
      </c>
      <c r="ET32" s="23">
        <v>0</v>
      </c>
      <c r="EU32" s="23">
        <v>0</v>
      </c>
      <c r="EV32" s="23">
        <v>0</v>
      </c>
      <c r="EW32" s="23">
        <v>0</v>
      </c>
      <c r="EX32" s="23">
        <v>0</v>
      </c>
      <c r="EY32" s="23">
        <v>0</v>
      </c>
      <c r="EZ32" s="23">
        <v>0</v>
      </c>
      <c r="FA32" s="23">
        <v>0</v>
      </c>
      <c r="FB32" s="23">
        <v>0</v>
      </c>
      <c r="FC32" s="23">
        <v>0</v>
      </c>
      <c r="FD32" s="23">
        <v>0</v>
      </c>
      <c r="FE32" s="23">
        <v>0</v>
      </c>
      <c r="FF32" s="23">
        <v>0</v>
      </c>
      <c r="FG32" s="23">
        <v>0</v>
      </c>
      <c r="FH32" s="23">
        <v>0</v>
      </c>
      <c r="FI32" s="23">
        <v>0</v>
      </c>
      <c r="FJ32" s="23">
        <v>0</v>
      </c>
      <c r="FK32" s="23">
        <v>0</v>
      </c>
      <c r="FL32" s="23">
        <v>0</v>
      </c>
      <c r="FM32" s="23">
        <v>80</v>
      </c>
      <c r="FN32" s="23" t="s">
        <v>152</v>
      </c>
      <c r="FO32" s="23" t="s">
        <v>444</v>
      </c>
      <c r="FP32" s="23">
        <v>0</v>
      </c>
      <c r="FQ32" s="23" t="s">
        <v>72</v>
      </c>
      <c r="FR32" s="23" t="s">
        <v>72</v>
      </c>
      <c r="FS32" s="23" t="s">
        <v>72</v>
      </c>
      <c r="FT32" s="23" t="s">
        <v>6463</v>
      </c>
      <c r="FU32" s="23" t="s">
        <v>6480</v>
      </c>
      <c r="FV32" s="23">
        <v>0</v>
      </c>
      <c r="FW32" s="23" t="s">
        <v>72</v>
      </c>
      <c r="FX32" s="23" t="s">
        <v>72</v>
      </c>
      <c r="FY32" s="23" t="s">
        <v>72</v>
      </c>
      <c r="FZ32" s="23" t="s">
        <v>6463</v>
      </c>
      <c r="GA32" s="23" t="s">
        <v>6480</v>
      </c>
      <c r="GB32" s="23" t="s">
        <v>72</v>
      </c>
      <c r="GC32" s="23" t="s">
        <v>72</v>
      </c>
      <c r="GD32" s="23" t="s">
        <v>72</v>
      </c>
      <c r="GE32" s="23" t="s">
        <v>72</v>
      </c>
      <c r="GF32" s="23">
        <v>44</v>
      </c>
      <c r="GG32" s="23">
        <v>44</v>
      </c>
      <c r="GH32" s="23">
        <v>44</v>
      </c>
      <c r="GI32" s="23">
        <v>0</v>
      </c>
      <c r="GJ32" s="23">
        <v>0</v>
      </c>
      <c r="GK32" s="23">
        <v>0</v>
      </c>
      <c r="GL32" s="23">
        <v>40</v>
      </c>
      <c r="GM32" s="23">
        <v>40</v>
      </c>
      <c r="GN32" s="23">
        <v>40</v>
      </c>
      <c r="GO32" s="23">
        <v>0</v>
      </c>
      <c r="GP32" s="23">
        <v>0</v>
      </c>
      <c r="GQ32" s="23">
        <v>0</v>
      </c>
      <c r="GR32" s="23">
        <v>0</v>
      </c>
      <c r="GS32" s="23">
        <v>0</v>
      </c>
      <c r="GT32" s="23">
        <v>0</v>
      </c>
      <c r="GU32" s="23">
        <v>0</v>
      </c>
      <c r="GV32" s="23">
        <v>0</v>
      </c>
      <c r="GW32" s="23">
        <v>0</v>
      </c>
      <c r="GX32" s="23">
        <v>0</v>
      </c>
      <c r="GY32" s="23">
        <v>0</v>
      </c>
      <c r="GZ32" s="23">
        <v>0</v>
      </c>
      <c r="HA32" s="23">
        <v>0</v>
      </c>
      <c r="HB32" s="23">
        <v>0</v>
      </c>
      <c r="HC32" s="23">
        <v>0</v>
      </c>
      <c r="HD32" s="23">
        <v>0</v>
      </c>
      <c r="HE32" s="23">
        <v>0</v>
      </c>
      <c r="HF32" s="23">
        <v>0</v>
      </c>
      <c r="HG32" s="23">
        <v>0</v>
      </c>
      <c r="HH32" s="23">
        <v>0</v>
      </c>
      <c r="HI32" s="23">
        <v>0</v>
      </c>
      <c r="HJ32" s="23">
        <v>0</v>
      </c>
      <c r="HK32" s="23">
        <v>0</v>
      </c>
      <c r="HL32" s="23">
        <v>0</v>
      </c>
      <c r="HM32" s="23">
        <v>0</v>
      </c>
      <c r="HN32" s="23">
        <v>0</v>
      </c>
      <c r="HO32" s="23">
        <v>0</v>
      </c>
      <c r="HP32" s="23" t="s">
        <v>68</v>
      </c>
      <c r="HQ32" s="23">
        <v>44</v>
      </c>
      <c r="HR32" s="23">
        <v>40</v>
      </c>
      <c r="HS32" s="23">
        <v>0</v>
      </c>
      <c r="HT32" s="23">
        <v>0</v>
      </c>
      <c r="HU32" s="23">
        <v>0</v>
      </c>
      <c r="HV32" s="23">
        <v>0</v>
      </c>
      <c r="HW32" s="22">
        <v>40</v>
      </c>
      <c r="HX32" s="22">
        <v>26</v>
      </c>
      <c r="HY32" s="23">
        <v>97</v>
      </c>
      <c r="HZ32" s="23">
        <v>13</v>
      </c>
      <c r="IA32" s="23"/>
      <c r="IB32" s="23"/>
      <c r="IC32" s="25" t="s">
        <v>7320</v>
      </c>
      <c r="ID32" s="26">
        <v>31</v>
      </c>
      <c r="IE32" s="260" t="s">
        <v>6420</v>
      </c>
      <c r="IF32" s="25" t="s">
        <v>7098</v>
      </c>
      <c r="IG32" s="260" t="s">
        <v>6421</v>
      </c>
      <c r="IH32" s="260" t="s">
        <v>6422</v>
      </c>
      <c r="II32" s="342" t="s">
        <v>6421</v>
      </c>
      <c r="IJ32" s="260">
        <v>44931</v>
      </c>
      <c r="IK32" s="261">
        <v>3</v>
      </c>
      <c r="IL32" s="262" t="s">
        <v>7176</v>
      </c>
      <c r="IM32" s="262" t="s">
        <v>6427</v>
      </c>
      <c r="IN32" s="262" t="s">
        <v>7177</v>
      </c>
      <c r="IO32" s="262" t="s">
        <v>72</v>
      </c>
      <c r="IP32" s="262" t="s">
        <v>72</v>
      </c>
      <c r="IQ32" s="262" t="s">
        <v>72</v>
      </c>
      <c r="IR32" s="262">
        <v>2</v>
      </c>
      <c r="IS32" s="262">
        <v>1</v>
      </c>
      <c r="IT32" s="262" t="s">
        <v>6406</v>
      </c>
      <c r="IU32" s="262" t="s">
        <v>6406</v>
      </c>
    </row>
    <row r="33" spans="1:255" ht="114.75">
      <c r="A33" s="22">
        <v>32</v>
      </c>
      <c r="B33" s="22" t="s">
        <v>6192</v>
      </c>
      <c r="C33" s="22" t="s">
        <v>277</v>
      </c>
      <c r="D33" s="22" t="s">
        <v>6656</v>
      </c>
      <c r="E33" s="22" t="s">
        <v>6651</v>
      </c>
      <c r="F33" s="22" t="s">
        <v>153</v>
      </c>
      <c r="G33" s="22" t="s">
        <v>6652</v>
      </c>
      <c r="H33" s="22" t="s">
        <v>6653</v>
      </c>
      <c r="I33" s="22">
        <v>2</v>
      </c>
      <c r="J33" s="22" t="s">
        <v>6654</v>
      </c>
      <c r="K33" s="24" t="s">
        <v>7165</v>
      </c>
      <c r="L33" s="24" t="s">
        <v>7165</v>
      </c>
      <c r="M33" s="22" t="s">
        <v>6334</v>
      </c>
      <c r="N33" s="22" t="s">
        <v>7321</v>
      </c>
      <c r="O33" s="22" t="s">
        <v>7168</v>
      </c>
      <c r="P33" s="22" t="s">
        <v>6131</v>
      </c>
      <c r="Q33" s="22" t="s">
        <v>7169</v>
      </c>
      <c r="R33" s="22" t="s">
        <v>7170</v>
      </c>
      <c r="S33" s="22" t="s">
        <v>7171</v>
      </c>
      <c r="T33" s="22" t="s">
        <v>7322</v>
      </c>
      <c r="U33" s="22">
        <v>32</v>
      </c>
      <c r="V33" s="22"/>
      <c r="W33" s="22" t="b">
        <v>0</v>
      </c>
      <c r="X33" s="22" t="b">
        <v>0</v>
      </c>
      <c r="Y33" s="22" t="s">
        <v>72</v>
      </c>
      <c r="Z33" s="22" t="b">
        <v>1</v>
      </c>
      <c r="AA33" s="22">
        <v>15</v>
      </c>
      <c r="AB33" s="22" t="b">
        <v>0</v>
      </c>
      <c r="AC33" s="22" t="b">
        <v>1</v>
      </c>
      <c r="AD33" s="22">
        <v>0</v>
      </c>
      <c r="AE33" s="22"/>
      <c r="AF33" s="22">
        <v>0</v>
      </c>
      <c r="AG33" s="22">
        <v>0</v>
      </c>
      <c r="AH33" s="23"/>
      <c r="AI33" s="350" t="s">
        <v>6292</v>
      </c>
      <c r="AJ33" s="350" t="s">
        <v>6291</v>
      </c>
      <c r="AK33" s="22">
        <v>5</v>
      </c>
      <c r="AL33" s="258" t="s">
        <v>5765</v>
      </c>
      <c r="AM33" s="258" t="s">
        <v>7287</v>
      </c>
      <c r="AN33" s="258" t="s">
        <v>5958</v>
      </c>
      <c r="AO33" s="22" t="s">
        <v>206</v>
      </c>
      <c r="AP33" s="23" t="s">
        <v>6291</v>
      </c>
      <c r="AQ33" s="23" t="s">
        <v>6291</v>
      </c>
      <c r="AR33" s="23">
        <v>0</v>
      </c>
      <c r="AS33" s="23" t="s">
        <v>72</v>
      </c>
      <c r="AT33" s="23" t="s">
        <v>72</v>
      </c>
      <c r="AU33" s="23" t="s">
        <v>72</v>
      </c>
      <c r="AV33" s="23" t="s">
        <v>277</v>
      </c>
      <c r="AW33" s="23" t="s">
        <v>277</v>
      </c>
      <c r="AX33" s="23" t="s">
        <v>72</v>
      </c>
      <c r="AY33" s="23" t="s">
        <v>72</v>
      </c>
      <c r="AZ33" s="23" t="s">
        <v>72</v>
      </c>
      <c r="BA33" s="23" t="s">
        <v>72</v>
      </c>
      <c r="BB33" s="23" t="s">
        <v>6335</v>
      </c>
      <c r="BC33" s="23" t="s">
        <v>6656</v>
      </c>
      <c r="BD33" s="23" t="s">
        <v>6656</v>
      </c>
      <c r="BE33" s="23">
        <v>0</v>
      </c>
      <c r="BF33" s="23" t="s">
        <v>72</v>
      </c>
      <c r="BG33" s="23" t="s">
        <v>72</v>
      </c>
      <c r="BH33" s="23" t="s">
        <v>72</v>
      </c>
      <c r="BI33" s="23" t="s">
        <v>569</v>
      </c>
      <c r="BJ33" s="23" t="s">
        <v>639</v>
      </c>
      <c r="BK33" s="23">
        <v>0</v>
      </c>
      <c r="BL33" s="23" t="s">
        <v>72</v>
      </c>
      <c r="BM33" s="23" t="s">
        <v>72</v>
      </c>
      <c r="BN33" s="23" t="s">
        <v>72</v>
      </c>
      <c r="BO33" s="350">
        <v>3</v>
      </c>
      <c r="BP33" s="350">
        <v>3</v>
      </c>
      <c r="BQ33" s="350">
        <v>0</v>
      </c>
      <c r="BR33" s="350">
        <v>0</v>
      </c>
      <c r="BS33" s="350">
        <v>0</v>
      </c>
      <c r="BT33" s="351">
        <v>0</v>
      </c>
      <c r="BU33" s="23" t="s">
        <v>38</v>
      </c>
      <c r="BV33" s="23" t="s">
        <v>39</v>
      </c>
      <c r="BW33" s="23" t="s">
        <v>72</v>
      </c>
      <c r="BX33" s="23" t="s">
        <v>72</v>
      </c>
      <c r="BY33" s="23" t="s">
        <v>72</v>
      </c>
      <c r="BZ33" s="23" t="s">
        <v>72</v>
      </c>
      <c r="CA33" s="23">
        <v>4</v>
      </c>
      <c r="CB33" s="23">
        <v>4</v>
      </c>
      <c r="CC33" s="23">
        <v>4</v>
      </c>
      <c r="CD33" s="23">
        <v>0</v>
      </c>
      <c r="CE33" s="23">
        <v>0</v>
      </c>
      <c r="CF33" s="23">
        <v>0</v>
      </c>
      <c r="CG33" s="23">
        <v>2</v>
      </c>
      <c r="CH33" s="23">
        <v>2</v>
      </c>
      <c r="CI33" s="23">
        <v>2</v>
      </c>
      <c r="CJ33" s="23">
        <v>0</v>
      </c>
      <c r="CK33" s="23">
        <v>0</v>
      </c>
      <c r="CL33" s="23">
        <v>0</v>
      </c>
      <c r="CM33" s="23">
        <v>0</v>
      </c>
      <c r="CN33" s="23">
        <v>0</v>
      </c>
      <c r="CO33" s="23">
        <v>0</v>
      </c>
      <c r="CP33" s="23">
        <v>0</v>
      </c>
      <c r="CQ33" s="23">
        <v>0</v>
      </c>
      <c r="CR33" s="23">
        <v>0</v>
      </c>
      <c r="CS33" s="23">
        <v>0</v>
      </c>
      <c r="CT33" s="23">
        <v>0</v>
      </c>
      <c r="CU33" s="23">
        <v>0</v>
      </c>
      <c r="CV33" s="23">
        <v>0</v>
      </c>
      <c r="CW33" s="23">
        <v>0</v>
      </c>
      <c r="CX33" s="23">
        <v>0</v>
      </c>
      <c r="CY33" s="23">
        <v>0</v>
      </c>
      <c r="CZ33" s="23">
        <v>0</v>
      </c>
      <c r="DA33" s="23">
        <v>0</v>
      </c>
      <c r="DB33" s="23">
        <v>0</v>
      </c>
      <c r="DC33" s="23">
        <v>0</v>
      </c>
      <c r="DD33" s="23">
        <v>0</v>
      </c>
      <c r="DE33" s="23">
        <v>0</v>
      </c>
      <c r="DF33" s="23">
        <v>0</v>
      </c>
      <c r="DG33" s="23">
        <v>0</v>
      </c>
      <c r="DH33" s="23">
        <v>0</v>
      </c>
      <c r="DI33" s="23">
        <v>0</v>
      </c>
      <c r="DJ33" s="23">
        <v>0</v>
      </c>
      <c r="DK33" s="23" t="s">
        <v>6331</v>
      </c>
      <c r="DL33" s="23" t="s">
        <v>6331</v>
      </c>
      <c r="DM33" s="23" t="s">
        <v>72</v>
      </c>
      <c r="DN33" s="23" t="s">
        <v>72</v>
      </c>
      <c r="DO33" s="23" t="s">
        <v>72</v>
      </c>
      <c r="DP33" s="23" t="s">
        <v>72</v>
      </c>
      <c r="DQ33" s="23" t="s">
        <v>7175</v>
      </c>
      <c r="DR33" s="23" t="s">
        <v>7175</v>
      </c>
      <c r="DS33" s="23" t="s">
        <v>72</v>
      </c>
      <c r="DT33" s="23" t="s">
        <v>72</v>
      </c>
      <c r="DU33" s="23" t="s">
        <v>72</v>
      </c>
      <c r="DV33" s="23" t="s">
        <v>72</v>
      </c>
      <c r="DW33" s="23">
        <v>80</v>
      </c>
      <c r="DX33" s="23">
        <v>80</v>
      </c>
      <c r="DY33" s="23">
        <v>80</v>
      </c>
      <c r="DZ33" s="23">
        <v>0</v>
      </c>
      <c r="EA33" s="23">
        <v>0</v>
      </c>
      <c r="EB33" s="23">
        <v>0</v>
      </c>
      <c r="EC33" s="23">
        <v>80</v>
      </c>
      <c r="ED33" s="23">
        <v>80</v>
      </c>
      <c r="EE33" s="23">
        <v>80</v>
      </c>
      <c r="EF33" s="23">
        <v>80</v>
      </c>
      <c r="EG33" s="23">
        <v>0</v>
      </c>
      <c r="EH33" s="23">
        <v>0</v>
      </c>
      <c r="EI33" s="23">
        <v>0</v>
      </c>
      <c r="EJ33" s="23">
        <v>80</v>
      </c>
      <c r="EK33" s="23">
        <v>0</v>
      </c>
      <c r="EL33" s="23">
        <v>0</v>
      </c>
      <c r="EM33" s="23">
        <v>0</v>
      </c>
      <c r="EN33" s="23">
        <v>0</v>
      </c>
      <c r="EO33" s="23">
        <v>0</v>
      </c>
      <c r="EP33" s="23">
        <v>0</v>
      </c>
      <c r="EQ33" s="23">
        <v>0</v>
      </c>
      <c r="ER33" s="23">
        <v>0</v>
      </c>
      <c r="ES33" s="23">
        <v>0</v>
      </c>
      <c r="ET33" s="23">
        <v>0</v>
      </c>
      <c r="EU33" s="23">
        <v>0</v>
      </c>
      <c r="EV33" s="23">
        <v>0</v>
      </c>
      <c r="EW33" s="23">
        <v>0</v>
      </c>
      <c r="EX33" s="23">
        <v>0</v>
      </c>
      <c r="EY33" s="23">
        <v>0</v>
      </c>
      <c r="EZ33" s="23">
        <v>0</v>
      </c>
      <c r="FA33" s="23">
        <v>0</v>
      </c>
      <c r="FB33" s="23">
        <v>0</v>
      </c>
      <c r="FC33" s="23">
        <v>0</v>
      </c>
      <c r="FD33" s="23">
        <v>0</v>
      </c>
      <c r="FE33" s="23">
        <v>0</v>
      </c>
      <c r="FF33" s="23">
        <v>0</v>
      </c>
      <c r="FG33" s="23">
        <v>0</v>
      </c>
      <c r="FH33" s="23">
        <v>0</v>
      </c>
      <c r="FI33" s="23">
        <v>0</v>
      </c>
      <c r="FJ33" s="23">
        <v>0</v>
      </c>
      <c r="FK33" s="23">
        <v>0</v>
      </c>
      <c r="FL33" s="23">
        <v>0</v>
      </c>
      <c r="FM33" s="23">
        <v>80</v>
      </c>
      <c r="FN33" s="23" t="s">
        <v>152</v>
      </c>
      <c r="FO33" s="23" t="s">
        <v>444</v>
      </c>
      <c r="FP33" s="23">
        <v>0</v>
      </c>
      <c r="FQ33" s="23" t="s">
        <v>72</v>
      </c>
      <c r="FR33" s="23" t="s">
        <v>72</v>
      </c>
      <c r="FS33" s="23" t="s">
        <v>72</v>
      </c>
      <c r="FT33" s="23" t="s">
        <v>6657</v>
      </c>
      <c r="FU33" s="23" t="s">
        <v>6349</v>
      </c>
      <c r="FV33" s="23">
        <v>0</v>
      </c>
      <c r="FW33" s="23" t="s">
        <v>72</v>
      </c>
      <c r="FX33" s="23" t="s">
        <v>72</v>
      </c>
      <c r="FY33" s="23" t="s">
        <v>72</v>
      </c>
      <c r="FZ33" s="23" t="s">
        <v>6657</v>
      </c>
      <c r="GA33" s="23" t="s">
        <v>6349</v>
      </c>
      <c r="GB33" s="23" t="s">
        <v>72</v>
      </c>
      <c r="GC33" s="23" t="s">
        <v>72</v>
      </c>
      <c r="GD33" s="23" t="s">
        <v>72</v>
      </c>
      <c r="GE33" s="23" t="s">
        <v>72</v>
      </c>
      <c r="GF33" s="23">
        <v>22</v>
      </c>
      <c r="GG33" s="23">
        <v>22</v>
      </c>
      <c r="GH33" s="23">
        <v>22</v>
      </c>
      <c r="GI33" s="23">
        <v>0</v>
      </c>
      <c r="GJ33" s="23">
        <v>0</v>
      </c>
      <c r="GK33" s="23">
        <v>0</v>
      </c>
      <c r="GL33" s="23">
        <v>28</v>
      </c>
      <c r="GM33" s="23">
        <v>28</v>
      </c>
      <c r="GN33" s="23">
        <v>28</v>
      </c>
      <c r="GO33" s="23">
        <v>0</v>
      </c>
      <c r="GP33" s="23">
        <v>0</v>
      </c>
      <c r="GQ33" s="23">
        <v>0</v>
      </c>
      <c r="GR33" s="23">
        <v>0</v>
      </c>
      <c r="GS33" s="23">
        <v>0</v>
      </c>
      <c r="GT33" s="23">
        <v>0</v>
      </c>
      <c r="GU33" s="23">
        <v>0</v>
      </c>
      <c r="GV33" s="23">
        <v>0</v>
      </c>
      <c r="GW33" s="23">
        <v>0</v>
      </c>
      <c r="GX33" s="23">
        <v>0</v>
      </c>
      <c r="GY33" s="23">
        <v>0</v>
      </c>
      <c r="GZ33" s="23">
        <v>0</v>
      </c>
      <c r="HA33" s="23">
        <v>0</v>
      </c>
      <c r="HB33" s="23">
        <v>0</v>
      </c>
      <c r="HC33" s="23">
        <v>0</v>
      </c>
      <c r="HD33" s="23">
        <v>0</v>
      </c>
      <c r="HE33" s="23">
        <v>0</v>
      </c>
      <c r="HF33" s="23">
        <v>0</v>
      </c>
      <c r="HG33" s="23">
        <v>0</v>
      </c>
      <c r="HH33" s="23">
        <v>0</v>
      </c>
      <c r="HI33" s="23">
        <v>0</v>
      </c>
      <c r="HJ33" s="23">
        <v>0</v>
      </c>
      <c r="HK33" s="23">
        <v>0</v>
      </c>
      <c r="HL33" s="23">
        <v>0</v>
      </c>
      <c r="HM33" s="23">
        <v>0</v>
      </c>
      <c r="HN33" s="23">
        <v>0</v>
      </c>
      <c r="HO33" s="23">
        <v>0</v>
      </c>
      <c r="HP33" s="23" t="s">
        <v>68</v>
      </c>
      <c r="HQ33" s="23">
        <v>22</v>
      </c>
      <c r="HR33" s="23">
        <v>28</v>
      </c>
      <c r="HS33" s="23">
        <v>0</v>
      </c>
      <c r="HT33" s="23">
        <v>0</v>
      </c>
      <c r="HU33" s="23">
        <v>0</v>
      </c>
      <c r="HV33" s="23">
        <v>0</v>
      </c>
      <c r="HW33" s="22">
        <v>22</v>
      </c>
      <c r="HX33" s="22">
        <v>7</v>
      </c>
      <c r="HY33" s="23">
        <v>97</v>
      </c>
      <c r="HZ33" s="23">
        <v>13</v>
      </c>
      <c r="IA33" s="23"/>
      <c r="IB33" s="23"/>
      <c r="IC33" s="25" t="s">
        <v>7323</v>
      </c>
      <c r="ID33" s="26">
        <v>32</v>
      </c>
      <c r="IE33" s="260" t="s">
        <v>6420</v>
      </c>
      <c r="IF33" s="25" t="s">
        <v>7099</v>
      </c>
      <c r="IG33" s="260" t="s">
        <v>6421</v>
      </c>
      <c r="IH33" s="260" t="s">
        <v>6422</v>
      </c>
      <c r="II33" s="342" t="s">
        <v>6421</v>
      </c>
      <c r="IJ33" s="260">
        <v>44931</v>
      </c>
      <c r="IK33" s="261">
        <v>3</v>
      </c>
      <c r="IL33" s="262" t="s">
        <v>7176</v>
      </c>
      <c r="IM33" s="262" t="s">
        <v>6427</v>
      </c>
      <c r="IN33" s="262" t="s">
        <v>7177</v>
      </c>
      <c r="IO33" s="262" t="s">
        <v>72</v>
      </c>
      <c r="IP33" s="262" t="s">
        <v>72</v>
      </c>
      <c r="IQ33" s="262" t="s">
        <v>72</v>
      </c>
      <c r="IR33" s="262">
        <v>2</v>
      </c>
      <c r="IS33" s="262">
        <v>1</v>
      </c>
      <c r="IT33" s="262" t="s">
        <v>6406</v>
      </c>
      <c r="IU33" s="262" t="s">
        <v>6406</v>
      </c>
    </row>
    <row r="34" spans="1:255" ht="114.75">
      <c r="A34" s="22">
        <v>33</v>
      </c>
      <c r="B34" s="22" t="s">
        <v>6192</v>
      </c>
      <c r="C34" s="22" t="s">
        <v>277</v>
      </c>
      <c r="D34" s="22" t="s">
        <v>6663</v>
      </c>
      <c r="E34" s="22" t="s">
        <v>6658</v>
      </c>
      <c r="F34" s="22" t="s">
        <v>153</v>
      </c>
      <c r="G34" s="22" t="s">
        <v>6659</v>
      </c>
      <c r="H34" s="22" t="s">
        <v>6660</v>
      </c>
      <c r="I34" s="22">
        <v>2</v>
      </c>
      <c r="J34" s="22" t="s">
        <v>6661</v>
      </c>
      <c r="K34" s="24" t="s">
        <v>7165</v>
      </c>
      <c r="L34" s="24" t="s">
        <v>7166</v>
      </c>
      <c r="M34" s="22" t="s">
        <v>6334</v>
      </c>
      <c r="N34" s="22" t="s">
        <v>7324</v>
      </c>
      <c r="O34" s="22" t="s">
        <v>7168</v>
      </c>
      <c r="P34" s="22" t="s">
        <v>6131</v>
      </c>
      <c r="Q34" s="22" t="s">
        <v>7169</v>
      </c>
      <c r="R34" s="22" t="s">
        <v>7170</v>
      </c>
      <c r="S34" s="22" t="s">
        <v>7171</v>
      </c>
      <c r="T34" s="22" t="s">
        <v>7325</v>
      </c>
      <c r="U34" s="22">
        <v>33</v>
      </c>
      <c r="V34" s="22"/>
      <c r="W34" s="22" t="b">
        <v>0</v>
      </c>
      <c r="X34" s="22" t="b">
        <v>0</v>
      </c>
      <c r="Y34" s="22" t="s">
        <v>72</v>
      </c>
      <c r="Z34" s="22" t="b">
        <v>1</v>
      </c>
      <c r="AA34" s="22">
        <v>14</v>
      </c>
      <c r="AB34" s="22" t="b">
        <v>0</v>
      </c>
      <c r="AC34" s="22" t="b">
        <v>1</v>
      </c>
      <c r="AD34" s="22">
        <v>0</v>
      </c>
      <c r="AE34" s="22"/>
      <c r="AF34" s="22">
        <v>0</v>
      </c>
      <c r="AG34" s="22">
        <v>0</v>
      </c>
      <c r="AH34" s="23"/>
      <c r="AI34" s="350" t="s">
        <v>6292</v>
      </c>
      <c r="AJ34" s="350" t="s">
        <v>6291</v>
      </c>
      <c r="AK34" s="22">
        <v>4</v>
      </c>
      <c r="AL34" s="258" t="s">
        <v>5765</v>
      </c>
      <c r="AM34" s="258" t="s">
        <v>7287</v>
      </c>
      <c r="AN34" s="258" t="s">
        <v>5960</v>
      </c>
      <c r="AO34" s="22" t="s">
        <v>206</v>
      </c>
      <c r="AP34" s="23" t="s">
        <v>6291</v>
      </c>
      <c r="AQ34" s="23" t="s">
        <v>6291</v>
      </c>
      <c r="AR34" s="23">
        <v>0</v>
      </c>
      <c r="AS34" s="23" t="s">
        <v>72</v>
      </c>
      <c r="AT34" s="23" t="s">
        <v>72</v>
      </c>
      <c r="AU34" s="23" t="s">
        <v>72</v>
      </c>
      <c r="AV34" s="23" t="s">
        <v>277</v>
      </c>
      <c r="AW34" s="23" t="s">
        <v>277</v>
      </c>
      <c r="AX34" s="23" t="s">
        <v>72</v>
      </c>
      <c r="AY34" s="23" t="s">
        <v>72</v>
      </c>
      <c r="AZ34" s="23" t="s">
        <v>72</v>
      </c>
      <c r="BA34" s="23" t="s">
        <v>72</v>
      </c>
      <c r="BB34" s="23" t="s">
        <v>6335</v>
      </c>
      <c r="BC34" s="23" t="s">
        <v>6663</v>
      </c>
      <c r="BD34" s="23" t="s">
        <v>6663</v>
      </c>
      <c r="BE34" s="23">
        <v>0</v>
      </c>
      <c r="BF34" s="23" t="s">
        <v>72</v>
      </c>
      <c r="BG34" s="23" t="s">
        <v>72</v>
      </c>
      <c r="BH34" s="23" t="s">
        <v>72</v>
      </c>
      <c r="BI34" s="23" t="s">
        <v>569</v>
      </c>
      <c r="BJ34" s="23" t="s">
        <v>639</v>
      </c>
      <c r="BK34" s="23">
        <v>0</v>
      </c>
      <c r="BL34" s="23" t="s">
        <v>72</v>
      </c>
      <c r="BM34" s="23" t="s">
        <v>72</v>
      </c>
      <c r="BN34" s="23" t="s">
        <v>72</v>
      </c>
      <c r="BO34" s="350">
        <v>3</v>
      </c>
      <c r="BP34" s="350">
        <v>3</v>
      </c>
      <c r="BQ34" s="350">
        <v>0</v>
      </c>
      <c r="BR34" s="350">
        <v>0</v>
      </c>
      <c r="BS34" s="350">
        <v>0</v>
      </c>
      <c r="BT34" s="351">
        <v>0</v>
      </c>
      <c r="BU34" s="23" t="s">
        <v>38</v>
      </c>
      <c r="BV34" s="23" t="s">
        <v>39</v>
      </c>
      <c r="BW34" s="23" t="s">
        <v>72</v>
      </c>
      <c r="BX34" s="23" t="s">
        <v>72</v>
      </c>
      <c r="BY34" s="23" t="s">
        <v>72</v>
      </c>
      <c r="BZ34" s="23" t="s">
        <v>72</v>
      </c>
      <c r="CA34" s="23">
        <v>4</v>
      </c>
      <c r="CB34" s="23">
        <v>4</v>
      </c>
      <c r="CC34" s="23">
        <v>4</v>
      </c>
      <c r="CD34" s="23">
        <v>0</v>
      </c>
      <c r="CE34" s="23">
        <v>0</v>
      </c>
      <c r="CF34" s="23">
        <v>0</v>
      </c>
      <c r="CG34" s="23">
        <v>2</v>
      </c>
      <c r="CH34" s="23">
        <v>2</v>
      </c>
      <c r="CI34" s="23">
        <v>2</v>
      </c>
      <c r="CJ34" s="23">
        <v>0</v>
      </c>
      <c r="CK34" s="23">
        <v>0</v>
      </c>
      <c r="CL34" s="23">
        <v>0</v>
      </c>
      <c r="CM34" s="23">
        <v>0</v>
      </c>
      <c r="CN34" s="23">
        <v>0</v>
      </c>
      <c r="CO34" s="23">
        <v>0</v>
      </c>
      <c r="CP34" s="23">
        <v>0</v>
      </c>
      <c r="CQ34" s="23">
        <v>0</v>
      </c>
      <c r="CR34" s="23">
        <v>0</v>
      </c>
      <c r="CS34" s="23">
        <v>0</v>
      </c>
      <c r="CT34" s="23">
        <v>0</v>
      </c>
      <c r="CU34" s="23">
        <v>0</v>
      </c>
      <c r="CV34" s="23">
        <v>0</v>
      </c>
      <c r="CW34" s="23">
        <v>0</v>
      </c>
      <c r="CX34" s="23">
        <v>0</v>
      </c>
      <c r="CY34" s="23">
        <v>0</v>
      </c>
      <c r="CZ34" s="23">
        <v>0</v>
      </c>
      <c r="DA34" s="23">
        <v>0</v>
      </c>
      <c r="DB34" s="23">
        <v>0</v>
      </c>
      <c r="DC34" s="23">
        <v>0</v>
      </c>
      <c r="DD34" s="23">
        <v>0</v>
      </c>
      <c r="DE34" s="23">
        <v>0</v>
      </c>
      <c r="DF34" s="23">
        <v>0</v>
      </c>
      <c r="DG34" s="23">
        <v>0</v>
      </c>
      <c r="DH34" s="23">
        <v>0</v>
      </c>
      <c r="DI34" s="23">
        <v>0</v>
      </c>
      <c r="DJ34" s="23">
        <v>0</v>
      </c>
      <c r="DK34" s="23" t="s">
        <v>6331</v>
      </c>
      <c r="DL34" s="23" t="s">
        <v>6331</v>
      </c>
      <c r="DM34" s="23" t="s">
        <v>72</v>
      </c>
      <c r="DN34" s="23" t="s">
        <v>72</v>
      </c>
      <c r="DO34" s="23" t="s">
        <v>72</v>
      </c>
      <c r="DP34" s="23" t="s">
        <v>72</v>
      </c>
      <c r="DQ34" s="23" t="s">
        <v>7175</v>
      </c>
      <c r="DR34" s="23" t="s">
        <v>7175</v>
      </c>
      <c r="DS34" s="23" t="s">
        <v>72</v>
      </c>
      <c r="DT34" s="23" t="s">
        <v>72</v>
      </c>
      <c r="DU34" s="23" t="s">
        <v>72</v>
      </c>
      <c r="DV34" s="23" t="s">
        <v>72</v>
      </c>
      <c r="DW34" s="23">
        <v>80</v>
      </c>
      <c r="DX34" s="23">
        <v>80</v>
      </c>
      <c r="DY34" s="23">
        <v>80</v>
      </c>
      <c r="DZ34" s="23">
        <v>0</v>
      </c>
      <c r="EA34" s="23">
        <v>0</v>
      </c>
      <c r="EB34" s="23">
        <v>0</v>
      </c>
      <c r="EC34" s="23">
        <v>80</v>
      </c>
      <c r="ED34" s="23">
        <v>80</v>
      </c>
      <c r="EE34" s="23">
        <v>80</v>
      </c>
      <c r="EF34" s="23">
        <v>80</v>
      </c>
      <c r="EG34" s="23">
        <v>0</v>
      </c>
      <c r="EH34" s="23">
        <v>0</v>
      </c>
      <c r="EI34" s="23">
        <v>0</v>
      </c>
      <c r="EJ34" s="23">
        <v>80</v>
      </c>
      <c r="EK34" s="23">
        <v>0</v>
      </c>
      <c r="EL34" s="23">
        <v>0</v>
      </c>
      <c r="EM34" s="23">
        <v>0</v>
      </c>
      <c r="EN34" s="23">
        <v>0</v>
      </c>
      <c r="EO34" s="23">
        <v>0</v>
      </c>
      <c r="EP34" s="23">
        <v>0</v>
      </c>
      <c r="EQ34" s="23">
        <v>0</v>
      </c>
      <c r="ER34" s="23">
        <v>0</v>
      </c>
      <c r="ES34" s="23">
        <v>0</v>
      </c>
      <c r="ET34" s="23">
        <v>0</v>
      </c>
      <c r="EU34" s="23">
        <v>0</v>
      </c>
      <c r="EV34" s="23">
        <v>0</v>
      </c>
      <c r="EW34" s="23">
        <v>0</v>
      </c>
      <c r="EX34" s="23">
        <v>0</v>
      </c>
      <c r="EY34" s="23">
        <v>0</v>
      </c>
      <c r="EZ34" s="23">
        <v>0</v>
      </c>
      <c r="FA34" s="23">
        <v>0</v>
      </c>
      <c r="FB34" s="23">
        <v>0</v>
      </c>
      <c r="FC34" s="23">
        <v>0</v>
      </c>
      <c r="FD34" s="23">
        <v>0</v>
      </c>
      <c r="FE34" s="23">
        <v>0</v>
      </c>
      <c r="FF34" s="23">
        <v>0</v>
      </c>
      <c r="FG34" s="23">
        <v>0</v>
      </c>
      <c r="FH34" s="23">
        <v>0</v>
      </c>
      <c r="FI34" s="23">
        <v>0</v>
      </c>
      <c r="FJ34" s="23">
        <v>0</v>
      </c>
      <c r="FK34" s="23">
        <v>0</v>
      </c>
      <c r="FL34" s="23">
        <v>0</v>
      </c>
      <c r="FM34" s="23">
        <v>80</v>
      </c>
      <c r="FN34" s="23" t="s">
        <v>152</v>
      </c>
      <c r="FO34" s="23" t="s">
        <v>444</v>
      </c>
      <c r="FP34" s="23">
        <v>0</v>
      </c>
      <c r="FQ34" s="23" t="s">
        <v>72</v>
      </c>
      <c r="FR34" s="23" t="s">
        <v>72</v>
      </c>
      <c r="FS34" s="23" t="s">
        <v>72</v>
      </c>
      <c r="FT34" s="23" t="s">
        <v>6664</v>
      </c>
      <c r="FU34" s="23" t="s">
        <v>6336</v>
      </c>
      <c r="FV34" s="23">
        <v>0</v>
      </c>
      <c r="FW34" s="23" t="s">
        <v>72</v>
      </c>
      <c r="FX34" s="23" t="s">
        <v>72</v>
      </c>
      <c r="FY34" s="23" t="s">
        <v>72</v>
      </c>
      <c r="FZ34" s="23" t="s">
        <v>6664</v>
      </c>
      <c r="GA34" s="23" t="s">
        <v>6336</v>
      </c>
      <c r="GB34" s="23" t="s">
        <v>72</v>
      </c>
      <c r="GC34" s="23" t="s">
        <v>72</v>
      </c>
      <c r="GD34" s="23" t="s">
        <v>72</v>
      </c>
      <c r="GE34" s="23" t="s">
        <v>72</v>
      </c>
      <c r="GF34" s="23">
        <v>20</v>
      </c>
      <c r="GG34" s="23">
        <v>20</v>
      </c>
      <c r="GH34" s="23">
        <v>20</v>
      </c>
      <c r="GI34" s="23">
        <v>0</v>
      </c>
      <c r="GJ34" s="23">
        <v>0</v>
      </c>
      <c r="GK34" s="23">
        <v>0</v>
      </c>
      <c r="GL34" s="23">
        <v>30</v>
      </c>
      <c r="GM34" s="23">
        <v>30</v>
      </c>
      <c r="GN34" s="23">
        <v>30</v>
      </c>
      <c r="GO34" s="23">
        <v>0</v>
      </c>
      <c r="GP34" s="23">
        <v>0</v>
      </c>
      <c r="GQ34" s="23">
        <v>0</v>
      </c>
      <c r="GR34" s="23">
        <v>0</v>
      </c>
      <c r="GS34" s="23">
        <v>0</v>
      </c>
      <c r="GT34" s="23">
        <v>0</v>
      </c>
      <c r="GU34" s="23">
        <v>0</v>
      </c>
      <c r="GV34" s="23">
        <v>0</v>
      </c>
      <c r="GW34" s="23">
        <v>0</v>
      </c>
      <c r="GX34" s="23">
        <v>0</v>
      </c>
      <c r="GY34" s="23">
        <v>0</v>
      </c>
      <c r="GZ34" s="23">
        <v>0</v>
      </c>
      <c r="HA34" s="23">
        <v>0</v>
      </c>
      <c r="HB34" s="23">
        <v>0</v>
      </c>
      <c r="HC34" s="23">
        <v>0</v>
      </c>
      <c r="HD34" s="23">
        <v>0</v>
      </c>
      <c r="HE34" s="23">
        <v>0</v>
      </c>
      <c r="HF34" s="23">
        <v>0</v>
      </c>
      <c r="HG34" s="23">
        <v>0</v>
      </c>
      <c r="HH34" s="23">
        <v>0</v>
      </c>
      <c r="HI34" s="23">
        <v>0</v>
      </c>
      <c r="HJ34" s="23">
        <v>0</v>
      </c>
      <c r="HK34" s="23">
        <v>0</v>
      </c>
      <c r="HL34" s="23">
        <v>0</v>
      </c>
      <c r="HM34" s="23">
        <v>0</v>
      </c>
      <c r="HN34" s="23">
        <v>0</v>
      </c>
      <c r="HO34" s="23">
        <v>0</v>
      </c>
      <c r="HP34" s="23" t="s">
        <v>68</v>
      </c>
      <c r="HQ34" s="23">
        <v>20</v>
      </c>
      <c r="HR34" s="23">
        <v>30</v>
      </c>
      <c r="HS34" s="23">
        <v>0</v>
      </c>
      <c r="HT34" s="23">
        <v>0</v>
      </c>
      <c r="HU34" s="23">
        <v>0</v>
      </c>
      <c r="HV34" s="23">
        <v>0</v>
      </c>
      <c r="HW34" s="22">
        <v>20</v>
      </c>
      <c r="HX34" s="22">
        <v>6</v>
      </c>
      <c r="HY34" s="23">
        <v>97</v>
      </c>
      <c r="HZ34" s="23">
        <v>13</v>
      </c>
      <c r="IA34" s="23"/>
      <c r="IB34" s="23"/>
      <c r="IC34" s="25" t="s">
        <v>7326</v>
      </c>
      <c r="ID34" s="26">
        <v>33</v>
      </c>
      <c r="IE34" s="260" t="s">
        <v>6420</v>
      </c>
      <c r="IF34" s="25" t="s">
        <v>7100</v>
      </c>
      <c r="IG34" s="260" t="s">
        <v>6421</v>
      </c>
      <c r="IH34" s="260" t="s">
        <v>6422</v>
      </c>
      <c r="II34" s="342" t="s">
        <v>6421</v>
      </c>
      <c r="IJ34" s="260">
        <v>44931</v>
      </c>
      <c r="IK34" s="261">
        <v>3</v>
      </c>
      <c r="IL34" s="262" t="s">
        <v>7176</v>
      </c>
      <c r="IM34" s="262" t="s">
        <v>6427</v>
      </c>
      <c r="IN34" s="262" t="s">
        <v>7177</v>
      </c>
      <c r="IO34" s="262" t="s">
        <v>72</v>
      </c>
      <c r="IP34" s="262" t="s">
        <v>72</v>
      </c>
      <c r="IQ34" s="262" t="s">
        <v>72</v>
      </c>
      <c r="IR34" s="262">
        <v>2</v>
      </c>
      <c r="IS34" s="262">
        <v>1</v>
      </c>
      <c r="IT34" s="262" t="s">
        <v>6406</v>
      </c>
      <c r="IU34" s="262" t="s">
        <v>6406</v>
      </c>
    </row>
    <row r="35" spans="1:255" ht="114.75">
      <c r="A35" s="22">
        <v>34</v>
      </c>
      <c r="B35" s="22" t="s">
        <v>6192</v>
      </c>
      <c r="C35" s="22" t="s">
        <v>277</v>
      </c>
      <c r="D35" s="22" t="s">
        <v>6670</v>
      </c>
      <c r="E35" s="22" t="s">
        <v>6665</v>
      </c>
      <c r="F35" s="22" t="s">
        <v>153</v>
      </c>
      <c r="G35" s="22" t="s">
        <v>6666</v>
      </c>
      <c r="H35" s="22" t="s">
        <v>6667</v>
      </c>
      <c r="I35" s="22">
        <v>2</v>
      </c>
      <c r="J35" s="22" t="s">
        <v>6668</v>
      </c>
      <c r="K35" s="24" t="s">
        <v>7165</v>
      </c>
      <c r="L35" s="24" t="s">
        <v>7166</v>
      </c>
      <c r="M35" s="22" t="s">
        <v>6334</v>
      </c>
      <c r="N35" s="22" t="s">
        <v>7327</v>
      </c>
      <c r="O35" s="22" t="s">
        <v>7168</v>
      </c>
      <c r="P35" s="22" t="s">
        <v>6131</v>
      </c>
      <c r="Q35" s="22" t="s">
        <v>7169</v>
      </c>
      <c r="R35" s="22" t="s">
        <v>7170</v>
      </c>
      <c r="S35" s="22" t="s">
        <v>7171</v>
      </c>
      <c r="T35" s="22" t="s">
        <v>7316</v>
      </c>
      <c r="U35" s="22">
        <v>34</v>
      </c>
      <c r="V35" s="22"/>
      <c r="W35" s="22" t="b">
        <v>0</v>
      </c>
      <c r="X35" s="22" t="b">
        <v>0</v>
      </c>
      <c r="Y35" s="22" t="s">
        <v>72</v>
      </c>
      <c r="Z35" s="22" t="b">
        <v>1</v>
      </c>
      <c r="AA35" s="22">
        <v>14</v>
      </c>
      <c r="AB35" s="22" t="b">
        <v>0</v>
      </c>
      <c r="AC35" s="22" t="b">
        <v>1</v>
      </c>
      <c r="AD35" s="22">
        <v>0</v>
      </c>
      <c r="AE35" s="22"/>
      <c r="AF35" s="22">
        <v>0</v>
      </c>
      <c r="AG35" s="22">
        <v>0</v>
      </c>
      <c r="AH35" s="23"/>
      <c r="AI35" s="350" t="s">
        <v>6292</v>
      </c>
      <c r="AJ35" s="350" t="s">
        <v>6291</v>
      </c>
      <c r="AK35" s="22">
        <v>4</v>
      </c>
      <c r="AL35" s="258" t="s">
        <v>5765</v>
      </c>
      <c r="AM35" s="258" t="s">
        <v>7287</v>
      </c>
      <c r="AN35" s="258" t="s">
        <v>5959</v>
      </c>
      <c r="AO35" s="22" t="s">
        <v>206</v>
      </c>
      <c r="AP35" s="23" t="s">
        <v>6291</v>
      </c>
      <c r="AQ35" s="23" t="s">
        <v>6291</v>
      </c>
      <c r="AR35" s="23">
        <v>0</v>
      </c>
      <c r="AS35" s="23" t="s">
        <v>72</v>
      </c>
      <c r="AT35" s="23" t="s">
        <v>72</v>
      </c>
      <c r="AU35" s="23" t="s">
        <v>72</v>
      </c>
      <c r="AV35" s="23" t="s">
        <v>277</v>
      </c>
      <c r="AW35" s="23" t="s">
        <v>277</v>
      </c>
      <c r="AX35" s="23" t="s">
        <v>72</v>
      </c>
      <c r="AY35" s="23" t="s">
        <v>72</v>
      </c>
      <c r="AZ35" s="23" t="s">
        <v>72</v>
      </c>
      <c r="BA35" s="23" t="s">
        <v>72</v>
      </c>
      <c r="BB35" s="23" t="s">
        <v>6335</v>
      </c>
      <c r="BC35" s="23" t="s">
        <v>6670</v>
      </c>
      <c r="BD35" s="23" t="s">
        <v>6670</v>
      </c>
      <c r="BE35" s="23">
        <v>0</v>
      </c>
      <c r="BF35" s="23" t="s">
        <v>72</v>
      </c>
      <c r="BG35" s="23" t="s">
        <v>72</v>
      </c>
      <c r="BH35" s="23" t="s">
        <v>72</v>
      </c>
      <c r="BI35" s="23" t="s">
        <v>569</v>
      </c>
      <c r="BJ35" s="23" t="s">
        <v>639</v>
      </c>
      <c r="BK35" s="23">
        <v>0</v>
      </c>
      <c r="BL35" s="23" t="s">
        <v>72</v>
      </c>
      <c r="BM35" s="23" t="s">
        <v>72</v>
      </c>
      <c r="BN35" s="23" t="s">
        <v>72</v>
      </c>
      <c r="BO35" s="350">
        <v>3</v>
      </c>
      <c r="BP35" s="350">
        <v>3</v>
      </c>
      <c r="BQ35" s="350">
        <v>0</v>
      </c>
      <c r="BR35" s="350">
        <v>0</v>
      </c>
      <c r="BS35" s="350">
        <v>0</v>
      </c>
      <c r="BT35" s="351">
        <v>0</v>
      </c>
      <c r="BU35" s="23" t="s">
        <v>38</v>
      </c>
      <c r="BV35" s="23" t="s">
        <v>39</v>
      </c>
      <c r="BW35" s="23" t="s">
        <v>72</v>
      </c>
      <c r="BX35" s="23" t="s">
        <v>72</v>
      </c>
      <c r="BY35" s="23" t="s">
        <v>72</v>
      </c>
      <c r="BZ35" s="23" t="s">
        <v>72</v>
      </c>
      <c r="CA35" s="23">
        <v>4</v>
      </c>
      <c r="CB35" s="23">
        <v>4</v>
      </c>
      <c r="CC35" s="23">
        <v>4</v>
      </c>
      <c r="CD35" s="23">
        <v>0</v>
      </c>
      <c r="CE35" s="23">
        <v>0</v>
      </c>
      <c r="CF35" s="23">
        <v>0</v>
      </c>
      <c r="CG35" s="23">
        <v>2</v>
      </c>
      <c r="CH35" s="23">
        <v>2</v>
      </c>
      <c r="CI35" s="23">
        <v>2</v>
      </c>
      <c r="CJ35" s="23">
        <v>0</v>
      </c>
      <c r="CK35" s="23">
        <v>0</v>
      </c>
      <c r="CL35" s="23">
        <v>0</v>
      </c>
      <c r="CM35" s="23">
        <v>0</v>
      </c>
      <c r="CN35" s="23">
        <v>0</v>
      </c>
      <c r="CO35" s="23">
        <v>0</v>
      </c>
      <c r="CP35" s="23">
        <v>0</v>
      </c>
      <c r="CQ35" s="23">
        <v>0</v>
      </c>
      <c r="CR35" s="23">
        <v>0</v>
      </c>
      <c r="CS35" s="23">
        <v>0</v>
      </c>
      <c r="CT35" s="23">
        <v>0</v>
      </c>
      <c r="CU35" s="23">
        <v>0</v>
      </c>
      <c r="CV35" s="23">
        <v>0</v>
      </c>
      <c r="CW35" s="23">
        <v>0</v>
      </c>
      <c r="CX35" s="23">
        <v>0</v>
      </c>
      <c r="CY35" s="23">
        <v>0</v>
      </c>
      <c r="CZ35" s="23">
        <v>0</v>
      </c>
      <c r="DA35" s="23">
        <v>0</v>
      </c>
      <c r="DB35" s="23">
        <v>0</v>
      </c>
      <c r="DC35" s="23">
        <v>0</v>
      </c>
      <c r="DD35" s="23">
        <v>0</v>
      </c>
      <c r="DE35" s="23">
        <v>0</v>
      </c>
      <c r="DF35" s="23">
        <v>0</v>
      </c>
      <c r="DG35" s="23">
        <v>0</v>
      </c>
      <c r="DH35" s="23">
        <v>0</v>
      </c>
      <c r="DI35" s="23">
        <v>0</v>
      </c>
      <c r="DJ35" s="23">
        <v>0</v>
      </c>
      <c r="DK35" s="23" t="s">
        <v>6331</v>
      </c>
      <c r="DL35" s="23" t="s">
        <v>6331</v>
      </c>
      <c r="DM35" s="23" t="s">
        <v>72</v>
      </c>
      <c r="DN35" s="23" t="s">
        <v>72</v>
      </c>
      <c r="DO35" s="23" t="s">
        <v>72</v>
      </c>
      <c r="DP35" s="23" t="s">
        <v>72</v>
      </c>
      <c r="DQ35" s="23" t="s">
        <v>7175</v>
      </c>
      <c r="DR35" s="23" t="s">
        <v>7175</v>
      </c>
      <c r="DS35" s="23" t="s">
        <v>72</v>
      </c>
      <c r="DT35" s="23" t="s">
        <v>72</v>
      </c>
      <c r="DU35" s="23" t="s">
        <v>72</v>
      </c>
      <c r="DV35" s="23" t="s">
        <v>72</v>
      </c>
      <c r="DW35" s="23">
        <v>80</v>
      </c>
      <c r="DX35" s="23">
        <v>80</v>
      </c>
      <c r="DY35" s="23">
        <v>80</v>
      </c>
      <c r="DZ35" s="23">
        <v>0</v>
      </c>
      <c r="EA35" s="23">
        <v>0</v>
      </c>
      <c r="EB35" s="23">
        <v>0</v>
      </c>
      <c r="EC35" s="23">
        <v>80</v>
      </c>
      <c r="ED35" s="23">
        <v>80</v>
      </c>
      <c r="EE35" s="23">
        <v>80</v>
      </c>
      <c r="EF35" s="23">
        <v>80</v>
      </c>
      <c r="EG35" s="23">
        <v>0</v>
      </c>
      <c r="EH35" s="23">
        <v>0</v>
      </c>
      <c r="EI35" s="23">
        <v>0</v>
      </c>
      <c r="EJ35" s="23">
        <v>80</v>
      </c>
      <c r="EK35" s="23">
        <v>0</v>
      </c>
      <c r="EL35" s="23">
        <v>0</v>
      </c>
      <c r="EM35" s="23">
        <v>0</v>
      </c>
      <c r="EN35" s="23">
        <v>0</v>
      </c>
      <c r="EO35" s="23">
        <v>0</v>
      </c>
      <c r="EP35" s="23">
        <v>0</v>
      </c>
      <c r="EQ35" s="23">
        <v>0</v>
      </c>
      <c r="ER35" s="23">
        <v>0</v>
      </c>
      <c r="ES35" s="23">
        <v>0</v>
      </c>
      <c r="ET35" s="23">
        <v>0</v>
      </c>
      <c r="EU35" s="23">
        <v>0</v>
      </c>
      <c r="EV35" s="23">
        <v>0</v>
      </c>
      <c r="EW35" s="23">
        <v>0</v>
      </c>
      <c r="EX35" s="23">
        <v>0</v>
      </c>
      <c r="EY35" s="23">
        <v>0</v>
      </c>
      <c r="EZ35" s="23">
        <v>0</v>
      </c>
      <c r="FA35" s="23">
        <v>0</v>
      </c>
      <c r="FB35" s="23">
        <v>0</v>
      </c>
      <c r="FC35" s="23">
        <v>0</v>
      </c>
      <c r="FD35" s="23">
        <v>0</v>
      </c>
      <c r="FE35" s="23">
        <v>0</v>
      </c>
      <c r="FF35" s="23">
        <v>0</v>
      </c>
      <c r="FG35" s="23">
        <v>0</v>
      </c>
      <c r="FH35" s="23">
        <v>0</v>
      </c>
      <c r="FI35" s="23">
        <v>0</v>
      </c>
      <c r="FJ35" s="23">
        <v>0</v>
      </c>
      <c r="FK35" s="23">
        <v>0</v>
      </c>
      <c r="FL35" s="23">
        <v>0</v>
      </c>
      <c r="FM35" s="23">
        <v>80</v>
      </c>
      <c r="FN35" s="23" t="s">
        <v>152</v>
      </c>
      <c r="FO35" s="23" t="s">
        <v>444</v>
      </c>
      <c r="FP35" s="23">
        <v>0</v>
      </c>
      <c r="FQ35" s="23" t="s">
        <v>72</v>
      </c>
      <c r="FR35" s="23" t="s">
        <v>72</v>
      </c>
      <c r="FS35" s="23" t="s">
        <v>72</v>
      </c>
      <c r="FT35" s="23" t="s">
        <v>6346</v>
      </c>
      <c r="FU35" s="23" t="s">
        <v>6341</v>
      </c>
      <c r="FV35" s="23">
        <v>0</v>
      </c>
      <c r="FW35" s="23" t="s">
        <v>72</v>
      </c>
      <c r="FX35" s="23" t="s">
        <v>72</v>
      </c>
      <c r="FY35" s="23" t="s">
        <v>72</v>
      </c>
      <c r="FZ35" s="23" t="s">
        <v>6346</v>
      </c>
      <c r="GA35" s="23" t="s">
        <v>6341</v>
      </c>
      <c r="GB35" s="23" t="s">
        <v>72</v>
      </c>
      <c r="GC35" s="23" t="s">
        <v>72</v>
      </c>
      <c r="GD35" s="23" t="s">
        <v>72</v>
      </c>
      <c r="GE35" s="23" t="s">
        <v>72</v>
      </c>
      <c r="GF35" s="23">
        <v>26</v>
      </c>
      <c r="GG35" s="23">
        <v>26</v>
      </c>
      <c r="GH35" s="23">
        <v>26</v>
      </c>
      <c r="GI35" s="23">
        <v>0</v>
      </c>
      <c r="GJ35" s="23">
        <v>0</v>
      </c>
      <c r="GK35" s="23">
        <v>0</v>
      </c>
      <c r="GL35" s="23">
        <v>24</v>
      </c>
      <c r="GM35" s="23">
        <v>24</v>
      </c>
      <c r="GN35" s="23">
        <v>24</v>
      </c>
      <c r="GO35" s="23">
        <v>0</v>
      </c>
      <c r="GP35" s="23">
        <v>0</v>
      </c>
      <c r="GQ35" s="23">
        <v>0</v>
      </c>
      <c r="GR35" s="23">
        <v>0</v>
      </c>
      <c r="GS35" s="23">
        <v>0</v>
      </c>
      <c r="GT35" s="23">
        <v>0</v>
      </c>
      <c r="GU35" s="23">
        <v>0</v>
      </c>
      <c r="GV35" s="23">
        <v>0</v>
      </c>
      <c r="GW35" s="23">
        <v>0</v>
      </c>
      <c r="GX35" s="23">
        <v>0</v>
      </c>
      <c r="GY35" s="23">
        <v>0</v>
      </c>
      <c r="GZ35" s="23">
        <v>0</v>
      </c>
      <c r="HA35" s="23">
        <v>0</v>
      </c>
      <c r="HB35" s="23">
        <v>0</v>
      </c>
      <c r="HC35" s="23">
        <v>0</v>
      </c>
      <c r="HD35" s="23">
        <v>0</v>
      </c>
      <c r="HE35" s="23">
        <v>0</v>
      </c>
      <c r="HF35" s="23">
        <v>0</v>
      </c>
      <c r="HG35" s="23">
        <v>0</v>
      </c>
      <c r="HH35" s="23">
        <v>0</v>
      </c>
      <c r="HI35" s="23">
        <v>0</v>
      </c>
      <c r="HJ35" s="23">
        <v>0</v>
      </c>
      <c r="HK35" s="23">
        <v>0</v>
      </c>
      <c r="HL35" s="23">
        <v>0</v>
      </c>
      <c r="HM35" s="23">
        <v>0</v>
      </c>
      <c r="HN35" s="23">
        <v>0</v>
      </c>
      <c r="HO35" s="23">
        <v>0</v>
      </c>
      <c r="HP35" s="23" t="s">
        <v>68</v>
      </c>
      <c r="HQ35" s="23">
        <v>26</v>
      </c>
      <c r="HR35" s="23">
        <v>24</v>
      </c>
      <c r="HS35" s="23">
        <v>0</v>
      </c>
      <c r="HT35" s="23">
        <v>0</v>
      </c>
      <c r="HU35" s="23">
        <v>0</v>
      </c>
      <c r="HV35" s="23">
        <v>0</v>
      </c>
      <c r="HW35" s="22">
        <v>24</v>
      </c>
      <c r="HX35" s="22">
        <v>10</v>
      </c>
      <c r="HY35" s="23">
        <v>97</v>
      </c>
      <c r="HZ35" s="23">
        <v>13</v>
      </c>
      <c r="IA35" s="23"/>
      <c r="IB35" s="23"/>
      <c r="IC35" s="25" t="s">
        <v>7328</v>
      </c>
      <c r="ID35" s="26">
        <v>34</v>
      </c>
      <c r="IE35" s="260" t="s">
        <v>6420</v>
      </c>
      <c r="IF35" s="25" t="s">
        <v>7101</v>
      </c>
      <c r="IG35" s="260" t="s">
        <v>6421</v>
      </c>
      <c r="IH35" s="260" t="s">
        <v>6422</v>
      </c>
      <c r="II35" s="342" t="s">
        <v>6421</v>
      </c>
      <c r="IJ35" s="260">
        <v>44931</v>
      </c>
      <c r="IK35" s="261">
        <v>3</v>
      </c>
      <c r="IL35" s="262" t="s">
        <v>7176</v>
      </c>
      <c r="IM35" s="262" t="s">
        <v>6427</v>
      </c>
      <c r="IN35" s="262" t="s">
        <v>7177</v>
      </c>
      <c r="IO35" s="262" t="s">
        <v>72</v>
      </c>
      <c r="IP35" s="262" t="s">
        <v>72</v>
      </c>
      <c r="IQ35" s="262" t="s">
        <v>72</v>
      </c>
      <c r="IR35" s="262">
        <v>2</v>
      </c>
      <c r="IS35" s="262">
        <v>1</v>
      </c>
      <c r="IT35" s="262" t="s">
        <v>6406</v>
      </c>
      <c r="IU35" s="262" t="s">
        <v>6406</v>
      </c>
    </row>
    <row r="36" spans="1:255" ht="114.75">
      <c r="A36" s="22">
        <v>35</v>
      </c>
      <c r="B36" s="22" t="s">
        <v>6192</v>
      </c>
      <c r="C36" s="22" t="s">
        <v>277</v>
      </c>
      <c r="D36" s="22" t="s">
        <v>6676</v>
      </c>
      <c r="E36" s="22" t="s">
        <v>6671</v>
      </c>
      <c r="F36" s="22" t="s">
        <v>153</v>
      </c>
      <c r="G36" s="22" t="s">
        <v>6672</v>
      </c>
      <c r="H36" s="22" t="s">
        <v>6673</v>
      </c>
      <c r="I36" s="22">
        <v>2</v>
      </c>
      <c r="J36" s="22" t="s">
        <v>6674</v>
      </c>
      <c r="K36" s="24" t="s">
        <v>7165</v>
      </c>
      <c r="L36" s="24" t="s">
        <v>7166</v>
      </c>
      <c r="M36" s="22" t="s">
        <v>6334</v>
      </c>
      <c r="N36" s="22" t="s">
        <v>7329</v>
      </c>
      <c r="O36" s="22" t="s">
        <v>7168</v>
      </c>
      <c r="P36" s="22" t="s">
        <v>6131</v>
      </c>
      <c r="Q36" s="22" t="s">
        <v>7169</v>
      </c>
      <c r="R36" s="22" t="s">
        <v>7170</v>
      </c>
      <c r="S36" s="22" t="s">
        <v>7171</v>
      </c>
      <c r="T36" s="22" t="s">
        <v>7330</v>
      </c>
      <c r="U36" s="22">
        <v>35</v>
      </c>
      <c r="V36" s="22"/>
      <c r="W36" s="22" t="b">
        <v>0</v>
      </c>
      <c r="X36" s="22" t="b">
        <v>0</v>
      </c>
      <c r="Y36" s="22" t="s">
        <v>72</v>
      </c>
      <c r="Z36" s="22" t="b">
        <v>1</v>
      </c>
      <c r="AA36" s="22">
        <v>50</v>
      </c>
      <c r="AB36" s="22" t="b">
        <v>0</v>
      </c>
      <c r="AC36" s="22" t="b">
        <v>1</v>
      </c>
      <c r="AD36" s="22">
        <v>0</v>
      </c>
      <c r="AE36" s="22"/>
      <c r="AF36" s="22">
        <v>0</v>
      </c>
      <c r="AG36" s="22">
        <v>0</v>
      </c>
      <c r="AH36" s="23"/>
      <c r="AI36" s="350" t="s">
        <v>6292</v>
      </c>
      <c r="AJ36" s="350" t="s">
        <v>6291</v>
      </c>
      <c r="AK36" s="22">
        <v>4</v>
      </c>
      <c r="AL36" s="258" t="s">
        <v>5765</v>
      </c>
      <c r="AM36" s="258" t="s">
        <v>7287</v>
      </c>
      <c r="AN36" s="258" t="s">
        <v>5962</v>
      </c>
      <c r="AO36" s="22" t="s">
        <v>206</v>
      </c>
      <c r="AP36" s="23" t="s">
        <v>6291</v>
      </c>
      <c r="AQ36" s="23" t="s">
        <v>6291</v>
      </c>
      <c r="AR36" s="23">
        <v>0</v>
      </c>
      <c r="AS36" s="23" t="s">
        <v>72</v>
      </c>
      <c r="AT36" s="23" t="s">
        <v>72</v>
      </c>
      <c r="AU36" s="23" t="s">
        <v>72</v>
      </c>
      <c r="AV36" s="23" t="s">
        <v>277</v>
      </c>
      <c r="AW36" s="23" t="s">
        <v>277</v>
      </c>
      <c r="AX36" s="23" t="s">
        <v>72</v>
      </c>
      <c r="AY36" s="23" t="s">
        <v>72</v>
      </c>
      <c r="AZ36" s="23" t="s">
        <v>72</v>
      </c>
      <c r="BA36" s="23" t="s">
        <v>72</v>
      </c>
      <c r="BB36" s="23" t="s">
        <v>6335</v>
      </c>
      <c r="BC36" s="23" t="s">
        <v>6676</v>
      </c>
      <c r="BD36" s="23" t="s">
        <v>6676</v>
      </c>
      <c r="BE36" s="23">
        <v>0</v>
      </c>
      <c r="BF36" s="23" t="s">
        <v>72</v>
      </c>
      <c r="BG36" s="23" t="s">
        <v>72</v>
      </c>
      <c r="BH36" s="23" t="s">
        <v>72</v>
      </c>
      <c r="BI36" s="23" t="s">
        <v>569</v>
      </c>
      <c r="BJ36" s="23" t="s">
        <v>639</v>
      </c>
      <c r="BK36" s="23">
        <v>0</v>
      </c>
      <c r="BL36" s="23" t="s">
        <v>72</v>
      </c>
      <c r="BM36" s="23" t="s">
        <v>72</v>
      </c>
      <c r="BN36" s="23" t="s">
        <v>72</v>
      </c>
      <c r="BO36" s="350">
        <v>3</v>
      </c>
      <c r="BP36" s="350">
        <v>3</v>
      </c>
      <c r="BQ36" s="350">
        <v>0</v>
      </c>
      <c r="BR36" s="350">
        <v>0</v>
      </c>
      <c r="BS36" s="350">
        <v>0</v>
      </c>
      <c r="BT36" s="351">
        <v>0</v>
      </c>
      <c r="BU36" s="23" t="s">
        <v>38</v>
      </c>
      <c r="BV36" s="23" t="s">
        <v>39</v>
      </c>
      <c r="BW36" s="23" t="s">
        <v>72</v>
      </c>
      <c r="BX36" s="23" t="s">
        <v>72</v>
      </c>
      <c r="BY36" s="23" t="s">
        <v>72</v>
      </c>
      <c r="BZ36" s="23" t="s">
        <v>72</v>
      </c>
      <c r="CA36" s="23">
        <v>4</v>
      </c>
      <c r="CB36" s="23">
        <v>4</v>
      </c>
      <c r="CC36" s="23">
        <v>4</v>
      </c>
      <c r="CD36" s="23">
        <v>0</v>
      </c>
      <c r="CE36" s="23">
        <v>0</v>
      </c>
      <c r="CF36" s="23">
        <v>0</v>
      </c>
      <c r="CG36" s="23">
        <v>2</v>
      </c>
      <c r="CH36" s="23">
        <v>2</v>
      </c>
      <c r="CI36" s="23">
        <v>2</v>
      </c>
      <c r="CJ36" s="23">
        <v>0</v>
      </c>
      <c r="CK36" s="23">
        <v>0</v>
      </c>
      <c r="CL36" s="23">
        <v>0</v>
      </c>
      <c r="CM36" s="23">
        <v>0</v>
      </c>
      <c r="CN36" s="23">
        <v>0</v>
      </c>
      <c r="CO36" s="23">
        <v>0</v>
      </c>
      <c r="CP36" s="23">
        <v>0</v>
      </c>
      <c r="CQ36" s="23">
        <v>0</v>
      </c>
      <c r="CR36" s="23">
        <v>0</v>
      </c>
      <c r="CS36" s="23">
        <v>0</v>
      </c>
      <c r="CT36" s="23">
        <v>0</v>
      </c>
      <c r="CU36" s="23">
        <v>0</v>
      </c>
      <c r="CV36" s="23">
        <v>0</v>
      </c>
      <c r="CW36" s="23">
        <v>0</v>
      </c>
      <c r="CX36" s="23">
        <v>0</v>
      </c>
      <c r="CY36" s="23">
        <v>0</v>
      </c>
      <c r="CZ36" s="23">
        <v>0</v>
      </c>
      <c r="DA36" s="23">
        <v>0</v>
      </c>
      <c r="DB36" s="23">
        <v>0</v>
      </c>
      <c r="DC36" s="23">
        <v>0</v>
      </c>
      <c r="DD36" s="23">
        <v>0</v>
      </c>
      <c r="DE36" s="23">
        <v>0</v>
      </c>
      <c r="DF36" s="23">
        <v>0</v>
      </c>
      <c r="DG36" s="23">
        <v>0</v>
      </c>
      <c r="DH36" s="23">
        <v>0</v>
      </c>
      <c r="DI36" s="23">
        <v>0</v>
      </c>
      <c r="DJ36" s="23">
        <v>0</v>
      </c>
      <c r="DK36" s="23" t="s">
        <v>6331</v>
      </c>
      <c r="DL36" s="23" t="s">
        <v>6331</v>
      </c>
      <c r="DM36" s="23" t="s">
        <v>72</v>
      </c>
      <c r="DN36" s="23" t="s">
        <v>72</v>
      </c>
      <c r="DO36" s="23" t="s">
        <v>72</v>
      </c>
      <c r="DP36" s="23" t="s">
        <v>72</v>
      </c>
      <c r="DQ36" s="23" t="s">
        <v>7175</v>
      </c>
      <c r="DR36" s="23" t="s">
        <v>7175</v>
      </c>
      <c r="DS36" s="23" t="s">
        <v>72</v>
      </c>
      <c r="DT36" s="23" t="s">
        <v>72</v>
      </c>
      <c r="DU36" s="23" t="s">
        <v>72</v>
      </c>
      <c r="DV36" s="23" t="s">
        <v>72</v>
      </c>
      <c r="DW36" s="23">
        <v>80</v>
      </c>
      <c r="DX36" s="23">
        <v>80</v>
      </c>
      <c r="DY36" s="23">
        <v>80</v>
      </c>
      <c r="DZ36" s="23">
        <v>0</v>
      </c>
      <c r="EA36" s="23">
        <v>0</v>
      </c>
      <c r="EB36" s="23">
        <v>0</v>
      </c>
      <c r="EC36" s="23">
        <v>80</v>
      </c>
      <c r="ED36" s="23">
        <v>80</v>
      </c>
      <c r="EE36" s="23">
        <v>80</v>
      </c>
      <c r="EF36" s="23">
        <v>80</v>
      </c>
      <c r="EG36" s="23">
        <v>0</v>
      </c>
      <c r="EH36" s="23">
        <v>0</v>
      </c>
      <c r="EI36" s="23">
        <v>0</v>
      </c>
      <c r="EJ36" s="23">
        <v>80</v>
      </c>
      <c r="EK36" s="23">
        <v>0</v>
      </c>
      <c r="EL36" s="23">
        <v>0</v>
      </c>
      <c r="EM36" s="23">
        <v>0</v>
      </c>
      <c r="EN36" s="23">
        <v>0</v>
      </c>
      <c r="EO36" s="23">
        <v>0</v>
      </c>
      <c r="EP36" s="23">
        <v>0</v>
      </c>
      <c r="EQ36" s="23">
        <v>0</v>
      </c>
      <c r="ER36" s="23">
        <v>0</v>
      </c>
      <c r="ES36" s="23">
        <v>0</v>
      </c>
      <c r="ET36" s="23">
        <v>0</v>
      </c>
      <c r="EU36" s="23">
        <v>0</v>
      </c>
      <c r="EV36" s="23">
        <v>0</v>
      </c>
      <c r="EW36" s="23">
        <v>0</v>
      </c>
      <c r="EX36" s="23">
        <v>0</v>
      </c>
      <c r="EY36" s="23">
        <v>0</v>
      </c>
      <c r="EZ36" s="23">
        <v>0</v>
      </c>
      <c r="FA36" s="23">
        <v>0</v>
      </c>
      <c r="FB36" s="23">
        <v>0</v>
      </c>
      <c r="FC36" s="23">
        <v>0</v>
      </c>
      <c r="FD36" s="23">
        <v>0</v>
      </c>
      <c r="FE36" s="23">
        <v>0</v>
      </c>
      <c r="FF36" s="23">
        <v>0</v>
      </c>
      <c r="FG36" s="23">
        <v>0</v>
      </c>
      <c r="FH36" s="23">
        <v>0</v>
      </c>
      <c r="FI36" s="23">
        <v>0</v>
      </c>
      <c r="FJ36" s="23">
        <v>0</v>
      </c>
      <c r="FK36" s="23">
        <v>0</v>
      </c>
      <c r="FL36" s="23">
        <v>0</v>
      </c>
      <c r="FM36" s="23">
        <v>80</v>
      </c>
      <c r="FN36" s="23" t="s">
        <v>152</v>
      </c>
      <c r="FO36" s="23" t="s">
        <v>444</v>
      </c>
      <c r="FP36" s="23">
        <v>0</v>
      </c>
      <c r="FQ36" s="23" t="s">
        <v>72</v>
      </c>
      <c r="FR36" s="23" t="s">
        <v>72</v>
      </c>
      <c r="FS36" s="23" t="s">
        <v>72</v>
      </c>
      <c r="FT36" s="23" t="s">
        <v>6346</v>
      </c>
      <c r="FU36" s="23" t="s">
        <v>6657</v>
      </c>
      <c r="FV36" s="23">
        <v>0</v>
      </c>
      <c r="FW36" s="23" t="s">
        <v>72</v>
      </c>
      <c r="FX36" s="23" t="s">
        <v>72</v>
      </c>
      <c r="FY36" s="23" t="s">
        <v>72</v>
      </c>
      <c r="FZ36" s="23" t="s">
        <v>6346</v>
      </c>
      <c r="GA36" s="23" t="s">
        <v>6657</v>
      </c>
      <c r="GB36" s="23" t="s">
        <v>72</v>
      </c>
      <c r="GC36" s="23" t="s">
        <v>72</v>
      </c>
      <c r="GD36" s="23" t="s">
        <v>72</v>
      </c>
      <c r="GE36" s="23" t="s">
        <v>72</v>
      </c>
      <c r="GF36" s="23">
        <v>26</v>
      </c>
      <c r="GG36" s="23">
        <v>26</v>
      </c>
      <c r="GH36" s="23">
        <v>26</v>
      </c>
      <c r="GI36" s="23">
        <v>0</v>
      </c>
      <c r="GJ36" s="23">
        <v>0</v>
      </c>
      <c r="GK36" s="23">
        <v>0</v>
      </c>
      <c r="GL36" s="23">
        <v>22</v>
      </c>
      <c r="GM36" s="23">
        <v>22</v>
      </c>
      <c r="GN36" s="23">
        <v>22</v>
      </c>
      <c r="GO36" s="23">
        <v>0</v>
      </c>
      <c r="GP36" s="23">
        <v>0</v>
      </c>
      <c r="GQ36" s="23">
        <v>0</v>
      </c>
      <c r="GR36" s="23">
        <v>0</v>
      </c>
      <c r="GS36" s="23">
        <v>0</v>
      </c>
      <c r="GT36" s="23">
        <v>0</v>
      </c>
      <c r="GU36" s="23">
        <v>0</v>
      </c>
      <c r="GV36" s="23">
        <v>0</v>
      </c>
      <c r="GW36" s="23">
        <v>0</v>
      </c>
      <c r="GX36" s="23">
        <v>0</v>
      </c>
      <c r="GY36" s="23">
        <v>0</v>
      </c>
      <c r="GZ36" s="23">
        <v>0</v>
      </c>
      <c r="HA36" s="23">
        <v>0</v>
      </c>
      <c r="HB36" s="23">
        <v>0</v>
      </c>
      <c r="HC36" s="23">
        <v>0</v>
      </c>
      <c r="HD36" s="23">
        <v>0</v>
      </c>
      <c r="HE36" s="23">
        <v>0</v>
      </c>
      <c r="HF36" s="23">
        <v>0</v>
      </c>
      <c r="HG36" s="23">
        <v>0</v>
      </c>
      <c r="HH36" s="23">
        <v>0</v>
      </c>
      <c r="HI36" s="23">
        <v>0</v>
      </c>
      <c r="HJ36" s="23">
        <v>0</v>
      </c>
      <c r="HK36" s="23">
        <v>0</v>
      </c>
      <c r="HL36" s="23">
        <v>0</v>
      </c>
      <c r="HM36" s="23">
        <v>0</v>
      </c>
      <c r="HN36" s="23">
        <v>0</v>
      </c>
      <c r="HO36" s="23">
        <v>0</v>
      </c>
      <c r="HP36" s="23" t="s">
        <v>68</v>
      </c>
      <c r="HQ36" s="23">
        <v>26</v>
      </c>
      <c r="HR36" s="23">
        <v>22</v>
      </c>
      <c r="HS36" s="23">
        <v>0</v>
      </c>
      <c r="HT36" s="23">
        <v>0</v>
      </c>
      <c r="HU36" s="23">
        <v>0</v>
      </c>
      <c r="HV36" s="23">
        <v>0</v>
      </c>
      <c r="HW36" s="22">
        <v>22</v>
      </c>
      <c r="HX36" s="22">
        <v>-28</v>
      </c>
      <c r="HY36" s="23">
        <v>97</v>
      </c>
      <c r="HZ36" s="23">
        <v>13</v>
      </c>
      <c r="IA36" s="23"/>
      <c r="IB36" s="23"/>
      <c r="IC36" s="25" t="s">
        <v>7331</v>
      </c>
      <c r="ID36" s="26">
        <v>35</v>
      </c>
      <c r="IE36" s="260" t="s">
        <v>6420</v>
      </c>
      <c r="IF36" s="25" t="s">
        <v>7102</v>
      </c>
      <c r="IG36" s="260" t="s">
        <v>6421</v>
      </c>
      <c r="IH36" s="260" t="s">
        <v>6422</v>
      </c>
      <c r="II36" s="342" t="s">
        <v>6421</v>
      </c>
      <c r="IJ36" s="260">
        <v>44931</v>
      </c>
      <c r="IK36" s="261">
        <v>3</v>
      </c>
      <c r="IL36" s="262" t="s">
        <v>7176</v>
      </c>
      <c r="IM36" s="262" t="s">
        <v>6427</v>
      </c>
      <c r="IN36" s="262" t="s">
        <v>7177</v>
      </c>
      <c r="IO36" s="262" t="s">
        <v>72</v>
      </c>
      <c r="IP36" s="262" t="s">
        <v>72</v>
      </c>
      <c r="IQ36" s="262" t="s">
        <v>72</v>
      </c>
      <c r="IR36" s="262">
        <v>2</v>
      </c>
      <c r="IS36" s="262">
        <v>1</v>
      </c>
      <c r="IT36" s="262" t="s">
        <v>6406</v>
      </c>
      <c r="IU36" s="262" t="s">
        <v>6406</v>
      </c>
    </row>
    <row r="37" spans="1:255" ht="114.75">
      <c r="A37" s="22">
        <v>36</v>
      </c>
      <c r="B37" s="22" t="s">
        <v>6192</v>
      </c>
      <c r="C37" s="22" t="s">
        <v>277</v>
      </c>
      <c r="D37" s="22" t="s">
        <v>6682</v>
      </c>
      <c r="E37" s="22" t="s">
        <v>6677</v>
      </c>
      <c r="F37" s="22" t="s">
        <v>153</v>
      </c>
      <c r="G37" s="22" t="s">
        <v>6678</v>
      </c>
      <c r="H37" s="22" t="s">
        <v>6679</v>
      </c>
      <c r="I37" s="22">
        <v>2</v>
      </c>
      <c r="J37" s="22" t="s">
        <v>6680</v>
      </c>
      <c r="K37" s="24" t="s">
        <v>7165</v>
      </c>
      <c r="L37" s="24" t="s">
        <v>7189</v>
      </c>
      <c r="M37" s="22" t="s">
        <v>6334</v>
      </c>
      <c r="N37" s="22" t="s">
        <v>7332</v>
      </c>
      <c r="O37" s="22" t="s">
        <v>7168</v>
      </c>
      <c r="P37" s="22" t="s">
        <v>6131</v>
      </c>
      <c r="Q37" s="22" t="s">
        <v>7169</v>
      </c>
      <c r="R37" s="22" t="s">
        <v>7170</v>
      </c>
      <c r="S37" s="22" t="s">
        <v>7171</v>
      </c>
      <c r="T37" s="22" t="s">
        <v>7333</v>
      </c>
      <c r="U37" s="22">
        <v>36</v>
      </c>
      <c r="V37" s="22"/>
      <c r="W37" s="22" t="b">
        <v>0</v>
      </c>
      <c r="X37" s="22" t="b">
        <v>0</v>
      </c>
      <c r="Y37" s="22" t="s">
        <v>72</v>
      </c>
      <c r="Z37" s="22" t="b">
        <v>1</v>
      </c>
      <c r="AA37" s="22">
        <v>12</v>
      </c>
      <c r="AB37" s="22" t="b">
        <v>0</v>
      </c>
      <c r="AC37" s="22" t="b">
        <v>1</v>
      </c>
      <c r="AD37" s="22">
        <v>0</v>
      </c>
      <c r="AE37" s="22"/>
      <c r="AF37" s="22">
        <v>0</v>
      </c>
      <c r="AG37" s="22">
        <v>0</v>
      </c>
      <c r="AH37" s="23"/>
      <c r="AI37" s="350" t="s">
        <v>6292</v>
      </c>
      <c r="AJ37" s="350" t="s">
        <v>6291</v>
      </c>
      <c r="AK37" s="22">
        <v>4</v>
      </c>
      <c r="AL37" s="258" t="s">
        <v>5765</v>
      </c>
      <c r="AM37" s="258" t="s">
        <v>7287</v>
      </c>
      <c r="AN37" s="258" t="s">
        <v>5837</v>
      </c>
      <c r="AO37" s="22" t="s">
        <v>206</v>
      </c>
      <c r="AP37" s="23" t="s">
        <v>6291</v>
      </c>
      <c r="AQ37" s="23" t="s">
        <v>6291</v>
      </c>
      <c r="AR37" s="23">
        <v>0</v>
      </c>
      <c r="AS37" s="23" t="s">
        <v>72</v>
      </c>
      <c r="AT37" s="23" t="s">
        <v>72</v>
      </c>
      <c r="AU37" s="23" t="s">
        <v>72</v>
      </c>
      <c r="AV37" s="23" t="s">
        <v>277</v>
      </c>
      <c r="AW37" s="23" t="s">
        <v>277</v>
      </c>
      <c r="AX37" s="23" t="s">
        <v>72</v>
      </c>
      <c r="AY37" s="23" t="s">
        <v>72</v>
      </c>
      <c r="AZ37" s="23" t="s">
        <v>72</v>
      </c>
      <c r="BA37" s="23" t="s">
        <v>72</v>
      </c>
      <c r="BB37" s="23" t="s">
        <v>6335</v>
      </c>
      <c r="BC37" s="23" t="s">
        <v>6682</v>
      </c>
      <c r="BD37" s="23" t="s">
        <v>6682</v>
      </c>
      <c r="BE37" s="23">
        <v>0</v>
      </c>
      <c r="BF37" s="23" t="s">
        <v>72</v>
      </c>
      <c r="BG37" s="23" t="s">
        <v>72</v>
      </c>
      <c r="BH37" s="23" t="s">
        <v>72</v>
      </c>
      <c r="BI37" s="23" t="s">
        <v>569</v>
      </c>
      <c r="BJ37" s="23" t="s">
        <v>639</v>
      </c>
      <c r="BK37" s="23">
        <v>0</v>
      </c>
      <c r="BL37" s="23" t="s">
        <v>72</v>
      </c>
      <c r="BM37" s="23" t="s">
        <v>72</v>
      </c>
      <c r="BN37" s="23" t="s">
        <v>72</v>
      </c>
      <c r="BO37" s="350">
        <v>3</v>
      </c>
      <c r="BP37" s="350">
        <v>3</v>
      </c>
      <c r="BQ37" s="350">
        <v>0</v>
      </c>
      <c r="BR37" s="350">
        <v>0</v>
      </c>
      <c r="BS37" s="350">
        <v>0</v>
      </c>
      <c r="BT37" s="351">
        <v>0</v>
      </c>
      <c r="BU37" s="23" t="s">
        <v>38</v>
      </c>
      <c r="BV37" s="23" t="s">
        <v>39</v>
      </c>
      <c r="BW37" s="23" t="s">
        <v>72</v>
      </c>
      <c r="BX37" s="23" t="s">
        <v>72</v>
      </c>
      <c r="BY37" s="23" t="s">
        <v>72</v>
      </c>
      <c r="BZ37" s="23" t="s">
        <v>72</v>
      </c>
      <c r="CA37" s="23">
        <v>4</v>
      </c>
      <c r="CB37" s="23">
        <v>4</v>
      </c>
      <c r="CC37" s="23">
        <v>4</v>
      </c>
      <c r="CD37" s="23">
        <v>0</v>
      </c>
      <c r="CE37" s="23">
        <v>0</v>
      </c>
      <c r="CF37" s="23">
        <v>0</v>
      </c>
      <c r="CG37" s="23">
        <v>2</v>
      </c>
      <c r="CH37" s="23">
        <v>2</v>
      </c>
      <c r="CI37" s="23">
        <v>2</v>
      </c>
      <c r="CJ37" s="23">
        <v>0</v>
      </c>
      <c r="CK37" s="23">
        <v>0</v>
      </c>
      <c r="CL37" s="23">
        <v>0</v>
      </c>
      <c r="CM37" s="23">
        <v>0</v>
      </c>
      <c r="CN37" s="23">
        <v>0</v>
      </c>
      <c r="CO37" s="23">
        <v>0</v>
      </c>
      <c r="CP37" s="23">
        <v>0</v>
      </c>
      <c r="CQ37" s="23">
        <v>0</v>
      </c>
      <c r="CR37" s="23">
        <v>0</v>
      </c>
      <c r="CS37" s="23">
        <v>0</v>
      </c>
      <c r="CT37" s="23">
        <v>0</v>
      </c>
      <c r="CU37" s="23">
        <v>0</v>
      </c>
      <c r="CV37" s="23">
        <v>0</v>
      </c>
      <c r="CW37" s="23">
        <v>0</v>
      </c>
      <c r="CX37" s="23">
        <v>0</v>
      </c>
      <c r="CY37" s="23">
        <v>0</v>
      </c>
      <c r="CZ37" s="23">
        <v>0</v>
      </c>
      <c r="DA37" s="23">
        <v>0</v>
      </c>
      <c r="DB37" s="23">
        <v>0</v>
      </c>
      <c r="DC37" s="23">
        <v>0</v>
      </c>
      <c r="DD37" s="23">
        <v>0</v>
      </c>
      <c r="DE37" s="23">
        <v>0</v>
      </c>
      <c r="DF37" s="23">
        <v>0</v>
      </c>
      <c r="DG37" s="23">
        <v>0</v>
      </c>
      <c r="DH37" s="23">
        <v>0</v>
      </c>
      <c r="DI37" s="23">
        <v>0</v>
      </c>
      <c r="DJ37" s="23">
        <v>0</v>
      </c>
      <c r="DK37" s="23" t="s">
        <v>6331</v>
      </c>
      <c r="DL37" s="23" t="s">
        <v>6331</v>
      </c>
      <c r="DM37" s="23" t="s">
        <v>72</v>
      </c>
      <c r="DN37" s="23" t="s">
        <v>72</v>
      </c>
      <c r="DO37" s="23" t="s">
        <v>72</v>
      </c>
      <c r="DP37" s="23" t="s">
        <v>72</v>
      </c>
      <c r="DQ37" s="23" t="s">
        <v>7175</v>
      </c>
      <c r="DR37" s="23" t="s">
        <v>7175</v>
      </c>
      <c r="DS37" s="23" t="s">
        <v>72</v>
      </c>
      <c r="DT37" s="23" t="s">
        <v>72</v>
      </c>
      <c r="DU37" s="23" t="s">
        <v>72</v>
      </c>
      <c r="DV37" s="23" t="s">
        <v>72</v>
      </c>
      <c r="DW37" s="23">
        <v>80</v>
      </c>
      <c r="DX37" s="23">
        <v>80</v>
      </c>
      <c r="DY37" s="23">
        <v>80</v>
      </c>
      <c r="DZ37" s="23">
        <v>0</v>
      </c>
      <c r="EA37" s="23">
        <v>0</v>
      </c>
      <c r="EB37" s="23">
        <v>0</v>
      </c>
      <c r="EC37" s="23">
        <v>80</v>
      </c>
      <c r="ED37" s="23">
        <v>80</v>
      </c>
      <c r="EE37" s="23">
        <v>80</v>
      </c>
      <c r="EF37" s="23">
        <v>80</v>
      </c>
      <c r="EG37" s="23">
        <v>0</v>
      </c>
      <c r="EH37" s="23">
        <v>0</v>
      </c>
      <c r="EI37" s="23">
        <v>0</v>
      </c>
      <c r="EJ37" s="23">
        <v>80</v>
      </c>
      <c r="EK37" s="23">
        <v>0</v>
      </c>
      <c r="EL37" s="23">
        <v>0</v>
      </c>
      <c r="EM37" s="23">
        <v>0</v>
      </c>
      <c r="EN37" s="23">
        <v>0</v>
      </c>
      <c r="EO37" s="23">
        <v>0</v>
      </c>
      <c r="EP37" s="23">
        <v>0</v>
      </c>
      <c r="EQ37" s="23">
        <v>0</v>
      </c>
      <c r="ER37" s="23">
        <v>0</v>
      </c>
      <c r="ES37" s="23">
        <v>0</v>
      </c>
      <c r="ET37" s="23">
        <v>0</v>
      </c>
      <c r="EU37" s="23">
        <v>0</v>
      </c>
      <c r="EV37" s="23">
        <v>0</v>
      </c>
      <c r="EW37" s="23">
        <v>0</v>
      </c>
      <c r="EX37" s="23">
        <v>0</v>
      </c>
      <c r="EY37" s="23">
        <v>0</v>
      </c>
      <c r="EZ37" s="23">
        <v>0</v>
      </c>
      <c r="FA37" s="23">
        <v>0</v>
      </c>
      <c r="FB37" s="23">
        <v>0</v>
      </c>
      <c r="FC37" s="23">
        <v>0</v>
      </c>
      <c r="FD37" s="23">
        <v>0</v>
      </c>
      <c r="FE37" s="23">
        <v>0</v>
      </c>
      <c r="FF37" s="23">
        <v>0</v>
      </c>
      <c r="FG37" s="23">
        <v>0</v>
      </c>
      <c r="FH37" s="23">
        <v>0</v>
      </c>
      <c r="FI37" s="23">
        <v>0</v>
      </c>
      <c r="FJ37" s="23">
        <v>0</v>
      </c>
      <c r="FK37" s="23">
        <v>0</v>
      </c>
      <c r="FL37" s="23">
        <v>0</v>
      </c>
      <c r="FM37" s="23">
        <v>80</v>
      </c>
      <c r="FN37" s="23" t="s">
        <v>152</v>
      </c>
      <c r="FO37" s="23" t="s">
        <v>444</v>
      </c>
      <c r="FP37" s="23">
        <v>0</v>
      </c>
      <c r="FQ37" s="23" t="s">
        <v>72</v>
      </c>
      <c r="FR37" s="23" t="s">
        <v>72</v>
      </c>
      <c r="FS37" s="23" t="s">
        <v>72</v>
      </c>
      <c r="FT37" s="23" t="s">
        <v>6657</v>
      </c>
      <c r="FU37" s="23" t="s">
        <v>6664</v>
      </c>
      <c r="FV37" s="23">
        <v>0</v>
      </c>
      <c r="FW37" s="23" t="s">
        <v>72</v>
      </c>
      <c r="FX37" s="23" t="s">
        <v>72</v>
      </c>
      <c r="FY37" s="23" t="s">
        <v>72</v>
      </c>
      <c r="FZ37" s="23" t="s">
        <v>6657</v>
      </c>
      <c r="GA37" s="23" t="s">
        <v>6664</v>
      </c>
      <c r="GB37" s="23" t="s">
        <v>72</v>
      </c>
      <c r="GC37" s="23" t="s">
        <v>72</v>
      </c>
      <c r="GD37" s="23" t="s">
        <v>72</v>
      </c>
      <c r="GE37" s="23" t="s">
        <v>72</v>
      </c>
      <c r="GF37" s="23">
        <v>22</v>
      </c>
      <c r="GG37" s="23">
        <v>22</v>
      </c>
      <c r="GH37" s="23">
        <v>22</v>
      </c>
      <c r="GI37" s="23">
        <v>0</v>
      </c>
      <c r="GJ37" s="23">
        <v>0</v>
      </c>
      <c r="GK37" s="23">
        <v>0</v>
      </c>
      <c r="GL37" s="23">
        <v>20</v>
      </c>
      <c r="GM37" s="23">
        <v>20</v>
      </c>
      <c r="GN37" s="23">
        <v>20</v>
      </c>
      <c r="GO37" s="23">
        <v>0</v>
      </c>
      <c r="GP37" s="23">
        <v>0</v>
      </c>
      <c r="GQ37" s="23">
        <v>0</v>
      </c>
      <c r="GR37" s="23">
        <v>0</v>
      </c>
      <c r="GS37" s="23">
        <v>0</v>
      </c>
      <c r="GT37" s="23">
        <v>0</v>
      </c>
      <c r="GU37" s="23">
        <v>0</v>
      </c>
      <c r="GV37" s="23">
        <v>0</v>
      </c>
      <c r="GW37" s="23">
        <v>0</v>
      </c>
      <c r="GX37" s="23">
        <v>0</v>
      </c>
      <c r="GY37" s="23">
        <v>0</v>
      </c>
      <c r="GZ37" s="23">
        <v>0</v>
      </c>
      <c r="HA37" s="23">
        <v>0</v>
      </c>
      <c r="HB37" s="23">
        <v>0</v>
      </c>
      <c r="HC37" s="23">
        <v>0</v>
      </c>
      <c r="HD37" s="23">
        <v>0</v>
      </c>
      <c r="HE37" s="23">
        <v>0</v>
      </c>
      <c r="HF37" s="23">
        <v>0</v>
      </c>
      <c r="HG37" s="23">
        <v>0</v>
      </c>
      <c r="HH37" s="23">
        <v>0</v>
      </c>
      <c r="HI37" s="23">
        <v>0</v>
      </c>
      <c r="HJ37" s="23">
        <v>0</v>
      </c>
      <c r="HK37" s="23">
        <v>0</v>
      </c>
      <c r="HL37" s="23">
        <v>0</v>
      </c>
      <c r="HM37" s="23">
        <v>0</v>
      </c>
      <c r="HN37" s="23">
        <v>0</v>
      </c>
      <c r="HO37" s="23">
        <v>0</v>
      </c>
      <c r="HP37" s="23" t="s">
        <v>68</v>
      </c>
      <c r="HQ37" s="23">
        <v>22</v>
      </c>
      <c r="HR37" s="23">
        <v>20</v>
      </c>
      <c r="HS37" s="23">
        <v>0</v>
      </c>
      <c r="HT37" s="23">
        <v>0</v>
      </c>
      <c r="HU37" s="23">
        <v>0</v>
      </c>
      <c r="HV37" s="23">
        <v>0</v>
      </c>
      <c r="HW37" s="22">
        <v>20</v>
      </c>
      <c r="HX37" s="22">
        <v>8</v>
      </c>
      <c r="HY37" s="23">
        <v>97</v>
      </c>
      <c r="HZ37" s="23">
        <v>13</v>
      </c>
      <c r="IA37" s="23"/>
      <c r="IB37" s="23"/>
      <c r="IC37" s="25" t="s">
        <v>7334</v>
      </c>
      <c r="ID37" s="26">
        <v>36</v>
      </c>
      <c r="IE37" s="260" t="s">
        <v>6420</v>
      </c>
      <c r="IF37" s="25" t="s">
        <v>7103</v>
      </c>
      <c r="IG37" s="260" t="s">
        <v>6421</v>
      </c>
      <c r="IH37" s="260" t="s">
        <v>6422</v>
      </c>
      <c r="II37" s="342" t="s">
        <v>6421</v>
      </c>
      <c r="IJ37" s="260">
        <v>44931</v>
      </c>
      <c r="IK37" s="261">
        <v>3</v>
      </c>
      <c r="IL37" s="262" t="s">
        <v>7176</v>
      </c>
      <c r="IM37" s="262" t="s">
        <v>6427</v>
      </c>
      <c r="IN37" s="262" t="s">
        <v>7177</v>
      </c>
      <c r="IO37" s="262" t="s">
        <v>72</v>
      </c>
      <c r="IP37" s="262" t="s">
        <v>72</v>
      </c>
      <c r="IQ37" s="262" t="s">
        <v>72</v>
      </c>
      <c r="IR37" s="262">
        <v>2</v>
      </c>
      <c r="IS37" s="262">
        <v>1</v>
      </c>
      <c r="IT37" s="262" t="s">
        <v>6406</v>
      </c>
      <c r="IU37" s="262" t="s">
        <v>6406</v>
      </c>
    </row>
    <row r="38" spans="1:255" ht="114.75">
      <c r="A38" s="22">
        <v>37</v>
      </c>
      <c r="B38" s="22" t="s">
        <v>6192</v>
      </c>
      <c r="C38" s="22" t="s">
        <v>277</v>
      </c>
      <c r="D38" s="22" t="s">
        <v>6688</v>
      </c>
      <c r="E38" s="22" t="s">
        <v>6683</v>
      </c>
      <c r="F38" s="22" t="s">
        <v>153</v>
      </c>
      <c r="G38" s="22" t="s">
        <v>6684</v>
      </c>
      <c r="H38" s="22" t="s">
        <v>6685</v>
      </c>
      <c r="I38" s="22">
        <v>2</v>
      </c>
      <c r="J38" s="22" t="s">
        <v>6686</v>
      </c>
      <c r="K38" s="24" t="s">
        <v>7165</v>
      </c>
      <c r="L38" s="24" t="s">
        <v>7189</v>
      </c>
      <c r="M38" s="22" t="s">
        <v>6334</v>
      </c>
      <c r="N38" s="22" t="s">
        <v>7335</v>
      </c>
      <c r="O38" s="22" t="s">
        <v>7168</v>
      </c>
      <c r="P38" s="22" t="s">
        <v>6131</v>
      </c>
      <c r="Q38" s="22" t="s">
        <v>7269</v>
      </c>
      <c r="R38" s="22" t="s">
        <v>7270</v>
      </c>
      <c r="S38" s="22" t="s">
        <v>7171</v>
      </c>
      <c r="T38" s="22" t="s">
        <v>7336</v>
      </c>
      <c r="U38" s="22">
        <v>37</v>
      </c>
      <c r="V38" s="22"/>
      <c r="W38" s="22" t="b">
        <v>1</v>
      </c>
      <c r="X38" s="22" t="b">
        <v>1</v>
      </c>
      <c r="Y38" s="22">
        <v>43</v>
      </c>
      <c r="Z38" s="22" t="b">
        <v>1</v>
      </c>
      <c r="AA38" s="22">
        <v>14</v>
      </c>
      <c r="AB38" s="22" t="b">
        <v>0</v>
      </c>
      <c r="AC38" s="22" t="b">
        <v>1</v>
      </c>
      <c r="AD38" s="22">
        <v>0</v>
      </c>
      <c r="AE38" s="22"/>
      <c r="AF38" s="22">
        <v>0</v>
      </c>
      <c r="AG38" s="22">
        <v>0</v>
      </c>
      <c r="AH38" s="23"/>
      <c r="AI38" s="350" t="s">
        <v>6292</v>
      </c>
      <c r="AJ38" s="350" t="s">
        <v>6291</v>
      </c>
      <c r="AK38" s="22">
        <v>4</v>
      </c>
      <c r="AL38" s="258" t="s">
        <v>5765</v>
      </c>
      <c r="AM38" s="258" t="s">
        <v>7287</v>
      </c>
      <c r="AN38" s="258" t="s">
        <v>5957</v>
      </c>
      <c r="AO38" s="22" t="s">
        <v>206</v>
      </c>
      <c r="AP38" s="23" t="s">
        <v>6291</v>
      </c>
      <c r="AQ38" s="23" t="s">
        <v>6291</v>
      </c>
      <c r="AR38" s="23">
        <v>0</v>
      </c>
      <c r="AS38" s="23" t="s">
        <v>72</v>
      </c>
      <c r="AT38" s="23" t="s">
        <v>72</v>
      </c>
      <c r="AU38" s="23" t="s">
        <v>72</v>
      </c>
      <c r="AV38" s="23" t="s">
        <v>277</v>
      </c>
      <c r="AW38" s="23" t="s">
        <v>277</v>
      </c>
      <c r="AX38" s="23" t="s">
        <v>72</v>
      </c>
      <c r="AY38" s="23" t="s">
        <v>72</v>
      </c>
      <c r="AZ38" s="23" t="s">
        <v>72</v>
      </c>
      <c r="BA38" s="23" t="s">
        <v>72</v>
      </c>
      <c r="BB38" s="23" t="s">
        <v>6335</v>
      </c>
      <c r="BC38" s="23" t="s">
        <v>6688</v>
      </c>
      <c r="BD38" s="23" t="s">
        <v>6688</v>
      </c>
      <c r="BE38" s="23">
        <v>0</v>
      </c>
      <c r="BF38" s="23" t="s">
        <v>72</v>
      </c>
      <c r="BG38" s="23" t="s">
        <v>72</v>
      </c>
      <c r="BH38" s="23" t="s">
        <v>72</v>
      </c>
      <c r="BI38" s="23" t="s">
        <v>569</v>
      </c>
      <c r="BJ38" s="23" t="s">
        <v>639</v>
      </c>
      <c r="BK38" s="23">
        <v>0</v>
      </c>
      <c r="BL38" s="23" t="s">
        <v>72</v>
      </c>
      <c r="BM38" s="23" t="s">
        <v>72</v>
      </c>
      <c r="BN38" s="23" t="s">
        <v>72</v>
      </c>
      <c r="BO38" s="350">
        <v>3</v>
      </c>
      <c r="BP38" s="350">
        <v>3</v>
      </c>
      <c r="BQ38" s="350">
        <v>0</v>
      </c>
      <c r="BR38" s="350">
        <v>0</v>
      </c>
      <c r="BS38" s="350">
        <v>0</v>
      </c>
      <c r="BT38" s="351">
        <v>0</v>
      </c>
      <c r="BU38" s="23" t="s">
        <v>41</v>
      </c>
      <c r="BV38" s="23" t="s">
        <v>39</v>
      </c>
      <c r="BW38" s="23" t="s">
        <v>72</v>
      </c>
      <c r="BX38" s="23" t="s">
        <v>72</v>
      </c>
      <c r="BY38" s="23" t="s">
        <v>72</v>
      </c>
      <c r="BZ38" s="23" t="s">
        <v>72</v>
      </c>
      <c r="CA38" s="23">
        <v>4</v>
      </c>
      <c r="CB38" s="23">
        <v>2</v>
      </c>
      <c r="CC38" s="23">
        <v>4</v>
      </c>
      <c r="CD38" s="23">
        <v>0</v>
      </c>
      <c r="CE38" s="23">
        <v>0</v>
      </c>
      <c r="CF38" s="23">
        <v>0</v>
      </c>
      <c r="CG38" s="23">
        <v>2</v>
      </c>
      <c r="CH38" s="23">
        <v>2</v>
      </c>
      <c r="CI38" s="23">
        <v>2</v>
      </c>
      <c r="CJ38" s="23">
        <v>0</v>
      </c>
      <c r="CK38" s="23">
        <v>0</v>
      </c>
      <c r="CL38" s="23">
        <v>0</v>
      </c>
      <c r="CM38" s="23">
        <v>0</v>
      </c>
      <c r="CN38" s="23">
        <v>0</v>
      </c>
      <c r="CO38" s="23">
        <v>0</v>
      </c>
      <c r="CP38" s="23">
        <v>0</v>
      </c>
      <c r="CQ38" s="23">
        <v>0</v>
      </c>
      <c r="CR38" s="23">
        <v>0</v>
      </c>
      <c r="CS38" s="23">
        <v>0</v>
      </c>
      <c r="CT38" s="23">
        <v>0</v>
      </c>
      <c r="CU38" s="23">
        <v>0</v>
      </c>
      <c r="CV38" s="23">
        <v>0</v>
      </c>
      <c r="CW38" s="23">
        <v>0</v>
      </c>
      <c r="CX38" s="23">
        <v>0</v>
      </c>
      <c r="CY38" s="23">
        <v>0</v>
      </c>
      <c r="CZ38" s="23">
        <v>0</v>
      </c>
      <c r="DA38" s="23">
        <v>0</v>
      </c>
      <c r="DB38" s="23">
        <v>0</v>
      </c>
      <c r="DC38" s="23">
        <v>0</v>
      </c>
      <c r="DD38" s="23">
        <v>0</v>
      </c>
      <c r="DE38" s="23">
        <v>0</v>
      </c>
      <c r="DF38" s="23">
        <v>0</v>
      </c>
      <c r="DG38" s="23">
        <v>0</v>
      </c>
      <c r="DH38" s="23">
        <v>0</v>
      </c>
      <c r="DI38" s="23">
        <v>0</v>
      </c>
      <c r="DJ38" s="23">
        <v>0</v>
      </c>
      <c r="DK38" s="23" t="s">
        <v>6571</v>
      </c>
      <c r="DL38" s="23" t="s">
        <v>6331</v>
      </c>
      <c r="DM38" s="23" t="s">
        <v>72</v>
      </c>
      <c r="DN38" s="23" t="s">
        <v>72</v>
      </c>
      <c r="DO38" s="23" t="s">
        <v>72</v>
      </c>
      <c r="DP38" s="23" t="s">
        <v>72</v>
      </c>
      <c r="DQ38" s="23" t="s">
        <v>7273</v>
      </c>
      <c r="DR38" s="23" t="s">
        <v>7175</v>
      </c>
      <c r="DS38" s="23" t="s">
        <v>72</v>
      </c>
      <c r="DT38" s="23" t="s">
        <v>72</v>
      </c>
      <c r="DU38" s="23" t="s">
        <v>72</v>
      </c>
      <c r="DV38" s="23" t="s">
        <v>72</v>
      </c>
      <c r="DW38" s="23">
        <v>80</v>
      </c>
      <c r="DX38" s="23">
        <v>40</v>
      </c>
      <c r="DY38" s="23">
        <v>80</v>
      </c>
      <c r="DZ38" s="23">
        <v>0</v>
      </c>
      <c r="EA38" s="23">
        <v>0</v>
      </c>
      <c r="EB38" s="23">
        <v>0</v>
      </c>
      <c r="EC38" s="23">
        <v>80</v>
      </c>
      <c r="ED38" s="23">
        <v>80</v>
      </c>
      <c r="EE38" s="23">
        <v>80</v>
      </c>
      <c r="EF38" s="23">
        <v>80</v>
      </c>
      <c r="EG38" s="23">
        <v>0</v>
      </c>
      <c r="EH38" s="23">
        <v>0</v>
      </c>
      <c r="EI38" s="23">
        <v>0</v>
      </c>
      <c r="EJ38" s="23">
        <v>80</v>
      </c>
      <c r="EK38" s="23">
        <v>0</v>
      </c>
      <c r="EL38" s="23">
        <v>0</v>
      </c>
      <c r="EM38" s="23">
        <v>0</v>
      </c>
      <c r="EN38" s="23">
        <v>0</v>
      </c>
      <c r="EO38" s="23">
        <v>0</v>
      </c>
      <c r="EP38" s="23">
        <v>0</v>
      </c>
      <c r="EQ38" s="23">
        <v>0</v>
      </c>
      <c r="ER38" s="23">
        <v>0</v>
      </c>
      <c r="ES38" s="23">
        <v>0</v>
      </c>
      <c r="ET38" s="23">
        <v>0</v>
      </c>
      <c r="EU38" s="23">
        <v>0</v>
      </c>
      <c r="EV38" s="23">
        <v>0</v>
      </c>
      <c r="EW38" s="23">
        <v>0</v>
      </c>
      <c r="EX38" s="23">
        <v>0</v>
      </c>
      <c r="EY38" s="23">
        <v>0</v>
      </c>
      <c r="EZ38" s="23">
        <v>0</v>
      </c>
      <c r="FA38" s="23">
        <v>0</v>
      </c>
      <c r="FB38" s="23">
        <v>0</v>
      </c>
      <c r="FC38" s="23">
        <v>0</v>
      </c>
      <c r="FD38" s="23">
        <v>0</v>
      </c>
      <c r="FE38" s="23">
        <v>0</v>
      </c>
      <c r="FF38" s="23">
        <v>0</v>
      </c>
      <c r="FG38" s="23">
        <v>0</v>
      </c>
      <c r="FH38" s="23">
        <v>0</v>
      </c>
      <c r="FI38" s="23">
        <v>0</v>
      </c>
      <c r="FJ38" s="23">
        <v>0</v>
      </c>
      <c r="FK38" s="23">
        <v>0</v>
      </c>
      <c r="FL38" s="23">
        <v>0</v>
      </c>
      <c r="FM38" s="23">
        <v>80</v>
      </c>
      <c r="FN38" s="23" t="s">
        <v>152</v>
      </c>
      <c r="FO38" s="23" t="s">
        <v>444</v>
      </c>
      <c r="FP38" s="23">
        <v>0</v>
      </c>
      <c r="FQ38" s="23" t="s">
        <v>72</v>
      </c>
      <c r="FR38" s="23" t="s">
        <v>72</v>
      </c>
      <c r="FS38" s="23" t="s">
        <v>72</v>
      </c>
      <c r="FT38" s="23" t="s">
        <v>6333</v>
      </c>
      <c r="FU38" s="23" t="s">
        <v>6689</v>
      </c>
      <c r="FV38" s="23">
        <v>0</v>
      </c>
      <c r="FW38" s="23" t="s">
        <v>72</v>
      </c>
      <c r="FX38" s="23" t="s">
        <v>72</v>
      </c>
      <c r="FY38" s="23" t="s">
        <v>72</v>
      </c>
      <c r="FZ38" s="23" t="s">
        <v>6333</v>
      </c>
      <c r="GA38" s="23" t="s">
        <v>6689</v>
      </c>
      <c r="GB38" s="23" t="s">
        <v>72</v>
      </c>
      <c r="GC38" s="23" t="s">
        <v>72</v>
      </c>
      <c r="GD38" s="23" t="s">
        <v>72</v>
      </c>
      <c r="GE38" s="23" t="s">
        <v>72</v>
      </c>
      <c r="GF38" s="23">
        <v>43</v>
      </c>
      <c r="GG38" s="23">
        <v>43</v>
      </c>
      <c r="GH38" s="23">
        <v>43</v>
      </c>
      <c r="GI38" s="23">
        <v>0</v>
      </c>
      <c r="GJ38" s="23">
        <v>0</v>
      </c>
      <c r="GK38" s="23">
        <v>0</v>
      </c>
      <c r="GL38" s="23">
        <v>49</v>
      </c>
      <c r="GM38" s="23">
        <v>49</v>
      </c>
      <c r="GN38" s="23">
        <v>49</v>
      </c>
      <c r="GO38" s="23">
        <v>0</v>
      </c>
      <c r="GP38" s="23">
        <v>0</v>
      </c>
      <c r="GQ38" s="23">
        <v>0</v>
      </c>
      <c r="GR38" s="23">
        <v>0</v>
      </c>
      <c r="GS38" s="23">
        <v>0</v>
      </c>
      <c r="GT38" s="23">
        <v>0</v>
      </c>
      <c r="GU38" s="23">
        <v>0</v>
      </c>
      <c r="GV38" s="23">
        <v>0</v>
      </c>
      <c r="GW38" s="23">
        <v>0</v>
      </c>
      <c r="GX38" s="23">
        <v>0</v>
      </c>
      <c r="GY38" s="23">
        <v>0</v>
      </c>
      <c r="GZ38" s="23">
        <v>0</v>
      </c>
      <c r="HA38" s="23">
        <v>0</v>
      </c>
      <c r="HB38" s="23">
        <v>0</v>
      </c>
      <c r="HC38" s="23">
        <v>0</v>
      </c>
      <c r="HD38" s="23">
        <v>0</v>
      </c>
      <c r="HE38" s="23">
        <v>0</v>
      </c>
      <c r="HF38" s="23">
        <v>0</v>
      </c>
      <c r="HG38" s="23">
        <v>0</v>
      </c>
      <c r="HH38" s="23">
        <v>0</v>
      </c>
      <c r="HI38" s="23">
        <v>0</v>
      </c>
      <c r="HJ38" s="23">
        <v>0</v>
      </c>
      <c r="HK38" s="23">
        <v>0</v>
      </c>
      <c r="HL38" s="23">
        <v>0</v>
      </c>
      <c r="HM38" s="23">
        <v>0</v>
      </c>
      <c r="HN38" s="23">
        <v>0</v>
      </c>
      <c r="HO38" s="23">
        <v>0</v>
      </c>
      <c r="HP38" s="23" t="s">
        <v>68</v>
      </c>
      <c r="HQ38" s="23">
        <v>43</v>
      </c>
      <c r="HR38" s="23">
        <v>49</v>
      </c>
      <c r="HS38" s="23">
        <v>0</v>
      </c>
      <c r="HT38" s="23">
        <v>0</v>
      </c>
      <c r="HU38" s="23">
        <v>0</v>
      </c>
      <c r="HV38" s="23">
        <v>0</v>
      </c>
      <c r="HW38" s="22">
        <v>43</v>
      </c>
      <c r="HX38" s="22">
        <v>29</v>
      </c>
      <c r="HY38" s="23">
        <v>97</v>
      </c>
      <c r="HZ38" s="23">
        <v>13</v>
      </c>
      <c r="IA38" s="23"/>
      <c r="IB38" s="23"/>
      <c r="IC38" s="25" t="s">
        <v>7337</v>
      </c>
      <c r="ID38" s="26">
        <v>37</v>
      </c>
      <c r="IE38" s="260" t="s">
        <v>6420</v>
      </c>
      <c r="IF38" s="25" t="s">
        <v>7104</v>
      </c>
      <c r="IG38" s="260" t="s">
        <v>6421</v>
      </c>
      <c r="IH38" s="260" t="s">
        <v>6422</v>
      </c>
      <c r="II38" s="342" t="s">
        <v>6421</v>
      </c>
      <c r="IJ38" s="260">
        <v>44931</v>
      </c>
      <c r="IK38" s="261">
        <v>3</v>
      </c>
      <c r="IL38" s="262" t="s">
        <v>7176</v>
      </c>
      <c r="IM38" s="262" t="s">
        <v>6427</v>
      </c>
      <c r="IN38" s="262" t="s">
        <v>7177</v>
      </c>
      <c r="IO38" s="262" t="s">
        <v>72</v>
      </c>
      <c r="IP38" s="262" t="s">
        <v>72</v>
      </c>
      <c r="IQ38" s="262" t="s">
        <v>72</v>
      </c>
      <c r="IR38" s="262">
        <v>2</v>
      </c>
      <c r="IS38" s="262">
        <v>1</v>
      </c>
      <c r="IT38" s="262" t="s">
        <v>6406</v>
      </c>
      <c r="IU38" s="262" t="s">
        <v>6406</v>
      </c>
    </row>
    <row r="39" spans="1:255" ht="114.75">
      <c r="A39" s="22">
        <v>38</v>
      </c>
      <c r="B39" s="22" t="s">
        <v>6192</v>
      </c>
      <c r="C39" s="22" t="s">
        <v>277</v>
      </c>
      <c r="D39" s="22" t="s">
        <v>6695</v>
      </c>
      <c r="E39" s="22" t="s">
        <v>6690</v>
      </c>
      <c r="F39" s="22" t="s">
        <v>153</v>
      </c>
      <c r="G39" s="22" t="s">
        <v>6691</v>
      </c>
      <c r="H39" s="22" t="s">
        <v>6692</v>
      </c>
      <c r="I39" s="22">
        <v>2</v>
      </c>
      <c r="J39" s="22" t="s">
        <v>6693</v>
      </c>
      <c r="K39" s="24" t="s">
        <v>7165</v>
      </c>
      <c r="L39" s="24" t="s">
        <v>7189</v>
      </c>
      <c r="M39" s="22" t="s">
        <v>6334</v>
      </c>
      <c r="N39" s="22" t="s">
        <v>7338</v>
      </c>
      <c r="O39" s="22" t="s">
        <v>7168</v>
      </c>
      <c r="P39" s="22" t="s">
        <v>6131</v>
      </c>
      <c r="Q39" s="22" t="s">
        <v>7284</v>
      </c>
      <c r="R39" s="22" t="s">
        <v>7285</v>
      </c>
      <c r="S39" s="22" t="s">
        <v>7171</v>
      </c>
      <c r="T39" s="22" t="s">
        <v>7339</v>
      </c>
      <c r="U39" s="22">
        <v>38</v>
      </c>
      <c r="V39" s="22"/>
      <c r="W39" s="22" t="b">
        <v>1</v>
      </c>
      <c r="X39" s="22" t="b">
        <v>0</v>
      </c>
      <c r="Y39" s="22" t="s">
        <v>72</v>
      </c>
      <c r="Z39" s="22" t="b">
        <v>1</v>
      </c>
      <c r="AA39" s="22">
        <v>10</v>
      </c>
      <c r="AB39" s="22" t="b">
        <v>0</v>
      </c>
      <c r="AC39" s="22" t="b">
        <v>1</v>
      </c>
      <c r="AD39" s="22">
        <v>0</v>
      </c>
      <c r="AE39" s="22"/>
      <c r="AF39" s="22">
        <v>0</v>
      </c>
      <c r="AG39" s="22">
        <v>0</v>
      </c>
      <c r="AH39" s="23"/>
      <c r="AI39" s="350" t="s">
        <v>6292</v>
      </c>
      <c r="AJ39" s="350" t="s">
        <v>6291</v>
      </c>
      <c r="AK39" s="22">
        <v>5</v>
      </c>
      <c r="AL39" s="258" t="s">
        <v>5765</v>
      </c>
      <c r="AM39" s="258" t="s">
        <v>7287</v>
      </c>
      <c r="AN39" s="258" t="s">
        <v>5963</v>
      </c>
      <c r="AO39" s="22" t="s">
        <v>206</v>
      </c>
      <c r="AP39" s="23" t="s">
        <v>6291</v>
      </c>
      <c r="AQ39" s="23" t="s">
        <v>6291</v>
      </c>
      <c r="AR39" s="23">
        <v>0</v>
      </c>
      <c r="AS39" s="23" t="s">
        <v>72</v>
      </c>
      <c r="AT39" s="23" t="s">
        <v>72</v>
      </c>
      <c r="AU39" s="23" t="s">
        <v>72</v>
      </c>
      <c r="AV39" s="23" t="s">
        <v>277</v>
      </c>
      <c r="AW39" s="23" t="s">
        <v>277</v>
      </c>
      <c r="AX39" s="23" t="s">
        <v>72</v>
      </c>
      <c r="AY39" s="23" t="s">
        <v>72</v>
      </c>
      <c r="AZ39" s="23" t="s">
        <v>72</v>
      </c>
      <c r="BA39" s="23" t="s">
        <v>72</v>
      </c>
      <c r="BB39" s="23" t="s">
        <v>6335</v>
      </c>
      <c r="BC39" s="23" t="s">
        <v>6695</v>
      </c>
      <c r="BD39" s="23" t="s">
        <v>6695</v>
      </c>
      <c r="BE39" s="23">
        <v>0</v>
      </c>
      <c r="BF39" s="23" t="s">
        <v>72</v>
      </c>
      <c r="BG39" s="23" t="s">
        <v>72</v>
      </c>
      <c r="BH39" s="23" t="s">
        <v>72</v>
      </c>
      <c r="BI39" s="23" t="s">
        <v>569</v>
      </c>
      <c r="BJ39" s="23" t="s">
        <v>639</v>
      </c>
      <c r="BK39" s="23">
        <v>0</v>
      </c>
      <c r="BL39" s="23" t="s">
        <v>72</v>
      </c>
      <c r="BM39" s="23" t="s">
        <v>72</v>
      </c>
      <c r="BN39" s="23" t="s">
        <v>72</v>
      </c>
      <c r="BO39" s="350">
        <v>3</v>
      </c>
      <c r="BP39" s="350">
        <v>3</v>
      </c>
      <c r="BQ39" s="350">
        <v>0</v>
      </c>
      <c r="BR39" s="350">
        <v>0</v>
      </c>
      <c r="BS39" s="350">
        <v>0</v>
      </c>
      <c r="BT39" s="351">
        <v>0</v>
      </c>
      <c r="BU39" s="23" t="s">
        <v>39</v>
      </c>
      <c r="BV39" s="23" t="s">
        <v>39</v>
      </c>
      <c r="BW39" s="23" t="s">
        <v>72</v>
      </c>
      <c r="BX39" s="23" t="s">
        <v>72</v>
      </c>
      <c r="BY39" s="23" t="s">
        <v>72</v>
      </c>
      <c r="BZ39" s="23" t="s">
        <v>72</v>
      </c>
      <c r="CA39" s="23">
        <v>2</v>
      </c>
      <c r="CB39" s="23">
        <v>2</v>
      </c>
      <c r="CC39" s="23">
        <v>2</v>
      </c>
      <c r="CD39" s="23">
        <v>0</v>
      </c>
      <c r="CE39" s="23">
        <v>0</v>
      </c>
      <c r="CF39" s="23">
        <v>0</v>
      </c>
      <c r="CG39" s="23">
        <v>2</v>
      </c>
      <c r="CH39" s="23">
        <v>2</v>
      </c>
      <c r="CI39" s="23">
        <v>2</v>
      </c>
      <c r="CJ39" s="23">
        <v>0</v>
      </c>
      <c r="CK39" s="23">
        <v>0</v>
      </c>
      <c r="CL39" s="23">
        <v>0</v>
      </c>
      <c r="CM39" s="23">
        <v>0</v>
      </c>
      <c r="CN39" s="23">
        <v>0</v>
      </c>
      <c r="CO39" s="23">
        <v>0</v>
      </c>
      <c r="CP39" s="23">
        <v>0</v>
      </c>
      <c r="CQ39" s="23">
        <v>0</v>
      </c>
      <c r="CR39" s="23">
        <v>0</v>
      </c>
      <c r="CS39" s="23">
        <v>0</v>
      </c>
      <c r="CT39" s="23">
        <v>0</v>
      </c>
      <c r="CU39" s="23">
        <v>0</v>
      </c>
      <c r="CV39" s="23">
        <v>0</v>
      </c>
      <c r="CW39" s="23">
        <v>0</v>
      </c>
      <c r="CX39" s="23">
        <v>0</v>
      </c>
      <c r="CY39" s="23">
        <v>0</v>
      </c>
      <c r="CZ39" s="23">
        <v>0</v>
      </c>
      <c r="DA39" s="23">
        <v>0</v>
      </c>
      <c r="DB39" s="23">
        <v>0</v>
      </c>
      <c r="DC39" s="23">
        <v>0</v>
      </c>
      <c r="DD39" s="23">
        <v>0</v>
      </c>
      <c r="DE39" s="23">
        <v>0</v>
      </c>
      <c r="DF39" s="23">
        <v>0</v>
      </c>
      <c r="DG39" s="23">
        <v>0</v>
      </c>
      <c r="DH39" s="23">
        <v>0</v>
      </c>
      <c r="DI39" s="23">
        <v>0</v>
      </c>
      <c r="DJ39" s="23">
        <v>0</v>
      </c>
      <c r="DK39" s="23" t="s">
        <v>6332</v>
      </c>
      <c r="DL39" s="23" t="s">
        <v>6331</v>
      </c>
      <c r="DM39" s="23" t="s">
        <v>72</v>
      </c>
      <c r="DN39" s="23" t="s">
        <v>72</v>
      </c>
      <c r="DO39" s="23" t="s">
        <v>72</v>
      </c>
      <c r="DP39" s="23" t="s">
        <v>72</v>
      </c>
      <c r="DQ39" s="23" t="s">
        <v>7288</v>
      </c>
      <c r="DR39" s="23" t="s">
        <v>7175</v>
      </c>
      <c r="DS39" s="23" t="s">
        <v>72</v>
      </c>
      <c r="DT39" s="23" t="s">
        <v>72</v>
      </c>
      <c r="DU39" s="23" t="s">
        <v>72</v>
      </c>
      <c r="DV39" s="23" t="s">
        <v>72</v>
      </c>
      <c r="DW39" s="23">
        <v>40</v>
      </c>
      <c r="DX39" s="23">
        <v>40</v>
      </c>
      <c r="DY39" s="23">
        <v>40</v>
      </c>
      <c r="DZ39" s="23">
        <v>0</v>
      </c>
      <c r="EA39" s="23">
        <v>0</v>
      </c>
      <c r="EB39" s="23">
        <v>0</v>
      </c>
      <c r="EC39" s="23">
        <v>40</v>
      </c>
      <c r="ED39" s="23">
        <v>80</v>
      </c>
      <c r="EE39" s="23">
        <v>80</v>
      </c>
      <c r="EF39" s="23">
        <v>80</v>
      </c>
      <c r="EG39" s="23">
        <v>0</v>
      </c>
      <c r="EH39" s="23">
        <v>0</v>
      </c>
      <c r="EI39" s="23">
        <v>0</v>
      </c>
      <c r="EJ39" s="23">
        <v>80</v>
      </c>
      <c r="EK39" s="23">
        <v>0</v>
      </c>
      <c r="EL39" s="23">
        <v>0</v>
      </c>
      <c r="EM39" s="23">
        <v>0</v>
      </c>
      <c r="EN39" s="23">
        <v>0</v>
      </c>
      <c r="EO39" s="23">
        <v>0</v>
      </c>
      <c r="EP39" s="23">
        <v>0</v>
      </c>
      <c r="EQ39" s="23">
        <v>0</v>
      </c>
      <c r="ER39" s="23">
        <v>0</v>
      </c>
      <c r="ES39" s="23">
        <v>0</v>
      </c>
      <c r="ET39" s="23">
        <v>0</v>
      </c>
      <c r="EU39" s="23">
        <v>0</v>
      </c>
      <c r="EV39" s="23">
        <v>0</v>
      </c>
      <c r="EW39" s="23">
        <v>0</v>
      </c>
      <c r="EX39" s="23">
        <v>0</v>
      </c>
      <c r="EY39" s="23">
        <v>0</v>
      </c>
      <c r="EZ39" s="23">
        <v>0</v>
      </c>
      <c r="FA39" s="23">
        <v>0</v>
      </c>
      <c r="FB39" s="23">
        <v>0</v>
      </c>
      <c r="FC39" s="23">
        <v>0</v>
      </c>
      <c r="FD39" s="23">
        <v>0</v>
      </c>
      <c r="FE39" s="23">
        <v>0</v>
      </c>
      <c r="FF39" s="23">
        <v>0</v>
      </c>
      <c r="FG39" s="23">
        <v>0</v>
      </c>
      <c r="FH39" s="23">
        <v>0</v>
      </c>
      <c r="FI39" s="23">
        <v>0</v>
      </c>
      <c r="FJ39" s="23">
        <v>0</v>
      </c>
      <c r="FK39" s="23">
        <v>0</v>
      </c>
      <c r="FL39" s="23">
        <v>0</v>
      </c>
      <c r="FM39" s="23">
        <v>80</v>
      </c>
      <c r="FN39" s="23" t="s">
        <v>152</v>
      </c>
      <c r="FO39" s="23" t="s">
        <v>444</v>
      </c>
      <c r="FP39" s="23">
        <v>0</v>
      </c>
      <c r="FQ39" s="23" t="s">
        <v>72</v>
      </c>
      <c r="FR39" s="23" t="s">
        <v>72</v>
      </c>
      <c r="FS39" s="23" t="s">
        <v>72</v>
      </c>
      <c r="FT39" s="23" t="s">
        <v>6339</v>
      </c>
      <c r="FU39" s="23" t="s">
        <v>6696</v>
      </c>
      <c r="FV39" s="23">
        <v>0</v>
      </c>
      <c r="FW39" s="23" t="s">
        <v>72</v>
      </c>
      <c r="FX39" s="23" t="s">
        <v>72</v>
      </c>
      <c r="FY39" s="23" t="s">
        <v>72</v>
      </c>
      <c r="FZ39" s="23" t="s">
        <v>6339</v>
      </c>
      <c r="GA39" s="23" t="s">
        <v>6696</v>
      </c>
      <c r="GB39" s="23" t="s">
        <v>72</v>
      </c>
      <c r="GC39" s="23" t="s">
        <v>72</v>
      </c>
      <c r="GD39" s="23" t="s">
        <v>72</v>
      </c>
      <c r="GE39" s="23" t="s">
        <v>72</v>
      </c>
      <c r="GF39" s="23">
        <v>33</v>
      </c>
      <c r="GG39" s="23">
        <v>33</v>
      </c>
      <c r="GH39" s="23">
        <v>33</v>
      </c>
      <c r="GI39" s="23">
        <v>0</v>
      </c>
      <c r="GJ39" s="23">
        <v>0</v>
      </c>
      <c r="GK39" s="23">
        <v>0</v>
      </c>
      <c r="GL39" s="23">
        <v>31</v>
      </c>
      <c r="GM39" s="23">
        <v>31</v>
      </c>
      <c r="GN39" s="23">
        <v>31</v>
      </c>
      <c r="GO39" s="23">
        <v>0</v>
      </c>
      <c r="GP39" s="23">
        <v>0</v>
      </c>
      <c r="GQ39" s="23">
        <v>0</v>
      </c>
      <c r="GR39" s="23">
        <v>0</v>
      </c>
      <c r="GS39" s="23">
        <v>0</v>
      </c>
      <c r="GT39" s="23">
        <v>0</v>
      </c>
      <c r="GU39" s="23">
        <v>0</v>
      </c>
      <c r="GV39" s="23">
        <v>0</v>
      </c>
      <c r="GW39" s="23">
        <v>0</v>
      </c>
      <c r="GX39" s="23">
        <v>0</v>
      </c>
      <c r="GY39" s="23">
        <v>0</v>
      </c>
      <c r="GZ39" s="23">
        <v>0</v>
      </c>
      <c r="HA39" s="23">
        <v>0</v>
      </c>
      <c r="HB39" s="23">
        <v>0</v>
      </c>
      <c r="HC39" s="23">
        <v>0</v>
      </c>
      <c r="HD39" s="23">
        <v>0</v>
      </c>
      <c r="HE39" s="23">
        <v>0</v>
      </c>
      <c r="HF39" s="23">
        <v>0</v>
      </c>
      <c r="HG39" s="23">
        <v>0</v>
      </c>
      <c r="HH39" s="23">
        <v>0</v>
      </c>
      <c r="HI39" s="23">
        <v>0</v>
      </c>
      <c r="HJ39" s="23">
        <v>0</v>
      </c>
      <c r="HK39" s="23">
        <v>0</v>
      </c>
      <c r="HL39" s="23">
        <v>0</v>
      </c>
      <c r="HM39" s="23">
        <v>0</v>
      </c>
      <c r="HN39" s="23">
        <v>0</v>
      </c>
      <c r="HO39" s="23">
        <v>0</v>
      </c>
      <c r="HP39" s="23" t="s">
        <v>68</v>
      </c>
      <c r="HQ39" s="23">
        <v>33</v>
      </c>
      <c r="HR39" s="23">
        <v>31</v>
      </c>
      <c r="HS39" s="23">
        <v>0</v>
      </c>
      <c r="HT39" s="23">
        <v>0</v>
      </c>
      <c r="HU39" s="23">
        <v>0</v>
      </c>
      <c r="HV39" s="23">
        <v>0</v>
      </c>
      <c r="HW39" s="22">
        <v>31</v>
      </c>
      <c r="HX39" s="22">
        <v>21</v>
      </c>
      <c r="HY39" s="23">
        <v>97</v>
      </c>
      <c r="HZ39" s="23">
        <v>13</v>
      </c>
      <c r="IA39" s="23"/>
      <c r="IB39" s="23"/>
      <c r="IC39" s="25" t="s">
        <v>7340</v>
      </c>
      <c r="ID39" s="26">
        <v>38</v>
      </c>
      <c r="IE39" s="260" t="s">
        <v>6420</v>
      </c>
      <c r="IF39" s="25" t="s">
        <v>7105</v>
      </c>
      <c r="IG39" s="260" t="s">
        <v>6421</v>
      </c>
      <c r="IH39" s="260" t="s">
        <v>6422</v>
      </c>
      <c r="II39" s="342" t="s">
        <v>6421</v>
      </c>
      <c r="IJ39" s="260">
        <v>44931</v>
      </c>
      <c r="IK39" s="261">
        <v>3</v>
      </c>
      <c r="IL39" s="262" t="s">
        <v>7176</v>
      </c>
      <c r="IM39" s="262" t="s">
        <v>6427</v>
      </c>
      <c r="IN39" s="262" t="s">
        <v>7177</v>
      </c>
      <c r="IO39" s="262" t="s">
        <v>72</v>
      </c>
      <c r="IP39" s="262" t="s">
        <v>72</v>
      </c>
      <c r="IQ39" s="262" t="s">
        <v>72</v>
      </c>
      <c r="IR39" s="262">
        <v>2</v>
      </c>
      <c r="IS39" s="262">
        <v>1</v>
      </c>
      <c r="IT39" s="262" t="s">
        <v>6406</v>
      </c>
      <c r="IU39" s="262" t="s">
        <v>6406</v>
      </c>
    </row>
    <row r="40" spans="1:255" ht="114.75">
      <c r="A40" s="22">
        <v>39</v>
      </c>
      <c r="B40" s="22" t="s">
        <v>6192</v>
      </c>
      <c r="C40" s="22" t="s">
        <v>277</v>
      </c>
      <c r="D40" s="22" t="s">
        <v>6702</v>
      </c>
      <c r="E40" s="22" t="s">
        <v>6697</v>
      </c>
      <c r="F40" s="22" t="s">
        <v>153</v>
      </c>
      <c r="G40" s="22" t="s">
        <v>6698</v>
      </c>
      <c r="H40" s="22" t="s">
        <v>6699</v>
      </c>
      <c r="I40" s="22">
        <v>2</v>
      </c>
      <c r="J40" s="22" t="s">
        <v>6700</v>
      </c>
      <c r="K40" s="24" t="s">
        <v>7165</v>
      </c>
      <c r="L40" s="24" t="s">
        <v>7189</v>
      </c>
      <c r="M40" s="22" t="s">
        <v>6334</v>
      </c>
      <c r="N40" s="22" t="s">
        <v>7341</v>
      </c>
      <c r="O40" s="22" t="s">
        <v>7168</v>
      </c>
      <c r="P40" s="22" t="s">
        <v>6131</v>
      </c>
      <c r="Q40" s="22" t="s">
        <v>7169</v>
      </c>
      <c r="R40" s="22" t="s">
        <v>7170</v>
      </c>
      <c r="S40" s="22" t="s">
        <v>7171</v>
      </c>
      <c r="T40" s="22" t="s">
        <v>7342</v>
      </c>
      <c r="U40" s="22">
        <v>39</v>
      </c>
      <c r="V40" s="22"/>
      <c r="W40" s="22" t="b">
        <v>0</v>
      </c>
      <c r="X40" s="22" t="b">
        <v>0</v>
      </c>
      <c r="Y40" s="22" t="s">
        <v>72</v>
      </c>
      <c r="Z40" s="22" t="b">
        <v>1</v>
      </c>
      <c r="AA40" s="22">
        <v>17</v>
      </c>
      <c r="AB40" s="22" t="b">
        <v>0</v>
      </c>
      <c r="AC40" s="22" t="b">
        <v>1</v>
      </c>
      <c r="AD40" s="22">
        <v>0</v>
      </c>
      <c r="AE40" s="22"/>
      <c r="AF40" s="22">
        <v>0</v>
      </c>
      <c r="AG40" s="22">
        <v>0</v>
      </c>
      <c r="AH40" s="23"/>
      <c r="AI40" s="350" t="s">
        <v>6292</v>
      </c>
      <c r="AJ40" s="350" t="s">
        <v>6291</v>
      </c>
      <c r="AK40" s="22">
        <v>6</v>
      </c>
      <c r="AL40" s="258" t="s">
        <v>5765</v>
      </c>
      <c r="AM40" s="258" t="s">
        <v>7287</v>
      </c>
      <c r="AN40" s="258" t="s">
        <v>5961</v>
      </c>
      <c r="AO40" s="22" t="s">
        <v>206</v>
      </c>
      <c r="AP40" s="23" t="s">
        <v>6291</v>
      </c>
      <c r="AQ40" s="23" t="s">
        <v>6291</v>
      </c>
      <c r="AR40" s="23">
        <v>0</v>
      </c>
      <c r="AS40" s="23" t="s">
        <v>72</v>
      </c>
      <c r="AT40" s="23" t="s">
        <v>72</v>
      </c>
      <c r="AU40" s="23" t="s">
        <v>72</v>
      </c>
      <c r="AV40" s="23" t="s">
        <v>277</v>
      </c>
      <c r="AW40" s="23" t="s">
        <v>277</v>
      </c>
      <c r="AX40" s="23" t="s">
        <v>72</v>
      </c>
      <c r="AY40" s="23" t="s">
        <v>72</v>
      </c>
      <c r="AZ40" s="23" t="s">
        <v>72</v>
      </c>
      <c r="BA40" s="23" t="s">
        <v>72</v>
      </c>
      <c r="BB40" s="23" t="s">
        <v>6335</v>
      </c>
      <c r="BC40" s="23" t="s">
        <v>6702</v>
      </c>
      <c r="BD40" s="23" t="s">
        <v>6702</v>
      </c>
      <c r="BE40" s="23">
        <v>0</v>
      </c>
      <c r="BF40" s="23" t="s">
        <v>72</v>
      </c>
      <c r="BG40" s="23" t="s">
        <v>72</v>
      </c>
      <c r="BH40" s="23" t="s">
        <v>72</v>
      </c>
      <c r="BI40" s="23" t="s">
        <v>569</v>
      </c>
      <c r="BJ40" s="23" t="s">
        <v>639</v>
      </c>
      <c r="BK40" s="23">
        <v>0</v>
      </c>
      <c r="BL40" s="23" t="s">
        <v>72</v>
      </c>
      <c r="BM40" s="23" t="s">
        <v>72</v>
      </c>
      <c r="BN40" s="23" t="s">
        <v>72</v>
      </c>
      <c r="BO40" s="350">
        <v>3</v>
      </c>
      <c r="BP40" s="350">
        <v>3</v>
      </c>
      <c r="BQ40" s="350">
        <v>0</v>
      </c>
      <c r="BR40" s="350">
        <v>0</v>
      </c>
      <c r="BS40" s="350">
        <v>0</v>
      </c>
      <c r="BT40" s="351">
        <v>0</v>
      </c>
      <c r="BU40" s="23" t="s">
        <v>38</v>
      </c>
      <c r="BV40" s="23" t="s">
        <v>39</v>
      </c>
      <c r="BW40" s="23" t="s">
        <v>72</v>
      </c>
      <c r="BX40" s="23" t="s">
        <v>72</v>
      </c>
      <c r="BY40" s="23" t="s">
        <v>72</v>
      </c>
      <c r="BZ40" s="23" t="s">
        <v>72</v>
      </c>
      <c r="CA40" s="23">
        <v>4</v>
      </c>
      <c r="CB40" s="23">
        <v>4</v>
      </c>
      <c r="CC40" s="23">
        <v>4</v>
      </c>
      <c r="CD40" s="23">
        <v>0</v>
      </c>
      <c r="CE40" s="23">
        <v>0</v>
      </c>
      <c r="CF40" s="23">
        <v>0</v>
      </c>
      <c r="CG40" s="23">
        <v>2</v>
      </c>
      <c r="CH40" s="23">
        <v>2</v>
      </c>
      <c r="CI40" s="23">
        <v>2</v>
      </c>
      <c r="CJ40" s="23">
        <v>0</v>
      </c>
      <c r="CK40" s="23">
        <v>0</v>
      </c>
      <c r="CL40" s="23">
        <v>0</v>
      </c>
      <c r="CM40" s="23">
        <v>0</v>
      </c>
      <c r="CN40" s="23">
        <v>0</v>
      </c>
      <c r="CO40" s="23">
        <v>0</v>
      </c>
      <c r="CP40" s="23">
        <v>0</v>
      </c>
      <c r="CQ40" s="23">
        <v>0</v>
      </c>
      <c r="CR40" s="23">
        <v>0</v>
      </c>
      <c r="CS40" s="23">
        <v>0</v>
      </c>
      <c r="CT40" s="23">
        <v>0</v>
      </c>
      <c r="CU40" s="23">
        <v>0</v>
      </c>
      <c r="CV40" s="23">
        <v>0</v>
      </c>
      <c r="CW40" s="23">
        <v>0</v>
      </c>
      <c r="CX40" s="23">
        <v>0</v>
      </c>
      <c r="CY40" s="23">
        <v>0</v>
      </c>
      <c r="CZ40" s="23">
        <v>0</v>
      </c>
      <c r="DA40" s="23">
        <v>0</v>
      </c>
      <c r="DB40" s="23">
        <v>0</v>
      </c>
      <c r="DC40" s="23">
        <v>0</v>
      </c>
      <c r="DD40" s="23">
        <v>0</v>
      </c>
      <c r="DE40" s="23">
        <v>0</v>
      </c>
      <c r="DF40" s="23">
        <v>0</v>
      </c>
      <c r="DG40" s="23">
        <v>0</v>
      </c>
      <c r="DH40" s="23">
        <v>0</v>
      </c>
      <c r="DI40" s="23">
        <v>0</v>
      </c>
      <c r="DJ40" s="23">
        <v>0</v>
      </c>
      <c r="DK40" s="23" t="s">
        <v>6331</v>
      </c>
      <c r="DL40" s="23" t="s">
        <v>6331</v>
      </c>
      <c r="DM40" s="23" t="s">
        <v>72</v>
      </c>
      <c r="DN40" s="23" t="s">
        <v>72</v>
      </c>
      <c r="DO40" s="23" t="s">
        <v>72</v>
      </c>
      <c r="DP40" s="23" t="s">
        <v>72</v>
      </c>
      <c r="DQ40" s="23" t="s">
        <v>7175</v>
      </c>
      <c r="DR40" s="23" t="s">
        <v>7175</v>
      </c>
      <c r="DS40" s="23" t="s">
        <v>72</v>
      </c>
      <c r="DT40" s="23" t="s">
        <v>72</v>
      </c>
      <c r="DU40" s="23" t="s">
        <v>72</v>
      </c>
      <c r="DV40" s="23" t="s">
        <v>72</v>
      </c>
      <c r="DW40" s="23">
        <v>80</v>
      </c>
      <c r="DX40" s="23">
        <v>80</v>
      </c>
      <c r="DY40" s="23">
        <v>80</v>
      </c>
      <c r="DZ40" s="23">
        <v>0</v>
      </c>
      <c r="EA40" s="23">
        <v>0</v>
      </c>
      <c r="EB40" s="23">
        <v>0</v>
      </c>
      <c r="EC40" s="23">
        <v>80</v>
      </c>
      <c r="ED40" s="23">
        <v>80</v>
      </c>
      <c r="EE40" s="23">
        <v>80</v>
      </c>
      <c r="EF40" s="23">
        <v>80</v>
      </c>
      <c r="EG40" s="23">
        <v>0</v>
      </c>
      <c r="EH40" s="23">
        <v>0</v>
      </c>
      <c r="EI40" s="23">
        <v>0</v>
      </c>
      <c r="EJ40" s="23">
        <v>80</v>
      </c>
      <c r="EK40" s="23">
        <v>0</v>
      </c>
      <c r="EL40" s="23">
        <v>0</v>
      </c>
      <c r="EM40" s="23">
        <v>0</v>
      </c>
      <c r="EN40" s="23">
        <v>0</v>
      </c>
      <c r="EO40" s="23">
        <v>0</v>
      </c>
      <c r="EP40" s="23">
        <v>0</v>
      </c>
      <c r="EQ40" s="23">
        <v>0</v>
      </c>
      <c r="ER40" s="23">
        <v>0</v>
      </c>
      <c r="ES40" s="23">
        <v>0</v>
      </c>
      <c r="ET40" s="23">
        <v>0</v>
      </c>
      <c r="EU40" s="23">
        <v>0</v>
      </c>
      <c r="EV40" s="23">
        <v>0</v>
      </c>
      <c r="EW40" s="23">
        <v>0</v>
      </c>
      <c r="EX40" s="23">
        <v>0</v>
      </c>
      <c r="EY40" s="23">
        <v>0</v>
      </c>
      <c r="EZ40" s="23">
        <v>0</v>
      </c>
      <c r="FA40" s="23">
        <v>0</v>
      </c>
      <c r="FB40" s="23">
        <v>0</v>
      </c>
      <c r="FC40" s="23">
        <v>0</v>
      </c>
      <c r="FD40" s="23">
        <v>0</v>
      </c>
      <c r="FE40" s="23">
        <v>0</v>
      </c>
      <c r="FF40" s="23">
        <v>0</v>
      </c>
      <c r="FG40" s="23">
        <v>0</v>
      </c>
      <c r="FH40" s="23">
        <v>0</v>
      </c>
      <c r="FI40" s="23">
        <v>0</v>
      </c>
      <c r="FJ40" s="23">
        <v>0</v>
      </c>
      <c r="FK40" s="23">
        <v>0</v>
      </c>
      <c r="FL40" s="23">
        <v>0</v>
      </c>
      <c r="FM40" s="23">
        <v>80</v>
      </c>
      <c r="FN40" s="23" t="s">
        <v>152</v>
      </c>
      <c r="FO40" s="23" t="s">
        <v>444</v>
      </c>
      <c r="FP40" s="23">
        <v>0</v>
      </c>
      <c r="FQ40" s="23" t="s">
        <v>72</v>
      </c>
      <c r="FR40" s="23" t="s">
        <v>72</v>
      </c>
      <c r="FS40" s="23" t="s">
        <v>72</v>
      </c>
      <c r="FT40" s="23" t="s">
        <v>6608</v>
      </c>
      <c r="FU40" s="23" t="s">
        <v>6348</v>
      </c>
      <c r="FV40" s="23">
        <v>0</v>
      </c>
      <c r="FW40" s="23" t="s">
        <v>72</v>
      </c>
      <c r="FX40" s="23" t="s">
        <v>72</v>
      </c>
      <c r="FY40" s="23" t="s">
        <v>72</v>
      </c>
      <c r="FZ40" s="23" t="s">
        <v>6608</v>
      </c>
      <c r="GA40" s="23" t="s">
        <v>6348</v>
      </c>
      <c r="GB40" s="23" t="s">
        <v>72</v>
      </c>
      <c r="GC40" s="23" t="s">
        <v>72</v>
      </c>
      <c r="GD40" s="23" t="s">
        <v>72</v>
      </c>
      <c r="GE40" s="23" t="s">
        <v>72</v>
      </c>
      <c r="GF40" s="23">
        <v>19</v>
      </c>
      <c r="GG40" s="23">
        <v>19</v>
      </c>
      <c r="GH40" s="23">
        <v>19</v>
      </c>
      <c r="GI40" s="23">
        <v>0</v>
      </c>
      <c r="GJ40" s="23">
        <v>0</v>
      </c>
      <c r="GK40" s="23">
        <v>0</v>
      </c>
      <c r="GL40" s="23">
        <v>25</v>
      </c>
      <c r="GM40" s="23">
        <v>25</v>
      </c>
      <c r="GN40" s="23">
        <v>25</v>
      </c>
      <c r="GO40" s="23">
        <v>0</v>
      </c>
      <c r="GP40" s="23">
        <v>0</v>
      </c>
      <c r="GQ40" s="23">
        <v>0</v>
      </c>
      <c r="GR40" s="23">
        <v>0</v>
      </c>
      <c r="GS40" s="23">
        <v>0</v>
      </c>
      <c r="GT40" s="23">
        <v>0</v>
      </c>
      <c r="GU40" s="23">
        <v>0</v>
      </c>
      <c r="GV40" s="23">
        <v>0</v>
      </c>
      <c r="GW40" s="23">
        <v>0</v>
      </c>
      <c r="GX40" s="23">
        <v>0</v>
      </c>
      <c r="GY40" s="23">
        <v>0</v>
      </c>
      <c r="GZ40" s="23">
        <v>0</v>
      </c>
      <c r="HA40" s="23">
        <v>0</v>
      </c>
      <c r="HB40" s="23">
        <v>0</v>
      </c>
      <c r="HC40" s="23">
        <v>0</v>
      </c>
      <c r="HD40" s="23">
        <v>0</v>
      </c>
      <c r="HE40" s="23">
        <v>0</v>
      </c>
      <c r="HF40" s="23">
        <v>0</v>
      </c>
      <c r="HG40" s="23">
        <v>0</v>
      </c>
      <c r="HH40" s="23">
        <v>0</v>
      </c>
      <c r="HI40" s="23">
        <v>0</v>
      </c>
      <c r="HJ40" s="23">
        <v>0</v>
      </c>
      <c r="HK40" s="23">
        <v>0</v>
      </c>
      <c r="HL40" s="23">
        <v>0</v>
      </c>
      <c r="HM40" s="23">
        <v>0</v>
      </c>
      <c r="HN40" s="23">
        <v>0</v>
      </c>
      <c r="HO40" s="23">
        <v>0</v>
      </c>
      <c r="HP40" s="23" t="s">
        <v>68</v>
      </c>
      <c r="HQ40" s="23">
        <v>19</v>
      </c>
      <c r="HR40" s="23">
        <v>25</v>
      </c>
      <c r="HS40" s="23">
        <v>0</v>
      </c>
      <c r="HT40" s="23">
        <v>0</v>
      </c>
      <c r="HU40" s="23">
        <v>0</v>
      </c>
      <c r="HV40" s="23">
        <v>0</v>
      </c>
      <c r="HW40" s="22">
        <v>19</v>
      </c>
      <c r="HX40" s="22">
        <v>2</v>
      </c>
      <c r="HY40" s="23">
        <v>97</v>
      </c>
      <c r="HZ40" s="23">
        <v>13</v>
      </c>
      <c r="IA40" s="23"/>
      <c r="IB40" s="23"/>
      <c r="IC40" s="25" t="s">
        <v>7343</v>
      </c>
      <c r="ID40" s="26">
        <v>39</v>
      </c>
      <c r="IE40" s="260" t="s">
        <v>6420</v>
      </c>
      <c r="IF40" s="25" t="s">
        <v>7106</v>
      </c>
      <c r="IG40" s="260" t="s">
        <v>6421</v>
      </c>
      <c r="IH40" s="260" t="s">
        <v>6422</v>
      </c>
      <c r="II40" s="342" t="s">
        <v>6421</v>
      </c>
      <c r="IJ40" s="260">
        <v>44931</v>
      </c>
      <c r="IK40" s="261">
        <v>3</v>
      </c>
      <c r="IL40" s="262" t="s">
        <v>7176</v>
      </c>
      <c r="IM40" s="262" t="s">
        <v>6427</v>
      </c>
      <c r="IN40" s="262" t="s">
        <v>7177</v>
      </c>
      <c r="IO40" s="262" t="s">
        <v>72</v>
      </c>
      <c r="IP40" s="262" t="s">
        <v>72</v>
      </c>
      <c r="IQ40" s="262" t="s">
        <v>72</v>
      </c>
      <c r="IR40" s="262">
        <v>2</v>
      </c>
      <c r="IS40" s="262">
        <v>1</v>
      </c>
      <c r="IT40" s="262" t="s">
        <v>6406</v>
      </c>
      <c r="IU40" s="262" t="s">
        <v>6406</v>
      </c>
    </row>
    <row r="41" spans="1:255" ht="114.75">
      <c r="A41" s="22">
        <v>40</v>
      </c>
      <c r="B41" s="22" t="s">
        <v>6192</v>
      </c>
      <c r="C41" s="22" t="s">
        <v>277</v>
      </c>
      <c r="D41" s="22" t="s">
        <v>6708</v>
      </c>
      <c r="E41" s="22" t="s">
        <v>6703</v>
      </c>
      <c r="F41" s="22" t="s">
        <v>153</v>
      </c>
      <c r="G41" s="22" t="s">
        <v>6704</v>
      </c>
      <c r="H41" s="22" t="s">
        <v>6705</v>
      </c>
      <c r="I41" s="22">
        <v>2</v>
      </c>
      <c r="J41" s="22" t="s">
        <v>6706</v>
      </c>
      <c r="K41" s="24" t="s">
        <v>7165</v>
      </c>
      <c r="L41" s="24" t="s">
        <v>7212</v>
      </c>
      <c r="M41" s="22" t="s">
        <v>6334</v>
      </c>
      <c r="N41" s="22" t="s">
        <v>7344</v>
      </c>
      <c r="O41" s="22" t="s">
        <v>7168</v>
      </c>
      <c r="P41" s="22" t="s">
        <v>6131</v>
      </c>
      <c r="Q41" s="22" t="s">
        <v>7169</v>
      </c>
      <c r="R41" s="22" t="s">
        <v>7170</v>
      </c>
      <c r="S41" s="22" t="s">
        <v>7171</v>
      </c>
      <c r="T41" s="22" t="s">
        <v>7229</v>
      </c>
      <c r="U41" s="22">
        <v>40</v>
      </c>
      <c r="V41" s="22"/>
      <c r="W41" s="22" t="b">
        <v>1</v>
      </c>
      <c r="X41" s="22" t="b">
        <v>1</v>
      </c>
      <c r="Y41" s="22">
        <v>39</v>
      </c>
      <c r="Z41" s="22" t="b">
        <v>1</v>
      </c>
      <c r="AA41" s="22">
        <v>18</v>
      </c>
      <c r="AB41" s="22" t="b">
        <v>0</v>
      </c>
      <c r="AC41" s="22" t="b">
        <v>1</v>
      </c>
      <c r="AD41" s="22">
        <v>0</v>
      </c>
      <c r="AE41" s="22"/>
      <c r="AF41" s="22">
        <v>0</v>
      </c>
      <c r="AG41" s="22">
        <v>0</v>
      </c>
      <c r="AH41" s="23"/>
      <c r="AI41" s="350" t="s">
        <v>6292</v>
      </c>
      <c r="AJ41" s="350" t="s">
        <v>6291</v>
      </c>
      <c r="AK41" s="22">
        <v>6</v>
      </c>
      <c r="AL41" s="258" t="s">
        <v>5765</v>
      </c>
      <c r="AM41" s="258" t="s">
        <v>7287</v>
      </c>
      <c r="AN41" s="258" t="s">
        <v>5962</v>
      </c>
      <c r="AO41" s="22" t="s">
        <v>206</v>
      </c>
      <c r="AP41" s="23" t="s">
        <v>6291</v>
      </c>
      <c r="AQ41" s="23" t="s">
        <v>6291</v>
      </c>
      <c r="AR41" s="23">
        <v>0</v>
      </c>
      <c r="AS41" s="23" t="s">
        <v>72</v>
      </c>
      <c r="AT41" s="23" t="s">
        <v>72</v>
      </c>
      <c r="AU41" s="23" t="s">
        <v>72</v>
      </c>
      <c r="AV41" s="23" t="s">
        <v>277</v>
      </c>
      <c r="AW41" s="23" t="s">
        <v>277</v>
      </c>
      <c r="AX41" s="23" t="s">
        <v>72</v>
      </c>
      <c r="AY41" s="23" t="s">
        <v>72</v>
      </c>
      <c r="AZ41" s="23" t="s">
        <v>72</v>
      </c>
      <c r="BA41" s="23" t="s">
        <v>72</v>
      </c>
      <c r="BB41" s="23" t="s">
        <v>6335</v>
      </c>
      <c r="BC41" s="23" t="s">
        <v>6708</v>
      </c>
      <c r="BD41" s="23" t="s">
        <v>6708</v>
      </c>
      <c r="BE41" s="23">
        <v>0</v>
      </c>
      <c r="BF41" s="23" t="s">
        <v>72</v>
      </c>
      <c r="BG41" s="23" t="s">
        <v>72</v>
      </c>
      <c r="BH41" s="23" t="s">
        <v>72</v>
      </c>
      <c r="BI41" s="23" t="s">
        <v>569</v>
      </c>
      <c r="BJ41" s="23" t="s">
        <v>639</v>
      </c>
      <c r="BK41" s="23">
        <v>0</v>
      </c>
      <c r="BL41" s="23" t="s">
        <v>72</v>
      </c>
      <c r="BM41" s="23" t="s">
        <v>72</v>
      </c>
      <c r="BN41" s="23" t="s">
        <v>72</v>
      </c>
      <c r="BO41" s="350">
        <v>3</v>
      </c>
      <c r="BP41" s="350">
        <v>3</v>
      </c>
      <c r="BQ41" s="350">
        <v>0</v>
      </c>
      <c r="BR41" s="350">
        <v>0</v>
      </c>
      <c r="BS41" s="350">
        <v>0</v>
      </c>
      <c r="BT41" s="351">
        <v>0</v>
      </c>
      <c r="BU41" s="23" t="s">
        <v>38</v>
      </c>
      <c r="BV41" s="23" t="s">
        <v>39</v>
      </c>
      <c r="BW41" s="23" t="s">
        <v>72</v>
      </c>
      <c r="BX41" s="23" t="s">
        <v>72</v>
      </c>
      <c r="BY41" s="23" t="s">
        <v>72</v>
      </c>
      <c r="BZ41" s="23" t="s">
        <v>72</v>
      </c>
      <c r="CA41" s="23">
        <v>4</v>
      </c>
      <c r="CB41" s="23">
        <v>4</v>
      </c>
      <c r="CC41" s="23">
        <v>4</v>
      </c>
      <c r="CD41" s="23">
        <v>0</v>
      </c>
      <c r="CE41" s="23">
        <v>0</v>
      </c>
      <c r="CF41" s="23">
        <v>0</v>
      </c>
      <c r="CG41" s="23">
        <v>2</v>
      </c>
      <c r="CH41" s="23">
        <v>2</v>
      </c>
      <c r="CI41" s="23">
        <v>2</v>
      </c>
      <c r="CJ41" s="23">
        <v>0</v>
      </c>
      <c r="CK41" s="23">
        <v>0</v>
      </c>
      <c r="CL41" s="23">
        <v>0</v>
      </c>
      <c r="CM41" s="23">
        <v>0</v>
      </c>
      <c r="CN41" s="23">
        <v>0</v>
      </c>
      <c r="CO41" s="23">
        <v>0</v>
      </c>
      <c r="CP41" s="23">
        <v>0</v>
      </c>
      <c r="CQ41" s="23">
        <v>0</v>
      </c>
      <c r="CR41" s="23">
        <v>0</v>
      </c>
      <c r="CS41" s="23">
        <v>0</v>
      </c>
      <c r="CT41" s="23">
        <v>0</v>
      </c>
      <c r="CU41" s="23">
        <v>0</v>
      </c>
      <c r="CV41" s="23">
        <v>0</v>
      </c>
      <c r="CW41" s="23">
        <v>0</v>
      </c>
      <c r="CX41" s="23">
        <v>0</v>
      </c>
      <c r="CY41" s="23">
        <v>0</v>
      </c>
      <c r="CZ41" s="23">
        <v>0</v>
      </c>
      <c r="DA41" s="23">
        <v>0</v>
      </c>
      <c r="DB41" s="23">
        <v>0</v>
      </c>
      <c r="DC41" s="23">
        <v>0</v>
      </c>
      <c r="DD41" s="23">
        <v>0</v>
      </c>
      <c r="DE41" s="23">
        <v>0</v>
      </c>
      <c r="DF41" s="23">
        <v>0</v>
      </c>
      <c r="DG41" s="23">
        <v>0</v>
      </c>
      <c r="DH41" s="23">
        <v>0</v>
      </c>
      <c r="DI41" s="23">
        <v>0</v>
      </c>
      <c r="DJ41" s="23">
        <v>0</v>
      </c>
      <c r="DK41" s="23" t="s">
        <v>6331</v>
      </c>
      <c r="DL41" s="23" t="s">
        <v>6331</v>
      </c>
      <c r="DM41" s="23" t="s">
        <v>72</v>
      </c>
      <c r="DN41" s="23" t="s">
        <v>72</v>
      </c>
      <c r="DO41" s="23" t="s">
        <v>72</v>
      </c>
      <c r="DP41" s="23" t="s">
        <v>72</v>
      </c>
      <c r="DQ41" s="23" t="s">
        <v>7175</v>
      </c>
      <c r="DR41" s="23" t="s">
        <v>7175</v>
      </c>
      <c r="DS41" s="23" t="s">
        <v>72</v>
      </c>
      <c r="DT41" s="23" t="s">
        <v>72</v>
      </c>
      <c r="DU41" s="23" t="s">
        <v>72</v>
      </c>
      <c r="DV41" s="23" t="s">
        <v>72</v>
      </c>
      <c r="DW41" s="23">
        <v>80</v>
      </c>
      <c r="DX41" s="23">
        <v>80</v>
      </c>
      <c r="DY41" s="23">
        <v>80</v>
      </c>
      <c r="DZ41" s="23">
        <v>0</v>
      </c>
      <c r="EA41" s="23">
        <v>0</v>
      </c>
      <c r="EB41" s="23">
        <v>0</v>
      </c>
      <c r="EC41" s="23">
        <v>80</v>
      </c>
      <c r="ED41" s="23">
        <v>80</v>
      </c>
      <c r="EE41" s="23">
        <v>80</v>
      </c>
      <c r="EF41" s="23">
        <v>80</v>
      </c>
      <c r="EG41" s="23">
        <v>0</v>
      </c>
      <c r="EH41" s="23">
        <v>0</v>
      </c>
      <c r="EI41" s="23">
        <v>0</v>
      </c>
      <c r="EJ41" s="23">
        <v>80</v>
      </c>
      <c r="EK41" s="23">
        <v>0</v>
      </c>
      <c r="EL41" s="23">
        <v>0</v>
      </c>
      <c r="EM41" s="23">
        <v>0</v>
      </c>
      <c r="EN41" s="23">
        <v>0</v>
      </c>
      <c r="EO41" s="23">
        <v>0</v>
      </c>
      <c r="EP41" s="23">
        <v>0</v>
      </c>
      <c r="EQ41" s="23">
        <v>0</v>
      </c>
      <c r="ER41" s="23">
        <v>0</v>
      </c>
      <c r="ES41" s="23">
        <v>0</v>
      </c>
      <c r="ET41" s="23">
        <v>0</v>
      </c>
      <c r="EU41" s="23">
        <v>0</v>
      </c>
      <c r="EV41" s="23">
        <v>0</v>
      </c>
      <c r="EW41" s="23">
        <v>0</v>
      </c>
      <c r="EX41" s="23">
        <v>0</v>
      </c>
      <c r="EY41" s="23">
        <v>0</v>
      </c>
      <c r="EZ41" s="23">
        <v>0</v>
      </c>
      <c r="FA41" s="23">
        <v>0</v>
      </c>
      <c r="FB41" s="23">
        <v>0</v>
      </c>
      <c r="FC41" s="23">
        <v>0</v>
      </c>
      <c r="FD41" s="23">
        <v>0</v>
      </c>
      <c r="FE41" s="23">
        <v>0</v>
      </c>
      <c r="FF41" s="23">
        <v>0</v>
      </c>
      <c r="FG41" s="23">
        <v>0</v>
      </c>
      <c r="FH41" s="23">
        <v>0</v>
      </c>
      <c r="FI41" s="23">
        <v>0</v>
      </c>
      <c r="FJ41" s="23">
        <v>0</v>
      </c>
      <c r="FK41" s="23">
        <v>0</v>
      </c>
      <c r="FL41" s="23">
        <v>0</v>
      </c>
      <c r="FM41" s="23">
        <v>80</v>
      </c>
      <c r="FN41" s="23" t="s">
        <v>152</v>
      </c>
      <c r="FO41" s="23" t="s">
        <v>444</v>
      </c>
      <c r="FP41" s="23">
        <v>0</v>
      </c>
      <c r="FQ41" s="23" t="s">
        <v>72</v>
      </c>
      <c r="FR41" s="23" t="s">
        <v>72</v>
      </c>
      <c r="FS41" s="23" t="s">
        <v>72</v>
      </c>
      <c r="FT41" s="23" t="s">
        <v>6509</v>
      </c>
      <c r="FU41" s="23" t="s">
        <v>6330</v>
      </c>
      <c r="FV41" s="23">
        <v>0</v>
      </c>
      <c r="FW41" s="23" t="s">
        <v>72</v>
      </c>
      <c r="FX41" s="23" t="s">
        <v>72</v>
      </c>
      <c r="FY41" s="23" t="s">
        <v>72</v>
      </c>
      <c r="FZ41" s="23" t="s">
        <v>6509</v>
      </c>
      <c r="GA41" s="23" t="s">
        <v>6330</v>
      </c>
      <c r="GB41" s="23" t="s">
        <v>72</v>
      </c>
      <c r="GC41" s="23" t="s">
        <v>72</v>
      </c>
      <c r="GD41" s="23" t="s">
        <v>72</v>
      </c>
      <c r="GE41" s="23" t="s">
        <v>72</v>
      </c>
      <c r="GF41" s="23">
        <v>41</v>
      </c>
      <c r="GG41" s="23">
        <v>41</v>
      </c>
      <c r="GH41" s="23">
        <v>41</v>
      </c>
      <c r="GI41" s="23">
        <v>0</v>
      </c>
      <c r="GJ41" s="23">
        <v>0</v>
      </c>
      <c r="GK41" s="23">
        <v>0</v>
      </c>
      <c r="GL41" s="23">
        <v>39</v>
      </c>
      <c r="GM41" s="23">
        <v>39</v>
      </c>
      <c r="GN41" s="23">
        <v>39</v>
      </c>
      <c r="GO41" s="23">
        <v>0</v>
      </c>
      <c r="GP41" s="23">
        <v>0</v>
      </c>
      <c r="GQ41" s="23">
        <v>0</v>
      </c>
      <c r="GR41" s="23">
        <v>0</v>
      </c>
      <c r="GS41" s="23">
        <v>0</v>
      </c>
      <c r="GT41" s="23">
        <v>0</v>
      </c>
      <c r="GU41" s="23">
        <v>0</v>
      </c>
      <c r="GV41" s="23">
        <v>0</v>
      </c>
      <c r="GW41" s="23">
        <v>0</v>
      </c>
      <c r="GX41" s="23">
        <v>0</v>
      </c>
      <c r="GY41" s="23">
        <v>0</v>
      </c>
      <c r="GZ41" s="23">
        <v>0</v>
      </c>
      <c r="HA41" s="23">
        <v>0</v>
      </c>
      <c r="HB41" s="23">
        <v>0</v>
      </c>
      <c r="HC41" s="23">
        <v>0</v>
      </c>
      <c r="HD41" s="23">
        <v>0</v>
      </c>
      <c r="HE41" s="23">
        <v>0</v>
      </c>
      <c r="HF41" s="23">
        <v>0</v>
      </c>
      <c r="HG41" s="23">
        <v>0</v>
      </c>
      <c r="HH41" s="23">
        <v>0</v>
      </c>
      <c r="HI41" s="23">
        <v>0</v>
      </c>
      <c r="HJ41" s="23">
        <v>0</v>
      </c>
      <c r="HK41" s="23">
        <v>0</v>
      </c>
      <c r="HL41" s="23">
        <v>0</v>
      </c>
      <c r="HM41" s="23">
        <v>0</v>
      </c>
      <c r="HN41" s="23">
        <v>0</v>
      </c>
      <c r="HO41" s="23">
        <v>0</v>
      </c>
      <c r="HP41" s="23" t="s">
        <v>68</v>
      </c>
      <c r="HQ41" s="23">
        <v>41</v>
      </c>
      <c r="HR41" s="23">
        <v>39</v>
      </c>
      <c r="HS41" s="23">
        <v>0</v>
      </c>
      <c r="HT41" s="23">
        <v>0</v>
      </c>
      <c r="HU41" s="23">
        <v>0</v>
      </c>
      <c r="HV41" s="23">
        <v>0</v>
      </c>
      <c r="HW41" s="22">
        <v>39</v>
      </c>
      <c r="HX41" s="22">
        <v>21</v>
      </c>
      <c r="HY41" s="23">
        <v>97</v>
      </c>
      <c r="HZ41" s="23">
        <v>13</v>
      </c>
      <c r="IA41" s="23"/>
      <c r="IB41" s="23"/>
      <c r="IC41" s="25" t="s">
        <v>7345</v>
      </c>
      <c r="ID41" s="26">
        <v>40</v>
      </c>
      <c r="IE41" s="260" t="s">
        <v>6420</v>
      </c>
      <c r="IF41" s="25" t="s">
        <v>7107</v>
      </c>
      <c r="IG41" s="260" t="s">
        <v>6421</v>
      </c>
      <c r="IH41" s="260" t="s">
        <v>6422</v>
      </c>
      <c r="II41" s="342" t="s">
        <v>6421</v>
      </c>
      <c r="IJ41" s="260">
        <v>44931</v>
      </c>
      <c r="IK41" s="261">
        <v>3</v>
      </c>
      <c r="IL41" s="262" t="s">
        <v>7176</v>
      </c>
      <c r="IM41" s="262" t="s">
        <v>6427</v>
      </c>
      <c r="IN41" s="262" t="s">
        <v>7177</v>
      </c>
      <c r="IO41" s="262" t="s">
        <v>72</v>
      </c>
      <c r="IP41" s="262" t="s">
        <v>72</v>
      </c>
      <c r="IQ41" s="262" t="s">
        <v>72</v>
      </c>
      <c r="IR41" s="262">
        <v>2</v>
      </c>
      <c r="IS41" s="262">
        <v>1</v>
      </c>
      <c r="IT41" s="262" t="s">
        <v>6406</v>
      </c>
      <c r="IU41" s="262" t="s">
        <v>6406</v>
      </c>
    </row>
    <row r="42" spans="1:255" ht="114.75">
      <c r="A42" s="22">
        <v>41</v>
      </c>
      <c r="B42" s="22" t="s">
        <v>6192</v>
      </c>
      <c r="C42" s="22" t="s">
        <v>277</v>
      </c>
      <c r="D42" s="22" t="s">
        <v>6714</v>
      </c>
      <c r="E42" s="22" t="s">
        <v>6709</v>
      </c>
      <c r="F42" s="22" t="s">
        <v>164</v>
      </c>
      <c r="G42" s="22" t="s">
        <v>6710</v>
      </c>
      <c r="H42" s="22" t="s">
        <v>6711</v>
      </c>
      <c r="I42" s="22">
        <v>2</v>
      </c>
      <c r="J42" s="22" t="s">
        <v>6712</v>
      </c>
      <c r="K42" s="24" t="s">
        <v>7165</v>
      </c>
      <c r="L42" s="24" t="s">
        <v>7212</v>
      </c>
      <c r="M42" s="22" t="s">
        <v>6334</v>
      </c>
      <c r="N42" s="22" t="s">
        <v>7346</v>
      </c>
      <c r="O42" s="22" t="s">
        <v>7168</v>
      </c>
      <c r="P42" s="22" t="s">
        <v>6131</v>
      </c>
      <c r="Q42" s="22" t="s">
        <v>7169</v>
      </c>
      <c r="R42" s="22" t="s">
        <v>7170</v>
      </c>
      <c r="S42" s="22" t="s">
        <v>7171</v>
      </c>
      <c r="T42" s="22" t="s">
        <v>7286</v>
      </c>
      <c r="U42" s="22">
        <v>41</v>
      </c>
      <c r="V42" s="22"/>
      <c r="W42" s="22" t="b">
        <v>1</v>
      </c>
      <c r="X42" s="22" t="b">
        <v>0</v>
      </c>
      <c r="Y42" s="22" t="s">
        <v>72</v>
      </c>
      <c r="Z42" s="22" t="b">
        <v>1</v>
      </c>
      <c r="AA42" s="22">
        <v>12</v>
      </c>
      <c r="AB42" s="22" t="b">
        <v>0</v>
      </c>
      <c r="AC42" s="22" t="b">
        <v>1</v>
      </c>
      <c r="AD42" s="22">
        <v>0</v>
      </c>
      <c r="AE42" s="22"/>
      <c r="AF42" s="22">
        <v>0</v>
      </c>
      <c r="AG42" s="22">
        <v>0</v>
      </c>
      <c r="AH42" s="23"/>
      <c r="AI42" s="350" t="s">
        <v>6292</v>
      </c>
      <c r="AJ42" s="350" t="s">
        <v>6291</v>
      </c>
      <c r="AK42" s="22">
        <v>4</v>
      </c>
      <c r="AL42" s="258" t="s">
        <v>5735</v>
      </c>
      <c r="AM42" s="258" t="s">
        <v>7347</v>
      </c>
      <c r="AN42" s="258" t="s">
        <v>5877</v>
      </c>
      <c r="AO42" s="22" t="s">
        <v>243</v>
      </c>
      <c r="AP42" s="23" t="s">
        <v>6291</v>
      </c>
      <c r="AQ42" s="23" t="s">
        <v>6291</v>
      </c>
      <c r="AR42" s="23">
        <v>0</v>
      </c>
      <c r="AS42" s="23" t="s">
        <v>72</v>
      </c>
      <c r="AT42" s="23" t="s">
        <v>72</v>
      </c>
      <c r="AU42" s="23" t="s">
        <v>72</v>
      </c>
      <c r="AV42" s="23" t="s">
        <v>277</v>
      </c>
      <c r="AW42" s="23" t="s">
        <v>277</v>
      </c>
      <c r="AX42" s="23" t="s">
        <v>72</v>
      </c>
      <c r="AY42" s="23" t="s">
        <v>72</v>
      </c>
      <c r="AZ42" s="23" t="s">
        <v>72</v>
      </c>
      <c r="BA42" s="23" t="s">
        <v>72</v>
      </c>
      <c r="BB42" s="23" t="s">
        <v>6335</v>
      </c>
      <c r="BC42" s="23" t="s">
        <v>6714</v>
      </c>
      <c r="BD42" s="23" t="s">
        <v>6714</v>
      </c>
      <c r="BE42" s="23">
        <v>0</v>
      </c>
      <c r="BF42" s="23" t="s">
        <v>72</v>
      </c>
      <c r="BG42" s="23" t="s">
        <v>72</v>
      </c>
      <c r="BH42" s="23" t="s">
        <v>72</v>
      </c>
      <c r="BI42" s="23" t="s">
        <v>569</v>
      </c>
      <c r="BJ42" s="23" t="s">
        <v>639</v>
      </c>
      <c r="BK42" s="23">
        <v>0</v>
      </c>
      <c r="BL42" s="23" t="s">
        <v>72</v>
      </c>
      <c r="BM42" s="23" t="s">
        <v>72</v>
      </c>
      <c r="BN42" s="23" t="s">
        <v>72</v>
      </c>
      <c r="BO42" s="350">
        <v>3</v>
      </c>
      <c r="BP42" s="350">
        <v>3</v>
      </c>
      <c r="BQ42" s="350">
        <v>0</v>
      </c>
      <c r="BR42" s="350">
        <v>0</v>
      </c>
      <c r="BS42" s="350">
        <v>0</v>
      </c>
      <c r="BT42" s="351">
        <v>0</v>
      </c>
      <c r="BU42" s="23" t="s">
        <v>38</v>
      </c>
      <c r="BV42" s="23" t="s">
        <v>39</v>
      </c>
      <c r="BW42" s="23" t="s">
        <v>72</v>
      </c>
      <c r="BX42" s="23" t="s">
        <v>72</v>
      </c>
      <c r="BY42" s="23" t="s">
        <v>72</v>
      </c>
      <c r="BZ42" s="23" t="s">
        <v>72</v>
      </c>
      <c r="CA42" s="23">
        <v>4</v>
      </c>
      <c r="CB42" s="23">
        <v>4</v>
      </c>
      <c r="CC42" s="23">
        <v>4</v>
      </c>
      <c r="CD42" s="23">
        <v>0</v>
      </c>
      <c r="CE42" s="23">
        <v>0</v>
      </c>
      <c r="CF42" s="23">
        <v>0</v>
      </c>
      <c r="CG42" s="23">
        <v>2</v>
      </c>
      <c r="CH42" s="23">
        <v>2</v>
      </c>
      <c r="CI42" s="23">
        <v>2</v>
      </c>
      <c r="CJ42" s="23">
        <v>0</v>
      </c>
      <c r="CK42" s="23">
        <v>0</v>
      </c>
      <c r="CL42" s="23">
        <v>0</v>
      </c>
      <c r="CM42" s="23">
        <v>0</v>
      </c>
      <c r="CN42" s="23">
        <v>0</v>
      </c>
      <c r="CO42" s="23">
        <v>0</v>
      </c>
      <c r="CP42" s="23">
        <v>0</v>
      </c>
      <c r="CQ42" s="23">
        <v>0</v>
      </c>
      <c r="CR42" s="23">
        <v>0</v>
      </c>
      <c r="CS42" s="23">
        <v>0</v>
      </c>
      <c r="CT42" s="23">
        <v>0</v>
      </c>
      <c r="CU42" s="23">
        <v>0</v>
      </c>
      <c r="CV42" s="23">
        <v>0</v>
      </c>
      <c r="CW42" s="23">
        <v>0</v>
      </c>
      <c r="CX42" s="23">
        <v>0</v>
      </c>
      <c r="CY42" s="23">
        <v>0</v>
      </c>
      <c r="CZ42" s="23">
        <v>0</v>
      </c>
      <c r="DA42" s="23">
        <v>0</v>
      </c>
      <c r="DB42" s="23">
        <v>0</v>
      </c>
      <c r="DC42" s="23">
        <v>0</v>
      </c>
      <c r="DD42" s="23">
        <v>0</v>
      </c>
      <c r="DE42" s="23">
        <v>0</v>
      </c>
      <c r="DF42" s="23">
        <v>0</v>
      </c>
      <c r="DG42" s="23">
        <v>0</v>
      </c>
      <c r="DH42" s="23">
        <v>0</v>
      </c>
      <c r="DI42" s="23">
        <v>0</v>
      </c>
      <c r="DJ42" s="23">
        <v>0</v>
      </c>
      <c r="DK42" s="23" t="s">
        <v>6331</v>
      </c>
      <c r="DL42" s="23" t="s">
        <v>6331</v>
      </c>
      <c r="DM42" s="23" t="s">
        <v>72</v>
      </c>
      <c r="DN42" s="23" t="s">
        <v>72</v>
      </c>
      <c r="DO42" s="23" t="s">
        <v>72</v>
      </c>
      <c r="DP42" s="23" t="s">
        <v>72</v>
      </c>
      <c r="DQ42" s="23" t="s">
        <v>7175</v>
      </c>
      <c r="DR42" s="23" t="s">
        <v>7175</v>
      </c>
      <c r="DS42" s="23" t="s">
        <v>72</v>
      </c>
      <c r="DT42" s="23" t="s">
        <v>72</v>
      </c>
      <c r="DU42" s="23" t="s">
        <v>72</v>
      </c>
      <c r="DV42" s="23" t="s">
        <v>72</v>
      </c>
      <c r="DW42" s="23">
        <v>80</v>
      </c>
      <c r="DX42" s="23">
        <v>80</v>
      </c>
      <c r="DY42" s="23">
        <v>80</v>
      </c>
      <c r="DZ42" s="23">
        <v>0</v>
      </c>
      <c r="EA42" s="23">
        <v>0</v>
      </c>
      <c r="EB42" s="23">
        <v>0</v>
      </c>
      <c r="EC42" s="23">
        <v>80</v>
      </c>
      <c r="ED42" s="23">
        <v>80</v>
      </c>
      <c r="EE42" s="23">
        <v>80</v>
      </c>
      <c r="EF42" s="23">
        <v>80</v>
      </c>
      <c r="EG42" s="23">
        <v>0</v>
      </c>
      <c r="EH42" s="23">
        <v>0</v>
      </c>
      <c r="EI42" s="23">
        <v>0</v>
      </c>
      <c r="EJ42" s="23">
        <v>80</v>
      </c>
      <c r="EK42" s="23">
        <v>0</v>
      </c>
      <c r="EL42" s="23">
        <v>0</v>
      </c>
      <c r="EM42" s="23">
        <v>0</v>
      </c>
      <c r="EN42" s="23">
        <v>0</v>
      </c>
      <c r="EO42" s="23">
        <v>0</v>
      </c>
      <c r="EP42" s="23">
        <v>0</v>
      </c>
      <c r="EQ42" s="23">
        <v>0</v>
      </c>
      <c r="ER42" s="23">
        <v>0</v>
      </c>
      <c r="ES42" s="23">
        <v>0</v>
      </c>
      <c r="ET42" s="23">
        <v>0</v>
      </c>
      <c r="EU42" s="23">
        <v>0</v>
      </c>
      <c r="EV42" s="23">
        <v>0</v>
      </c>
      <c r="EW42" s="23">
        <v>0</v>
      </c>
      <c r="EX42" s="23">
        <v>0</v>
      </c>
      <c r="EY42" s="23">
        <v>0</v>
      </c>
      <c r="EZ42" s="23">
        <v>0</v>
      </c>
      <c r="FA42" s="23">
        <v>0</v>
      </c>
      <c r="FB42" s="23">
        <v>0</v>
      </c>
      <c r="FC42" s="23">
        <v>0</v>
      </c>
      <c r="FD42" s="23">
        <v>0</v>
      </c>
      <c r="FE42" s="23">
        <v>0</v>
      </c>
      <c r="FF42" s="23">
        <v>0</v>
      </c>
      <c r="FG42" s="23">
        <v>0</v>
      </c>
      <c r="FH42" s="23">
        <v>0</v>
      </c>
      <c r="FI42" s="23">
        <v>0</v>
      </c>
      <c r="FJ42" s="23">
        <v>0</v>
      </c>
      <c r="FK42" s="23">
        <v>0</v>
      </c>
      <c r="FL42" s="23">
        <v>0</v>
      </c>
      <c r="FM42" s="23">
        <v>80</v>
      </c>
      <c r="FN42" s="23" t="s">
        <v>152</v>
      </c>
      <c r="FO42" s="23" t="s">
        <v>444</v>
      </c>
      <c r="FP42" s="23">
        <v>0</v>
      </c>
      <c r="FQ42" s="23" t="s">
        <v>72</v>
      </c>
      <c r="FR42" s="23" t="s">
        <v>72</v>
      </c>
      <c r="FS42" s="23" t="s">
        <v>72</v>
      </c>
      <c r="FT42" s="23" t="s">
        <v>6347</v>
      </c>
      <c r="FU42" s="23" t="s">
        <v>6348</v>
      </c>
      <c r="FV42" s="23">
        <v>0</v>
      </c>
      <c r="FW42" s="23" t="s">
        <v>72</v>
      </c>
      <c r="FX42" s="23" t="s">
        <v>72</v>
      </c>
      <c r="FY42" s="23" t="s">
        <v>72</v>
      </c>
      <c r="FZ42" s="23" t="s">
        <v>6347</v>
      </c>
      <c r="GA42" s="23" t="s">
        <v>6348</v>
      </c>
      <c r="GB42" s="23" t="s">
        <v>72</v>
      </c>
      <c r="GC42" s="23" t="s">
        <v>72</v>
      </c>
      <c r="GD42" s="23" t="s">
        <v>72</v>
      </c>
      <c r="GE42" s="23" t="s">
        <v>72</v>
      </c>
      <c r="GF42" s="23">
        <v>27</v>
      </c>
      <c r="GG42" s="23">
        <v>27</v>
      </c>
      <c r="GH42" s="23">
        <v>27</v>
      </c>
      <c r="GI42" s="23">
        <v>0</v>
      </c>
      <c r="GJ42" s="23">
        <v>0</v>
      </c>
      <c r="GK42" s="23">
        <v>0</v>
      </c>
      <c r="GL42" s="23">
        <v>25</v>
      </c>
      <c r="GM42" s="23">
        <v>25</v>
      </c>
      <c r="GN42" s="23">
        <v>25</v>
      </c>
      <c r="GO42" s="23">
        <v>0</v>
      </c>
      <c r="GP42" s="23">
        <v>0</v>
      </c>
      <c r="GQ42" s="23">
        <v>0</v>
      </c>
      <c r="GR42" s="23">
        <v>0</v>
      </c>
      <c r="GS42" s="23">
        <v>0</v>
      </c>
      <c r="GT42" s="23">
        <v>0</v>
      </c>
      <c r="GU42" s="23">
        <v>0</v>
      </c>
      <c r="GV42" s="23">
        <v>0</v>
      </c>
      <c r="GW42" s="23">
        <v>0</v>
      </c>
      <c r="GX42" s="23">
        <v>0</v>
      </c>
      <c r="GY42" s="23">
        <v>0</v>
      </c>
      <c r="GZ42" s="23">
        <v>0</v>
      </c>
      <c r="HA42" s="23">
        <v>0</v>
      </c>
      <c r="HB42" s="23">
        <v>0</v>
      </c>
      <c r="HC42" s="23">
        <v>0</v>
      </c>
      <c r="HD42" s="23">
        <v>0</v>
      </c>
      <c r="HE42" s="23">
        <v>0</v>
      </c>
      <c r="HF42" s="23">
        <v>0</v>
      </c>
      <c r="HG42" s="23">
        <v>0</v>
      </c>
      <c r="HH42" s="23">
        <v>0</v>
      </c>
      <c r="HI42" s="23">
        <v>0</v>
      </c>
      <c r="HJ42" s="23">
        <v>0</v>
      </c>
      <c r="HK42" s="23">
        <v>0</v>
      </c>
      <c r="HL42" s="23">
        <v>0</v>
      </c>
      <c r="HM42" s="23">
        <v>0</v>
      </c>
      <c r="HN42" s="23">
        <v>0</v>
      </c>
      <c r="HO42" s="23">
        <v>0</v>
      </c>
      <c r="HP42" s="23" t="s">
        <v>68</v>
      </c>
      <c r="HQ42" s="23">
        <v>27</v>
      </c>
      <c r="HR42" s="23">
        <v>25</v>
      </c>
      <c r="HS42" s="23">
        <v>0</v>
      </c>
      <c r="HT42" s="23">
        <v>0</v>
      </c>
      <c r="HU42" s="23">
        <v>0</v>
      </c>
      <c r="HV42" s="23">
        <v>0</v>
      </c>
      <c r="HW42" s="22">
        <v>25</v>
      </c>
      <c r="HX42" s="22">
        <v>13</v>
      </c>
      <c r="HY42" s="23">
        <v>97</v>
      </c>
      <c r="HZ42" s="23">
        <v>13</v>
      </c>
      <c r="IA42" s="23"/>
      <c r="IB42" s="23"/>
      <c r="IC42" s="25" t="s">
        <v>7348</v>
      </c>
      <c r="ID42" s="26">
        <v>41</v>
      </c>
      <c r="IE42" s="260" t="s">
        <v>6420</v>
      </c>
      <c r="IF42" s="25" t="s">
        <v>7108</v>
      </c>
      <c r="IG42" s="260" t="s">
        <v>6421</v>
      </c>
      <c r="IH42" s="260" t="s">
        <v>6422</v>
      </c>
      <c r="II42" s="342" t="s">
        <v>6421</v>
      </c>
      <c r="IJ42" s="260">
        <v>44931</v>
      </c>
      <c r="IK42" s="261">
        <v>3</v>
      </c>
      <c r="IL42" s="262" t="s">
        <v>7176</v>
      </c>
      <c r="IM42" s="262" t="s">
        <v>6427</v>
      </c>
      <c r="IN42" s="262" t="s">
        <v>7177</v>
      </c>
      <c r="IO42" s="262" t="s">
        <v>72</v>
      </c>
      <c r="IP42" s="262" t="s">
        <v>72</v>
      </c>
      <c r="IQ42" s="262" t="s">
        <v>72</v>
      </c>
      <c r="IR42" s="262">
        <v>2</v>
      </c>
      <c r="IS42" s="262">
        <v>1</v>
      </c>
      <c r="IT42" s="262" t="s">
        <v>6406</v>
      </c>
      <c r="IU42" s="262" t="s">
        <v>6406</v>
      </c>
    </row>
    <row r="43" spans="1:255" ht="114.75">
      <c r="A43" s="22">
        <v>42</v>
      </c>
      <c r="B43" s="22" t="s">
        <v>6192</v>
      </c>
      <c r="C43" s="22" t="s">
        <v>277</v>
      </c>
      <c r="D43" s="22" t="s">
        <v>6720</v>
      </c>
      <c r="E43" s="22" t="s">
        <v>6715</v>
      </c>
      <c r="F43" s="22" t="s">
        <v>164</v>
      </c>
      <c r="G43" s="22" t="s">
        <v>6716</v>
      </c>
      <c r="H43" s="22" t="s">
        <v>6717</v>
      </c>
      <c r="I43" s="22">
        <v>2</v>
      </c>
      <c r="J43" s="22" t="s">
        <v>6718</v>
      </c>
      <c r="K43" s="24" t="s">
        <v>7165</v>
      </c>
      <c r="L43" s="24" t="s">
        <v>7212</v>
      </c>
      <c r="M43" s="22" t="s">
        <v>6334</v>
      </c>
      <c r="N43" s="22" t="s">
        <v>7349</v>
      </c>
      <c r="O43" s="22" t="s">
        <v>7168</v>
      </c>
      <c r="P43" s="22" t="s">
        <v>6131</v>
      </c>
      <c r="Q43" s="22" t="s">
        <v>7214</v>
      </c>
      <c r="R43" s="22" t="s">
        <v>7215</v>
      </c>
      <c r="S43" s="22" t="s">
        <v>7171</v>
      </c>
      <c r="T43" s="22" t="s">
        <v>7350</v>
      </c>
      <c r="U43" s="22">
        <v>42</v>
      </c>
      <c r="V43" s="22"/>
      <c r="W43" s="22" t="b">
        <v>0</v>
      </c>
      <c r="X43" s="22" t="b">
        <v>0</v>
      </c>
      <c r="Y43" s="22" t="s">
        <v>72</v>
      </c>
      <c r="Z43" s="22" t="b">
        <v>1</v>
      </c>
      <c r="AA43" s="22">
        <v>14</v>
      </c>
      <c r="AB43" s="22" t="b">
        <v>0</v>
      </c>
      <c r="AC43" s="22" t="b">
        <v>1</v>
      </c>
      <c r="AD43" s="22">
        <v>0</v>
      </c>
      <c r="AE43" s="22"/>
      <c r="AF43" s="22">
        <v>0</v>
      </c>
      <c r="AG43" s="22">
        <v>0</v>
      </c>
      <c r="AH43" s="23"/>
      <c r="AI43" s="350" t="s">
        <v>6292</v>
      </c>
      <c r="AJ43" s="350" t="s">
        <v>6291</v>
      </c>
      <c r="AK43" s="22">
        <v>4</v>
      </c>
      <c r="AL43" s="258" t="s">
        <v>5735</v>
      </c>
      <c r="AM43" s="258" t="s">
        <v>7347</v>
      </c>
      <c r="AN43" s="258" t="s">
        <v>5875</v>
      </c>
      <c r="AO43" s="22" t="s">
        <v>243</v>
      </c>
      <c r="AP43" s="23" t="s">
        <v>6291</v>
      </c>
      <c r="AQ43" s="23" t="s">
        <v>6291</v>
      </c>
      <c r="AR43" s="23">
        <v>0</v>
      </c>
      <c r="AS43" s="23" t="s">
        <v>72</v>
      </c>
      <c r="AT43" s="23" t="s">
        <v>72</v>
      </c>
      <c r="AU43" s="23" t="s">
        <v>72</v>
      </c>
      <c r="AV43" s="23" t="s">
        <v>277</v>
      </c>
      <c r="AW43" s="23" t="s">
        <v>277</v>
      </c>
      <c r="AX43" s="23" t="s">
        <v>72</v>
      </c>
      <c r="AY43" s="23" t="s">
        <v>72</v>
      </c>
      <c r="AZ43" s="23" t="s">
        <v>72</v>
      </c>
      <c r="BA43" s="23" t="s">
        <v>72</v>
      </c>
      <c r="BB43" s="23" t="s">
        <v>6335</v>
      </c>
      <c r="BC43" s="23" t="s">
        <v>6720</v>
      </c>
      <c r="BD43" s="23" t="s">
        <v>6720</v>
      </c>
      <c r="BE43" s="23">
        <v>0</v>
      </c>
      <c r="BF43" s="23" t="s">
        <v>72</v>
      </c>
      <c r="BG43" s="23" t="s">
        <v>72</v>
      </c>
      <c r="BH43" s="23" t="s">
        <v>72</v>
      </c>
      <c r="BI43" s="23" t="s">
        <v>569</v>
      </c>
      <c r="BJ43" s="23" t="s">
        <v>639</v>
      </c>
      <c r="BK43" s="23">
        <v>0</v>
      </c>
      <c r="BL43" s="23" t="s">
        <v>72</v>
      </c>
      <c r="BM43" s="23" t="s">
        <v>72</v>
      </c>
      <c r="BN43" s="23" t="s">
        <v>72</v>
      </c>
      <c r="BO43" s="350">
        <v>3</v>
      </c>
      <c r="BP43" s="350">
        <v>3</v>
      </c>
      <c r="BQ43" s="350">
        <v>0</v>
      </c>
      <c r="BR43" s="350">
        <v>0</v>
      </c>
      <c r="BS43" s="350">
        <v>0</v>
      </c>
      <c r="BT43" s="351">
        <v>0</v>
      </c>
      <c r="BU43" s="23" t="s">
        <v>6488</v>
      </c>
      <c r="BV43" s="23" t="s">
        <v>39</v>
      </c>
      <c r="BW43" s="23" t="s">
        <v>72</v>
      </c>
      <c r="BX43" s="23" t="s">
        <v>72</v>
      </c>
      <c r="BY43" s="23" t="s">
        <v>72</v>
      </c>
      <c r="BZ43" s="23" t="s">
        <v>72</v>
      </c>
      <c r="CA43" s="23">
        <v>3</v>
      </c>
      <c r="CB43" s="23">
        <v>3</v>
      </c>
      <c r="CC43" s="23">
        <v>2</v>
      </c>
      <c r="CD43" s="23">
        <v>0</v>
      </c>
      <c r="CE43" s="23">
        <v>0</v>
      </c>
      <c r="CF43" s="23">
        <v>0</v>
      </c>
      <c r="CG43" s="23">
        <v>2</v>
      </c>
      <c r="CH43" s="23">
        <v>2</v>
      </c>
      <c r="CI43" s="23">
        <v>2</v>
      </c>
      <c r="CJ43" s="23">
        <v>0</v>
      </c>
      <c r="CK43" s="23">
        <v>0</v>
      </c>
      <c r="CL43" s="23">
        <v>0</v>
      </c>
      <c r="CM43" s="23">
        <v>0</v>
      </c>
      <c r="CN43" s="23">
        <v>0</v>
      </c>
      <c r="CO43" s="23">
        <v>0</v>
      </c>
      <c r="CP43" s="23">
        <v>0</v>
      </c>
      <c r="CQ43" s="23">
        <v>0</v>
      </c>
      <c r="CR43" s="23">
        <v>0</v>
      </c>
      <c r="CS43" s="23">
        <v>0</v>
      </c>
      <c r="CT43" s="23">
        <v>0</v>
      </c>
      <c r="CU43" s="23">
        <v>0</v>
      </c>
      <c r="CV43" s="23">
        <v>0</v>
      </c>
      <c r="CW43" s="23">
        <v>0</v>
      </c>
      <c r="CX43" s="23">
        <v>0</v>
      </c>
      <c r="CY43" s="23">
        <v>0</v>
      </c>
      <c r="CZ43" s="23">
        <v>0</v>
      </c>
      <c r="DA43" s="23">
        <v>0</v>
      </c>
      <c r="DB43" s="23">
        <v>0</v>
      </c>
      <c r="DC43" s="23">
        <v>0</v>
      </c>
      <c r="DD43" s="23">
        <v>0</v>
      </c>
      <c r="DE43" s="23">
        <v>0</v>
      </c>
      <c r="DF43" s="23">
        <v>0</v>
      </c>
      <c r="DG43" s="23">
        <v>0</v>
      </c>
      <c r="DH43" s="23">
        <v>0</v>
      </c>
      <c r="DI43" s="23">
        <v>0</v>
      </c>
      <c r="DJ43" s="23">
        <v>0</v>
      </c>
      <c r="DK43" s="23" t="s">
        <v>6490</v>
      </c>
      <c r="DL43" s="23" t="s">
        <v>6331</v>
      </c>
      <c r="DM43" s="23" t="s">
        <v>72</v>
      </c>
      <c r="DN43" s="23" t="s">
        <v>72</v>
      </c>
      <c r="DO43" s="23" t="s">
        <v>72</v>
      </c>
      <c r="DP43" s="23" t="s">
        <v>72</v>
      </c>
      <c r="DQ43" s="23" t="s">
        <v>7218</v>
      </c>
      <c r="DR43" s="23" t="s">
        <v>7175</v>
      </c>
      <c r="DS43" s="23" t="s">
        <v>72</v>
      </c>
      <c r="DT43" s="23" t="s">
        <v>72</v>
      </c>
      <c r="DU43" s="23" t="s">
        <v>72</v>
      </c>
      <c r="DV43" s="23" t="s">
        <v>72</v>
      </c>
      <c r="DW43" s="23">
        <v>76</v>
      </c>
      <c r="DX43" s="23">
        <v>76</v>
      </c>
      <c r="DY43" s="23">
        <v>40</v>
      </c>
      <c r="DZ43" s="23">
        <v>0</v>
      </c>
      <c r="EA43" s="23">
        <v>0</v>
      </c>
      <c r="EB43" s="23">
        <v>0</v>
      </c>
      <c r="EC43" s="23">
        <v>76</v>
      </c>
      <c r="ED43" s="23">
        <v>80</v>
      </c>
      <c r="EE43" s="23">
        <v>80</v>
      </c>
      <c r="EF43" s="23">
        <v>80</v>
      </c>
      <c r="EG43" s="23">
        <v>0</v>
      </c>
      <c r="EH43" s="23">
        <v>0</v>
      </c>
      <c r="EI43" s="23">
        <v>0</v>
      </c>
      <c r="EJ43" s="23">
        <v>80</v>
      </c>
      <c r="EK43" s="23">
        <v>0</v>
      </c>
      <c r="EL43" s="23">
        <v>0</v>
      </c>
      <c r="EM43" s="23">
        <v>0</v>
      </c>
      <c r="EN43" s="23">
        <v>0</v>
      </c>
      <c r="EO43" s="23">
        <v>0</v>
      </c>
      <c r="EP43" s="23">
        <v>0</v>
      </c>
      <c r="EQ43" s="23">
        <v>0</v>
      </c>
      <c r="ER43" s="23">
        <v>0</v>
      </c>
      <c r="ES43" s="23">
        <v>0</v>
      </c>
      <c r="ET43" s="23">
        <v>0</v>
      </c>
      <c r="EU43" s="23">
        <v>0</v>
      </c>
      <c r="EV43" s="23">
        <v>0</v>
      </c>
      <c r="EW43" s="23">
        <v>0</v>
      </c>
      <c r="EX43" s="23">
        <v>0</v>
      </c>
      <c r="EY43" s="23">
        <v>0</v>
      </c>
      <c r="EZ43" s="23">
        <v>0</v>
      </c>
      <c r="FA43" s="23">
        <v>0</v>
      </c>
      <c r="FB43" s="23">
        <v>0</v>
      </c>
      <c r="FC43" s="23">
        <v>0</v>
      </c>
      <c r="FD43" s="23">
        <v>0</v>
      </c>
      <c r="FE43" s="23">
        <v>0</v>
      </c>
      <c r="FF43" s="23">
        <v>0</v>
      </c>
      <c r="FG43" s="23">
        <v>0</v>
      </c>
      <c r="FH43" s="23">
        <v>0</v>
      </c>
      <c r="FI43" s="23">
        <v>0</v>
      </c>
      <c r="FJ43" s="23">
        <v>0</v>
      </c>
      <c r="FK43" s="23">
        <v>0</v>
      </c>
      <c r="FL43" s="23">
        <v>0</v>
      </c>
      <c r="FM43" s="23">
        <v>80</v>
      </c>
      <c r="FN43" s="23" t="s">
        <v>152</v>
      </c>
      <c r="FO43" s="23" t="s">
        <v>444</v>
      </c>
      <c r="FP43" s="23">
        <v>0</v>
      </c>
      <c r="FQ43" s="23" t="s">
        <v>72</v>
      </c>
      <c r="FR43" s="23" t="s">
        <v>72</v>
      </c>
      <c r="FS43" s="23" t="s">
        <v>72</v>
      </c>
      <c r="FT43" s="23" t="s">
        <v>6341</v>
      </c>
      <c r="FU43" s="23" t="s">
        <v>6657</v>
      </c>
      <c r="FV43" s="23">
        <v>0</v>
      </c>
      <c r="FW43" s="23" t="s">
        <v>72</v>
      </c>
      <c r="FX43" s="23" t="s">
        <v>72</v>
      </c>
      <c r="FY43" s="23" t="s">
        <v>72</v>
      </c>
      <c r="FZ43" s="23" t="s">
        <v>6341</v>
      </c>
      <c r="GA43" s="23" t="s">
        <v>6657</v>
      </c>
      <c r="GB43" s="23" t="s">
        <v>72</v>
      </c>
      <c r="GC43" s="23" t="s">
        <v>72</v>
      </c>
      <c r="GD43" s="23" t="s">
        <v>72</v>
      </c>
      <c r="GE43" s="23" t="s">
        <v>72</v>
      </c>
      <c r="GF43" s="23">
        <v>24</v>
      </c>
      <c r="GG43" s="23">
        <v>24</v>
      </c>
      <c r="GH43" s="23">
        <v>24</v>
      </c>
      <c r="GI43" s="23">
        <v>0</v>
      </c>
      <c r="GJ43" s="23">
        <v>0</v>
      </c>
      <c r="GK43" s="23">
        <v>0</v>
      </c>
      <c r="GL43" s="23">
        <v>22</v>
      </c>
      <c r="GM43" s="23">
        <v>22</v>
      </c>
      <c r="GN43" s="23">
        <v>22</v>
      </c>
      <c r="GO43" s="23">
        <v>0</v>
      </c>
      <c r="GP43" s="23">
        <v>0</v>
      </c>
      <c r="GQ43" s="23">
        <v>0</v>
      </c>
      <c r="GR43" s="23">
        <v>0</v>
      </c>
      <c r="GS43" s="23">
        <v>0</v>
      </c>
      <c r="GT43" s="23">
        <v>0</v>
      </c>
      <c r="GU43" s="23">
        <v>0</v>
      </c>
      <c r="GV43" s="23">
        <v>0</v>
      </c>
      <c r="GW43" s="23">
        <v>0</v>
      </c>
      <c r="GX43" s="23">
        <v>0</v>
      </c>
      <c r="GY43" s="23">
        <v>0</v>
      </c>
      <c r="GZ43" s="23">
        <v>0</v>
      </c>
      <c r="HA43" s="23">
        <v>0</v>
      </c>
      <c r="HB43" s="23">
        <v>0</v>
      </c>
      <c r="HC43" s="23">
        <v>0</v>
      </c>
      <c r="HD43" s="23">
        <v>0</v>
      </c>
      <c r="HE43" s="23">
        <v>0</v>
      </c>
      <c r="HF43" s="23">
        <v>0</v>
      </c>
      <c r="HG43" s="23">
        <v>0</v>
      </c>
      <c r="HH43" s="23">
        <v>0</v>
      </c>
      <c r="HI43" s="23">
        <v>0</v>
      </c>
      <c r="HJ43" s="23">
        <v>0</v>
      </c>
      <c r="HK43" s="23">
        <v>0</v>
      </c>
      <c r="HL43" s="23">
        <v>0</v>
      </c>
      <c r="HM43" s="23">
        <v>0</v>
      </c>
      <c r="HN43" s="23">
        <v>0</v>
      </c>
      <c r="HO43" s="23">
        <v>0</v>
      </c>
      <c r="HP43" s="23" t="s">
        <v>68</v>
      </c>
      <c r="HQ43" s="23">
        <v>24</v>
      </c>
      <c r="HR43" s="23">
        <v>22</v>
      </c>
      <c r="HS43" s="23">
        <v>0</v>
      </c>
      <c r="HT43" s="23">
        <v>0</v>
      </c>
      <c r="HU43" s="23">
        <v>0</v>
      </c>
      <c r="HV43" s="23">
        <v>0</v>
      </c>
      <c r="HW43" s="22">
        <v>22</v>
      </c>
      <c r="HX43" s="22">
        <v>8</v>
      </c>
      <c r="HY43" s="23">
        <v>97</v>
      </c>
      <c r="HZ43" s="23">
        <v>13</v>
      </c>
      <c r="IA43" s="23"/>
      <c r="IB43" s="23"/>
      <c r="IC43" s="25" t="s">
        <v>7351</v>
      </c>
      <c r="ID43" s="26">
        <v>42</v>
      </c>
      <c r="IE43" s="260" t="s">
        <v>6420</v>
      </c>
      <c r="IF43" s="25" t="s">
        <v>7109</v>
      </c>
      <c r="IG43" s="260" t="s">
        <v>6421</v>
      </c>
      <c r="IH43" s="260" t="s">
        <v>6422</v>
      </c>
      <c r="II43" s="342" t="s">
        <v>6421</v>
      </c>
      <c r="IJ43" s="260">
        <v>44931</v>
      </c>
      <c r="IK43" s="261">
        <v>3</v>
      </c>
      <c r="IL43" s="262" t="s">
        <v>7176</v>
      </c>
      <c r="IM43" s="262" t="s">
        <v>6427</v>
      </c>
      <c r="IN43" s="262" t="s">
        <v>7177</v>
      </c>
      <c r="IO43" s="262" t="s">
        <v>72</v>
      </c>
      <c r="IP43" s="262" t="s">
        <v>72</v>
      </c>
      <c r="IQ43" s="262" t="s">
        <v>72</v>
      </c>
      <c r="IR43" s="262">
        <v>2</v>
      </c>
      <c r="IS43" s="262">
        <v>1</v>
      </c>
      <c r="IT43" s="262" t="s">
        <v>6406</v>
      </c>
      <c r="IU43" s="262" t="s">
        <v>6406</v>
      </c>
    </row>
    <row r="44" spans="1:255" ht="114.75">
      <c r="A44" s="22">
        <v>43</v>
      </c>
      <c r="B44" s="22" t="s">
        <v>6192</v>
      </c>
      <c r="C44" s="22" t="s">
        <v>277</v>
      </c>
      <c r="D44" s="22" t="s">
        <v>6727</v>
      </c>
      <c r="E44" s="22" t="s">
        <v>6721</v>
      </c>
      <c r="F44" s="22" t="s">
        <v>153</v>
      </c>
      <c r="G44" s="22" t="s">
        <v>6723</v>
      </c>
      <c r="H44" s="22" t="s">
        <v>6724</v>
      </c>
      <c r="I44" s="22">
        <v>2</v>
      </c>
      <c r="J44" s="22" t="s">
        <v>6725</v>
      </c>
      <c r="K44" s="24" t="s">
        <v>7165</v>
      </c>
      <c r="L44" s="24" t="s">
        <v>7235</v>
      </c>
      <c r="M44" s="22" t="s">
        <v>6334</v>
      </c>
      <c r="N44" s="22" t="s">
        <v>7352</v>
      </c>
      <c r="O44" s="22" t="s">
        <v>7179</v>
      </c>
      <c r="P44" s="22" t="s">
        <v>6131</v>
      </c>
      <c r="Q44" s="22" t="s">
        <v>7247</v>
      </c>
      <c r="R44" s="22" t="s">
        <v>7248</v>
      </c>
      <c r="S44" s="22" t="s">
        <v>7171</v>
      </c>
      <c r="T44" s="22" t="s">
        <v>7353</v>
      </c>
      <c r="U44" s="22">
        <v>43</v>
      </c>
      <c r="V44" s="22"/>
      <c r="W44" s="22" t="b">
        <v>1</v>
      </c>
      <c r="X44" s="22" t="b">
        <v>1</v>
      </c>
      <c r="Y44" s="22">
        <v>41</v>
      </c>
      <c r="Z44" s="22" t="b">
        <v>1</v>
      </c>
      <c r="AA44" s="22">
        <v>11</v>
      </c>
      <c r="AB44" s="22" t="b">
        <v>0</v>
      </c>
      <c r="AC44" s="22" t="b">
        <v>1</v>
      </c>
      <c r="AD44" s="22">
        <v>0</v>
      </c>
      <c r="AE44" s="22"/>
      <c r="AF44" s="22">
        <v>0</v>
      </c>
      <c r="AG44" s="22">
        <v>0</v>
      </c>
      <c r="AH44" s="23"/>
      <c r="AI44" s="350" t="s">
        <v>6292</v>
      </c>
      <c r="AJ44" s="350" t="s">
        <v>6291</v>
      </c>
      <c r="AK44" s="22">
        <v>5</v>
      </c>
      <c r="AL44" s="258" t="s">
        <v>5765</v>
      </c>
      <c r="AM44" s="258" t="s">
        <v>7249</v>
      </c>
      <c r="AN44" s="258" t="s">
        <v>5945</v>
      </c>
      <c r="AO44" s="22" t="s">
        <v>206</v>
      </c>
      <c r="AP44" s="23" t="s">
        <v>6291</v>
      </c>
      <c r="AQ44" s="23" t="s">
        <v>6291</v>
      </c>
      <c r="AR44" s="23">
        <v>0</v>
      </c>
      <c r="AS44" s="23" t="s">
        <v>72</v>
      </c>
      <c r="AT44" s="23" t="s">
        <v>72</v>
      </c>
      <c r="AU44" s="23" t="s">
        <v>72</v>
      </c>
      <c r="AV44" s="23" t="s">
        <v>277</v>
      </c>
      <c r="AW44" s="23" t="s">
        <v>277</v>
      </c>
      <c r="AX44" s="23" t="s">
        <v>72</v>
      </c>
      <c r="AY44" s="23" t="s">
        <v>72</v>
      </c>
      <c r="AZ44" s="23" t="s">
        <v>72</v>
      </c>
      <c r="BA44" s="23" t="s">
        <v>72</v>
      </c>
      <c r="BB44" s="23" t="s">
        <v>6335</v>
      </c>
      <c r="BC44" s="23" t="s">
        <v>6727</v>
      </c>
      <c r="BD44" s="23" t="s">
        <v>6727</v>
      </c>
      <c r="BE44" s="23">
        <v>0</v>
      </c>
      <c r="BF44" s="23" t="s">
        <v>72</v>
      </c>
      <c r="BG44" s="23" t="s">
        <v>72</v>
      </c>
      <c r="BH44" s="23" t="s">
        <v>72</v>
      </c>
      <c r="BI44" s="23" t="s">
        <v>6435</v>
      </c>
      <c r="BJ44" s="23" t="s">
        <v>639</v>
      </c>
      <c r="BK44" s="23">
        <v>0</v>
      </c>
      <c r="BL44" s="23" t="s">
        <v>72</v>
      </c>
      <c r="BM44" s="23" t="s">
        <v>72</v>
      </c>
      <c r="BN44" s="23" t="s">
        <v>72</v>
      </c>
      <c r="BO44" s="350">
        <v>3</v>
      </c>
      <c r="BP44" s="350">
        <v>3</v>
      </c>
      <c r="BQ44" s="350">
        <v>0</v>
      </c>
      <c r="BR44" s="350">
        <v>0</v>
      </c>
      <c r="BS44" s="350">
        <v>0</v>
      </c>
      <c r="BT44" s="351">
        <v>0</v>
      </c>
      <c r="BU44" s="23" t="s">
        <v>6536</v>
      </c>
      <c r="BV44" s="23" t="s">
        <v>39</v>
      </c>
      <c r="BW44" s="23" t="s">
        <v>72</v>
      </c>
      <c r="BX44" s="23" t="s">
        <v>72</v>
      </c>
      <c r="BY44" s="23" t="s">
        <v>72</v>
      </c>
      <c r="BZ44" s="23" t="s">
        <v>72</v>
      </c>
      <c r="CA44" s="23">
        <v>6</v>
      </c>
      <c r="CB44" s="23">
        <v>6</v>
      </c>
      <c r="CC44" s="23">
        <v>6</v>
      </c>
      <c r="CD44" s="23">
        <v>0</v>
      </c>
      <c r="CE44" s="23">
        <v>0</v>
      </c>
      <c r="CF44" s="23">
        <v>0</v>
      </c>
      <c r="CG44" s="23">
        <v>2</v>
      </c>
      <c r="CH44" s="23">
        <v>2</v>
      </c>
      <c r="CI44" s="23">
        <v>2</v>
      </c>
      <c r="CJ44" s="23">
        <v>0</v>
      </c>
      <c r="CK44" s="23">
        <v>0</v>
      </c>
      <c r="CL44" s="23">
        <v>0</v>
      </c>
      <c r="CM44" s="23">
        <v>0</v>
      </c>
      <c r="CN44" s="23">
        <v>0</v>
      </c>
      <c r="CO44" s="23">
        <v>0</v>
      </c>
      <c r="CP44" s="23">
        <v>0</v>
      </c>
      <c r="CQ44" s="23">
        <v>0</v>
      </c>
      <c r="CR44" s="23">
        <v>0</v>
      </c>
      <c r="CS44" s="23">
        <v>0</v>
      </c>
      <c r="CT44" s="23">
        <v>0</v>
      </c>
      <c r="CU44" s="23">
        <v>0</v>
      </c>
      <c r="CV44" s="23">
        <v>0</v>
      </c>
      <c r="CW44" s="23">
        <v>0</v>
      </c>
      <c r="CX44" s="23">
        <v>0</v>
      </c>
      <c r="CY44" s="23">
        <v>0</v>
      </c>
      <c r="CZ44" s="23">
        <v>0</v>
      </c>
      <c r="DA44" s="23">
        <v>0</v>
      </c>
      <c r="DB44" s="23">
        <v>0</v>
      </c>
      <c r="DC44" s="23">
        <v>0</v>
      </c>
      <c r="DD44" s="23">
        <v>0</v>
      </c>
      <c r="DE44" s="23">
        <v>0</v>
      </c>
      <c r="DF44" s="23">
        <v>0</v>
      </c>
      <c r="DG44" s="23">
        <v>0</v>
      </c>
      <c r="DH44" s="23">
        <v>0</v>
      </c>
      <c r="DI44" s="23">
        <v>0</v>
      </c>
      <c r="DJ44" s="23">
        <v>0</v>
      </c>
      <c r="DK44" s="23" t="s">
        <v>6537</v>
      </c>
      <c r="DL44" s="23" t="s">
        <v>6331</v>
      </c>
      <c r="DM44" s="23" t="s">
        <v>72</v>
      </c>
      <c r="DN44" s="23" t="s">
        <v>72</v>
      </c>
      <c r="DO44" s="23" t="s">
        <v>72</v>
      </c>
      <c r="DP44" s="23" t="s">
        <v>72</v>
      </c>
      <c r="DQ44" s="23" t="s">
        <v>7250</v>
      </c>
      <c r="DR44" s="23" t="s">
        <v>7175</v>
      </c>
      <c r="DS44" s="23" t="s">
        <v>72</v>
      </c>
      <c r="DT44" s="23" t="s">
        <v>72</v>
      </c>
      <c r="DU44" s="23" t="s">
        <v>72</v>
      </c>
      <c r="DV44" s="23" t="s">
        <v>72</v>
      </c>
      <c r="DW44" s="23">
        <v>120</v>
      </c>
      <c r="DX44" s="23">
        <v>120</v>
      </c>
      <c r="DY44" s="23">
        <v>120</v>
      </c>
      <c r="DZ44" s="23">
        <v>0</v>
      </c>
      <c r="EA44" s="23">
        <v>0</v>
      </c>
      <c r="EB44" s="23">
        <v>0</v>
      </c>
      <c r="EC44" s="23">
        <v>120</v>
      </c>
      <c r="ED44" s="23">
        <v>80</v>
      </c>
      <c r="EE44" s="23">
        <v>80</v>
      </c>
      <c r="EF44" s="23">
        <v>80</v>
      </c>
      <c r="EG44" s="23">
        <v>0</v>
      </c>
      <c r="EH44" s="23">
        <v>0</v>
      </c>
      <c r="EI44" s="23">
        <v>0</v>
      </c>
      <c r="EJ44" s="23">
        <v>80</v>
      </c>
      <c r="EK44" s="23">
        <v>0</v>
      </c>
      <c r="EL44" s="23">
        <v>0</v>
      </c>
      <c r="EM44" s="23">
        <v>0</v>
      </c>
      <c r="EN44" s="23">
        <v>0</v>
      </c>
      <c r="EO44" s="23">
        <v>0</v>
      </c>
      <c r="EP44" s="23">
        <v>0</v>
      </c>
      <c r="EQ44" s="23">
        <v>0</v>
      </c>
      <c r="ER44" s="23">
        <v>0</v>
      </c>
      <c r="ES44" s="23">
        <v>0</v>
      </c>
      <c r="ET44" s="23">
        <v>0</v>
      </c>
      <c r="EU44" s="23">
        <v>0</v>
      </c>
      <c r="EV44" s="23">
        <v>0</v>
      </c>
      <c r="EW44" s="23">
        <v>0</v>
      </c>
      <c r="EX44" s="23">
        <v>0</v>
      </c>
      <c r="EY44" s="23">
        <v>0</v>
      </c>
      <c r="EZ44" s="23">
        <v>0</v>
      </c>
      <c r="FA44" s="23">
        <v>0</v>
      </c>
      <c r="FB44" s="23">
        <v>0</v>
      </c>
      <c r="FC44" s="23">
        <v>0</v>
      </c>
      <c r="FD44" s="23">
        <v>0</v>
      </c>
      <c r="FE44" s="23">
        <v>0</v>
      </c>
      <c r="FF44" s="23">
        <v>0</v>
      </c>
      <c r="FG44" s="23">
        <v>0</v>
      </c>
      <c r="FH44" s="23">
        <v>0</v>
      </c>
      <c r="FI44" s="23">
        <v>0</v>
      </c>
      <c r="FJ44" s="23">
        <v>0</v>
      </c>
      <c r="FK44" s="23">
        <v>0</v>
      </c>
      <c r="FL44" s="23">
        <v>0</v>
      </c>
      <c r="FM44" s="23">
        <v>120</v>
      </c>
      <c r="FN44" s="23" t="s">
        <v>152</v>
      </c>
      <c r="FO44" s="23" t="s">
        <v>444</v>
      </c>
      <c r="FP44" s="23">
        <v>0</v>
      </c>
      <c r="FQ44" s="23" t="s">
        <v>72</v>
      </c>
      <c r="FR44" s="23" t="s">
        <v>72</v>
      </c>
      <c r="FS44" s="23" t="s">
        <v>72</v>
      </c>
      <c r="FT44" s="23" t="s">
        <v>6463</v>
      </c>
      <c r="FU44" s="23" t="s">
        <v>6509</v>
      </c>
      <c r="FV44" s="23">
        <v>0</v>
      </c>
      <c r="FW44" s="23" t="s">
        <v>72</v>
      </c>
      <c r="FX44" s="23" t="s">
        <v>72</v>
      </c>
      <c r="FY44" s="23" t="s">
        <v>72</v>
      </c>
      <c r="FZ44" s="23" t="s">
        <v>6463</v>
      </c>
      <c r="GA44" s="23" t="s">
        <v>6509</v>
      </c>
      <c r="GB44" s="23" t="s">
        <v>72</v>
      </c>
      <c r="GC44" s="23" t="s">
        <v>72</v>
      </c>
      <c r="GD44" s="23" t="s">
        <v>72</v>
      </c>
      <c r="GE44" s="23" t="s">
        <v>72</v>
      </c>
      <c r="GF44" s="23">
        <v>44</v>
      </c>
      <c r="GG44" s="23">
        <v>44</v>
      </c>
      <c r="GH44" s="23">
        <v>44</v>
      </c>
      <c r="GI44" s="23">
        <v>0</v>
      </c>
      <c r="GJ44" s="23">
        <v>0</v>
      </c>
      <c r="GK44" s="23">
        <v>0</v>
      </c>
      <c r="GL44" s="23">
        <v>41</v>
      </c>
      <c r="GM44" s="23">
        <v>41</v>
      </c>
      <c r="GN44" s="23">
        <v>41</v>
      </c>
      <c r="GO44" s="23">
        <v>0</v>
      </c>
      <c r="GP44" s="23">
        <v>0</v>
      </c>
      <c r="GQ44" s="23">
        <v>0</v>
      </c>
      <c r="GR44" s="23">
        <v>0</v>
      </c>
      <c r="GS44" s="23">
        <v>0</v>
      </c>
      <c r="GT44" s="23">
        <v>0</v>
      </c>
      <c r="GU44" s="23">
        <v>0</v>
      </c>
      <c r="GV44" s="23">
        <v>0</v>
      </c>
      <c r="GW44" s="23">
        <v>0</v>
      </c>
      <c r="GX44" s="23">
        <v>0</v>
      </c>
      <c r="GY44" s="23">
        <v>0</v>
      </c>
      <c r="GZ44" s="23">
        <v>0</v>
      </c>
      <c r="HA44" s="23">
        <v>0</v>
      </c>
      <c r="HB44" s="23">
        <v>0</v>
      </c>
      <c r="HC44" s="23">
        <v>0</v>
      </c>
      <c r="HD44" s="23">
        <v>0</v>
      </c>
      <c r="HE44" s="23">
        <v>0</v>
      </c>
      <c r="HF44" s="23">
        <v>0</v>
      </c>
      <c r="HG44" s="23">
        <v>0</v>
      </c>
      <c r="HH44" s="23">
        <v>0</v>
      </c>
      <c r="HI44" s="23">
        <v>0</v>
      </c>
      <c r="HJ44" s="23">
        <v>0</v>
      </c>
      <c r="HK44" s="23">
        <v>0</v>
      </c>
      <c r="HL44" s="23">
        <v>0</v>
      </c>
      <c r="HM44" s="23">
        <v>0</v>
      </c>
      <c r="HN44" s="23">
        <v>0</v>
      </c>
      <c r="HO44" s="23">
        <v>0</v>
      </c>
      <c r="HP44" s="23" t="s">
        <v>68</v>
      </c>
      <c r="HQ44" s="23">
        <v>44</v>
      </c>
      <c r="HR44" s="23">
        <v>41</v>
      </c>
      <c r="HS44" s="23">
        <v>0</v>
      </c>
      <c r="HT44" s="23">
        <v>0</v>
      </c>
      <c r="HU44" s="23">
        <v>0</v>
      </c>
      <c r="HV44" s="23">
        <v>0</v>
      </c>
      <c r="HW44" s="22">
        <v>41</v>
      </c>
      <c r="HX44" s="22">
        <v>30</v>
      </c>
      <c r="HY44" s="23">
        <v>97</v>
      </c>
      <c r="HZ44" s="23">
        <v>13</v>
      </c>
      <c r="IA44" s="23"/>
      <c r="IB44" s="23"/>
      <c r="IC44" s="25" t="s">
        <v>7354</v>
      </c>
      <c r="ID44" s="26">
        <v>43</v>
      </c>
      <c r="IE44" s="260" t="s">
        <v>6420</v>
      </c>
      <c r="IF44" s="25" t="s">
        <v>7110</v>
      </c>
      <c r="IG44" s="260" t="s">
        <v>6421</v>
      </c>
      <c r="IH44" s="260" t="s">
        <v>6422</v>
      </c>
      <c r="II44" s="342" t="s">
        <v>6421</v>
      </c>
      <c r="IJ44" s="260">
        <v>44931</v>
      </c>
      <c r="IK44" s="261">
        <v>3</v>
      </c>
      <c r="IL44" s="262" t="s">
        <v>7176</v>
      </c>
      <c r="IM44" s="262" t="s">
        <v>6427</v>
      </c>
      <c r="IN44" s="262" t="s">
        <v>7177</v>
      </c>
      <c r="IO44" s="262" t="s">
        <v>72</v>
      </c>
      <c r="IP44" s="262" t="s">
        <v>72</v>
      </c>
      <c r="IQ44" s="262" t="s">
        <v>72</v>
      </c>
      <c r="IR44" s="262">
        <v>2</v>
      </c>
      <c r="IS44" s="262">
        <v>1</v>
      </c>
      <c r="IT44" s="262" t="s">
        <v>6406</v>
      </c>
      <c r="IU44" s="262" t="s">
        <v>6406</v>
      </c>
    </row>
    <row r="45" spans="1:255" ht="114.75">
      <c r="A45" s="22">
        <v>44</v>
      </c>
      <c r="B45" s="22" t="s">
        <v>6192</v>
      </c>
      <c r="C45" s="22" t="s">
        <v>277</v>
      </c>
      <c r="D45" s="22" t="s">
        <v>6733</v>
      </c>
      <c r="E45" s="22" t="s">
        <v>6728</v>
      </c>
      <c r="F45" s="22" t="s">
        <v>153</v>
      </c>
      <c r="G45" s="22" t="s">
        <v>6729</v>
      </c>
      <c r="H45" s="22" t="s">
        <v>6730</v>
      </c>
      <c r="I45" s="22">
        <v>2</v>
      </c>
      <c r="J45" s="22" t="s">
        <v>6731</v>
      </c>
      <c r="K45" s="24" t="s">
        <v>7165</v>
      </c>
      <c r="L45" s="24" t="s">
        <v>7235</v>
      </c>
      <c r="M45" s="22" t="s">
        <v>6334</v>
      </c>
      <c r="N45" s="22" t="s">
        <v>7355</v>
      </c>
      <c r="O45" s="22" t="s">
        <v>7168</v>
      </c>
      <c r="P45" s="22" t="s">
        <v>6131</v>
      </c>
      <c r="Q45" s="22" t="s">
        <v>7169</v>
      </c>
      <c r="R45" s="22" t="s">
        <v>7170</v>
      </c>
      <c r="S45" s="22" t="s">
        <v>7171</v>
      </c>
      <c r="T45" s="22" t="s">
        <v>7356</v>
      </c>
      <c r="U45" s="22">
        <v>44</v>
      </c>
      <c r="V45" s="22"/>
      <c r="W45" s="22" t="b">
        <v>1</v>
      </c>
      <c r="X45" s="22" t="b">
        <v>0</v>
      </c>
      <c r="Y45" s="22" t="s">
        <v>72</v>
      </c>
      <c r="Z45" s="22" t="b">
        <v>1</v>
      </c>
      <c r="AA45" s="22">
        <v>14</v>
      </c>
      <c r="AB45" s="22" t="b">
        <v>0</v>
      </c>
      <c r="AC45" s="22" t="b">
        <v>1</v>
      </c>
      <c r="AD45" s="22" t="s">
        <v>6734</v>
      </c>
      <c r="AE45" s="22"/>
      <c r="AF45" s="22">
        <v>0</v>
      </c>
      <c r="AG45" s="22" t="s">
        <v>6734</v>
      </c>
      <c r="AH45" s="23"/>
      <c r="AI45" s="350" t="s">
        <v>6292</v>
      </c>
      <c r="AJ45" s="350" t="s">
        <v>6291</v>
      </c>
      <c r="AK45" s="22">
        <v>4</v>
      </c>
      <c r="AL45" s="258" t="s">
        <v>5765</v>
      </c>
      <c r="AM45" s="258" t="s">
        <v>7249</v>
      </c>
      <c r="AN45" s="258" t="s">
        <v>5945</v>
      </c>
      <c r="AO45" s="22" t="s">
        <v>206</v>
      </c>
      <c r="AP45" s="23" t="s">
        <v>6291</v>
      </c>
      <c r="AQ45" s="23" t="s">
        <v>6291</v>
      </c>
      <c r="AR45" s="23">
        <v>0</v>
      </c>
      <c r="AS45" s="23" t="s">
        <v>72</v>
      </c>
      <c r="AT45" s="23" t="s">
        <v>72</v>
      </c>
      <c r="AU45" s="23" t="s">
        <v>72</v>
      </c>
      <c r="AV45" s="23" t="s">
        <v>277</v>
      </c>
      <c r="AW45" s="23" t="s">
        <v>277</v>
      </c>
      <c r="AX45" s="23" t="s">
        <v>72</v>
      </c>
      <c r="AY45" s="23" t="s">
        <v>72</v>
      </c>
      <c r="AZ45" s="23" t="s">
        <v>72</v>
      </c>
      <c r="BA45" s="23" t="s">
        <v>72</v>
      </c>
      <c r="BB45" s="23" t="s">
        <v>6335</v>
      </c>
      <c r="BC45" s="23" t="s">
        <v>6733</v>
      </c>
      <c r="BD45" s="23" t="s">
        <v>6733</v>
      </c>
      <c r="BE45" s="23">
        <v>0</v>
      </c>
      <c r="BF45" s="23" t="s">
        <v>72</v>
      </c>
      <c r="BG45" s="23" t="s">
        <v>72</v>
      </c>
      <c r="BH45" s="23" t="s">
        <v>72</v>
      </c>
      <c r="BI45" s="23" t="s">
        <v>569</v>
      </c>
      <c r="BJ45" s="23" t="s">
        <v>639</v>
      </c>
      <c r="BK45" s="23">
        <v>0</v>
      </c>
      <c r="BL45" s="23" t="s">
        <v>72</v>
      </c>
      <c r="BM45" s="23" t="s">
        <v>72</v>
      </c>
      <c r="BN45" s="23" t="s">
        <v>72</v>
      </c>
      <c r="BO45" s="350">
        <v>3</v>
      </c>
      <c r="BP45" s="350">
        <v>3</v>
      </c>
      <c r="BQ45" s="350">
        <v>0</v>
      </c>
      <c r="BR45" s="350">
        <v>0</v>
      </c>
      <c r="BS45" s="350">
        <v>0</v>
      </c>
      <c r="BT45" s="351">
        <v>0</v>
      </c>
      <c r="BU45" s="23" t="s">
        <v>38</v>
      </c>
      <c r="BV45" s="23" t="s">
        <v>39</v>
      </c>
      <c r="BW45" s="23" t="s">
        <v>72</v>
      </c>
      <c r="BX45" s="23" t="s">
        <v>72</v>
      </c>
      <c r="BY45" s="23" t="s">
        <v>72</v>
      </c>
      <c r="BZ45" s="23" t="s">
        <v>72</v>
      </c>
      <c r="CA45" s="23">
        <v>4</v>
      </c>
      <c r="CB45" s="23">
        <v>4</v>
      </c>
      <c r="CC45" s="23">
        <v>4</v>
      </c>
      <c r="CD45" s="23">
        <v>0</v>
      </c>
      <c r="CE45" s="23">
        <v>0</v>
      </c>
      <c r="CF45" s="23">
        <v>0</v>
      </c>
      <c r="CG45" s="23">
        <v>2</v>
      </c>
      <c r="CH45" s="23">
        <v>2</v>
      </c>
      <c r="CI45" s="23">
        <v>2</v>
      </c>
      <c r="CJ45" s="23">
        <v>0</v>
      </c>
      <c r="CK45" s="23">
        <v>0</v>
      </c>
      <c r="CL45" s="23">
        <v>0</v>
      </c>
      <c r="CM45" s="23">
        <v>0</v>
      </c>
      <c r="CN45" s="23">
        <v>0</v>
      </c>
      <c r="CO45" s="23">
        <v>0</v>
      </c>
      <c r="CP45" s="23">
        <v>0</v>
      </c>
      <c r="CQ45" s="23">
        <v>0</v>
      </c>
      <c r="CR45" s="23">
        <v>0</v>
      </c>
      <c r="CS45" s="23">
        <v>0</v>
      </c>
      <c r="CT45" s="23">
        <v>0</v>
      </c>
      <c r="CU45" s="23">
        <v>0</v>
      </c>
      <c r="CV45" s="23">
        <v>0</v>
      </c>
      <c r="CW45" s="23">
        <v>0</v>
      </c>
      <c r="CX45" s="23">
        <v>0</v>
      </c>
      <c r="CY45" s="23">
        <v>0</v>
      </c>
      <c r="CZ45" s="23">
        <v>0</v>
      </c>
      <c r="DA45" s="23">
        <v>0</v>
      </c>
      <c r="DB45" s="23">
        <v>0</v>
      </c>
      <c r="DC45" s="23">
        <v>0</v>
      </c>
      <c r="DD45" s="23">
        <v>0</v>
      </c>
      <c r="DE45" s="23">
        <v>0</v>
      </c>
      <c r="DF45" s="23">
        <v>0</v>
      </c>
      <c r="DG45" s="23">
        <v>0</v>
      </c>
      <c r="DH45" s="23">
        <v>0</v>
      </c>
      <c r="DI45" s="23">
        <v>0</v>
      </c>
      <c r="DJ45" s="23">
        <v>0</v>
      </c>
      <c r="DK45" s="23" t="s">
        <v>6331</v>
      </c>
      <c r="DL45" s="23" t="s">
        <v>6331</v>
      </c>
      <c r="DM45" s="23" t="s">
        <v>72</v>
      </c>
      <c r="DN45" s="23" t="s">
        <v>72</v>
      </c>
      <c r="DO45" s="23" t="s">
        <v>72</v>
      </c>
      <c r="DP45" s="23" t="s">
        <v>72</v>
      </c>
      <c r="DQ45" s="23" t="s">
        <v>7175</v>
      </c>
      <c r="DR45" s="23" t="s">
        <v>7175</v>
      </c>
      <c r="DS45" s="23" t="s">
        <v>72</v>
      </c>
      <c r="DT45" s="23" t="s">
        <v>72</v>
      </c>
      <c r="DU45" s="23" t="s">
        <v>72</v>
      </c>
      <c r="DV45" s="23" t="s">
        <v>72</v>
      </c>
      <c r="DW45" s="23">
        <v>80</v>
      </c>
      <c r="DX45" s="23">
        <v>80</v>
      </c>
      <c r="DY45" s="23">
        <v>80</v>
      </c>
      <c r="DZ45" s="23">
        <v>0</v>
      </c>
      <c r="EA45" s="23">
        <v>0</v>
      </c>
      <c r="EB45" s="23">
        <v>0</v>
      </c>
      <c r="EC45" s="23">
        <v>80</v>
      </c>
      <c r="ED45" s="23">
        <v>80</v>
      </c>
      <c r="EE45" s="23">
        <v>80</v>
      </c>
      <c r="EF45" s="23">
        <v>80</v>
      </c>
      <c r="EG45" s="23">
        <v>0</v>
      </c>
      <c r="EH45" s="23">
        <v>0</v>
      </c>
      <c r="EI45" s="23">
        <v>0</v>
      </c>
      <c r="EJ45" s="23">
        <v>80</v>
      </c>
      <c r="EK45" s="23">
        <v>0</v>
      </c>
      <c r="EL45" s="23">
        <v>0</v>
      </c>
      <c r="EM45" s="23">
        <v>0</v>
      </c>
      <c r="EN45" s="23">
        <v>0</v>
      </c>
      <c r="EO45" s="23">
        <v>0</v>
      </c>
      <c r="EP45" s="23">
        <v>0</v>
      </c>
      <c r="EQ45" s="23">
        <v>0</v>
      </c>
      <c r="ER45" s="23">
        <v>0</v>
      </c>
      <c r="ES45" s="23">
        <v>0</v>
      </c>
      <c r="ET45" s="23">
        <v>0</v>
      </c>
      <c r="EU45" s="23">
        <v>0</v>
      </c>
      <c r="EV45" s="23">
        <v>0</v>
      </c>
      <c r="EW45" s="23">
        <v>0</v>
      </c>
      <c r="EX45" s="23">
        <v>0</v>
      </c>
      <c r="EY45" s="23">
        <v>0</v>
      </c>
      <c r="EZ45" s="23">
        <v>0</v>
      </c>
      <c r="FA45" s="23">
        <v>0</v>
      </c>
      <c r="FB45" s="23">
        <v>0</v>
      </c>
      <c r="FC45" s="23">
        <v>0</v>
      </c>
      <c r="FD45" s="23">
        <v>0</v>
      </c>
      <c r="FE45" s="23">
        <v>0</v>
      </c>
      <c r="FF45" s="23">
        <v>0</v>
      </c>
      <c r="FG45" s="23">
        <v>0</v>
      </c>
      <c r="FH45" s="23">
        <v>0</v>
      </c>
      <c r="FI45" s="23">
        <v>0</v>
      </c>
      <c r="FJ45" s="23">
        <v>0</v>
      </c>
      <c r="FK45" s="23">
        <v>0</v>
      </c>
      <c r="FL45" s="23">
        <v>0</v>
      </c>
      <c r="FM45" s="23">
        <v>80</v>
      </c>
      <c r="FN45" s="23" t="s">
        <v>152</v>
      </c>
      <c r="FO45" s="23" t="s">
        <v>444</v>
      </c>
      <c r="FP45" s="23">
        <v>0</v>
      </c>
      <c r="FQ45" s="23" t="s">
        <v>72</v>
      </c>
      <c r="FR45" s="23" t="s">
        <v>72</v>
      </c>
      <c r="FS45" s="23" t="s">
        <v>72</v>
      </c>
      <c r="FT45" s="23" t="s">
        <v>6446</v>
      </c>
      <c r="FU45" s="23" t="s">
        <v>6446</v>
      </c>
      <c r="FV45" s="23">
        <v>0</v>
      </c>
      <c r="FW45" s="23" t="s">
        <v>72</v>
      </c>
      <c r="FX45" s="23" t="s">
        <v>72</v>
      </c>
      <c r="FY45" s="23" t="s">
        <v>72</v>
      </c>
      <c r="FZ45" s="23" t="s">
        <v>6446</v>
      </c>
      <c r="GA45" s="23" t="s">
        <v>6446</v>
      </c>
      <c r="GB45" s="23" t="s">
        <v>72</v>
      </c>
      <c r="GC45" s="23" t="s">
        <v>72</v>
      </c>
      <c r="GD45" s="23" t="s">
        <v>72</v>
      </c>
      <c r="GE45" s="23" t="s">
        <v>72</v>
      </c>
      <c r="GF45" s="23">
        <v>23</v>
      </c>
      <c r="GG45" s="23">
        <v>23</v>
      </c>
      <c r="GH45" s="23">
        <v>23</v>
      </c>
      <c r="GI45" s="23">
        <v>0</v>
      </c>
      <c r="GJ45" s="23">
        <v>0</v>
      </c>
      <c r="GK45" s="23">
        <v>0</v>
      </c>
      <c r="GL45" s="23">
        <v>23</v>
      </c>
      <c r="GM45" s="23">
        <v>23</v>
      </c>
      <c r="GN45" s="23">
        <v>23</v>
      </c>
      <c r="GO45" s="23">
        <v>0</v>
      </c>
      <c r="GP45" s="23">
        <v>0</v>
      </c>
      <c r="GQ45" s="23">
        <v>0</v>
      </c>
      <c r="GR45" s="23">
        <v>0</v>
      </c>
      <c r="GS45" s="23">
        <v>0</v>
      </c>
      <c r="GT45" s="23">
        <v>0</v>
      </c>
      <c r="GU45" s="23">
        <v>0</v>
      </c>
      <c r="GV45" s="23">
        <v>0</v>
      </c>
      <c r="GW45" s="23">
        <v>0</v>
      </c>
      <c r="GX45" s="23">
        <v>0</v>
      </c>
      <c r="GY45" s="23">
        <v>0</v>
      </c>
      <c r="GZ45" s="23">
        <v>0</v>
      </c>
      <c r="HA45" s="23">
        <v>0</v>
      </c>
      <c r="HB45" s="23">
        <v>0</v>
      </c>
      <c r="HC45" s="23">
        <v>0</v>
      </c>
      <c r="HD45" s="23">
        <v>0</v>
      </c>
      <c r="HE45" s="23">
        <v>0</v>
      </c>
      <c r="HF45" s="23">
        <v>0</v>
      </c>
      <c r="HG45" s="23">
        <v>0</v>
      </c>
      <c r="HH45" s="23">
        <v>0</v>
      </c>
      <c r="HI45" s="23">
        <v>0</v>
      </c>
      <c r="HJ45" s="23">
        <v>0</v>
      </c>
      <c r="HK45" s="23">
        <v>0</v>
      </c>
      <c r="HL45" s="23">
        <v>0</v>
      </c>
      <c r="HM45" s="23">
        <v>0</v>
      </c>
      <c r="HN45" s="23">
        <v>0</v>
      </c>
      <c r="HO45" s="23">
        <v>0</v>
      </c>
      <c r="HP45" s="23" t="s">
        <v>68</v>
      </c>
      <c r="HQ45" s="23">
        <v>23</v>
      </c>
      <c r="HR45" s="23">
        <v>23</v>
      </c>
      <c r="HS45" s="23">
        <v>0</v>
      </c>
      <c r="HT45" s="23">
        <v>0</v>
      </c>
      <c r="HU45" s="23">
        <v>0</v>
      </c>
      <c r="HV45" s="23">
        <v>0</v>
      </c>
      <c r="HW45" s="22">
        <v>23</v>
      </c>
      <c r="HX45" s="22">
        <v>9</v>
      </c>
      <c r="HY45" s="23">
        <v>97</v>
      </c>
      <c r="HZ45" s="23">
        <v>13</v>
      </c>
      <c r="IA45" s="23"/>
      <c r="IB45" s="23"/>
      <c r="IC45" s="25" t="s">
        <v>7357</v>
      </c>
      <c r="ID45" s="26">
        <v>44</v>
      </c>
      <c r="IE45" s="260" t="s">
        <v>6420</v>
      </c>
      <c r="IF45" s="25" t="s">
        <v>7111</v>
      </c>
      <c r="IG45" s="260" t="s">
        <v>6421</v>
      </c>
      <c r="IH45" s="260" t="s">
        <v>6422</v>
      </c>
      <c r="II45" s="342" t="s">
        <v>6421</v>
      </c>
      <c r="IJ45" s="260">
        <v>44931</v>
      </c>
      <c r="IK45" s="261">
        <v>3</v>
      </c>
      <c r="IL45" s="262" t="s">
        <v>7176</v>
      </c>
      <c r="IM45" s="262" t="s">
        <v>6427</v>
      </c>
      <c r="IN45" s="262" t="s">
        <v>7177</v>
      </c>
      <c r="IO45" s="262" t="s">
        <v>72</v>
      </c>
      <c r="IP45" s="262" t="s">
        <v>72</v>
      </c>
      <c r="IQ45" s="262" t="s">
        <v>72</v>
      </c>
      <c r="IR45" s="262">
        <v>2</v>
      </c>
      <c r="IS45" s="262">
        <v>1</v>
      </c>
      <c r="IT45" s="262" t="s">
        <v>6406</v>
      </c>
      <c r="IU45" s="262" t="s">
        <v>6406</v>
      </c>
    </row>
    <row r="46" spans="1:255" ht="114.75">
      <c r="A46" s="22">
        <v>45</v>
      </c>
      <c r="B46" s="22" t="s">
        <v>6192</v>
      </c>
      <c r="C46" s="22" t="s">
        <v>277</v>
      </c>
      <c r="D46" s="22" t="s">
        <v>6740</v>
      </c>
      <c r="E46" s="22" t="s">
        <v>6735</v>
      </c>
      <c r="F46" s="22" t="s">
        <v>153</v>
      </c>
      <c r="G46" s="22" t="s">
        <v>6736</v>
      </c>
      <c r="H46" s="22" t="s">
        <v>6737</v>
      </c>
      <c r="I46" s="22">
        <v>2</v>
      </c>
      <c r="J46" s="22" t="s">
        <v>6738</v>
      </c>
      <c r="K46" s="24" t="s">
        <v>7165</v>
      </c>
      <c r="L46" s="24" t="s">
        <v>7235</v>
      </c>
      <c r="M46" s="22" t="s">
        <v>6334</v>
      </c>
      <c r="N46" s="22" t="s">
        <v>7358</v>
      </c>
      <c r="O46" s="22" t="s">
        <v>7168</v>
      </c>
      <c r="P46" s="22" t="s">
        <v>6131</v>
      </c>
      <c r="Q46" s="22" t="s">
        <v>7169</v>
      </c>
      <c r="R46" s="22" t="s">
        <v>7170</v>
      </c>
      <c r="S46" s="22" t="s">
        <v>7171</v>
      </c>
      <c r="T46" s="22" t="s">
        <v>7359</v>
      </c>
      <c r="U46" s="22">
        <v>45</v>
      </c>
      <c r="V46" s="22"/>
      <c r="W46" s="22" t="b">
        <v>1</v>
      </c>
      <c r="X46" s="22" t="b">
        <v>0</v>
      </c>
      <c r="Y46" s="22" t="s">
        <v>72</v>
      </c>
      <c r="Z46" s="22" t="b">
        <v>1</v>
      </c>
      <c r="AA46" s="22">
        <v>14</v>
      </c>
      <c r="AB46" s="22" t="b">
        <v>0</v>
      </c>
      <c r="AC46" s="22" t="b">
        <v>1</v>
      </c>
      <c r="AD46" s="22">
        <v>0</v>
      </c>
      <c r="AE46" s="22"/>
      <c r="AF46" s="22">
        <v>0</v>
      </c>
      <c r="AG46" s="22">
        <v>0</v>
      </c>
      <c r="AH46" s="23"/>
      <c r="AI46" s="350" t="s">
        <v>6292</v>
      </c>
      <c r="AJ46" s="350" t="s">
        <v>6291</v>
      </c>
      <c r="AK46" s="22">
        <v>5</v>
      </c>
      <c r="AL46" s="258" t="s">
        <v>5765</v>
      </c>
      <c r="AM46" s="258" t="s">
        <v>7249</v>
      </c>
      <c r="AN46" s="258" t="s">
        <v>5945</v>
      </c>
      <c r="AO46" s="22" t="s">
        <v>206</v>
      </c>
      <c r="AP46" s="23" t="s">
        <v>6291</v>
      </c>
      <c r="AQ46" s="23" t="s">
        <v>6291</v>
      </c>
      <c r="AR46" s="23">
        <v>0</v>
      </c>
      <c r="AS46" s="23" t="s">
        <v>72</v>
      </c>
      <c r="AT46" s="23" t="s">
        <v>72</v>
      </c>
      <c r="AU46" s="23" t="s">
        <v>72</v>
      </c>
      <c r="AV46" s="23" t="s">
        <v>277</v>
      </c>
      <c r="AW46" s="23" t="s">
        <v>277</v>
      </c>
      <c r="AX46" s="23" t="s">
        <v>72</v>
      </c>
      <c r="AY46" s="23" t="s">
        <v>72</v>
      </c>
      <c r="AZ46" s="23" t="s">
        <v>72</v>
      </c>
      <c r="BA46" s="23" t="s">
        <v>72</v>
      </c>
      <c r="BB46" s="23" t="s">
        <v>6335</v>
      </c>
      <c r="BC46" s="23" t="s">
        <v>6740</v>
      </c>
      <c r="BD46" s="23" t="s">
        <v>6740</v>
      </c>
      <c r="BE46" s="23">
        <v>0</v>
      </c>
      <c r="BF46" s="23" t="s">
        <v>72</v>
      </c>
      <c r="BG46" s="23" t="s">
        <v>72</v>
      </c>
      <c r="BH46" s="23" t="s">
        <v>72</v>
      </c>
      <c r="BI46" s="23" t="s">
        <v>569</v>
      </c>
      <c r="BJ46" s="23" t="s">
        <v>639</v>
      </c>
      <c r="BK46" s="23">
        <v>0</v>
      </c>
      <c r="BL46" s="23" t="s">
        <v>72</v>
      </c>
      <c r="BM46" s="23" t="s">
        <v>72</v>
      </c>
      <c r="BN46" s="23" t="s">
        <v>72</v>
      </c>
      <c r="BO46" s="350">
        <v>3</v>
      </c>
      <c r="BP46" s="350">
        <v>3</v>
      </c>
      <c r="BQ46" s="350">
        <v>0</v>
      </c>
      <c r="BR46" s="350">
        <v>0</v>
      </c>
      <c r="BS46" s="350">
        <v>0</v>
      </c>
      <c r="BT46" s="351">
        <v>0</v>
      </c>
      <c r="BU46" s="23" t="s">
        <v>38</v>
      </c>
      <c r="BV46" s="23" t="s">
        <v>39</v>
      </c>
      <c r="BW46" s="23" t="s">
        <v>72</v>
      </c>
      <c r="BX46" s="23" t="s">
        <v>72</v>
      </c>
      <c r="BY46" s="23" t="s">
        <v>72</v>
      </c>
      <c r="BZ46" s="23" t="s">
        <v>72</v>
      </c>
      <c r="CA46" s="23">
        <v>4</v>
      </c>
      <c r="CB46" s="23">
        <v>4</v>
      </c>
      <c r="CC46" s="23">
        <v>4</v>
      </c>
      <c r="CD46" s="23">
        <v>0</v>
      </c>
      <c r="CE46" s="23">
        <v>0</v>
      </c>
      <c r="CF46" s="23">
        <v>0</v>
      </c>
      <c r="CG46" s="23">
        <v>2</v>
      </c>
      <c r="CH46" s="23">
        <v>2</v>
      </c>
      <c r="CI46" s="23">
        <v>2</v>
      </c>
      <c r="CJ46" s="23">
        <v>0</v>
      </c>
      <c r="CK46" s="23">
        <v>0</v>
      </c>
      <c r="CL46" s="23">
        <v>0</v>
      </c>
      <c r="CM46" s="23">
        <v>0</v>
      </c>
      <c r="CN46" s="23">
        <v>0</v>
      </c>
      <c r="CO46" s="23">
        <v>0</v>
      </c>
      <c r="CP46" s="23">
        <v>0</v>
      </c>
      <c r="CQ46" s="23">
        <v>0</v>
      </c>
      <c r="CR46" s="23">
        <v>0</v>
      </c>
      <c r="CS46" s="23">
        <v>0</v>
      </c>
      <c r="CT46" s="23">
        <v>0</v>
      </c>
      <c r="CU46" s="23">
        <v>0</v>
      </c>
      <c r="CV46" s="23">
        <v>0</v>
      </c>
      <c r="CW46" s="23">
        <v>0</v>
      </c>
      <c r="CX46" s="23">
        <v>0</v>
      </c>
      <c r="CY46" s="23">
        <v>0</v>
      </c>
      <c r="CZ46" s="23">
        <v>0</v>
      </c>
      <c r="DA46" s="23">
        <v>0</v>
      </c>
      <c r="DB46" s="23">
        <v>0</v>
      </c>
      <c r="DC46" s="23">
        <v>0</v>
      </c>
      <c r="DD46" s="23">
        <v>0</v>
      </c>
      <c r="DE46" s="23">
        <v>0</v>
      </c>
      <c r="DF46" s="23">
        <v>0</v>
      </c>
      <c r="DG46" s="23">
        <v>0</v>
      </c>
      <c r="DH46" s="23">
        <v>0</v>
      </c>
      <c r="DI46" s="23">
        <v>0</v>
      </c>
      <c r="DJ46" s="23">
        <v>0</v>
      </c>
      <c r="DK46" s="23" t="s">
        <v>6331</v>
      </c>
      <c r="DL46" s="23" t="s">
        <v>6331</v>
      </c>
      <c r="DM46" s="23" t="s">
        <v>72</v>
      </c>
      <c r="DN46" s="23" t="s">
        <v>72</v>
      </c>
      <c r="DO46" s="23" t="s">
        <v>72</v>
      </c>
      <c r="DP46" s="23" t="s">
        <v>72</v>
      </c>
      <c r="DQ46" s="23" t="s">
        <v>7175</v>
      </c>
      <c r="DR46" s="23" t="s">
        <v>7175</v>
      </c>
      <c r="DS46" s="23" t="s">
        <v>72</v>
      </c>
      <c r="DT46" s="23" t="s">
        <v>72</v>
      </c>
      <c r="DU46" s="23" t="s">
        <v>72</v>
      </c>
      <c r="DV46" s="23" t="s">
        <v>72</v>
      </c>
      <c r="DW46" s="23">
        <v>80</v>
      </c>
      <c r="DX46" s="23">
        <v>80</v>
      </c>
      <c r="DY46" s="23">
        <v>80</v>
      </c>
      <c r="DZ46" s="23">
        <v>0</v>
      </c>
      <c r="EA46" s="23">
        <v>0</v>
      </c>
      <c r="EB46" s="23">
        <v>0</v>
      </c>
      <c r="EC46" s="23">
        <v>80</v>
      </c>
      <c r="ED46" s="23">
        <v>80</v>
      </c>
      <c r="EE46" s="23">
        <v>80</v>
      </c>
      <c r="EF46" s="23">
        <v>80</v>
      </c>
      <c r="EG46" s="23">
        <v>0</v>
      </c>
      <c r="EH46" s="23">
        <v>0</v>
      </c>
      <c r="EI46" s="23">
        <v>0</v>
      </c>
      <c r="EJ46" s="23">
        <v>80</v>
      </c>
      <c r="EK46" s="23">
        <v>0</v>
      </c>
      <c r="EL46" s="23">
        <v>0</v>
      </c>
      <c r="EM46" s="23">
        <v>0</v>
      </c>
      <c r="EN46" s="23">
        <v>0</v>
      </c>
      <c r="EO46" s="23">
        <v>0</v>
      </c>
      <c r="EP46" s="23">
        <v>0</v>
      </c>
      <c r="EQ46" s="23">
        <v>0</v>
      </c>
      <c r="ER46" s="23">
        <v>0</v>
      </c>
      <c r="ES46" s="23">
        <v>0</v>
      </c>
      <c r="ET46" s="23">
        <v>0</v>
      </c>
      <c r="EU46" s="23">
        <v>0</v>
      </c>
      <c r="EV46" s="23">
        <v>0</v>
      </c>
      <c r="EW46" s="23">
        <v>0</v>
      </c>
      <c r="EX46" s="23">
        <v>0</v>
      </c>
      <c r="EY46" s="23">
        <v>0</v>
      </c>
      <c r="EZ46" s="23">
        <v>0</v>
      </c>
      <c r="FA46" s="23">
        <v>0</v>
      </c>
      <c r="FB46" s="23">
        <v>0</v>
      </c>
      <c r="FC46" s="23">
        <v>0</v>
      </c>
      <c r="FD46" s="23">
        <v>0</v>
      </c>
      <c r="FE46" s="23">
        <v>0</v>
      </c>
      <c r="FF46" s="23">
        <v>0</v>
      </c>
      <c r="FG46" s="23">
        <v>0</v>
      </c>
      <c r="FH46" s="23">
        <v>0</v>
      </c>
      <c r="FI46" s="23">
        <v>0</v>
      </c>
      <c r="FJ46" s="23">
        <v>0</v>
      </c>
      <c r="FK46" s="23">
        <v>0</v>
      </c>
      <c r="FL46" s="23">
        <v>0</v>
      </c>
      <c r="FM46" s="23">
        <v>80</v>
      </c>
      <c r="FN46" s="23" t="s">
        <v>152</v>
      </c>
      <c r="FO46" s="23" t="s">
        <v>444</v>
      </c>
      <c r="FP46" s="23">
        <v>0</v>
      </c>
      <c r="FQ46" s="23" t="s">
        <v>72</v>
      </c>
      <c r="FR46" s="23" t="s">
        <v>72</v>
      </c>
      <c r="FS46" s="23" t="s">
        <v>72</v>
      </c>
      <c r="FT46" s="23" t="s">
        <v>6696</v>
      </c>
      <c r="FU46" s="23" t="s">
        <v>6500</v>
      </c>
      <c r="FV46" s="23">
        <v>0</v>
      </c>
      <c r="FW46" s="23" t="s">
        <v>72</v>
      </c>
      <c r="FX46" s="23" t="s">
        <v>72</v>
      </c>
      <c r="FY46" s="23" t="s">
        <v>72</v>
      </c>
      <c r="FZ46" s="23" t="s">
        <v>6696</v>
      </c>
      <c r="GA46" s="23" t="s">
        <v>6500</v>
      </c>
      <c r="GB46" s="23" t="s">
        <v>72</v>
      </c>
      <c r="GC46" s="23" t="s">
        <v>72</v>
      </c>
      <c r="GD46" s="23" t="s">
        <v>72</v>
      </c>
      <c r="GE46" s="23" t="s">
        <v>72</v>
      </c>
      <c r="GF46" s="23">
        <v>31</v>
      </c>
      <c r="GG46" s="23">
        <v>31</v>
      </c>
      <c r="GH46" s="23">
        <v>31</v>
      </c>
      <c r="GI46" s="23">
        <v>0</v>
      </c>
      <c r="GJ46" s="23">
        <v>0</v>
      </c>
      <c r="GK46" s="23">
        <v>0</v>
      </c>
      <c r="GL46" s="23">
        <v>35</v>
      </c>
      <c r="GM46" s="23">
        <v>35</v>
      </c>
      <c r="GN46" s="23">
        <v>35</v>
      </c>
      <c r="GO46" s="23">
        <v>0</v>
      </c>
      <c r="GP46" s="23">
        <v>0</v>
      </c>
      <c r="GQ46" s="23">
        <v>0</v>
      </c>
      <c r="GR46" s="23">
        <v>0</v>
      </c>
      <c r="GS46" s="23">
        <v>0</v>
      </c>
      <c r="GT46" s="23">
        <v>0</v>
      </c>
      <c r="GU46" s="23">
        <v>0</v>
      </c>
      <c r="GV46" s="23">
        <v>0</v>
      </c>
      <c r="GW46" s="23">
        <v>0</v>
      </c>
      <c r="GX46" s="23">
        <v>0</v>
      </c>
      <c r="GY46" s="23">
        <v>0</v>
      </c>
      <c r="GZ46" s="23">
        <v>0</v>
      </c>
      <c r="HA46" s="23">
        <v>0</v>
      </c>
      <c r="HB46" s="23">
        <v>0</v>
      </c>
      <c r="HC46" s="23">
        <v>0</v>
      </c>
      <c r="HD46" s="23">
        <v>0</v>
      </c>
      <c r="HE46" s="23">
        <v>0</v>
      </c>
      <c r="HF46" s="23">
        <v>0</v>
      </c>
      <c r="HG46" s="23">
        <v>0</v>
      </c>
      <c r="HH46" s="23">
        <v>0</v>
      </c>
      <c r="HI46" s="23">
        <v>0</v>
      </c>
      <c r="HJ46" s="23">
        <v>0</v>
      </c>
      <c r="HK46" s="23">
        <v>0</v>
      </c>
      <c r="HL46" s="23">
        <v>0</v>
      </c>
      <c r="HM46" s="23">
        <v>0</v>
      </c>
      <c r="HN46" s="23">
        <v>0</v>
      </c>
      <c r="HO46" s="23">
        <v>0</v>
      </c>
      <c r="HP46" s="23" t="s">
        <v>68</v>
      </c>
      <c r="HQ46" s="23">
        <v>31</v>
      </c>
      <c r="HR46" s="23">
        <v>35</v>
      </c>
      <c r="HS46" s="23">
        <v>0</v>
      </c>
      <c r="HT46" s="23">
        <v>0</v>
      </c>
      <c r="HU46" s="23">
        <v>0</v>
      </c>
      <c r="HV46" s="23">
        <v>0</v>
      </c>
      <c r="HW46" s="22">
        <v>31</v>
      </c>
      <c r="HX46" s="22">
        <v>17</v>
      </c>
      <c r="HY46" s="23">
        <v>97</v>
      </c>
      <c r="HZ46" s="23">
        <v>13</v>
      </c>
      <c r="IA46" s="23"/>
      <c r="IB46" s="23"/>
      <c r="IC46" s="25" t="s">
        <v>7360</v>
      </c>
      <c r="ID46" s="26">
        <v>45</v>
      </c>
      <c r="IE46" s="260" t="s">
        <v>6420</v>
      </c>
      <c r="IF46" s="25" t="s">
        <v>7112</v>
      </c>
      <c r="IG46" s="260" t="s">
        <v>6421</v>
      </c>
      <c r="IH46" s="260" t="s">
        <v>6422</v>
      </c>
      <c r="II46" s="342" t="s">
        <v>6421</v>
      </c>
      <c r="IJ46" s="260">
        <v>44931</v>
      </c>
      <c r="IK46" s="261">
        <v>3</v>
      </c>
      <c r="IL46" s="262" t="s">
        <v>7176</v>
      </c>
      <c r="IM46" s="262" t="s">
        <v>6427</v>
      </c>
      <c r="IN46" s="262" t="s">
        <v>7177</v>
      </c>
      <c r="IO46" s="262" t="s">
        <v>72</v>
      </c>
      <c r="IP46" s="262" t="s">
        <v>72</v>
      </c>
      <c r="IQ46" s="262" t="s">
        <v>72</v>
      </c>
      <c r="IR46" s="262">
        <v>2</v>
      </c>
      <c r="IS46" s="262">
        <v>1</v>
      </c>
      <c r="IT46" s="262" t="s">
        <v>6406</v>
      </c>
      <c r="IU46" s="262" t="s">
        <v>6406</v>
      </c>
    </row>
    <row r="47" spans="1:255" ht="114.75">
      <c r="A47" s="22">
        <v>46</v>
      </c>
      <c r="B47" s="22" t="s">
        <v>6192</v>
      </c>
      <c r="C47" s="22" t="s">
        <v>277</v>
      </c>
      <c r="D47" s="22" t="s">
        <v>6746</v>
      </c>
      <c r="E47" s="22" t="s">
        <v>6741</v>
      </c>
      <c r="F47" s="22" t="s">
        <v>153</v>
      </c>
      <c r="G47" s="22" t="s">
        <v>6742</v>
      </c>
      <c r="H47" s="22" t="s">
        <v>6743</v>
      </c>
      <c r="I47" s="22">
        <v>2</v>
      </c>
      <c r="J47" s="22" t="s">
        <v>6744</v>
      </c>
      <c r="K47" s="24" t="s">
        <v>7165</v>
      </c>
      <c r="L47" s="24" t="s">
        <v>7235</v>
      </c>
      <c r="M47" s="22" t="s">
        <v>6334</v>
      </c>
      <c r="N47" s="22" t="s">
        <v>7361</v>
      </c>
      <c r="O47" s="22" t="s">
        <v>7168</v>
      </c>
      <c r="P47" s="22" t="s">
        <v>6131</v>
      </c>
      <c r="Q47" s="22" t="s">
        <v>7169</v>
      </c>
      <c r="R47" s="22" t="s">
        <v>7170</v>
      </c>
      <c r="S47" s="22" t="s">
        <v>7171</v>
      </c>
      <c r="T47" s="22" t="s">
        <v>7362</v>
      </c>
      <c r="U47" s="22">
        <v>46</v>
      </c>
      <c r="V47" s="22"/>
      <c r="W47" s="22" t="b">
        <v>0</v>
      </c>
      <c r="X47" s="22" t="b">
        <v>0</v>
      </c>
      <c r="Y47" s="22" t="s">
        <v>72</v>
      </c>
      <c r="Z47" s="22" t="b">
        <v>1</v>
      </c>
      <c r="AA47" s="22">
        <v>14</v>
      </c>
      <c r="AB47" s="22" t="b">
        <v>0</v>
      </c>
      <c r="AC47" s="22" t="b">
        <v>1</v>
      </c>
      <c r="AD47" s="22">
        <v>0</v>
      </c>
      <c r="AE47" s="22"/>
      <c r="AF47" s="22">
        <v>0</v>
      </c>
      <c r="AG47" s="22">
        <v>0</v>
      </c>
      <c r="AH47" s="23"/>
      <c r="AI47" s="350" t="s">
        <v>6292</v>
      </c>
      <c r="AJ47" s="350" t="s">
        <v>6291</v>
      </c>
      <c r="AK47" s="22">
        <v>5</v>
      </c>
      <c r="AL47" s="258" t="s">
        <v>5765</v>
      </c>
      <c r="AM47" s="258" t="s">
        <v>7249</v>
      </c>
      <c r="AN47" s="258" t="s">
        <v>5945</v>
      </c>
      <c r="AO47" s="22" t="s">
        <v>206</v>
      </c>
      <c r="AP47" s="23" t="s">
        <v>6291</v>
      </c>
      <c r="AQ47" s="23" t="s">
        <v>6291</v>
      </c>
      <c r="AR47" s="23">
        <v>0</v>
      </c>
      <c r="AS47" s="23" t="s">
        <v>72</v>
      </c>
      <c r="AT47" s="23" t="s">
        <v>72</v>
      </c>
      <c r="AU47" s="23" t="s">
        <v>72</v>
      </c>
      <c r="AV47" s="23" t="s">
        <v>277</v>
      </c>
      <c r="AW47" s="23" t="s">
        <v>277</v>
      </c>
      <c r="AX47" s="23" t="s">
        <v>72</v>
      </c>
      <c r="AY47" s="23" t="s">
        <v>72</v>
      </c>
      <c r="AZ47" s="23" t="s">
        <v>72</v>
      </c>
      <c r="BA47" s="23" t="s">
        <v>72</v>
      </c>
      <c r="BB47" s="23" t="s">
        <v>6335</v>
      </c>
      <c r="BC47" s="23" t="s">
        <v>6746</v>
      </c>
      <c r="BD47" s="23" t="s">
        <v>6746</v>
      </c>
      <c r="BE47" s="23">
        <v>0</v>
      </c>
      <c r="BF47" s="23" t="s">
        <v>72</v>
      </c>
      <c r="BG47" s="23" t="s">
        <v>72</v>
      </c>
      <c r="BH47" s="23" t="s">
        <v>72</v>
      </c>
      <c r="BI47" s="23" t="s">
        <v>569</v>
      </c>
      <c r="BJ47" s="23" t="s">
        <v>639</v>
      </c>
      <c r="BK47" s="23">
        <v>0</v>
      </c>
      <c r="BL47" s="23" t="s">
        <v>72</v>
      </c>
      <c r="BM47" s="23" t="s">
        <v>72</v>
      </c>
      <c r="BN47" s="23" t="s">
        <v>72</v>
      </c>
      <c r="BO47" s="350">
        <v>3</v>
      </c>
      <c r="BP47" s="350">
        <v>3</v>
      </c>
      <c r="BQ47" s="350">
        <v>0</v>
      </c>
      <c r="BR47" s="350">
        <v>0</v>
      </c>
      <c r="BS47" s="350">
        <v>0</v>
      </c>
      <c r="BT47" s="351">
        <v>0</v>
      </c>
      <c r="BU47" s="23" t="s">
        <v>38</v>
      </c>
      <c r="BV47" s="23" t="s">
        <v>39</v>
      </c>
      <c r="BW47" s="23" t="s">
        <v>72</v>
      </c>
      <c r="BX47" s="23" t="s">
        <v>72</v>
      </c>
      <c r="BY47" s="23" t="s">
        <v>72</v>
      </c>
      <c r="BZ47" s="23" t="s">
        <v>72</v>
      </c>
      <c r="CA47" s="23">
        <v>4</v>
      </c>
      <c r="CB47" s="23">
        <v>4</v>
      </c>
      <c r="CC47" s="23">
        <v>4</v>
      </c>
      <c r="CD47" s="23">
        <v>0</v>
      </c>
      <c r="CE47" s="23">
        <v>0</v>
      </c>
      <c r="CF47" s="23">
        <v>0</v>
      </c>
      <c r="CG47" s="23">
        <v>2</v>
      </c>
      <c r="CH47" s="23">
        <v>2</v>
      </c>
      <c r="CI47" s="23">
        <v>2</v>
      </c>
      <c r="CJ47" s="23">
        <v>0</v>
      </c>
      <c r="CK47" s="23">
        <v>0</v>
      </c>
      <c r="CL47" s="23">
        <v>0</v>
      </c>
      <c r="CM47" s="23">
        <v>0</v>
      </c>
      <c r="CN47" s="23">
        <v>0</v>
      </c>
      <c r="CO47" s="23">
        <v>0</v>
      </c>
      <c r="CP47" s="23">
        <v>0</v>
      </c>
      <c r="CQ47" s="23">
        <v>0</v>
      </c>
      <c r="CR47" s="23">
        <v>0</v>
      </c>
      <c r="CS47" s="23">
        <v>0</v>
      </c>
      <c r="CT47" s="23">
        <v>0</v>
      </c>
      <c r="CU47" s="23">
        <v>0</v>
      </c>
      <c r="CV47" s="23">
        <v>0</v>
      </c>
      <c r="CW47" s="23">
        <v>0</v>
      </c>
      <c r="CX47" s="23">
        <v>0</v>
      </c>
      <c r="CY47" s="23">
        <v>0</v>
      </c>
      <c r="CZ47" s="23">
        <v>0</v>
      </c>
      <c r="DA47" s="23">
        <v>0</v>
      </c>
      <c r="DB47" s="23">
        <v>0</v>
      </c>
      <c r="DC47" s="23">
        <v>0</v>
      </c>
      <c r="DD47" s="23">
        <v>0</v>
      </c>
      <c r="DE47" s="23">
        <v>0</v>
      </c>
      <c r="DF47" s="23">
        <v>0</v>
      </c>
      <c r="DG47" s="23">
        <v>0</v>
      </c>
      <c r="DH47" s="23">
        <v>0</v>
      </c>
      <c r="DI47" s="23">
        <v>0</v>
      </c>
      <c r="DJ47" s="23">
        <v>0</v>
      </c>
      <c r="DK47" s="23" t="s">
        <v>6331</v>
      </c>
      <c r="DL47" s="23" t="s">
        <v>6331</v>
      </c>
      <c r="DM47" s="23" t="s">
        <v>72</v>
      </c>
      <c r="DN47" s="23" t="s">
        <v>72</v>
      </c>
      <c r="DO47" s="23" t="s">
        <v>72</v>
      </c>
      <c r="DP47" s="23" t="s">
        <v>72</v>
      </c>
      <c r="DQ47" s="23" t="s">
        <v>7175</v>
      </c>
      <c r="DR47" s="23" t="s">
        <v>7175</v>
      </c>
      <c r="DS47" s="23" t="s">
        <v>72</v>
      </c>
      <c r="DT47" s="23" t="s">
        <v>72</v>
      </c>
      <c r="DU47" s="23" t="s">
        <v>72</v>
      </c>
      <c r="DV47" s="23" t="s">
        <v>72</v>
      </c>
      <c r="DW47" s="23">
        <v>80</v>
      </c>
      <c r="DX47" s="23">
        <v>80</v>
      </c>
      <c r="DY47" s="23">
        <v>80</v>
      </c>
      <c r="DZ47" s="23">
        <v>0</v>
      </c>
      <c r="EA47" s="23">
        <v>0</v>
      </c>
      <c r="EB47" s="23">
        <v>0</v>
      </c>
      <c r="EC47" s="23">
        <v>80</v>
      </c>
      <c r="ED47" s="23">
        <v>80</v>
      </c>
      <c r="EE47" s="23">
        <v>80</v>
      </c>
      <c r="EF47" s="23">
        <v>80</v>
      </c>
      <c r="EG47" s="23">
        <v>0</v>
      </c>
      <c r="EH47" s="23">
        <v>0</v>
      </c>
      <c r="EI47" s="23">
        <v>0</v>
      </c>
      <c r="EJ47" s="23">
        <v>80</v>
      </c>
      <c r="EK47" s="23">
        <v>0</v>
      </c>
      <c r="EL47" s="23">
        <v>0</v>
      </c>
      <c r="EM47" s="23">
        <v>0</v>
      </c>
      <c r="EN47" s="23">
        <v>0</v>
      </c>
      <c r="EO47" s="23">
        <v>0</v>
      </c>
      <c r="EP47" s="23">
        <v>0</v>
      </c>
      <c r="EQ47" s="23">
        <v>0</v>
      </c>
      <c r="ER47" s="23">
        <v>0</v>
      </c>
      <c r="ES47" s="23">
        <v>0</v>
      </c>
      <c r="ET47" s="23">
        <v>0</v>
      </c>
      <c r="EU47" s="23">
        <v>0</v>
      </c>
      <c r="EV47" s="23">
        <v>0</v>
      </c>
      <c r="EW47" s="23">
        <v>0</v>
      </c>
      <c r="EX47" s="23">
        <v>0</v>
      </c>
      <c r="EY47" s="23">
        <v>0</v>
      </c>
      <c r="EZ47" s="23">
        <v>0</v>
      </c>
      <c r="FA47" s="23">
        <v>0</v>
      </c>
      <c r="FB47" s="23">
        <v>0</v>
      </c>
      <c r="FC47" s="23">
        <v>0</v>
      </c>
      <c r="FD47" s="23">
        <v>0</v>
      </c>
      <c r="FE47" s="23">
        <v>0</v>
      </c>
      <c r="FF47" s="23">
        <v>0</v>
      </c>
      <c r="FG47" s="23">
        <v>0</v>
      </c>
      <c r="FH47" s="23">
        <v>0</v>
      </c>
      <c r="FI47" s="23">
        <v>0</v>
      </c>
      <c r="FJ47" s="23">
        <v>0</v>
      </c>
      <c r="FK47" s="23">
        <v>0</v>
      </c>
      <c r="FL47" s="23">
        <v>0</v>
      </c>
      <c r="FM47" s="23">
        <v>80</v>
      </c>
      <c r="FN47" s="23" t="s">
        <v>152</v>
      </c>
      <c r="FO47" s="23" t="s">
        <v>444</v>
      </c>
      <c r="FP47" s="23">
        <v>0</v>
      </c>
      <c r="FQ47" s="23" t="s">
        <v>72</v>
      </c>
      <c r="FR47" s="23" t="s">
        <v>72</v>
      </c>
      <c r="FS47" s="23" t="s">
        <v>72</v>
      </c>
      <c r="FT47" s="23" t="s">
        <v>6348</v>
      </c>
      <c r="FU47" s="23" t="s">
        <v>6581</v>
      </c>
      <c r="FV47" s="23">
        <v>0</v>
      </c>
      <c r="FW47" s="23" t="s">
        <v>72</v>
      </c>
      <c r="FX47" s="23" t="s">
        <v>72</v>
      </c>
      <c r="FY47" s="23" t="s">
        <v>72</v>
      </c>
      <c r="FZ47" s="23" t="s">
        <v>6348</v>
      </c>
      <c r="GA47" s="23" t="s">
        <v>6581</v>
      </c>
      <c r="GB47" s="23" t="s">
        <v>72</v>
      </c>
      <c r="GC47" s="23" t="s">
        <v>72</v>
      </c>
      <c r="GD47" s="23" t="s">
        <v>72</v>
      </c>
      <c r="GE47" s="23" t="s">
        <v>72</v>
      </c>
      <c r="GF47" s="23">
        <v>25</v>
      </c>
      <c r="GG47" s="23">
        <v>25</v>
      </c>
      <c r="GH47" s="23">
        <v>25</v>
      </c>
      <c r="GI47" s="23">
        <v>0</v>
      </c>
      <c r="GJ47" s="23">
        <v>0</v>
      </c>
      <c r="GK47" s="23">
        <v>0</v>
      </c>
      <c r="GL47" s="23">
        <v>21</v>
      </c>
      <c r="GM47" s="23">
        <v>21</v>
      </c>
      <c r="GN47" s="23">
        <v>21</v>
      </c>
      <c r="GO47" s="23">
        <v>0</v>
      </c>
      <c r="GP47" s="23">
        <v>0</v>
      </c>
      <c r="GQ47" s="23">
        <v>0</v>
      </c>
      <c r="GR47" s="23">
        <v>0</v>
      </c>
      <c r="GS47" s="23">
        <v>0</v>
      </c>
      <c r="GT47" s="23">
        <v>0</v>
      </c>
      <c r="GU47" s="23">
        <v>0</v>
      </c>
      <c r="GV47" s="23">
        <v>0</v>
      </c>
      <c r="GW47" s="23">
        <v>0</v>
      </c>
      <c r="GX47" s="23">
        <v>0</v>
      </c>
      <c r="GY47" s="23">
        <v>0</v>
      </c>
      <c r="GZ47" s="23">
        <v>0</v>
      </c>
      <c r="HA47" s="23">
        <v>0</v>
      </c>
      <c r="HB47" s="23">
        <v>0</v>
      </c>
      <c r="HC47" s="23">
        <v>0</v>
      </c>
      <c r="HD47" s="23">
        <v>0</v>
      </c>
      <c r="HE47" s="23">
        <v>0</v>
      </c>
      <c r="HF47" s="23">
        <v>0</v>
      </c>
      <c r="HG47" s="23">
        <v>0</v>
      </c>
      <c r="HH47" s="23">
        <v>0</v>
      </c>
      <c r="HI47" s="23">
        <v>0</v>
      </c>
      <c r="HJ47" s="23">
        <v>0</v>
      </c>
      <c r="HK47" s="23">
        <v>0</v>
      </c>
      <c r="HL47" s="23">
        <v>0</v>
      </c>
      <c r="HM47" s="23">
        <v>0</v>
      </c>
      <c r="HN47" s="23">
        <v>0</v>
      </c>
      <c r="HO47" s="23">
        <v>0</v>
      </c>
      <c r="HP47" s="23" t="s">
        <v>68</v>
      </c>
      <c r="HQ47" s="23">
        <v>25</v>
      </c>
      <c r="HR47" s="23">
        <v>21</v>
      </c>
      <c r="HS47" s="23">
        <v>0</v>
      </c>
      <c r="HT47" s="23">
        <v>0</v>
      </c>
      <c r="HU47" s="23">
        <v>0</v>
      </c>
      <c r="HV47" s="23">
        <v>0</v>
      </c>
      <c r="HW47" s="22">
        <v>21</v>
      </c>
      <c r="HX47" s="22">
        <v>7</v>
      </c>
      <c r="HY47" s="23">
        <v>97</v>
      </c>
      <c r="HZ47" s="23">
        <v>13</v>
      </c>
      <c r="IA47" s="23"/>
      <c r="IB47" s="23"/>
      <c r="IC47" s="25" t="s">
        <v>7363</v>
      </c>
      <c r="ID47" s="26">
        <v>46</v>
      </c>
      <c r="IE47" s="260" t="s">
        <v>6420</v>
      </c>
      <c r="IF47" s="25" t="s">
        <v>7113</v>
      </c>
      <c r="IG47" s="260" t="s">
        <v>6421</v>
      </c>
      <c r="IH47" s="260" t="s">
        <v>6422</v>
      </c>
      <c r="II47" s="342" t="s">
        <v>6421</v>
      </c>
      <c r="IJ47" s="260">
        <v>44931</v>
      </c>
      <c r="IK47" s="261">
        <v>3</v>
      </c>
      <c r="IL47" s="262" t="s">
        <v>7176</v>
      </c>
      <c r="IM47" s="262" t="s">
        <v>6427</v>
      </c>
      <c r="IN47" s="262" t="s">
        <v>7177</v>
      </c>
      <c r="IO47" s="262" t="s">
        <v>72</v>
      </c>
      <c r="IP47" s="262" t="s">
        <v>72</v>
      </c>
      <c r="IQ47" s="262" t="s">
        <v>72</v>
      </c>
      <c r="IR47" s="262">
        <v>2</v>
      </c>
      <c r="IS47" s="262">
        <v>1</v>
      </c>
      <c r="IT47" s="262" t="s">
        <v>6406</v>
      </c>
      <c r="IU47" s="262" t="s">
        <v>6406</v>
      </c>
    </row>
    <row r="48" spans="1:255" ht="114.75">
      <c r="A48" s="22">
        <v>47</v>
      </c>
      <c r="B48" s="22" t="s">
        <v>6192</v>
      </c>
      <c r="C48" s="22" t="s">
        <v>277</v>
      </c>
      <c r="D48" s="22" t="s">
        <v>6752</v>
      </c>
      <c r="E48" s="22" t="s">
        <v>6747</v>
      </c>
      <c r="F48" s="22" t="s">
        <v>153</v>
      </c>
      <c r="G48" s="22" t="s">
        <v>6748</v>
      </c>
      <c r="H48" s="22" t="s">
        <v>6749</v>
      </c>
      <c r="I48" s="22">
        <v>2</v>
      </c>
      <c r="J48" s="22" t="s">
        <v>6750</v>
      </c>
      <c r="K48" s="24" t="s">
        <v>7165</v>
      </c>
      <c r="L48" s="24" t="s">
        <v>7252</v>
      </c>
      <c r="M48" s="22" t="s">
        <v>6334</v>
      </c>
      <c r="N48" s="22" t="s">
        <v>7364</v>
      </c>
      <c r="O48" s="22" t="s">
        <v>7168</v>
      </c>
      <c r="P48" s="22" t="s">
        <v>6131</v>
      </c>
      <c r="Q48" s="22" t="s">
        <v>7269</v>
      </c>
      <c r="R48" s="22" t="s">
        <v>7270</v>
      </c>
      <c r="S48" s="22" t="s">
        <v>7171</v>
      </c>
      <c r="T48" s="22" t="s">
        <v>7365</v>
      </c>
      <c r="U48" s="22">
        <v>47</v>
      </c>
      <c r="V48" s="22"/>
      <c r="W48" s="22" t="b">
        <v>0</v>
      </c>
      <c r="X48" s="22" t="b">
        <v>0</v>
      </c>
      <c r="Y48" s="22" t="s">
        <v>72</v>
      </c>
      <c r="Z48" s="22" t="b">
        <v>1</v>
      </c>
      <c r="AA48" s="22">
        <v>15</v>
      </c>
      <c r="AB48" s="22" t="b">
        <v>0</v>
      </c>
      <c r="AC48" s="22" t="b">
        <v>1</v>
      </c>
      <c r="AD48" s="22">
        <v>0</v>
      </c>
      <c r="AE48" s="22"/>
      <c r="AF48" s="22">
        <v>0</v>
      </c>
      <c r="AG48" s="22">
        <v>0</v>
      </c>
      <c r="AH48" s="23"/>
      <c r="AI48" s="350" t="s">
        <v>6292</v>
      </c>
      <c r="AJ48" s="350" t="s">
        <v>6291</v>
      </c>
      <c r="AK48" s="22">
        <v>6</v>
      </c>
      <c r="AL48" s="258" t="s">
        <v>5765</v>
      </c>
      <c r="AM48" s="258" t="s">
        <v>7249</v>
      </c>
      <c r="AN48" s="258" t="s">
        <v>5952</v>
      </c>
      <c r="AO48" s="22" t="s">
        <v>206</v>
      </c>
      <c r="AP48" s="23" t="s">
        <v>6291</v>
      </c>
      <c r="AQ48" s="23" t="s">
        <v>6291</v>
      </c>
      <c r="AR48" s="23">
        <v>0</v>
      </c>
      <c r="AS48" s="23" t="s">
        <v>72</v>
      </c>
      <c r="AT48" s="23" t="s">
        <v>72</v>
      </c>
      <c r="AU48" s="23" t="s">
        <v>72</v>
      </c>
      <c r="AV48" s="23" t="s">
        <v>277</v>
      </c>
      <c r="AW48" s="23" t="s">
        <v>277</v>
      </c>
      <c r="AX48" s="23" t="s">
        <v>72</v>
      </c>
      <c r="AY48" s="23" t="s">
        <v>72</v>
      </c>
      <c r="AZ48" s="23" t="s">
        <v>72</v>
      </c>
      <c r="BA48" s="23" t="s">
        <v>72</v>
      </c>
      <c r="BB48" s="23" t="s">
        <v>6335</v>
      </c>
      <c r="BC48" s="23" t="s">
        <v>6752</v>
      </c>
      <c r="BD48" s="23" t="s">
        <v>6752</v>
      </c>
      <c r="BE48" s="23">
        <v>0</v>
      </c>
      <c r="BF48" s="23" t="s">
        <v>72</v>
      </c>
      <c r="BG48" s="23" t="s">
        <v>72</v>
      </c>
      <c r="BH48" s="23" t="s">
        <v>72</v>
      </c>
      <c r="BI48" s="23" t="s">
        <v>569</v>
      </c>
      <c r="BJ48" s="23" t="s">
        <v>639</v>
      </c>
      <c r="BK48" s="23">
        <v>0</v>
      </c>
      <c r="BL48" s="23" t="s">
        <v>72</v>
      </c>
      <c r="BM48" s="23" t="s">
        <v>72</v>
      </c>
      <c r="BN48" s="23" t="s">
        <v>72</v>
      </c>
      <c r="BO48" s="350">
        <v>3</v>
      </c>
      <c r="BP48" s="350">
        <v>3</v>
      </c>
      <c r="BQ48" s="350">
        <v>0</v>
      </c>
      <c r="BR48" s="350">
        <v>0</v>
      </c>
      <c r="BS48" s="350">
        <v>0</v>
      </c>
      <c r="BT48" s="351">
        <v>0</v>
      </c>
      <c r="BU48" s="23" t="s">
        <v>41</v>
      </c>
      <c r="BV48" s="23" t="s">
        <v>39</v>
      </c>
      <c r="BW48" s="23" t="s">
        <v>72</v>
      </c>
      <c r="BX48" s="23" t="s">
        <v>72</v>
      </c>
      <c r="BY48" s="23" t="s">
        <v>72</v>
      </c>
      <c r="BZ48" s="23" t="s">
        <v>72</v>
      </c>
      <c r="CA48" s="23">
        <v>4</v>
      </c>
      <c r="CB48" s="23">
        <v>2</v>
      </c>
      <c r="CC48" s="23">
        <v>4</v>
      </c>
      <c r="CD48" s="23">
        <v>0</v>
      </c>
      <c r="CE48" s="23">
        <v>0</v>
      </c>
      <c r="CF48" s="23">
        <v>0</v>
      </c>
      <c r="CG48" s="23">
        <v>2</v>
      </c>
      <c r="CH48" s="23">
        <v>2</v>
      </c>
      <c r="CI48" s="23">
        <v>2</v>
      </c>
      <c r="CJ48" s="23">
        <v>0</v>
      </c>
      <c r="CK48" s="23">
        <v>0</v>
      </c>
      <c r="CL48" s="23">
        <v>0</v>
      </c>
      <c r="CM48" s="23">
        <v>0</v>
      </c>
      <c r="CN48" s="23">
        <v>0</v>
      </c>
      <c r="CO48" s="23">
        <v>0</v>
      </c>
      <c r="CP48" s="23">
        <v>0</v>
      </c>
      <c r="CQ48" s="23">
        <v>0</v>
      </c>
      <c r="CR48" s="23">
        <v>0</v>
      </c>
      <c r="CS48" s="23">
        <v>0</v>
      </c>
      <c r="CT48" s="23">
        <v>0</v>
      </c>
      <c r="CU48" s="23">
        <v>0</v>
      </c>
      <c r="CV48" s="23">
        <v>0</v>
      </c>
      <c r="CW48" s="23">
        <v>0</v>
      </c>
      <c r="CX48" s="23">
        <v>0</v>
      </c>
      <c r="CY48" s="23">
        <v>0</v>
      </c>
      <c r="CZ48" s="23">
        <v>0</v>
      </c>
      <c r="DA48" s="23">
        <v>0</v>
      </c>
      <c r="DB48" s="23">
        <v>0</v>
      </c>
      <c r="DC48" s="23">
        <v>0</v>
      </c>
      <c r="DD48" s="23">
        <v>0</v>
      </c>
      <c r="DE48" s="23">
        <v>0</v>
      </c>
      <c r="DF48" s="23">
        <v>0</v>
      </c>
      <c r="DG48" s="23">
        <v>0</v>
      </c>
      <c r="DH48" s="23">
        <v>0</v>
      </c>
      <c r="DI48" s="23">
        <v>0</v>
      </c>
      <c r="DJ48" s="23">
        <v>0</v>
      </c>
      <c r="DK48" s="23" t="s">
        <v>6571</v>
      </c>
      <c r="DL48" s="23" t="s">
        <v>6331</v>
      </c>
      <c r="DM48" s="23" t="s">
        <v>72</v>
      </c>
      <c r="DN48" s="23" t="s">
        <v>72</v>
      </c>
      <c r="DO48" s="23" t="s">
        <v>72</v>
      </c>
      <c r="DP48" s="23" t="s">
        <v>72</v>
      </c>
      <c r="DQ48" s="23" t="s">
        <v>7273</v>
      </c>
      <c r="DR48" s="23" t="s">
        <v>7175</v>
      </c>
      <c r="DS48" s="23" t="s">
        <v>72</v>
      </c>
      <c r="DT48" s="23" t="s">
        <v>72</v>
      </c>
      <c r="DU48" s="23" t="s">
        <v>72</v>
      </c>
      <c r="DV48" s="23" t="s">
        <v>72</v>
      </c>
      <c r="DW48" s="23">
        <v>80</v>
      </c>
      <c r="DX48" s="23">
        <v>40</v>
      </c>
      <c r="DY48" s="23">
        <v>80</v>
      </c>
      <c r="DZ48" s="23">
        <v>0</v>
      </c>
      <c r="EA48" s="23">
        <v>0</v>
      </c>
      <c r="EB48" s="23">
        <v>0</v>
      </c>
      <c r="EC48" s="23">
        <v>80</v>
      </c>
      <c r="ED48" s="23">
        <v>80</v>
      </c>
      <c r="EE48" s="23">
        <v>80</v>
      </c>
      <c r="EF48" s="23">
        <v>80</v>
      </c>
      <c r="EG48" s="23">
        <v>0</v>
      </c>
      <c r="EH48" s="23">
        <v>0</v>
      </c>
      <c r="EI48" s="23">
        <v>0</v>
      </c>
      <c r="EJ48" s="23">
        <v>80</v>
      </c>
      <c r="EK48" s="23">
        <v>0</v>
      </c>
      <c r="EL48" s="23">
        <v>0</v>
      </c>
      <c r="EM48" s="23">
        <v>0</v>
      </c>
      <c r="EN48" s="23">
        <v>0</v>
      </c>
      <c r="EO48" s="23">
        <v>0</v>
      </c>
      <c r="EP48" s="23">
        <v>0</v>
      </c>
      <c r="EQ48" s="23">
        <v>0</v>
      </c>
      <c r="ER48" s="23">
        <v>0</v>
      </c>
      <c r="ES48" s="23">
        <v>0</v>
      </c>
      <c r="ET48" s="23">
        <v>0</v>
      </c>
      <c r="EU48" s="23">
        <v>0</v>
      </c>
      <c r="EV48" s="23">
        <v>0</v>
      </c>
      <c r="EW48" s="23">
        <v>0</v>
      </c>
      <c r="EX48" s="23">
        <v>0</v>
      </c>
      <c r="EY48" s="23">
        <v>0</v>
      </c>
      <c r="EZ48" s="23">
        <v>0</v>
      </c>
      <c r="FA48" s="23">
        <v>0</v>
      </c>
      <c r="FB48" s="23">
        <v>0</v>
      </c>
      <c r="FC48" s="23">
        <v>0</v>
      </c>
      <c r="FD48" s="23">
        <v>0</v>
      </c>
      <c r="FE48" s="23">
        <v>0</v>
      </c>
      <c r="FF48" s="23">
        <v>0</v>
      </c>
      <c r="FG48" s="23">
        <v>0</v>
      </c>
      <c r="FH48" s="23">
        <v>0</v>
      </c>
      <c r="FI48" s="23">
        <v>0</v>
      </c>
      <c r="FJ48" s="23">
        <v>0</v>
      </c>
      <c r="FK48" s="23">
        <v>0</v>
      </c>
      <c r="FL48" s="23">
        <v>0</v>
      </c>
      <c r="FM48" s="23">
        <v>80</v>
      </c>
      <c r="FN48" s="23" t="s">
        <v>152</v>
      </c>
      <c r="FO48" s="23" t="s">
        <v>444</v>
      </c>
      <c r="FP48" s="23">
        <v>0</v>
      </c>
      <c r="FQ48" s="23" t="s">
        <v>72</v>
      </c>
      <c r="FR48" s="23" t="s">
        <v>72</v>
      </c>
      <c r="FS48" s="23" t="s">
        <v>72</v>
      </c>
      <c r="FT48" s="23" t="s">
        <v>6657</v>
      </c>
      <c r="FU48" s="23" t="s">
        <v>6347</v>
      </c>
      <c r="FV48" s="23">
        <v>0</v>
      </c>
      <c r="FW48" s="23" t="s">
        <v>72</v>
      </c>
      <c r="FX48" s="23" t="s">
        <v>72</v>
      </c>
      <c r="FY48" s="23" t="s">
        <v>72</v>
      </c>
      <c r="FZ48" s="23" t="s">
        <v>6657</v>
      </c>
      <c r="GA48" s="23" t="s">
        <v>6347</v>
      </c>
      <c r="GB48" s="23" t="s">
        <v>72</v>
      </c>
      <c r="GC48" s="23" t="s">
        <v>72</v>
      </c>
      <c r="GD48" s="23" t="s">
        <v>72</v>
      </c>
      <c r="GE48" s="23" t="s">
        <v>72</v>
      </c>
      <c r="GF48" s="23">
        <v>22</v>
      </c>
      <c r="GG48" s="23">
        <v>22</v>
      </c>
      <c r="GH48" s="23">
        <v>22</v>
      </c>
      <c r="GI48" s="23">
        <v>0</v>
      </c>
      <c r="GJ48" s="23">
        <v>0</v>
      </c>
      <c r="GK48" s="23">
        <v>0</v>
      </c>
      <c r="GL48" s="23">
        <v>27</v>
      </c>
      <c r="GM48" s="23">
        <v>27</v>
      </c>
      <c r="GN48" s="23">
        <v>27</v>
      </c>
      <c r="GO48" s="23">
        <v>0</v>
      </c>
      <c r="GP48" s="23">
        <v>0</v>
      </c>
      <c r="GQ48" s="23">
        <v>0</v>
      </c>
      <c r="GR48" s="23">
        <v>0</v>
      </c>
      <c r="GS48" s="23">
        <v>0</v>
      </c>
      <c r="GT48" s="23">
        <v>0</v>
      </c>
      <c r="GU48" s="23">
        <v>0</v>
      </c>
      <c r="GV48" s="23">
        <v>0</v>
      </c>
      <c r="GW48" s="23">
        <v>0</v>
      </c>
      <c r="GX48" s="23">
        <v>0</v>
      </c>
      <c r="GY48" s="23">
        <v>0</v>
      </c>
      <c r="GZ48" s="23">
        <v>0</v>
      </c>
      <c r="HA48" s="23">
        <v>0</v>
      </c>
      <c r="HB48" s="23">
        <v>0</v>
      </c>
      <c r="HC48" s="23">
        <v>0</v>
      </c>
      <c r="HD48" s="23">
        <v>0</v>
      </c>
      <c r="HE48" s="23">
        <v>0</v>
      </c>
      <c r="HF48" s="23">
        <v>0</v>
      </c>
      <c r="HG48" s="23">
        <v>0</v>
      </c>
      <c r="HH48" s="23">
        <v>0</v>
      </c>
      <c r="HI48" s="23">
        <v>0</v>
      </c>
      <c r="HJ48" s="23">
        <v>0</v>
      </c>
      <c r="HK48" s="23">
        <v>0</v>
      </c>
      <c r="HL48" s="23">
        <v>0</v>
      </c>
      <c r="HM48" s="23">
        <v>0</v>
      </c>
      <c r="HN48" s="23">
        <v>0</v>
      </c>
      <c r="HO48" s="23">
        <v>0</v>
      </c>
      <c r="HP48" s="23" t="s">
        <v>68</v>
      </c>
      <c r="HQ48" s="23">
        <v>22</v>
      </c>
      <c r="HR48" s="23">
        <v>27</v>
      </c>
      <c r="HS48" s="23">
        <v>0</v>
      </c>
      <c r="HT48" s="23">
        <v>0</v>
      </c>
      <c r="HU48" s="23">
        <v>0</v>
      </c>
      <c r="HV48" s="23">
        <v>0</v>
      </c>
      <c r="HW48" s="22">
        <v>22</v>
      </c>
      <c r="HX48" s="22">
        <v>7</v>
      </c>
      <c r="HY48" s="23">
        <v>97</v>
      </c>
      <c r="HZ48" s="23">
        <v>13</v>
      </c>
      <c r="IA48" s="23"/>
      <c r="IB48" s="23"/>
      <c r="IC48" s="25" t="s">
        <v>7366</v>
      </c>
      <c r="ID48" s="26">
        <v>47</v>
      </c>
      <c r="IE48" s="260" t="s">
        <v>6420</v>
      </c>
      <c r="IF48" s="25" t="s">
        <v>7114</v>
      </c>
      <c r="IG48" s="260" t="s">
        <v>6421</v>
      </c>
      <c r="IH48" s="260" t="s">
        <v>6422</v>
      </c>
      <c r="II48" s="342" t="s">
        <v>6421</v>
      </c>
      <c r="IJ48" s="260">
        <v>44931</v>
      </c>
      <c r="IK48" s="261">
        <v>3</v>
      </c>
      <c r="IL48" s="262" t="s">
        <v>7176</v>
      </c>
      <c r="IM48" s="262" t="s">
        <v>6427</v>
      </c>
      <c r="IN48" s="262" t="s">
        <v>7177</v>
      </c>
      <c r="IO48" s="262" t="s">
        <v>72</v>
      </c>
      <c r="IP48" s="262" t="s">
        <v>72</v>
      </c>
      <c r="IQ48" s="262" t="s">
        <v>72</v>
      </c>
      <c r="IR48" s="262">
        <v>2</v>
      </c>
      <c r="IS48" s="262">
        <v>1</v>
      </c>
      <c r="IT48" s="262" t="s">
        <v>6406</v>
      </c>
      <c r="IU48" s="262" t="s">
        <v>6406</v>
      </c>
    </row>
    <row r="49" spans="1:255" ht="114.75">
      <c r="A49" s="22">
        <v>48</v>
      </c>
      <c r="B49" s="22" t="s">
        <v>6192</v>
      </c>
      <c r="C49" s="22" t="s">
        <v>277</v>
      </c>
      <c r="D49" s="22" t="s">
        <v>6758</v>
      </c>
      <c r="E49" s="22" t="s">
        <v>6753</v>
      </c>
      <c r="F49" s="22" t="s">
        <v>153</v>
      </c>
      <c r="G49" s="22" t="s">
        <v>6754</v>
      </c>
      <c r="H49" s="22" t="s">
        <v>6755</v>
      </c>
      <c r="I49" s="22">
        <v>2</v>
      </c>
      <c r="J49" s="22" t="s">
        <v>6756</v>
      </c>
      <c r="K49" s="24" t="s">
        <v>7165</v>
      </c>
      <c r="L49" s="24" t="s">
        <v>7252</v>
      </c>
      <c r="M49" s="22" t="s">
        <v>6334</v>
      </c>
      <c r="N49" s="22" t="s">
        <v>7367</v>
      </c>
      <c r="O49" s="22" t="s">
        <v>7168</v>
      </c>
      <c r="P49" s="22" t="s">
        <v>6131</v>
      </c>
      <c r="Q49" s="22" t="s">
        <v>7169</v>
      </c>
      <c r="R49" s="22" t="s">
        <v>7170</v>
      </c>
      <c r="S49" s="22" t="s">
        <v>7171</v>
      </c>
      <c r="T49" s="22" t="s">
        <v>7330</v>
      </c>
      <c r="U49" s="22">
        <v>48</v>
      </c>
      <c r="V49" s="22"/>
      <c r="W49" s="22" t="b">
        <v>0</v>
      </c>
      <c r="X49" s="22" t="b">
        <v>0</v>
      </c>
      <c r="Y49" s="22" t="s">
        <v>72</v>
      </c>
      <c r="Z49" s="22" t="b">
        <v>1</v>
      </c>
      <c r="AA49" s="22">
        <v>21</v>
      </c>
      <c r="AB49" s="22" t="b">
        <v>0</v>
      </c>
      <c r="AC49" s="22" t="b">
        <v>1</v>
      </c>
      <c r="AD49" s="22">
        <v>0</v>
      </c>
      <c r="AE49" s="22"/>
      <c r="AF49" s="22">
        <v>0</v>
      </c>
      <c r="AG49" s="22">
        <v>0</v>
      </c>
      <c r="AH49" s="23"/>
      <c r="AI49" s="350" t="s">
        <v>6292</v>
      </c>
      <c r="AJ49" s="350" t="s">
        <v>6291</v>
      </c>
      <c r="AK49" s="22">
        <v>5</v>
      </c>
      <c r="AL49" s="258" t="s">
        <v>5765</v>
      </c>
      <c r="AM49" s="258" t="s">
        <v>7249</v>
      </c>
      <c r="AN49" s="258" t="s">
        <v>5949</v>
      </c>
      <c r="AO49" s="22" t="s">
        <v>206</v>
      </c>
      <c r="AP49" s="23" t="s">
        <v>6291</v>
      </c>
      <c r="AQ49" s="23" t="s">
        <v>6291</v>
      </c>
      <c r="AR49" s="23">
        <v>0</v>
      </c>
      <c r="AS49" s="23" t="s">
        <v>72</v>
      </c>
      <c r="AT49" s="23" t="s">
        <v>72</v>
      </c>
      <c r="AU49" s="23" t="s">
        <v>72</v>
      </c>
      <c r="AV49" s="23" t="s">
        <v>277</v>
      </c>
      <c r="AW49" s="23" t="s">
        <v>277</v>
      </c>
      <c r="AX49" s="23" t="s">
        <v>72</v>
      </c>
      <c r="AY49" s="23" t="s">
        <v>72</v>
      </c>
      <c r="AZ49" s="23" t="s">
        <v>72</v>
      </c>
      <c r="BA49" s="23" t="s">
        <v>72</v>
      </c>
      <c r="BB49" s="23" t="s">
        <v>6335</v>
      </c>
      <c r="BC49" s="23" t="s">
        <v>6758</v>
      </c>
      <c r="BD49" s="23" t="s">
        <v>6758</v>
      </c>
      <c r="BE49" s="23">
        <v>0</v>
      </c>
      <c r="BF49" s="23" t="s">
        <v>72</v>
      </c>
      <c r="BG49" s="23" t="s">
        <v>72</v>
      </c>
      <c r="BH49" s="23" t="s">
        <v>72</v>
      </c>
      <c r="BI49" s="23" t="s">
        <v>569</v>
      </c>
      <c r="BJ49" s="23" t="s">
        <v>639</v>
      </c>
      <c r="BK49" s="23">
        <v>0</v>
      </c>
      <c r="BL49" s="23" t="s">
        <v>72</v>
      </c>
      <c r="BM49" s="23" t="s">
        <v>72</v>
      </c>
      <c r="BN49" s="23" t="s">
        <v>72</v>
      </c>
      <c r="BO49" s="350">
        <v>3</v>
      </c>
      <c r="BP49" s="350">
        <v>3</v>
      </c>
      <c r="BQ49" s="350">
        <v>0</v>
      </c>
      <c r="BR49" s="350">
        <v>0</v>
      </c>
      <c r="BS49" s="350">
        <v>0</v>
      </c>
      <c r="BT49" s="351">
        <v>0</v>
      </c>
      <c r="BU49" s="23" t="s">
        <v>38</v>
      </c>
      <c r="BV49" s="23" t="s">
        <v>39</v>
      </c>
      <c r="BW49" s="23" t="s">
        <v>72</v>
      </c>
      <c r="BX49" s="23" t="s">
        <v>72</v>
      </c>
      <c r="BY49" s="23" t="s">
        <v>72</v>
      </c>
      <c r="BZ49" s="23" t="s">
        <v>72</v>
      </c>
      <c r="CA49" s="23">
        <v>4</v>
      </c>
      <c r="CB49" s="23">
        <v>4</v>
      </c>
      <c r="CC49" s="23">
        <v>4</v>
      </c>
      <c r="CD49" s="23">
        <v>0</v>
      </c>
      <c r="CE49" s="23">
        <v>0</v>
      </c>
      <c r="CF49" s="23">
        <v>0</v>
      </c>
      <c r="CG49" s="23">
        <v>2</v>
      </c>
      <c r="CH49" s="23">
        <v>2</v>
      </c>
      <c r="CI49" s="23">
        <v>2</v>
      </c>
      <c r="CJ49" s="23">
        <v>0</v>
      </c>
      <c r="CK49" s="23">
        <v>0</v>
      </c>
      <c r="CL49" s="23">
        <v>0</v>
      </c>
      <c r="CM49" s="23">
        <v>0</v>
      </c>
      <c r="CN49" s="23">
        <v>0</v>
      </c>
      <c r="CO49" s="23">
        <v>0</v>
      </c>
      <c r="CP49" s="23">
        <v>0</v>
      </c>
      <c r="CQ49" s="23">
        <v>0</v>
      </c>
      <c r="CR49" s="23">
        <v>0</v>
      </c>
      <c r="CS49" s="23">
        <v>0</v>
      </c>
      <c r="CT49" s="23">
        <v>0</v>
      </c>
      <c r="CU49" s="23">
        <v>0</v>
      </c>
      <c r="CV49" s="23">
        <v>0</v>
      </c>
      <c r="CW49" s="23">
        <v>0</v>
      </c>
      <c r="CX49" s="23">
        <v>0</v>
      </c>
      <c r="CY49" s="23">
        <v>0</v>
      </c>
      <c r="CZ49" s="23">
        <v>0</v>
      </c>
      <c r="DA49" s="23">
        <v>0</v>
      </c>
      <c r="DB49" s="23">
        <v>0</v>
      </c>
      <c r="DC49" s="23">
        <v>0</v>
      </c>
      <c r="DD49" s="23">
        <v>0</v>
      </c>
      <c r="DE49" s="23">
        <v>0</v>
      </c>
      <c r="DF49" s="23">
        <v>0</v>
      </c>
      <c r="DG49" s="23">
        <v>0</v>
      </c>
      <c r="DH49" s="23">
        <v>0</v>
      </c>
      <c r="DI49" s="23">
        <v>0</v>
      </c>
      <c r="DJ49" s="23">
        <v>0</v>
      </c>
      <c r="DK49" s="23" t="s">
        <v>6331</v>
      </c>
      <c r="DL49" s="23" t="s">
        <v>6331</v>
      </c>
      <c r="DM49" s="23" t="s">
        <v>72</v>
      </c>
      <c r="DN49" s="23" t="s">
        <v>72</v>
      </c>
      <c r="DO49" s="23" t="s">
        <v>72</v>
      </c>
      <c r="DP49" s="23" t="s">
        <v>72</v>
      </c>
      <c r="DQ49" s="23" t="s">
        <v>7175</v>
      </c>
      <c r="DR49" s="23" t="s">
        <v>7175</v>
      </c>
      <c r="DS49" s="23" t="s">
        <v>72</v>
      </c>
      <c r="DT49" s="23" t="s">
        <v>72</v>
      </c>
      <c r="DU49" s="23" t="s">
        <v>72</v>
      </c>
      <c r="DV49" s="23" t="s">
        <v>72</v>
      </c>
      <c r="DW49" s="23">
        <v>80</v>
      </c>
      <c r="DX49" s="23">
        <v>80</v>
      </c>
      <c r="DY49" s="23">
        <v>80</v>
      </c>
      <c r="DZ49" s="23">
        <v>0</v>
      </c>
      <c r="EA49" s="23">
        <v>0</v>
      </c>
      <c r="EB49" s="23">
        <v>0</v>
      </c>
      <c r="EC49" s="23">
        <v>80</v>
      </c>
      <c r="ED49" s="23">
        <v>80</v>
      </c>
      <c r="EE49" s="23">
        <v>80</v>
      </c>
      <c r="EF49" s="23">
        <v>80</v>
      </c>
      <c r="EG49" s="23">
        <v>0</v>
      </c>
      <c r="EH49" s="23">
        <v>0</v>
      </c>
      <c r="EI49" s="23">
        <v>0</v>
      </c>
      <c r="EJ49" s="23">
        <v>80</v>
      </c>
      <c r="EK49" s="23">
        <v>0</v>
      </c>
      <c r="EL49" s="23">
        <v>0</v>
      </c>
      <c r="EM49" s="23">
        <v>0</v>
      </c>
      <c r="EN49" s="23">
        <v>0</v>
      </c>
      <c r="EO49" s="23">
        <v>0</v>
      </c>
      <c r="EP49" s="23">
        <v>0</v>
      </c>
      <c r="EQ49" s="23">
        <v>0</v>
      </c>
      <c r="ER49" s="23">
        <v>0</v>
      </c>
      <c r="ES49" s="23">
        <v>0</v>
      </c>
      <c r="ET49" s="23">
        <v>0</v>
      </c>
      <c r="EU49" s="23">
        <v>0</v>
      </c>
      <c r="EV49" s="23">
        <v>0</v>
      </c>
      <c r="EW49" s="23">
        <v>0</v>
      </c>
      <c r="EX49" s="23">
        <v>0</v>
      </c>
      <c r="EY49" s="23">
        <v>0</v>
      </c>
      <c r="EZ49" s="23">
        <v>0</v>
      </c>
      <c r="FA49" s="23">
        <v>0</v>
      </c>
      <c r="FB49" s="23">
        <v>0</v>
      </c>
      <c r="FC49" s="23">
        <v>0</v>
      </c>
      <c r="FD49" s="23">
        <v>0</v>
      </c>
      <c r="FE49" s="23">
        <v>0</v>
      </c>
      <c r="FF49" s="23">
        <v>0</v>
      </c>
      <c r="FG49" s="23">
        <v>0</v>
      </c>
      <c r="FH49" s="23">
        <v>0</v>
      </c>
      <c r="FI49" s="23">
        <v>0</v>
      </c>
      <c r="FJ49" s="23">
        <v>0</v>
      </c>
      <c r="FK49" s="23">
        <v>0</v>
      </c>
      <c r="FL49" s="23">
        <v>0</v>
      </c>
      <c r="FM49" s="23">
        <v>80</v>
      </c>
      <c r="FN49" s="23" t="s">
        <v>152</v>
      </c>
      <c r="FO49" s="23" t="s">
        <v>444</v>
      </c>
      <c r="FP49" s="23">
        <v>0</v>
      </c>
      <c r="FQ49" s="23" t="s">
        <v>72</v>
      </c>
      <c r="FR49" s="23" t="s">
        <v>72</v>
      </c>
      <c r="FS49" s="23" t="s">
        <v>72</v>
      </c>
      <c r="FT49" s="23" t="s">
        <v>6346</v>
      </c>
      <c r="FU49" s="23" t="s">
        <v>6657</v>
      </c>
      <c r="FV49" s="23">
        <v>0</v>
      </c>
      <c r="FW49" s="23" t="s">
        <v>72</v>
      </c>
      <c r="FX49" s="23" t="s">
        <v>72</v>
      </c>
      <c r="FY49" s="23" t="s">
        <v>72</v>
      </c>
      <c r="FZ49" s="23" t="s">
        <v>6346</v>
      </c>
      <c r="GA49" s="23" t="s">
        <v>6657</v>
      </c>
      <c r="GB49" s="23" t="s">
        <v>72</v>
      </c>
      <c r="GC49" s="23" t="s">
        <v>72</v>
      </c>
      <c r="GD49" s="23" t="s">
        <v>72</v>
      </c>
      <c r="GE49" s="23" t="s">
        <v>72</v>
      </c>
      <c r="GF49" s="23">
        <v>26</v>
      </c>
      <c r="GG49" s="23">
        <v>26</v>
      </c>
      <c r="GH49" s="23">
        <v>26</v>
      </c>
      <c r="GI49" s="23">
        <v>0</v>
      </c>
      <c r="GJ49" s="23">
        <v>0</v>
      </c>
      <c r="GK49" s="23">
        <v>0</v>
      </c>
      <c r="GL49" s="23">
        <v>22</v>
      </c>
      <c r="GM49" s="23">
        <v>22</v>
      </c>
      <c r="GN49" s="23">
        <v>22</v>
      </c>
      <c r="GO49" s="23">
        <v>0</v>
      </c>
      <c r="GP49" s="23">
        <v>0</v>
      </c>
      <c r="GQ49" s="23">
        <v>0</v>
      </c>
      <c r="GR49" s="23">
        <v>0</v>
      </c>
      <c r="GS49" s="23">
        <v>0</v>
      </c>
      <c r="GT49" s="23">
        <v>0</v>
      </c>
      <c r="GU49" s="23">
        <v>0</v>
      </c>
      <c r="GV49" s="23">
        <v>0</v>
      </c>
      <c r="GW49" s="23">
        <v>0</v>
      </c>
      <c r="GX49" s="23">
        <v>0</v>
      </c>
      <c r="GY49" s="23">
        <v>0</v>
      </c>
      <c r="GZ49" s="23">
        <v>0</v>
      </c>
      <c r="HA49" s="23">
        <v>0</v>
      </c>
      <c r="HB49" s="23">
        <v>0</v>
      </c>
      <c r="HC49" s="23">
        <v>0</v>
      </c>
      <c r="HD49" s="23">
        <v>0</v>
      </c>
      <c r="HE49" s="23">
        <v>0</v>
      </c>
      <c r="HF49" s="23">
        <v>0</v>
      </c>
      <c r="HG49" s="23">
        <v>0</v>
      </c>
      <c r="HH49" s="23">
        <v>0</v>
      </c>
      <c r="HI49" s="23">
        <v>0</v>
      </c>
      <c r="HJ49" s="23">
        <v>0</v>
      </c>
      <c r="HK49" s="23">
        <v>0</v>
      </c>
      <c r="HL49" s="23">
        <v>0</v>
      </c>
      <c r="HM49" s="23">
        <v>0</v>
      </c>
      <c r="HN49" s="23">
        <v>0</v>
      </c>
      <c r="HO49" s="23">
        <v>0</v>
      </c>
      <c r="HP49" s="23" t="s">
        <v>68</v>
      </c>
      <c r="HQ49" s="23">
        <v>26</v>
      </c>
      <c r="HR49" s="23">
        <v>22</v>
      </c>
      <c r="HS49" s="23">
        <v>0</v>
      </c>
      <c r="HT49" s="23">
        <v>0</v>
      </c>
      <c r="HU49" s="23">
        <v>0</v>
      </c>
      <c r="HV49" s="23">
        <v>0</v>
      </c>
      <c r="HW49" s="22">
        <v>22</v>
      </c>
      <c r="HX49" s="22">
        <v>1</v>
      </c>
      <c r="HY49" s="23">
        <v>97</v>
      </c>
      <c r="HZ49" s="23">
        <v>13</v>
      </c>
      <c r="IA49" s="23"/>
      <c r="IB49" s="23"/>
      <c r="IC49" s="25" t="s">
        <v>7368</v>
      </c>
      <c r="ID49" s="26">
        <v>48</v>
      </c>
      <c r="IE49" s="260" t="s">
        <v>6420</v>
      </c>
      <c r="IF49" s="25" t="s">
        <v>7115</v>
      </c>
      <c r="IG49" s="260" t="s">
        <v>6421</v>
      </c>
      <c r="IH49" s="260" t="s">
        <v>6422</v>
      </c>
      <c r="II49" s="342" t="s">
        <v>6421</v>
      </c>
      <c r="IJ49" s="260">
        <v>44931</v>
      </c>
      <c r="IK49" s="261">
        <v>3</v>
      </c>
      <c r="IL49" s="262" t="s">
        <v>7176</v>
      </c>
      <c r="IM49" s="262" t="s">
        <v>6427</v>
      </c>
      <c r="IN49" s="262" t="s">
        <v>7177</v>
      </c>
      <c r="IO49" s="262" t="s">
        <v>72</v>
      </c>
      <c r="IP49" s="262" t="s">
        <v>72</v>
      </c>
      <c r="IQ49" s="262" t="s">
        <v>72</v>
      </c>
      <c r="IR49" s="262">
        <v>2</v>
      </c>
      <c r="IS49" s="262">
        <v>1</v>
      </c>
      <c r="IT49" s="262" t="s">
        <v>6406</v>
      </c>
      <c r="IU49" s="262" t="s">
        <v>6406</v>
      </c>
    </row>
    <row r="50" spans="1:255" ht="114.75">
      <c r="A50" s="22">
        <v>49</v>
      </c>
      <c r="B50" s="22" t="s">
        <v>6192</v>
      </c>
      <c r="C50" s="22" t="s">
        <v>277</v>
      </c>
      <c r="D50" s="22" t="s">
        <v>6764</v>
      </c>
      <c r="E50" s="22" t="s">
        <v>6759</v>
      </c>
      <c r="F50" s="22" t="s">
        <v>153</v>
      </c>
      <c r="G50" s="22" t="s">
        <v>6760</v>
      </c>
      <c r="H50" s="22" t="s">
        <v>6761</v>
      </c>
      <c r="I50" s="22">
        <v>2</v>
      </c>
      <c r="J50" s="22" t="s">
        <v>6762</v>
      </c>
      <c r="K50" s="24" t="s">
        <v>7165</v>
      </c>
      <c r="L50" s="24" t="s">
        <v>7252</v>
      </c>
      <c r="M50" s="22" t="s">
        <v>6334</v>
      </c>
      <c r="N50" s="22" t="s">
        <v>7369</v>
      </c>
      <c r="O50" s="22" t="s">
        <v>7168</v>
      </c>
      <c r="P50" s="22" t="s">
        <v>6131</v>
      </c>
      <c r="Q50" s="22" t="s">
        <v>7370</v>
      </c>
      <c r="R50" s="22" t="s">
        <v>7371</v>
      </c>
      <c r="S50" s="22" t="s">
        <v>7171</v>
      </c>
      <c r="T50" s="22" t="s">
        <v>7353</v>
      </c>
      <c r="U50" s="22">
        <v>49</v>
      </c>
      <c r="V50" s="22"/>
      <c r="W50" s="22" t="b">
        <v>1</v>
      </c>
      <c r="X50" s="22" t="b">
        <v>0</v>
      </c>
      <c r="Y50" s="22" t="s">
        <v>72</v>
      </c>
      <c r="Z50" s="22" t="b">
        <v>1</v>
      </c>
      <c r="AA50" s="22">
        <v>16</v>
      </c>
      <c r="AB50" s="22" t="b">
        <v>0</v>
      </c>
      <c r="AC50" s="22" t="b">
        <v>1</v>
      </c>
      <c r="AD50" s="22">
        <v>0</v>
      </c>
      <c r="AE50" s="22"/>
      <c r="AF50" s="22">
        <v>0</v>
      </c>
      <c r="AG50" s="22">
        <v>0</v>
      </c>
      <c r="AH50" s="23"/>
      <c r="AI50" s="350" t="s">
        <v>6292</v>
      </c>
      <c r="AJ50" s="350" t="s">
        <v>6291</v>
      </c>
      <c r="AK50" s="22">
        <v>4</v>
      </c>
      <c r="AL50" s="258" t="s">
        <v>5765</v>
      </c>
      <c r="AM50" s="258" t="s">
        <v>7249</v>
      </c>
      <c r="AN50" s="258" t="s">
        <v>5949</v>
      </c>
      <c r="AO50" s="22" t="s">
        <v>206</v>
      </c>
      <c r="AP50" s="23" t="s">
        <v>6291</v>
      </c>
      <c r="AQ50" s="23" t="s">
        <v>6291</v>
      </c>
      <c r="AR50" s="23">
        <v>0</v>
      </c>
      <c r="AS50" s="23" t="s">
        <v>72</v>
      </c>
      <c r="AT50" s="23" t="s">
        <v>72</v>
      </c>
      <c r="AU50" s="23" t="s">
        <v>72</v>
      </c>
      <c r="AV50" s="23" t="s">
        <v>277</v>
      </c>
      <c r="AW50" s="23" t="s">
        <v>277</v>
      </c>
      <c r="AX50" s="23" t="s">
        <v>72</v>
      </c>
      <c r="AY50" s="23" t="s">
        <v>72</v>
      </c>
      <c r="AZ50" s="23" t="s">
        <v>72</v>
      </c>
      <c r="BA50" s="23" t="s">
        <v>72</v>
      </c>
      <c r="BB50" s="23" t="s">
        <v>6335</v>
      </c>
      <c r="BC50" s="23" t="s">
        <v>6764</v>
      </c>
      <c r="BD50" s="23" t="s">
        <v>6764</v>
      </c>
      <c r="BE50" s="23">
        <v>0</v>
      </c>
      <c r="BF50" s="23" t="s">
        <v>72</v>
      </c>
      <c r="BG50" s="23" t="s">
        <v>72</v>
      </c>
      <c r="BH50" s="23" t="s">
        <v>72</v>
      </c>
      <c r="BI50" s="23" t="s">
        <v>569</v>
      </c>
      <c r="BJ50" s="23" t="s">
        <v>639</v>
      </c>
      <c r="BK50" s="23">
        <v>0</v>
      </c>
      <c r="BL50" s="23" t="s">
        <v>72</v>
      </c>
      <c r="BM50" s="23" t="s">
        <v>72</v>
      </c>
      <c r="BN50" s="23" t="s">
        <v>72</v>
      </c>
      <c r="BO50" s="350">
        <v>3</v>
      </c>
      <c r="BP50" s="350">
        <v>3</v>
      </c>
      <c r="BQ50" s="350">
        <v>0</v>
      </c>
      <c r="BR50" s="350">
        <v>0</v>
      </c>
      <c r="BS50" s="350">
        <v>0</v>
      </c>
      <c r="BT50" s="351">
        <v>0</v>
      </c>
      <c r="BU50" s="23" t="s">
        <v>6765</v>
      </c>
      <c r="BV50" s="23" t="s">
        <v>39</v>
      </c>
      <c r="BW50" s="23" t="s">
        <v>72</v>
      </c>
      <c r="BX50" s="23" t="s">
        <v>72</v>
      </c>
      <c r="BY50" s="23" t="s">
        <v>72</v>
      </c>
      <c r="BZ50" s="23" t="s">
        <v>72</v>
      </c>
      <c r="CA50" s="23">
        <v>4</v>
      </c>
      <c r="CB50" s="23">
        <v>3</v>
      </c>
      <c r="CC50" s="23">
        <v>3</v>
      </c>
      <c r="CD50" s="23">
        <v>0</v>
      </c>
      <c r="CE50" s="23">
        <v>0</v>
      </c>
      <c r="CF50" s="23">
        <v>0</v>
      </c>
      <c r="CG50" s="23">
        <v>2</v>
      </c>
      <c r="CH50" s="23">
        <v>2</v>
      </c>
      <c r="CI50" s="23">
        <v>2</v>
      </c>
      <c r="CJ50" s="23">
        <v>0</v>
      </c>
      <c r="CK50" s="23">
        <v>0</v>
      </c>
      <c r="CL50" s="23">
        <v>0</v>
      </c>
      <c r="CM50" s="23">
        <v>0</v>
      </c>
      <c r="CN50" s="23">
        <v>0</v>
      </c>
      <c r="CO50" s="23">
        <v>0</v>
      </c>
      <c r="CP50" s="23">
        <v>0</v>
      </c>
      <c r="CQ50" s="23">
        <v>0</v>
      </c>
      <c r="CR50" s="23">
        <v>0</v>
      </c>
      <c r="CS50" s="23">
        <v>0</v>
      </c>
      <c r="CT50" s="23">
        <v>0</v>
      </c>
      <c r="CU50" s="23">
        <v>0</v>
      </c>
      <c r="CV50" s="23">
        <v>0</v>
      </c>
      <c r="CW50" s="23">
        <v>0</v>
      </c>
      <c r="CX50" s="23">
        <v>0</v>
      </c>
      <c r="CY50" s="23">
        <v>0</v>
      </c>
      <c r="CZ50" s="23">
        <v>0</v>
      </c>
      <c r="DA50" s="23">
        <v>0</v>
      </c>
      <c r="DB50" s="23">
        <v>0</v>
      </c>
      <c r="DC50" s="23">
        <v>0</v>
      </c>
      <c r="DD50" s="23">
        <v>0</v>
      </c>
      <c r="DE50" s="23">
        <v>0</v>
      </c>
      <c r="DF50" s="23">
        <v>0</v>
      </c>
      <c r="DG50" s="23">
        <v>0</v>
      </c>
      <c r="DH50" s="23">
        <v>0</v>
      </c>
      <c r="DI50" s="23">
        <v>0</v>
      </c>
      <c r="DJ50" s="23">
        <v>0</v>
      </c>
      <c r="DK50" s="23" t="s">
        <v>6766</v>
      </c>
      <c r="DL50" s="23" t="s">
        <v>6331</v>
      </c>
      <c r="DM50" s="23" t="s">
        <v>72</v>
      </c>
      <c r="DN50" s="23" t="s">
        <v>72</v>
      </c>
      <c r="DO50" s="23" t="s">
        <v>72</v>
      </c>
      <c r="DP50" s="23" t="s">
        <v>72</v>
      </c>
      <c r="DQ50" s="23" t="s">
        <v>7372</v>
      </c>
      <c r="DR50" s="23" t="s">
        <v>7175</v>
      </c>
      <c r="DS50" s="23" t="s">
        <v>72</v>
      </c>
      <c r="DT50" s="23" t="s">
        <v>72</v>
      </c>
      <c r="DU50" s="23" t="s">
        <v>72</v>
      </c>
      <c r="DV50" s="23" t="s">
        <v>72</v>
      </c>
      <c r="DW50" s="23">
        <v>80</v>
      </c>
      <c r="DX50" s="23">
        <v>76</v>
      </c>
      <c r="DY50" s="23">
        <v>76</v>
      </c>
      <c r="DZ50" s="23">
        <v>0</v>
      </c>
      <c r="EA50" s="23">
        <v>0</v>
      </c>
      <c r="EB50" s="23">
        <v>0</v>
      </c>
      <c r="EC50" s="23">
        <v>80</v>
      </c>
      <c r="ED50" s="23">
        <v>80</v>
      </c>
      <c r="EE50" s="23">
        <v>80</v>
      </c>
      <c r="EF50" s="23">
        <v>80</v>
      </c>
      <c r="EG50" s="23">
        <v>0</v>
      </c>
      <c r="EH50" s="23">
        <v>0</v>
      </c>
      <c r="EI50" s="23">
        <v>0</v>
      </c>
      <c r="EJ50" s="23">
        <v>80</v>
      </c>
      <c r="EK50" s="23">
        <v>0</v>
      </c>
      <c r="EL50" s="23">
        <v>0</v>
      </c>
      <c r="EM50" s="23">
        <v>0</v>
      </c>
      <c r="EN50" s="23">
        <v>0</v>
      </c>
      <c r="EO50" s="23">
        <v>0</v>
      </c>
      <c r="EP50" s="23">
        <v>0</v>
      </c>
      <c r="EQ50" s="23">
        <v>0</v>
      </c>
      <c r="ER50" s="23">
        <v>0</v>
      </c>
      <c r="ES50" s="23">
        <v>0</v>
      </c>
      <c r="ET50" s="23">
        <v>0</v>
      </c>
      <c r="EU50" s="23">
        <v>0</v>
      </c>
      <c r="EV50" s="23">
        <v>0</v>
      </c>
      <c r="EW50" s="23">
        <v>0</v>
      </c>
      <c r="EX50" s="23">
        <v>0</v>
      </c>
      <c r="EY50" s="23">
        <v>0</v>
      </c>
      <c r="EZ50" s="23">
        <v>0</v>
      </c>
      <c r="FA50" s="23">
        <v>0</v>
      </c>
      <c r="FB50" s="23">
        <v>0</v>
      </c>
      <c r="FC50" s="23">
        <v>0</v>
      </c>
      <c r="FD50" s="23">
        <v>0</v>
      </c>
      <c r="FE50" s="23">
        <v>0</v>
      </c>
      <c r="FF50" s="23">
        <v>0</v>
      </c>
      <c r="FG50" s="23">
        <v>0</v>
      </c>
      <c r="FH50" s="23">
        <v>0</v>
      </c>
      <c r="FI50" s="23">
        <v>0</v>
      </c>
      <c r="FJ50" s="23">
        <v>0</v>
      </c>
      <c r="FK50" s="23">
        <v>0</v>
      </c>
      <c r="FL50" s="23">
        <v>0</v>
      </c>
      <c r="FM50" s="23">
        <v>80</v>
      </c>
      <c r="FN50" s="23" t="s">
        <v>152</v>
      </c>
      <c r="FO50" s="23" t="s">
        <v>444</v>
      </c>
      <c r="FP50" s="23">
        <v>0</v>
      </c>
      <c r="FQ50" s="23" t="s">
        <v>72</v>
      </c>
      <c r="FR50" s="23" t="s">
        <v>72</v>
      </c>
      <c r="FS50" s="23" t="s">
        <v>72</v>
      </c>
      <c r="FT50" s="23" t="s">
        <v>6463</v>
      </c>
      <c r="FU50" s="23" t="s">
        <v>6509</v>
      </c>
      <c r="FV50" s="23">
        <v>0</v>
      </c>
      <c r="FW50" s="23" t="s">
        <v>72</v>
      </c>
      <c r="FX50" s="23" t="s">
        <v>72</v>
      </c>
      <c r="FY50" s="23" t="s">
        <v>72</v>
      </c>
      <c r="FZ50" s="23" t="s">
        <v>6463</v>
      </c>
      <c r="GA50" s="23" t="s">
        <v>6509</v>
      </c>
      <c r="GB50" s="23" t="s">
        <v>72</v>
      </c>
      <c r="GC50" s="23" t="s">
        <v>72</v>
      </c>
      <c r="GD50" s="23" t="s">
        <v>72</v>
      </c>
      <c r="GE50" s="23" t="s">
        <v>72</v>
      </c>
      <c r="GF50" s="23">
        <v>44</v>
      </c>
      <c r="GG50" s="23">
        <v>44</v>
      </c>
      <c r="GH50" s="23">
        <v>44</v>
      </c>
      <c r="GI50" s="23">
        <v>0</v>
      </c>
      <c r="GJ50" s="23">
        <v>0</v>
      </c>
      <c r="GK50" s="23">
        <v>0</v>
      </c>
      <c r="GL50" s="23">
        <v>41</v>
      </c>
      <c r="GM50" s="23">
        <v>41</v>
      </c>
      <c r="GN50" s="23">
        <v>41</v>
      </c>
      <c r="GO50" s="23">
        <v>0</v>
      </c>
      <c r="GP50" s="23">
        <v>0</v>
      </c>
      <c r="GQ50" s="23">
        <v>0</v>
      </c>
      <c r="GR50" s="23">
        <v>0</v>
      </c>
      <c r="GS50" s="23">
        <v>0</v>
      </c>
      <c r="GT50" s="23">
        <v>0</v>
      </c>
      <c r="GU50" s="23">
        <v>0</v>
      </c>
      <c r="GV50" s="23">
        <v>0</v>
      </c>
      <c r="GW50" s="23">
        <v>0</v>
      </c>
      <c r="GX50" s="23">
        <v>0</v>
      </c>
      <c r="GY50" s="23">
        <v>0</v>
      </c>
      <c r="GZ50" s="23">
        <v>0</v>
      </c>
      <c r="HA50" s="23">
        <v>0</v>
      </c>
      <c r="HB50" s="23">
        <v>0</v>
      </c>
      <c r="HC50" s="23">
        <v>0</v>
      </c>
      <c r="HD50" s="23">
        <v>0</v>
      </c>
      <c r="HE50" s="23">
        <v>0</v>
      </c>
      <c r="HF50" s="23">
        <v>0</v>
      </c>
      <c r="HG50" s="23">
        <v>0</v>
      </c>
      <c r="HH50" s="23">
        <v>0</v>
      </c>
      <c r="HI50" s="23">
        <v>0</v>
      </c>
      <c r="HJ50" s="23">
        <v>0</v>
      </c>
      <c r="HK50" s="23">
        <v>0</v>
      </c>
      <c r="HL50" s="23">
        <v>0</v>
      </c>
      <c r="HM50" s="23">
        <v>0</v>
      </c>
      <c r="HN50" s="23">
        <v>0</v>
      </c>
      <c r="HO50" s="23">
        <v>0</v>
      </c>
      <c r="HP50" s="23" t="s">
        <v>68</v>
      </c>
      <c r="HQ50" s="23">
        <v>44</v>
      </c>
      <c r="HR50" s="23">
        <v>41</v>
      </c>
      <c r="HS50" s="23">
        <v>0</v>
      </c>
      <c r="HT50" s="23">
        <v>0</v>
      </c>
      <c r="HU50" s="23">
        <v>0</v>
      </c>
      <c r="HV50" s="23">
        <v>0</v>
      </c>
      <c r="HW50" s="22">
        <v>41</v>
      </c>
      <c r="HX50" s="22">
        <v>25</v>
      </c>
      <c r="HY50" s="23">
        <v>97</v>
      </c>
      <c r="HZ50" s="23">
        <v>13</v>
      </c>
      <c r="IA50" s="23"/>
      <c r="IB50" s="23"/>
      <c r="IC50" s="25" t="s">
        <v>7373</v>
      </c>
      <c r="ID50" s="26">
        <v>49</v>
      </c>
      <c r="IE50" s="260" t="s">
        <v>6420</v>
      </c>
      <c r="IF50" s="25" t="s">
        <v>7116</v>
      </c>
      <c r="IG50" s="260" t="s">
        <v>6421</v>
      </c>
      <c r="IH50" s="260" t="s">
        <v>6422</v>
      </c>
      <c r="II50" s="342" t="s">
        <v>6421</v>
      </c>
      <c r="IJ50" s="260">
        <v>44931</v>
      </c>
      <c r="IK50" s="261">
        <v>3</v>
      </c>
      <c r="IL50" s="262" t="s">
        <v>7176</v>
      </c>
      <c r="IM50" s="262" t="s">
        <v>6427</v>
      </c>
      <c r="IN50" s="262" t="s">
        <v>7177</v>
      </c>
      <c r="IO50" s="262" t="s">
        <v>72</v>
      </c>
      <c r="IP50" s="262" t="s">
        <v>72</v>
      </c>
      <c r="IQ50" s="262" t="s">
        <v>72</v>
      </c>
      <c r="IR50" s="262">
        <v>2</v>
      </c>
      <c r="IS50" s="262">
        <v>1</v>
      </c>
      <c r="IT50" s="262" t="s">
        <v>6406</v>
      </c>
      <c r="IU50" s="262" t="s">
        <v>6406</v>
      </c>
    </row>
    <row r="51" spans="1:255" ht="114.75">
      <c r="A51" s="22">
        <v>50</v>
      </c>
      <c r="B51" s="22" t="s">
        <v>6192</v>
      </c>
      <c r="C51" s="22" t="s">
        <v>277</v>
      </c>
      <c r="D51" s="22" t="s">
        <v>6772</v>
      </c>
      <c r="E51" s="22" t="s">
        <v>6767</v>
      </c>
      <c r="F51" s="22" t="s">
        <v>153</v>
      </c>
      <c r="G51" s="22" t="s">
        <v>6768</v>
      </c>
      <c r="H51" s="22" t="s">
        <v>6769</v>
      </c>
      <c r="I51" s="22">
        <v>2</v>
      </c>
      <c r="J51" s="22" t="s">
        <v>6770</v>
      </c>
      <c r="K51" s="24" t="s">
        <v>7165</v>
      </c>
      <c r="L51" s="24" t="s">
        <v>7252</v>
      </c>
      <c r="M51" s="22" t="s">
        <v>6334</v>
      </c>
      <c r="N51" s="22" t="s">
        <v>7374</v>
      </c>
      <c r="O51" s="22" t="s">
        <v>7168</v>
      </c>
      <c r="P51" s="22" t="s">
        <v>6131</v>
      </c>
      <c r="Q51" s="22" t="s">
        <v>7375</v>
      </c>
      <c r="R51" s="22" t="s">
        <v>7376</v>
      </c>
      <c r="S51" s="22" t="s">
        <v>7171</v>
      </c>
      <c r="T51" s="22" t="s">
        <v>7377</v>
      </c>
      <c r="U51" s="22">
        <v>50</v>
      </c>
      <c r="V51" s="22"/>
      <c r="W51" s="22" t="b">
        <v>0</v>
      </c>
      <c r="X51" s="22" t="b">
        <v>0</v>
      </c>
      <c r="Y51" s="22" t="s">
        <v>72</v>
      </c>
      <c r="Z51" s="22" t="b">
        <v>1</v>
      </c>
      <c r="AA51" s="22">
        <v>13</v>
      </c>
      <c r="AB51" s="22" t="b">
        <v>0</v>
      </c>
      <c r="AC51" s="22" t="b">
        <v>1</v>
      </c>
      <c r="AD51" s="22">
        <v>0</v>
      </c>
      <c r="AE51" s="22"/>
      <c r="AF51" s="22">
        <v>0</v>
      </c>
      <c r="AG51" s="22">
        <v>0</v>
      </c>
      <c r="AH51" s="23"/>
      <c r="AI51" s="350" t="s">
        <v>6292</v>
      </c>
      <c r="AJ51" s="350" t="s">
        <v>6291</v>
      </c>
      <c r="AK51" s="22">
        <v>5</v>
      </c>
      <c r="AL51" s="258" t="s">
        <v>5765</v>
      </c>
      <c r="AM51" s="258" t="s">
        <v>7249</v>
      </c>
      <c r="AN51" s="258" t="s">
        <v>5954</v>
      </c>
      <c r="AO51" s="22" t="s">
        <v>206</v>
      </c>
      <c r="AP51" s="23" t="s">
        <v>6291</v>
      </c>
      <c r="AQ51" s="23" t="s">
        <v>6291</v>
      </c>
      <c r="AR51" s="23">
        <v>0</v>
      </c>
      <c r="AS51" s="23" t="s">
        <v>72</v>
      </c>
      <c r="AT51" s="23" t="s">
        <v>72</v>
      </c>
      <c r="AU51" s="23" t="s">
        <v>72</v>
      </c>
      <c r="AV51" s="23" t="s">
        <v>277</v>
      </c>
      <c r="AW51" s="23" t="s">
        <v>277</v>
      </c>
      <c r="AX51" s="23" t="s">
        <v>72</v>
      </c>
      <c r="AY51" s="23" t="s">
        <v>72</v>
      </c>
      <c r="AZ51" s="23" t="s">
        <v>72</v>
      </c>
      <c r="BA51" s="23" t="s">
        <v>72</v>
      </c>
      <c r="BB51" s="23" t="s">
        <v>6335</v>
      </c>
      <c r="BC51" s="23" t="s">
        <v>6772</v>
      </c>
      <c r="BD51" s="23" t="s">
        <v>6772</v>
      </c>
      <c r="BE51" s="23">
        <v>0</v>
      </c>
      <c r="BF51" s="23" t="s">
        <v>72</v>
      </c>
      <c r="BG51" s="23" t="s">
        <v>72</v>
      </c>
      <c r="BH51" s="23" t="s">
        <v>72</v>
      </c>
      <c r="BI51" s="23" t="s">
        <v>569</v>
      </c>
      <c r="BJ51" s="23" t="s">
        <v>639</v>
      </c>
      <c r="BK51" s="23">
        <v>0</v>
      </c>
      <c r="BL51" s="23" t="s">
        <v>72</v>
      </c>
      <c r="BM51" s="23" t="s">
        <v>72</v>
      </c>
      <c r="BN51" s="23" t="s">
        <v>72</v>
      </c>
      <c r="BO51" s="350">
        <v>3</v>
      </c>
      <c r="BP51" s="350">
        <v>3</v>
      </c>
      <c r="BQ51" s="350">
        <v>0</v>
      </c>
      <c r="BR51" s="350">
        <v>0</v>
      </c>
      <c r="BS51" s="350">
        <v>0</v>
      </c>
      <c r="BT51" s="351">
        <v>0</v>
      </c>
      <c r="BU51" s="23" t="s">
        <v>6773</v>
      </c>
      <c r="BV51" s="23" t="s">
        <v>39</v>
      </c>
      <c r="BW51" s="23" t="s">
        <v>72</v>
      </c>
      <c r="BX51" s="23" t="s">
        <v>72</v>
      </c>
      <c r="BY51" s="23" t="s">
        <v>72</v>
      </c>
      <c r="BZ51" s="23" t="s">
        <v>72</v>
      </c>
      <c r="CA51" s="23">
        <v>4</v>
      </c>
      <c r="CB51" s="23">
        <v>2</v>
      </c>
      <c r="CC51" s="23">
        <v>2</v>
      </c>
      <c r="CD51" s="23">
        <v>0</v>
      </c>
      <c r="CE51" s="23">
        <v>0</v>
      </c>
      <c r="CF51" s="23">
        <v>0</v>
      </c>
      <c r="CG51" s="23">
        <v>2</v>
      </c>
      <c r="CH51" s="23">
        <v>2</v>
      </c>
      <c r="CI51" s="23">
        <v>2</v>
      </c>
      <c r="CJ51" s="23">
        <v>0</v>
      </c>
      <c r="CK51" s="23">
        <v>0</v>
      </c>
      <c r="CL51" s="23">
        <v>0</v>
      </c>
      <c r="CM51" s="23">
        <v>0</v>
      </c>
      <c r="CN51" s="23">
        <v>0</v>
      </c>
      <c r="CO51" s="23">
        <v>0</v>
      </c>
      <c r="CP51" s="23">
        <v>0</v>
      </c>
      <c r="CQ51" s="23">
        <v>0</v>
      </c>
      <c r="CR51" s="23">
        <v>0</v>
      </c>
      <c r="CS51" s="23">
        <v>0</v>
      </c>
      <c r="CT51" s="23">
        <v>0</v>
      </c>
      <c r="CU51" s="23">
        <v>0</v>
      </c>
      <c r="CV51" s="23">
        <v>0</v>
      </c>
      <c r="CW51" s="23">
        <v>0</v>
      </c>
      <c r="CX51" s="23">
        <v>0</v>
      </c>
      <c r="CY51" s="23">
        <v>0</v>
      </c>
      <c r="CZ51" s="23">
        <v>0</v>
      </c>
      <c r="DA51" s="23">
        <v>0</v>
      </c>
      <c r="DB51" s="23">
        <v>0</v>
      </c>
      <c r="DC51" s="23">
        <v>0</v>
      </c>
      <c r="DD51" s="23">
        <v>0</v>
      </c>
      <c r="DE51" s="23">
        <v>0</v>
      </c>
      <c r="DF51" s="23">
        <v>0</v>
      </c>
      <c r="DG51" s="23">
        <v>0</v>
      </c>
      <c r="DH51" s="23">
        <v>0</v>
      </c>
      <c r="DI51" s="23">
        <v>0</v>
      </c>
      <c r="DJ51" s="23">
        <v>0</v>
      </c>
      <c r="DK51" s="23" t="s">
        <v>6774</v>
      </c>
      <c r="DL51" s="23" t="s">
        <v>6331</v>
      </c>
      <c r="DM51" s="23" t="s">
        <v>72</v>
      </c>
      <c r="DN51" s="23" t="s">
        <v>72</v>
      </c>
      <c r="DO51" s="23" t="s">
        <v>72</v>
      </c>
      <c r="DP51" s="23" t="s">
        <v>72</v>
      </c>
      <c r="DQ51" s="23" t="s">
        <v>7378</v>
      </c>
      <c r="DR51" s="23" t="s">
        <v>7175</v>
      </c>
      <c r="DS51" s="23" t="s">
        <v>72</v>
      </c>
      <c r="DT51" s="23" t="s">
        <v>72</v>
      </c>
      <c r="DU51" s="23" t="s">
        <v>72</v>
      </c>
      <c r="DV51" s="23" t="s">
        <v>72</v>
      </c>
      <c r="DW51" s="23">
        <v>80</v>
      </c>
      <c r="DX51" s="23">
        <v>40</v>
      </c>
      <c r="DY51" s="23">
        <v>40</v>
      </c>
      <c r="DZ51" s="23">
        <v>0</v>
      </c>
      <c r="EA51" s="23">
        <v>0</v>
      </c>
      <c r="EB51" s="23">
        <v>0</v>
      </c>
      <c r="EC51" s="23">
        <v>80</v>
      </c>
      <c r="ED51" s="23">
        <v>80</v>
      </c>
      <c r="EE51" s="23">
        <v>80</v>
      </c>
      <c r="EF51" s="23">
        <v>80</v>
      </c>
      <c r="EG51" s="23">
        <v>0</v>
      </c>
      <c r="EH51" s="23">
        <v>0</v>
      </c>
      <c r="EI51" s="23">
        <v>0</v>
      </c>
      <c r="EJ51" s="23">
        <v>80</v>
      </c>
      <c r="EK51" s="23">
        <v>0</v>
      </c>
      <c r="EL51" s="23">
        <v>0</v>
      </c>
      <c r="EM51" s="23">
        <v>0</v>
      </c>
      <c r="EN51" s="23">
        <v>0</v>
      </c>
      <c r="EO51" s="23">
        <v>0</v>
      </c>
      <c r="EP51" s="23">
        <v>0</v>
      </c>
      <c r="EQ51" s="23">
        <v>0</v>
      </c>
      <c r="ER51" s="23">
        <v>0</v>
      </c>
      <c r="ES51" s="23">
        <v>0</v>
      </c>
      <c r="ET51" s="23">
        <v>0</v>
      </c>
      <c r="EU51" s="23">
        <v>0</v>
      </c>
      <c r="EV51" s="23">
        <v>0</v>
      </c>
      <c r="EW51" s="23">
        <v>0</v>
      </c>
      <c r="EX51" s="23">
        <v>0</v>
      </c>
      <c r="EY51" s="23">
        <v>0</v>
      </c>
      <c r="EZ51" s="23">
        <v>0</v>
      </c>
      <c r="FA51" s="23">
        <v>0</v>
      </c>
      <c r="FB51" s="23">
        <v>0</v>
      </c>
      <c r="FC51" s="23">
        <v>0</v>
      </c>
      <c r="FD51" s="23">
        <v>0</v>
      </c>
      <c r="FE51" s="23">
        <v>0</v>
      </c>
      <c r="FF51" s="23">
        <v>0</v>
      </c>
      <c r="FG51" s="23">
        <v>0</v>
      </c>
      <c r="FH51" s="23">
        <v>0</v>
      </c>
      <c r="FI51" s="23">
        <v>0</v>
      </c>
      <c r="FJ51" s="23">
        <v>0</v>
      </c>
      <c r="FK51" s="23">
        <v>0</v>
      </c>
      <c r="FL51" s="23">
        <v>0</v>
      </c>
      <c r="FM51" s="23">
        <v>80</v>
      </c>
      <c r="FN51" s="23" t="s">
        <v>152</v>
      </c>
      <c r="FO51" s="23" t="s">
        <v>444</v>
      </c>
      <c r="FP51" s="23">
        <v>0</v>
      </c>
      <c r="FQ51" s="23" t="s">
        <v>72</v>
      </c>
      <c r="FR51" s="23" t="s">
        <v>72</v>
      </c>
      <c r="FS51" s="23" t="s">
        <v>72</v>
      </c>
      <c r="FT51" s="23" t="s">
        <v>6446</v>
      </c>
      <c r="FU51" s="23" t="s">
        <v>6664</v>
      </c>
      <c r="FV51" s="23">
        <v>0</v>
      </c>
      <c r="FW51" s="23" t="s">
        <v>72</v>
      </c>
      <c r="FX51" s="23" t="s">
        <v>72</v>
      </c>
      <c r="FY51" s="23" t="s">
        <v>72</v>
      </c>
      <c r="FZ51" s="23" t="s">
        <v>6446</v>
      </c>
      <c r="GA51" s="23" t="s">
        <v>6664</v>
      </c>
      <c r="GB51" s="23" t="s">
        <v>72</v>
      </c>
      <c r="GC51" s="23" t="s">
        <v>72</v>
      </c>
      <c r="GD51" s="23" t="s">
        <v>72</v>
      </c>
      <c r="GE51" s="23" t="s">
        <v>72</v>
      </c>
      <c r="GF51" s="23">
        <v>23</v>
      </c>
      <c r="GG51" s="23">
        <v>23</v>
      </c>
      <c r="GH51" s="23">
        <v>23</v>
      </c>
      <c r="GI51" s="23">
        <v>0</v>
      </c>
      <c r="GJ51" s="23">
        <v>0</v>
      </c>
      <c r="GK51" s="23">
        <v>0</v>
      </c>
      <c r="GL51" s="23">
        <v>20</v>
      </c>
      <c r="GM51" s="23">
        <v>20</v>
      </c>
      <c r="GN51" s="23">
        <v>20</v>
      </c>
      <c r="GO51" s="23">
        <v>0</v>
      </c>
      <c r="GP51" s="23">
        <v>0</v>
      </c>
      <c r="GQ51" s="23">
        <v>0</v>
      </c>
      <c r="GR51" s="23">
        <v>0</v>
      </c>
      <c r="GS51" s="23">
        <v>0</v>
      </c>
      <c r="GT51" s="23">
        <v>0</v>
      </c>
      <c r="GU51" s="23">
        <v>0</v>
      </c>
      <c r="GV51" s="23">
        <v>0</v>
      </c>
      <c r="GW51" s="23">
        <v>0</v>
      </c>
      <c r="GX51" s="23">
        <v>0</v>
      </c>
      <c r="GY51" s="23">
        <v>0</v>
      </c>
      <c r="GZ51" s="23">
        <v>0</v>
      </c>
      <c r="HA51" s="23">
        <v>0</v>
      </c>
      <c r="HB51" s="23">
        <v>0</v>
      </c>
      <c r="HC51" s="23">
        <v>0</v>
      </c>
      <c r="HD51" s="23">
        <v>0</v>
      </c>
      <c r="HE51" s="23">
        <v>0</v>
      </c>
      <c r="HF51" s="23">
        <v>0</v>
      </c>
      <c r="HG51" s="23">
        <v>0</v>
      </c>
      <c r="HH51" s="23">
        <v>0</v>
      </c>
      <c r="HI51" s="23">
        <v>0</v>
      </c>
      <c r="HJ51" s="23">
        <v>0</v>
      </c>
      <c r="HK51" s="23">
        <v>0</v>
      </c>
      <c r="HL51" s="23">
        <v>0</v>
      </c>
      <c r="HM51" s="23">
        <v>0</v>
      </c>
      <c r="HN51" s="23">
        <v>0</v>
      </c>
      <c r="HO51" s="23">
        <v>0</v>
      </c>
      <c r="HP51" s="23" t="s">
        <v>68</v>
      </c>
      <c r="HQ51" s="23">
        <v>23</v>
      </c>
      <c r="HR51" s="23">
        <v>20</v>
      </c>
      <c r="HS51" s="23">
        <v>0</v>
      </c>
      <c r="HT51" s="23">
        <v>0</v>
      </c>
      <c r="HU51" s="23">
        <v>0</v>
      </c>
      <c r="HV51" s="23">
        <v>0</v>
      </c>
      <c r="HW51" s="22">
        <v>20</v>
      </c>
      <c r="HX51" s="22">
        <v>7</v>
      </c>
      <c r="HY51" s="23">
        <v>97</v>
      </c>
      <c r="HZ51" s="23">
        <v>13</v>
      </c>
      <c r="IA51" s="23"/>
      <c r="IB51" s="23"/>
      <c r="IC51" s="25" t="s">
        <v>7379</v>
      </c>
      <c r="ID51" s="26">
        <v>50</v>
      </c>
      <c r="IE51" s="260" t="s">
        <v>6420</v>
      </c>
      <c r="IF51" s="25" t="s">
        <v>7117</v>
      </c>
      <c r="IG51" s="260" t="s">
        <v>6421</v>
      </c>
      <c r="IH51" s="260" t="s">
        <v>6422</v>
      </c>
      <c r="II51" s="342" t="s">
        <v>6421</v>
      </c>
      <c r="IJ51" s="260">
        <v>44931</v>
      </c>
      <c r="IK51" s="261">
        <v>3</v>
      </c>
      <c r="IL51" s="262" t="s">
        <v>7176</v>
      </c>
      <c r="IM51" s="262" t="s">
        <v>6427</v>
      </c>
      <c r="IN51" s="262" t="s">
        <v>7177</v>
      </c>
      <c r="IO51" s="262" t="s">
        <v>72</v>
      </c>
      <c r="IP51" s="262" t="s">
        <v>72</v>
      </c>
      <c r="IQ51" s="262" t="s">
        <v>72</v>
      </c>
      <c r="IR51" s="262">
        <v>2</v>
      </c>
      <c r="IS51" s="262">
        <v>1</v>
      </c>
      <c r="IT51" s="262" t="s">
        <v>6406</v>
      </c>
      <c r="IU51" s="262" t="s">
        <v>6406</v>
      </c>
    </row>
    <row r="52" spans="1:255" ht="114.75">
      <c r="A52" s="22">
        <v>51</v>
      </c>
      <c r="B52" s="22" t="s">
        <v>6192</v>
      </c>
      <c r="C52" s="22" t="s">
        <v>277</v>
      </c>
      <c r="D52" s="22" t="s">
        <v>6780</v>
      </c>
      <c r="E52" s="22" t="s">
        <v>6775</v>
      </c>
      <c r="F52" s="22" t="s">
        <v>153</v>
      </c>
      <c r="G52" s="22" t="s">
        <v>6776</v>
      </c>
      <c r="H52" s="22" t="s">
        <v>6777</v>
      </c>
      <c r="I52" s="22">
        <v>2</v>
      </c>
      <c r="J52" s="22" t="s">
        <v>6778</v>
      </c>
      <c r="K52" s="24" t="s">
        <v>7165</v>
      </c>
      <c r="L52" s="24" t="s">
        <v>7275</v>
      </c>
      <c r="M52" s="22" t="s">
        <v>6334</v>
      </c>
      <c r="N52" s="22" t="s">
        <v>7380</v>
      </c>
      <c r="O52" s="22" t="s">
        <v>7168</v>
      </c>
      <c r="P52" s="22" t="s">
        <v>6131</v>
      </c>
      <c r="Q52" s="22" t="s">
        <v>7169</v>
      </c>
      <c r="R52" s="22" t="s">
        <v>7170</v>
      </c>
      <c r="S52" s="22" t="s">
        <v>7171</v>
      </c>
      <c r="T52" s="22" t="s">
        <v>7356</v>
      </c>
      <c r="U52" s="22">
        <v>51</v>
      </c>
      <c r="V52" s="22"/>
      <c r="W52" s="22" t="b">
        <v>1</v>
      </c>
      <c r="X52" s="22" t="b">
        <v>0</v>
      </c>
      <c r="Y52" s="22" t="s">
        <v>72</v>
      </c>
      <c r="Z52" s="22" t="b">
        <v>1</v>
      </c>
      <c r="AA52" s="22">
        <v>12</v>
      </c>
      <c r="AB52" s="22" t="b">
        <v>0</v>
      </c>
      <c r="AC52" s="22" t="b">
        <v>1</v>
      </c>
      <c r="AD52" s="22" t="s">
        <v>6734</v>
      </c>
      <c r="AE52" s="22"/>
      <c r="AF52" s="22">
        <v>0</v>
      </c>
      <c r="AG52" s="22" t="s">
        <v>6734</v>
      </c>
      <c r="AH52" s="23"/>
      <c r="AI52" s="350" t="s">
        <v>6292</v>
      </c>
      <c r="AJ52" s="350" t="s">
        <v>6291</v>
      </c>
      <c r="AK52" s="22">
        <v>5</v>
      </c>
      <c r="AL52" s="258" t="s">
        <v>5765</v>
      </c>
      <c r="AM52" s="258" t="s">
        <v>7249</v>
      </c>
      <c r="AN52" s="258" t="s">
        <v>5947</v>
      </c>
      <c r="AO52" s="22" t="s">
        <v>206</v>
      </c>
      <c r="AP52" s="23" t="s">
        <v>6291</v>
      </c>
      <c r="AQ52" s="23" t="s">
        <v>6291</v>
      </c>
      <c r="AR52" s="23">
        <v>0</v>
      </c>
      <c r="AS52" s="23" t="s">
        <v>72</v>
      </c>
      <c r="AT52" s="23" t="s">
        <v>72</v>
      </c>
      <c r="AU52" s="23" t="s">
        <v>72</v>
      </c>
      <c r="AV52" s="23" t="s">
        <v>277</v>
      </c>
      <c r="AW52" s="23" t="s">
        <v>277</v>
      </c>
      <c r="AX52" s="23" t="s">
        <v>72</v>
      </c>
      <c r="AY52" s="23" t="s">
        <v>72</v>
      </c>
      <c r="AZ52" s="23" t="s">
        <v>72</v>
      </c>
      <c r="BA52" s="23" t="s">
        <v>72</v>
      </c>
      <c r="BB52" s="23" t="s">
        <v>6335</v>
      </c>
      <c r="BC52" s="23" t="s">
        <v>6780</v>
      </c>
      <c r="BD52" s="23" t="s">
        <v>6780</v>
      </c>
      <c r="BE52" s="23">
        <v>0</v>
      </c>
      <c r="BF52" s="23" t="s">
        <v>72</v>
      </c>
      <c r="BG52" s="23" t="s">
        <v>72</v>
      </c>
      <c r="BH52" s="23" t="s">
        <v>72</v>
      </c>
      <c r="BI52" s="23" t="s">
        <v>569</v>
      </c>
      <c r="BJ52" s="23" t="s">
        <v>639</v>
      </c>
      <c r="BK52" s="23">
        <v>0</v>
      </c>
      <c r="BL52" s="23" t="s">
        <v>72</v>
      </c>
      <c r="BM52" s="23" t="s">
        <v>72</v>
      </c>
      <c r="BN52" s="23" t="s">
        <v>72</v>
      </c>
      <c r="BO52" s="350">
        <v>3</v>
      </c>
      <c r="BP52" s="350">
        <v>3</v>
      </c>
      <c r="BQ52" s="350">
        <v>0</v>
      </c>
      <c r="BR52" s="350">
        <v>0</v>
      </c>
      <c r="BS52" s="350">
        <v>0</v>
      </c>
      <c r="BT52" s="351">
        <v>0</v>
      </c>
      <c r="BU52" s="23" t="s">
        <v>38</v>
      </c>
      <c r="BV52" s="23" t="s">
        <v>39</v>
      </c>
      <c r="BW52" s="23" t="s">
        <v>72</v>
      </c>
      <c r="BX52" s="23" t="s">
        <v>72</v>
      </c>
      <c r="BY52" s="23" t="s">
        <v>72</v>
      </c>
      <c r="BZ52" s="23" t="s">
        <v>72</v>
      </c>
      <c r="CA52" s="23">
        <v>4</v>
      </c>
      <c r="CB52" s="23">
        <v>4</v>
      </c>
      <c r="CC52" s="23">
        <v>4</v>
      </c>
      <c r="CD52" s="23">
        <v>0</v>
      </c>
      <c r="CE52" s="23">
        <v>0</v>
      </c>
      <c r="CF52" s="23">
        <v>0</v>
      </c>
      <c r="CG52" s="23">
        <v>2</v>
      </c>
      <c r="CH52" s="23">
        <v>2</v>
      </c>
      <c r="CI52" s="23">
        <v>2</v>
      </c>
      <c r="CJ52" s="23">
        <v>0</v>
      </c>
      <c r="CK52" s="23">
        <v>0</v>
      </c>
      <c r="CL52" s="23">
        <v>0</v>
      </c>
      <c r="CM52" s="23">
        <v>0</v>
      </c>
      <c r="CN52" s="23">
        <v>0</v>
      </c>
      <c r="CO52" s="23">
        <v>0</v>
      </c>
      <c r="CP52" s="23">
        <v>0</v>
      </c>
      <c r="CQ52" s="23">
        <v>0</v>
      </c>
      <c r="CR52" s="23">
        <v>0</v>
      </c>
      <c r="CS52" s="23">
        <v>0</v>
      </c>
      <c r="CT52" s="23">
        <v>0</v>
      </c>
      <c r="CU52" s="23">
        <v>0</v>
      </c>
      <c r="CV52" s="23">
        <v>0</v>
      </c>
      <c r="CW52" s="23">
        <v>0</v>
      </c>
      <c r="CX52" s="23">
        <v>0</v>
      </c>
      <c r="CY52" s="23">
        <v>0</v>
      </c>
      <c r="CZ52" s="23">
        <v>0</v>
      </c>
      <c r="DA52" s="23">
        <v>0</v>
      </c>
      <c r="DB52" s="23">
        <v>0</v>
      </c>
      <c r="DC52" s="23">
        <v>0</v>
      </c>
      <c r="DD52" s="23">
        <v>0</v>
      </c>
      <c r="DE52" s="23">
        <v>0</v>
      </c>
      <c r="DF52" s="23">
        <v>0</v>
      </c>
      <c r="DG52" s="23">
        <v>0</v>
      </c>
      <c r="DH52" s="23">
        <v>0</v>
      </c>
      <c r="DI52" s="23">
        <v>0</v>
      </c>
      <c r="DJ52" s="23">
        <v>0</v>
      </c>
      <c r="DK52" s="23" t="s">
        <v>6331</v>
      </c>
      <c r="DL52" s="23" t="s">
        <v>6331</v>
      </c>
      <c r="DM52" s="23" t="s">
        <v>72</v>
      </c>
      <c r="DN52" s="23" t="s">
        <v>72</v>
      </c>
      <c r="DO52" s="23" t="s">
        <v>72</v>
      </c>
      <c r="DP52" s="23" t="s">
        <v>72</v>
      </c>
      <c r="DQ52" s="23" t="s">
        <v>7175</v>
      </c>
      <c r="DR52" s="23" t="s">
        <v>7175</v>
      </c>
      <c r="DS52" s="23" t="s">
        <v>72</v>
      </c>
      <c r="DT52" s="23" t="s">
        <v>72</v>
      </c>
      <c r="DU52" s="23" t="s">
        <v>72</v>
      </c>
      <c r="DV52" s="23" t="s">
        <v>72</v>
      </c>
      <c r="DW52" s="23">
        <v>80</v>
      </c>
      <c r="DX52" s="23">
        <v>80</v>
      </c>
      <c r="DY52" s="23">
        <v>80</v>
      </c>
      <c r="DZ52" s="23">
        <v>0</v>
      </c>
      <c r="EA52" s="23">
        <v>0</v>
      </c>
      <c r="EB52" s="23">
        <v>0</v>
      </c>
      <c r="EC52" s="23">
        <v>80</v>
      </c>
      <c r="ED52" s="23">
        <v>80</v>
      </c>
      <c r="EE52" s="23">
        <v>80</v>
      </c>
      <c r="EF52" s="23">
        <v>80</v>
      </c>
      <c r="EG52" s="23">
        <v>0</v>
      </c>
      <c r="EH52" s="23">
        <v>0</v>
      </c>
      <c r="EI52" s="23">
        <v>0</v>
      </c>
      <c r="EJ52" s="23">
        <v>80</v>
      </c>
      <c r="EK52" s="23">
        <v>0</v>
      </c>
      <c r="EL52" s="23">
        <v>0</v>
      </c>
      <c r="EM52" s="23">
        <v>0</v>
      </c>
      <c r="EN52" s="23">
        <v>0</v>
      </c>
      <c r="EO52" s="23">
        <v>0</v>
      </c>
      <c r="EP52" s="23">
        <v>0</v>
      </c>
      <c r="EQ52" s="23">
        <v>0</v>
      </c>
      <c r="ER52" s="23">
        <v>0</v>
      </c>
      <c r="ES52" s="23">
        <v>0</v>
      </c>
      <c r="ET52" s="23">
        <v>0</v>
      </c>
      <c r="EU52" s="23">
        <v>0</v>
      </c>
      <c r="EV52" s="23">
        <v>0</v>
      </c>
      <c r="EW52" s="23">
        <v>0</v>
      </c>
      <c r="EX52" s="23">
        <v>0</v>
      </c>
      <c r="EY52" s="23">
        <v>0</v>
      </c>
      <c r="EZ52" s="23">
        <v>0</v>
      </c>
      <c r="FA52" s="23">
        <v>0</v>
      </c>
      <c r="FB52" s="23">
        <v>0</v>
      </c>
      <c r="FC52" s="23">
        <v>0</v>
      </c>
      <c r="FD52" s="23">
        <v>0</v>
      </c>
      <c r="FE52" s="23">
        <v>0</v>
      </c>
      <c r="FF52" s="23">
        <v>0</v>
      </c>
      <c r="FG52" s="23">
        <v>0</v>
      </c>
      <c r="FH52" s="23">
        <v>0</v>
      </c>
      <c r="FI52" s="23">
        <v>0</v>
      </c>
      <c r="FJ52" s="23">
        <v>0</v>
      </c>
      <c r="FK52" s="23">
        <v>0</v>
      </c>
      <c r="FL52" s="23">
        <v>0</v>
      </c>
      <c r="FM52" s="23">
        <v>80</v>
      </c>
      <c r="FN52" s="23" t="s">
        <v>152</v>
      </c>
      <c r="FO52" s="23" t="s">
        <v>444</v>
      </c>
      <c r="FP52" s="23">
        <v>0</v>
      </c>
      <c r="FQ52" s="23" t="s">
        <v>72</v>
      </c>
      <c r="FR52" s="23" t="s">
        <v>72</v>
      </c>
      <c r="FS52" s="23" t="s">
        <v>72</v>
      </c>
      <c r="FT52" s="23" t="s">
        <v>6446</v>
      </c>
      <c r="FU52" s="23" t="s">
        <v>6446</v>
      </c>
      <c r="FV52" s="23">
        <v>0</v>
      </c>
      <c r="FW52" s="23" t="s">
        <v>72</v>
      </c>
      <c r="FX52" s="23" t="s">
        <v>72</v>
      </c>
      <c r="FY52" s="23" t="s">
        <v>72</v>
      </c>
      <c r="FZ52" s="23" t="s">
        <v>6446</v>
      </c>
      <c r="GA52" s="23" t="s">
        <v>6446</v>
      </c>
      <c r="GB52" s="23" t="s">
        <v>72</v>
      </c>
      <c r="GC52" s="23" t="s">
        <v>72</v>
      </c>
      <c r="GD52" s="23" t="s">
        <v>72</v>
      </c>
      <c r="GE52" s="23" t="s">
        <v>72</v>
      </c>
      <c r="GF52" s="23">
        <v>23</v>
      </c>
      <c r="GG52" s="23">
        <v>23</v>
      </c>
      <c r="GH52" s="23">
        <v>23</v>
      </c>
      <c r="GI52" s="23">
        <v>0</v>
      </c>
      <c r="GJ52" s="23">
        <v>0</v>
      </c>
      <c r="GK52" s="23">
        <v>0</v>
      </c>
      <c r="GL52" s="23">
        <v>23</v>
      </c>
      <c r="GM52" s="23">
        <v>23</v>
      </c>
      <c r="GN52" s="23">
        <v>23</v>
      </c>
      <c r="GO52" s="23">
        <v>0</v>
      </c>
      <c r="GP52" s="23">
        <v>0</v>
      </c>
      <c r="GQ52" s="23">
        <v>0</v>
      </c>
      <c r="GR52" s="23">
        <v>0</v>
      </c>
      <c r="GS52" s="23">
        <v>0</v>
      </c>
      <c r="GT52" s="23">
        <v>0</v>
      </c>
      <c r="GU52" s="23">
        <v>0</v>
      </c>
      <c r="GV52" s="23">
        <v>0</v>
      </c>
      <c r="GW52" s="23">
        <v>0</v>
      </c>
      <c r="GX52" s="23">
        <v>0</v>
      </c>
      <c r="GY52" s="23">
        <v>0</v>
      </c>
      <c r="GZ52" s="23">
        <v>0</v>
      </c>
      <c r="HA52" s="23">
        <v>0</v>
      </c>
      <c r="HB52" s="23">
        <v>0</v>
      </c>
      <c r="HC52" s="23">
        <v>0</v>
      </c>
      <c r="HD52" s="23">
        <v>0</v>
      </c>
      <c r="HE52" s="23">
        <v>0</v>
      </c>
      <c r="HF52" s="23">
        <v>0</v>
      </c>
      <c r="HG52" s="23">
        <v>0</v>
      </c>
      <c r="HH52" s="23">
        <v>0</v>
      </c>
      <c r="HI52" s="23">
        <v>0</v>
      </c>
      <c r="HJ52" s="23">
        <v>0</v>
      </c>
      <c r="HK52" s="23">
        <v>0</v>
      </c>
      <c r="HL52" s="23">
        <v>0</v>
      </c>
      <c r="HM52" s="23">
        <v>0</v>
      </c>
      <c r="HN52" s="23">
        <v>0</v>
      </c>
      <c r="HO52" s="23">
        <v>0</v>
      </c>
      <c r="HP52" s="23" t="s">
        <v>68</v>
      </c>
      <c r="HQ52" s="23">
        <v>23</v>
      </c>
      <c r="HR52" s="23">
        <v>23</v>
      </c>
      <c r="HS52" s="23">
        <v>0</v>
      </c>
      <c r="HT52" s="23">
        <v>0</v>
      </c>
      <c r="HU52" s="23">
        <v>0</v>
      </c>
      <c r="HV52" s="23">
        <v>0</v>
      </c>
      <c r="HW52" s="22">
        <v>23</v>
      </c>
      <c r="HX52" s="22">
        <v>11</v>
      </c>
      <c r="HY52" s="23">
        <v>97</v>
      </c>
      <c r="HZ52" s="23">
        <v>13</v>
      </c>
      <c r="IA52" s="23"/>
      <c r="IB52" s="23"/>
      <c r="IC52" s="25" t="s">
        <v>7381</v>
      </c>
      <c r="ID52" s="26">
        <v>51</v>
      </c>
      <c r="IE52" s="260" t="s">
        <v>6420</v>
      </c>
      <c r="IF52" s="25" t="s">
        <v>7118</v>
      </c>
      <c r="IG52" s="260" t="s">
        <v>6421</v>
      </c>
      <c r="IH52" s="260" t="s">
        <v>6422</v>
      </c>
      <c r="II52" s="342" t="s">
        <v>6421</v>
      </c>
      <c r="IJ52" s="260">
        <v>44931</v>
      </c>
      <c r="IK52" s="261">
        <v>3</v>
      </c>
      <c r="IL52" s="262" t="s">
        <v>7176</v>
      </c>
      <c r="IM52" s="262" t="s">
        <v>6427</v>
      </c>
      <c r="IN52" s="262" t="s">
        <v>7177</v>
      </c>
      <c r="IO52" s="262" t="s">
        <v>72</v>
      </c>
      <c r="IP52" s="262" t="s">
        <v>72</v>
      </c>
      <c r="IQ52" s="262" t="s">
        <v>72</v>
      </c>
      <c r="IR52" s="262">
        <v>2</v>
      </c>
      <c r="IS52" s="262">
        <v>1</v>
      </c>
      <c r="IT52" s="262" t="s">
        <v>6406</v>
      </c>
      <c r="IU52" s="262" t="s">
        <v>6406</v>
      </c>
    </row>
    <row r="53" spans="1:255" ht="114.75">
      <c r="A53" s="22">
        <v>52</v>
      </c>
      <c r="B53" s="22" t="s">
        <v>6192</v>
      </c>
      <c r="C53" s="22" t="s">
        <v>277</v>
      </c>
      <c r="D53" s="22" t="s">
        <v>6786</v>
      </c>
      <c r="E53" s="22" t="s">
        <v>6781</v>
      </c>
      <c r="F53" s="22" t="s">
        <v>153</v>
      </c>
      <c r="G53" s="22" t="s">
        <v>6782</v>
      </c>
      <c r="H53" s="22" t="s">
        <v>6783</v>
      </c>
      <c r="I53" s="22">
        <v>2</v>
      </c>
      <c r="J53" s="22" t="s">
        <v>6784</v>
      </c>
      <c r="K53" s="24" t="s">
        <v>7165</v>
      </c>
      <c r="L53" s="24" t="s">
        <v>7275</v>
      </c>
      <c r="M53" s="22" t="s">
        <v>6334</v>
      </c>
      <c r="N53" s="22" t="s">
        <v>7382</v>
      </c>
      <c r="O53" s="22" t="s">
        <v>7179</v>
      </c>
      <c r="P53" s="22" t="s">
        <v>6131</v>
      </c>
      <c r="Q53" s="22" t="s">
        <v>7180</v>
      </c>
      <c r="R53" s="22" t="s">
        <v>7181</v>
      </c>
      <c r="S53" s="22" t="s">
        <v>7171</v>
      </c>
      <c r="T53" s="22" t="s">
        <v>7383</v>
      </c>
      <c r="U53" s="22">
        <v>52</v>
      </c>
      <c r="V53" s="22"/>
      <c r="W53" s="22" t="b">
        <v>0</v>
      </c>
      <c r="X53" s="22" t="b">
        <v>0</v>
      </c>
      <c r="Y53" s="22" t="s">
        <v>72</v>
      </c>
      <c r="Z53" s="22" t="b">
        <v>1</v>
      </c>
      <c r="AA53" s="22">
        <v>17</v>
      </c>
      <c r="AB53" s="22" t="b">
        <v>0</v>
      </c>
      <c r="AC53" s="22" t="b">
        <v>1</v>
      </c>
      <c r="AD53" s="22">
        <v>0</v>
      </c>
      <c r="AE53" s="22"/>
      <c r="AF53" s="22">
        <v>0</v>
      </c>
      <c r="AG53" s="22">
        <v>0</v>
      </c>
      <c r="AH53" s="23"/>
      <c r="AI53" s="350" t="s">
        <v>6292</v>
      </c>
      <c r="AJ53" s="350" t="s">
        <v>6291</v>
      </c>
      <c r="AK53" s="22">
        <v>4</v>
      </c>
      <c r="AL53" s="258" t="s">
        <v>5765</v>
      </c>
      <c r="AM53" s="258" t="s">
        <v>7287</v>
      </c>
      <c r="AN53" s="258" t="s">
        <v>5837</v>
      </c>
      <c r="AO53" s="22" t="s">
        <v>206</v>
      </c>
      <c r="AP53" s="23" t="s">
        <v>6291</v>
      </c>
      <c r="AQ53" s="23" t="s">
        <v>6291</v>
      </c>
      <c r="AR53" s="23">
        <v>0</v>
      </c>
      <c r="AS53" s="23" t="s">
        <v>72</v>
      </c>
      <c r="AT53" s="23" t="s">
        <v>72</v>
      </c>
      <c r="AU53" s="23" t="s">
        <v>72</v>
      </c>
      <c r="AV53" s="23" t="s">
        <v>277</v>
      </c>
      <c r="AW53" s="23" t="s">
        <v>277</v>
      </c>
      <c r="AX53" s="23" t="s">
        <v>72</v>
      </c>
      <c r="AY53" s="23" t="s">
        <v>72</v>
      </c>
      <c r="AZ53" s="23" t="s">
        <v>72</v>
      </c>
      <c r="BA53" s="23" t="s">
        <v>72</v>
      </c>
      <c r="BB53" s="23" t="s">
        <v>6335</v>
      </c>
      <c r="BC53" s="23" t="s">
        <v>6786</v>
      </c>
      <c r="BD53" s="23" t="s">
        <v>6786</v>
      </c>
      <c r="BE53" s="23">
        <v>0</v>
      </c>
      <c r="BF53" s="23" t="s">
        <v>72</v>
      </c>
      <c r="BG53" s="23" t="s">
        <v>72</v>
      </c>
      <c r="BH53" s="23" t="s">
        <v>72</v>
      </c>
      <c r="BI53" s="23" t="s">
        <v>6435</v>
      </c>
      <c r="BJ53" s="23" t="s">
        <v>639</v>
      </c>
      <c r="BK53" s="23">
        <v>0</v>
      </c>
      <c r="BL53" s="23" t="s">
        <v>72</v>
      </c>
      <c r="BM53" s="23" t="s">
        <v>72</v>
      </c>
      <c r="BN53" s="23" t="s">
        <v>72</v>
      </c>
      <c r="BO53" s="350">
        <v>3</v>
      </c>
      <c r="BP53" s="350">
        <v>3</v>
      </c>
      <c r="BQ53" s="350">
        <v>0</v>
      </c>
      <c r="BR53" s="350">
        <v>0</v>
      </c>
      <c r="BS53" s="350">
        <v>0</v>
      </c>
      <c r="BT53" s="351">
        <v>0</v>
      </c>
      <c r="BU53" s="23" t="s">
        <v>6437</v>
      </c>
      <c r="BV53" s="23" t="s">
        <v>39</v>
      </c>
      <c r="BW53" s="23" t="s">
        <v>72</v>
      </c>
      <c r="BX53" s="23" t="s">
        <v>72</v>
      </c>
      <c r="BY53" s="23" t="s">
        <v>72</v>
      </c>
      <c r="BZ53" s="23" t="s">
        <v>72</v>
      </c>
      <c r="CA53" s="23">
        <v>4</v>
      </c>
      <c r="CB53" s="23">
        <v>4</v>
      </c>
      <c r="CC53" s="23">
        <v>6</v>
      </c>
      <c r="CD53" s="23">
        <v>0</v>
      </c>
      <c r="CE53" s="23">
        <v>0</v>
      </c>
      <c r="CF53" s="23">
        <v>0</v>
      </c>
      <c r="CG53" s="23">
        <v>2</v>
      </c>
      <c r="CH53" s="23">
        <v>2</v>
      </c>
      <c r="CI53" s="23">
        <v>2</v>
      </c>
      <c r="CJ53" s="23">
        <v>0</v>
      </c>
      <c r="CK53" s="23">
        <v>0</v>
      </c>
      <c r="CL53" s="23">
        <v>0</v>
      </c>
      <c r="CM53" s="23">
        <v>0</v>
      </c>
      <c r="CN53" s="23">
        <v>0</v>
      </c>
      <c r="CO53" s="23">
        <v>0</v>
      </c>
      <c r="CP53" s="23">
        <v>0</v>
      </c>
      <c r="CQ53" s="23">
        <v>0</v>
      </c>
      <c r="CR53" s="23">
        <v>0</v>
      </c>
      <c r="CS53" s="23">
        <v>0</v>
      </c>
      <c r="CT53" s="23">
        <v>0</v>
      </c>
      <c r="CU53" s="23">
        <v>0</v>
      </c>
      <c r="CV53" s="23">
        <v>0</v>
      </c>
      <c r="CW53" s="23">
        <v>0</v>
      </c>
      <c r="CX53" s="23">
        <v>0</v>
      </c>
      <c r="CY53" s="23">
        <v>0</v>
      </c>
      <c r="CZ53" s="23">
        <v>0</v>
      </c>
      <c r="DA53" s="23">
        <v>0</v>
      </c>
      <c r="DB53" s="23">
        <v>0</v>
      </c>
      <c r="DC53" s="23">
        <v>0</v>
      </c>
      <c r="DD53" s="23">
        <v>0</v>
      </c>
      <c r="DE53" s="23">
        <v>0</v>
      </c>
      <c r="DF53" s="23">
        <v>0</v>
      </c>
      <c r="DG53" s="23">
        <v>0</v>
      </c>
      <c r="DH53" s="23">
        <v>0</v>
      </c>
      <c r="DI53" s="23">
        <v>0</v>
      </c>
      <c r="DJ53" s="23">
        <v>0</v>
      </c>
      <c r="DK53" s="23" t="s">
        <v>6439</v>
      </c>
      <c r="DL53" s="23" t="s">
        <v>6331</v>
      </c>
      <c r="DM53" s="23" t="s">
        <v>72</v>
      </c>
      <c r="DN53" s="23" t="s">
        <v>72</v>
      </c>
      <c r="DO53" s="23" t="s">
        <v>72</v>
      </c>
      <c r="DP53" s="23" t="s">
        <v>72</v>
      </c>
      <c r="DQ53" s="23" t="s">
        <v>7183</v>
      </c>
      <c r="DR53" s="23" t="s">
        <v>7175</v>
      </c>
      <c r="DS53" s="23" t="s">
        <v>72</v>
      </c>
      <c r="DT53" s="23" t="s">
        <v>72</v>
      </c>
      <c r="DU53" s="23" t="s">
        <v>72</v>
      </c>
      <c r="DV53" s="23" t="s">
        <v>72</v>
      </c>
      <c r="DW53" s="23">
        <v>80</v>
      </c>
      <c r="DX53" s="23">
        <v>80</v>
      </c>
      <c r="DY53" s="23">
        <v>120</v>
      </c>
      <c r="DZ53" s="23">
        <v>0</v>
      </c>
      <c r="EA53" s="23">
        <v>0</v>
      </c>
      <c r="EB53" s="23">
        <v>0</v>
      </c>
      <c r="EC53" s="23">
        <v>120</v>
      </c>
      <c r="ED53" s="23">
        <v>80</v>
      </c>
      <c r="EE53" s="23">
        <v>80</v>
      </c>
      <c r="EF53" s="23">
        <v>80</v>
      </c>
      <c r="EG53" s="23">
        <v>0</v>
      </c>
      <c r="EH53" s="23">
        <v>0</v>
      </c>
      <c r="EI53" s="23">
        <v>0</v>
      </c>
      <c r="EJ53" s="23">
        <v>80</v>
      </c>
      <c r="EK53" s="23">
        <v>0</v>
      </c>
      <c r="EL53" s="23">
        <v>0</v>
      </c>
      <c r="EM53" s="23">
        <v>0</v>
      </c>
      <c r="EN53" s="23">
        <v>0</v>
      </c>
      <c r="EO53" s="23">
        <v>0</v>
      </c>
      <c r="EP53" s="23">
        <v>0</v>
      </c>
      <c r="EQ53" s="23">
        <v>0</v>
      </c>
      <c r="ER53" s="23">
        <v>0</v>
      </c>
      <c r="ES53" s="23">
        <v>0</v>
      </c>
      <c r="ET53" s="23">
        <v>0</v>
      </c>
      <c r="EU53" s="23">
        <v>0</v>
      </c>
      <c r="EV53" s="23">
        <v>0</v>
      </c>
      <c r="EW53" s="23">
        <v>0</v>
      </c>
      <c r="EX53" s="23">
        <v>0</v>
      </c>
      <c r="EY53" s="23">
        <v>0</v>
      </c>
      <c r="EZ53" s="23">
        <v>0</v>
      </c>
      <c r="FA53" s="23">
        <v>0</v>
      </c>
      <c r="FB53" s="23">
        <v>0</v>
      </c>
      <c r="FC53" s="23">
        <v>0</v>
      </c>
      <c r="FD53" s="23">
        <v>0</v>
      </c>
      <c r="FE53" s="23">
        <v>0</v>
      </c>
      <c r="FF53" s="23">
        <v>0</v>
      </c>
      <c r="FG53" s="23">
        <v>0</v>
      </c>
      <c r="FH53" s="23">
        <v>0</v>
      </c>
      <c r="FI53" s="23">
        <v>0</v>
      </c>
      <c r="FJ53" s="23">
        <v>0</v>
      </c>
      <c r="FK53" s="23">
        <v>0</v>
      </c>
      <c r="FL53" s="23">
        <v>0</v>
      </c>
      <c r="FM53" s="23">
        <v>120</v>
      </c>
      <c r="FN53" s="23" t="s">
        <v>152</v>
      </c>
      <c r="FO53" s="23" t="s">
        <v>444</v>
      </c>
      <c r="FP53" s="23">
        <v>0</v>
      </c>
      <c r="FQ53" s="23" t="s">
        <v>72</v>
      </c>
      <c r="FR53" s="23" t="s">
        <v>72</v>
      </c>
      <c r="FS53" s="23" t="s">
        <v>72</v>
      </c>
      <c r="FT53" s="23" t="s">
        <v>6787</v>
      </c>
      <c r="FU53" s="23" t="s">
        <v>6500</v>
      </c>
      <c r="FV53" s="23">
        <v>0</v>
      </c>
      <c r="FW53" s="23" t="s">
        <v>72</v>
      </c>
      <c r="FX53" s="23" t="s">
        <v>72</v>
      </c>
      <c r="FY53" s="23" t="s">
        <v>72</v>
      </c>
      <c r="FZ53" s="23" t="s">
        <v>6787</v>
      </c>
      <c r="GA53" s="23" t="s">
        <v>6500</v>
      </c>
      <c r="GB53" s="23" t="s">
        <v>72</v>
      </c>
      <c r="GC53" s="23" t="s">
        <v>72</v>
      </c>
      <c r="GD53" s="23" t="s">
        <v>72</v>
      </c>
      <c r="GE53" s="23" t="s">
        <v>72</v>
      </c>
      <c r="GF53" s="23">
        <v>38</v>
      </c>
      <c r="GG53" s="23">
        <v>38</v>
      </c>
      <c r="GH53" s="23">
        <v>38</v>
      </c>
      <c r="GI53" s="23">
        <v>0</v>
      </c>
      <c r="GJ53" s="23">
        <v>0</v>
      </c>
      <c r="GK53" s="23">
        <v>0</v>
      </c>
      <c r="GL53" s="23">
        <v>35</v>
      </c>
      <c r="GM53" s="23">
        <v>35</v>
      </c>
      <c r="GN53" s="23">
        <v>35</v>
      </c>
      <c r="GO53" s="23">
        <v>0</v>
      </c>
      <c r="GP53" s="23">
        <v>0</v>
      </c>
      <c r="GQ53" s="23">
        <v>0</v>
      </c>
      <c r="GR53" s="23">
        <v>0</v>
      </c>
      <c r="GS53" s="23">
        <v>0</v>
      </c>
      <c r="GT53" s="23">
        <v>0</v>
      </c>
      <c r="GU53" s="23">
        <v>0</v>
      </c>
      <c r="GV53" s="23">
        <v>0</v>
      </c>
      <c r="GW53" s="23">
        <v>0</v>
      </c>
      <c r="GX53" s="23">
        <v>0</v>
      </c>
      <c r="GY53" s="23">
        <v>0</v>
      </c>
      <c r="GZ53" s="23">
        <v>0</v>
      </c>
      <c r="HA53" s="23">
        <v>0</v>
      </c>
      <c r="HB53" s="23">
        <v>0</v>
      </c>
      <c r="HC53" s="23">
        <v>0</v>
      </c>
      <c r="HD53" s="23">
        <v>0</v>
      </c>
      <c r="HE53" s="23">
        <v>0</v>
      </c>
      <c r="HF53" s="23">
        <v>0</v>
      </c>
      <c r="HG53" s="23">
        <v>0</v>
      </c>
      <c r="HH53" s="23">
        <v>0</v>
      </c>
      <c r="HI53" s="23">
        <v>0</v>
      </c>
      <c r="HJ53" s="23">
        <v>0</v>
      </c>
      <c r="HK53" s="23">
        <v>0</v>
      </c>
      <c r="HL53" s="23">
        <v>0</v>
      </c>
      <c r="HM53" s="23">
        <v>0</v>
      </c>
      <c r="HN53" s="23">
        <v>0</v>
      </c>
      <c r="HO53" s="23">
        <v>0</v>
      </c>
      <c r="HP53" s="23" t="s">
        <v>68</v>
      </c>
      <c r="HQ53" s="23">
        <v>38</v>
      </c>
      <c r="HR53" s="23">
        <v>35</v>
      </c>
      <c r="HS53" s="23">
        <v>0</v>
      </c>
      <c r="HT53" s="23">
        <v>0</v>
      </c>
      <c r="HU53" s="23">
        <v>0</v>
      </c>
      <c r="HV53" s="23">
        <v>0</v>
      </c>
      <c r="HW53" s="22">
        <v>35</v>
      </c>
      <c r="HX53" s="22">
        <v>18</v>
      </c>
      <c r="HY53" s="23">
        <v>97</v>
      </c>
      <c r="HZ53" s="23">
        <v>13</v>
      </c>
      <c r="IA53" s="23"/>
      <c r="IB53" s="23"/>
      <c r="IC53" s="25" t="s">
        <v>7384</v>
      </c>
      <c r="ID53" s="26">
        <v>52</v>
      </c>
      <c r="IE53" s="260" t="s">
        <v>6420</v>
      </c>
      <c r="IF53" s="25" t="s">
        <v>7119</v>
      </c>
      <c r="IG53" s="260" t="s">
        <v>6421</v>
      </c>
      <c r="IH53" s="260" t="s">
        <v>6422</v>
      </c>
      <c r="II53" s="342" t="s">
        <v>6421</v>
      </c>
      <c r="IJ53" s="260">
        <v>44931</v>
      </c>
      <c r="IK53" s="261">
        <v>3</v>
      </c>
      <c r="IL53" s="262" t="s">
        <v>7176</v>
      </c>
      <c r="IM53" s="262" t="s">
        <v>6427</v>
      </c>
      <c r="IN53" s="262" t="s">
        <v>7177</v>
      </c>
      <c r="IO53" s="262" t="s">
        <v>72</v>
      </c>
      <c r="IP53" s="262" t="s">
        <v>72</v>
      </c>
      <c r="IQ53" s="262" t="s">
        <v>72</v>
      </c>
      <c r="IR53" s="262">
        <v>2</v>
      </c>
      <c r="IS53" s="262">
        <v>1</v>
      </c>
      <c r="IT53" s="262" t="s">
        <v>6406</v>
      </c>
      <c r="IU53" s="262" t="s">
        <v>6406</v>
      </c>
    </row>
    <row r="54" spans="1:255" ht="114.75">
      <c r="A54" s="22">
        <v>53</v>
      </c>
      <c r="B54" s="22" t="s">
        <v>6192</v>
      </c>
      <c r="C54" s="22" t="s">
        <v>277</v>
      </c>
      <c r="D54" s="22" t="s">
        <v>6793</v>
      </c>
      <c r="E54" s="22" t="s">
        <v>6788</v>
      </c>
      <c r="F54" s="22" t="s">
        <v>153</v>
      </c>
      <c r="G54" s="22" t="s">
        <v>6789</v>
      </c>
      <c r="H54" s="22" t="s">
        <v>6790</v>
      </c>
      <c r="I54" s="22">
        <v>2</v>
      </c>
      <c r="J54" s="22" t="s">
        <v>6791</v>
      </c>
      <c r="K54" s="24" t="s">
        <v>7165</v>
      </c>
      <c r="L54" s="24" t="s">
        <v>7275</v>
      </c>
      <c r="M54" s="22" t="s">
        <v>6334</v>
      </c>
      <c r="N54" s="22" t="s">
        <v>7385</v>
      </c>
      <c r="O54" s="22" t="s">
        <v>7168</v>
      </c>
      <c r="P54" s="22" t="s">
        <v>6131</v>
      </c>
      <c r="Q54" s="22" t="s">
        <v>7169</v>
      </c>
      <c r="R54" s="22" t="s">
        <v>7170</v>
      </c>
      <c r="S54" s="22" t="s">
        <v>7171</v>
      </c>
      <c r="T54" s="22" t="s">
        <v>7386</v>
      </c>
      <c r="U54" s="22">
        <v>53</v>
      </c>
      <c r="V54" s="22"/>
      <c r="W54" s="22" t="b">
        <v>1</v>
      </c>
      <c r="X54" s="22" t="b">
        <v>0</v>
      </c>
      <c r="Y54" s="22" t="s">
        <v>72</v>
      </c>
      <c r="Z54" s="22" t="b">
        <v>1</v>
      </c>
      <c r="AA54" s="22">
        <v>17</v>
      </c>
      <c r="AB54" s="22" t="b">
        <v>0</v>
      </c>
      <c r="AC54" s="22" t="b">
        <v>1</v>
      </c>
      <c r="AD54" s="22">
        <v>0</v>
      </c>
      <c r="AE54" s="22"/>
      <c r="AF54" s="22">
        <v>0</v>
      </c>
      <c r="AG54" s="22">
        <v>0</v>
      </c>
      <c r="AH54" s="23"/>
      <c r="AI54" s="350" t="s">
        <v>6292</v>
      </c>
      <c r="AJ54" s="350" t="s">
        <v>6291</v>
      </c>
      <c r="AK54" s="22">
        <v>5</v>
      </c>
      <c r="AL54" s="258" t="s">
        <v>5765</v>
      </c>
      <c r="AM54" s="258" t="s">
        <v>7287</v>
      </c>
      <c r="AN54" s="258" t="s">
        <v>5895</v>
      </c>
      <c r="AO54" s="22" t="s">
        <v>206</v>
      </c>
      <c r="AP54" s="23" t="s">
        <v>6291</v>
      </c>
      <c r="AQ54" s="23" t="s">
        <v>6291</v>
      </c>
      <c r="AR54" s="23">
        <v>0</v>
      </c>
      <c r="AS54" s="23" t="s">
        <v>72</v>
      </c>
      <c r="AT54" s="23" t="s">
        <v>72</v>
      </c>
      <c r="AU54" s="23" t="s">
        <v>72</v>
      </c>
      <c r="AV54" s="23" t="s">
        <v>277</v>
      </c>
      <c r="AW54" s="23" t="s">
        <v>277</v>
      </c>
      <c r="AX54" s="23" t="s">
        <v>72</v>
      </c>
      <c r="AY54" s="23" t="s">
        <v>72</v>
      </c>
      <c r="AZ54" s="23" t="s">
        <v>72</v>
      </c>
      <c r="BA54" s="23" t="s">
        <v>72</v>
      </c>
      <c r="BB54" s="23" t="s">
        <v>6335</v>
      </c>
      <c r="BC54" s="23" t="s">
        <v>6793</v>
      </c>
      <c r="BD54" s="23" t="s">
        <v>6793</v>
      </c>
      <c r="BE54" s="23">
        <v>0</v>
      </c>
      <c r="BF54" s="23" t="s">
        <v>72</v>
      </c>
      <c r="BG54" s="23" t="s">
        <v>72</v>
      </c>
      <c r="BH54" s="23" t="s">
        <v>72</v>
      </c>
      <c r="BI54" s="23" t="s">
        <v>569</v>
      </c>
      <c r="BJ54" s="23" t="s">
        <v>639</v>
      </c>
      <c r="BK54" s="23">
        <v>0</v>
      </c>
      <c r="BL54" s="23" t="s">
        <v>72</v>
      </c>
      <c r="BM54" s="23" t="s">
        <v>72</v>
      </c>
      <c r="BN54" s="23" t="s">
        <v>72</v>
      </c>
      <c r="BO54" s="350">
        <v>3</v>
      </c>
      <c r="BP54" s="350">
        <v>3</v>
      </c>
      <c r="BQ54" s="350">
        <v>0</v>
      </c>
      <c r="BR54" s="350">
        <v>0</v>
      </c>
      <c r="BS54" s="350">
        <v>0</v>
      </c>
      <c r="BT54" s="351">
        <v>0</v>
      </c>
      <c r="BU54" s="23" t="s">
        <v>38</v>
      </c>
      <c r="BV54" s="23" t="s">
        <v>39</v>
      </c>
      <c r="BW54" s="23" t="s">
        <v>72</v>
      </c>
      <c r="BX54" s="23" t="s">
        <v>72</v>
      </c>
      <c r="BY54" s="23" t="s">
        <v>72</v>
      </c>
      <c r="BZ54" s="23" t="s">
        <v>72</v>
      </c>
      <c r="CA54" s="23">
        <v>4</v>
      </c>
      <c r="CB54" s="23">
        <v>4</v>
      </c>
      <c r="CC54" s="23">
        <v>4</v>
      </c>
      <c r="CD54" s="23">
        <v>0</v>
      </c>
      <c r="CE54" s="23">
        <v>0</v>
      </c>
      <c r="CF54" s="23">
        <v>0</v>
      </c>
      <c r="CG54" s="23">
        <v>2</v>
      </c>
      <c r="CH54" s="23">
        <v>2</v>
      </c>
      <c r="CI54" s="23">
        <v>2</v>
      </c>
      <c r="CJ54" s="23">
        <v>0</v>
      </c>
      <c r="CK54" s="23">
        <v>0</v>
      </c>
      <c r="CL54" s="23">
        <v>0</v>
      </c>
      <c r="CM54" s="23">
        <v>0</v>
      </c>
      <c r="CN54" s="23">
        <v>0</v>
      </c>
      <c r="CO54" s="23">
        <v>0</v>
      </c>
      <c r="CP54" s="23">
        <v>0</v>
      </c>
      <c r="CQ54" s="23">
        <v>0</v>
      </c>
      <c r="CR54" s="23">
        <v>0</v>
      </c>
      <c r="CS54" s="23">
        <v>0</v>
      </c>
      <c r="CT54" s="23">
        <v>0</v>
      </c>
      <c r="CU54" s="23">
        <v>0</v>
      </c>
      <c r="CV54" s="23">
        <v>0</v>
      </c>
      <c r="CW54" s="23">
        <v>0</v>
      </c>
      <c r="CX54" s="23">
        <v>0</v>
      </c>
      <c r="CY54" s="23">
        <v>0</v>
      </c>
      <c r="CZ54" s="23">
        <v>0</v>
      </c>
      <c r="DA54" s="23">
        <v>0</v>
      </c>
      <c r="DB54" s="23">
        <v>0</v>
      </c>
      <c r="DC54" s="23">
        <v>0</v>
      </c>
      <c r="DD54" s="23">
        <v>0</v>
      </c>
      <c r="DE54" s="23">
        <v>0</v>
      </c>
      <c r="DF54" s="23">
        <v>0</v>
      </c>
      <c r="DG54" s="23">
        <v>0</v>
      </c>
      <c r="DH54" s="23">
        <v>0</v>
      </c>
      <c r="DI54" s="23">
        <v>0</v>
      </c>
      <c r="DJ54" s="23">
        <v>0</v>
      </c>
      <c r="DK54" s="23" t="s">
        <v>6331</v>
      </c>
      <c r="DL54" s="23" t="s">
        <v>6331</v>
      </c>
      <c r="DM54" s="23" t="s">
        <v>72</v>
      </c>
      <c r="DN54" s="23" t="s">
        <v>72</v>
      </c>
      <c r="DO54" s="23" t="s">
        <v>72</v>
      </c>
      <c r="DP54" s="23" t="s">
        <v>72</v>
      </c>
      <c r="DQ54" s="23" t="s">
        <v>7175</v>
      </c>
      <c r="DR54" s="23" t="s">
        <v>7175</v>
      </c>
      <c r="DS54" s="23" t="s">
        <v>72</v>
      </c>
      <c r="DT54" s="23" t="s">
        <v>72</v>
      </c>
      <c r="DU54" s="23" t="s">
        <v>72</v>
      </c>
      <c r="DV54" s="23" t="s">
        <v>72</v>
      </c>
      <c r="DW54" s="23">
        <v>80</v>
      </c>
      <c r="DX54" s="23">
        <v>80</v>
      </c>
      <c r="DY54" s="23">
        <v>80</v>
      </c>
      <c r="DZ54" s="23">
        <v>0</v>
      </c>
      <c r="EA54" s="23">
        <v>0</v>
      </c>
      <c r="EB54" s="23">
        <v>0</v>
      </c>
      <c r="EC54" s="23">
        <v>80</v>
      </c>
      <c r="ED54" s="23">
        <v>80</v>
      </c>
      <c r="EE54" s="23">
        <v>80</v>
      </c>
      <c r="EF54" s="23">
        <v>80</v>
      </c>
      <c r="EG54" s="23">
        <v>0</v>
      </c>
      <c r="EH54" s="23">
        <v>0</v>
      </c>
      <c r="EI54" s="23">
        <v>0</v>
      </c>
      <c r="EJ54" s="23">
        <v>80</v>
      </c>
      <c r="EK54" s="23">
        <v>0</v>
      </c>
      <c r="EL54" s="23">
        <v>0</v>
      </c>
      <c r="EM54" s="23">
        <v>0</v>
      </c>
      <c r="EN54" s="23">
        <v>0</v>
      </c>
      <c r="EO54" s="23">
        <v>0</v>
      </c>
      <c r="EP54" s="23">
        <v>0</v>
      </c>
      <c r="EQ54" s="23">
        <v>0</v>
      </c>
      <c r="ER54" s="23">
        <v>0</v>
      </c>
      <c r="ES54" s="23">
        <v>0</v>
      </c>
      <c r="ET54" s="23">
        <v>0</v>
      </c>
      <c r="EU54" s="23">
        <v>0</v>
      </c>
      <c r="EV54" s="23">
        <v>0</v>
      </c>
      <c r="EW54" s="23">
        <v>0</v>
      </c>
      <c r="EX54" s="23">
        <v>0</v>
      </c>
      <c r="EY54" s="23">
        <v>0</v>
      </c>
      <c r="EZ54" s="23">
        <v>0</v>
      </c>
      <c r="FA54" s="23">
        <v>0</v>
      </c>
      <c r="FB54" s="23">
        <v>0</v>
      </c>
      <c r="FC54" s="23">
        <v>0</v>
      </c>
      <c r="FD54" s="23">
        <v>0</v>
      </c>
      <c r="FE54" s="23">
        <v>0</v>
      </c>
      <c r="FF54" s="23">
        <v>0</v>
      </c>
      <c r="FG54" s="23">
        <v>0</v>
      </c>
      <c r="FH54" s="23">
        <v>0</v>
      </c>
      <c r="FI54" s="23">
        <v>0</v>
      </c>
      <c r="FJ54" s="23">
        <v>0</v>
      </c>
      <c r="FK54" s="23">
        <v>0</v>
      </c>
      <c r="FL54" s="23">
        <v>0</v>
      </c>
      <c r="FM54" s="23">
        <v>80</v>
      </c>
      <c r="FN54" s="23" t="s">
        <v>152</v>
      </c>
      <c r="FO54" s="23" t="s">
        <v>444</v>
      </c>
      <c r="FP54" s="23">
        <v>0</v>
      </c>
      <c r="FQ54" s="23" t="s">
        <v>72</v>
      </c>
      <c r="FR54" s="23" t="s">
        <v>72</v>
      </c>
      <c r="FS54" s="23" t="s">
        <v>72</v>
      </c>
      <c r="FT54" s="23" t="s">
        <v>6339</v>
      </c>
      <c r="FU54" s="23" t="s">
        <v>6336</v>
      </c>
      <c r="FV54" s="23">
        <v>0</v>
      </c>
      <c r="FW54" s="23" t="s">
        <v>72</v>
      </c>
      <c r="FX54" s="23" t="s">
        <v>72</v>
      </c>
      <c r="FY54" s="23" t="s">
        <v>72</v>
      </c>
      <c r="FZ54" s="23" t="s">
        <v>6339</v>
      </c>
      <c r="GA54" s="23" t="s">
        <v>6336</v>
      </c>
      <c r="GB54" s="23" t="s">
        <v>72</v>
      </c>
      <c r="GC54" s="23" t="s">
        <v>72</v>
      </c>
      <c r="GD54" s="23" t="s">
        <v>72</v>
      </c>
      <c r="GE54" s="23" t="s">
        <v>72</v>
      </c>
      <c r="GF54" s="23">
        <v>33</v>
      </c>
      <c r="GG54" s="23">
        <v>33</v>
      </c>
      <c r="GH54" s="23">
        <v>33</v>
      </c>
      <c r="GI54" s="23">
        <v>0</v>
      </c>
      <c r="GJ54" s="23">
        <v>0</v>
      </c>
      <c r="GK54" s="23">
        <v>0</v>
      </c>
      <c r="GL54" s="23">
        <v>30</v>
      </c>
      <c r="GM54" s="23">
        <v>30</v>
      </c>
      <c r="GN54" s="23">
        <v>30</v>
      </c>
      <c r="GO54" s="23">
        <v>0</v>
      </c>
      <c r="GP54" s="23">
        <v>0</v>
      </c>
      <c r="GQ54" s="23">
        <v>0</v>
      </c>
      <c r="GR54" s="23">
        <v>0</v>
      </c>
      <c r="GS54" s="23">
        <v>0</v>
      </c>
      <c r="GT54" s="23">
        <v>0</v>
      </c>
      <c r="GU54" s="23">
        <v>0</v>
      </c>
      <c r="GV54" s="23">
        <v>0</v>
      </c>
      <c r="GW54" s="23">
        <v>0</v>
      </c>
      <c r="GX54" s="23">
        <v>0</v>
      </c>
      <c r="GY54" s="23">
        <v>0</v>
      </c>
      <c r="GZ54" s="23">
        <v>0</v>
      </c>
      <c r="HA54" s="23">
        <v>0</v>
      </c>
      <c r="HB54" s="23">
        <v>0</v>
      </c>
      <c r="HC54" s="23">
        <v>0</v>
      </c>
      <c r="HD54" s="23">
        <v>0</v>
      </c>
      <c r="HE54" s="23">
        <v>0</v>
      </c>
      <c r="HF54" s="23">
        <v>0</v>
      </c>
      <c r="HG54" s="23">
        <v>0</v>
      </c>
      <c r="HH54" s="23">
        <v>0</v>
      </c>
      <c r="HI54" s="23">
        <v>0</v>
      </c>
      <c r="HJ54" s="23">
        <v>0</v>
      </c>
      <c r="HK54" s="23">
        <v>0</v>
      </c>
      <c r="HL54" s="23">
        <v>0</v>
      </c>
      <c r="HM54" s="23">
        <v>0</v>
      </c>
      <c r="HN54" s="23">
        <v>0</v>
      </c>
      <c r="HO54" s="23">
        <v>0</v>
      </c>
      <c r="HP54" s="23" t="s">
        <v>68</v>
      </c>
      <c r="HQ54" s="23">
        <v>33</v>
      </c>
      <c r="HR54" s="23">
        <v>30</v>
      </c>
      <c r="HS54" s="23">
        <v>0</v>
      </c>
      <c r="HT54" s="23">
        <v>0</v>
      </c>
      <c r="HU54" s="23">
        <v>0</v>
      </c>
      <c r="HV54" s="23">
        <v>0</v>
      </c>
      <c r="HW54" s="22">
        <v>30</v>
      </c>
      <c r="HX54" s="22">
        <v>13</v>
      </c>
      <c r="HY54" s="23">
        <v>97</v>
      </c>
      <c r="HZ54" s="23">
        <v>13</v>
      </c>
      <c r="IA54" s="23"/>
      <c r="IB54" s="23"/>
      <c r="IC54" s="25" t="s">
        <v>7387</v>
      </c>
      <c r="ID54" s="26">
        <v>53</v>
      </c>
      <c r="IE54" s="260" t="s">
        <v>6420</v>
      </c>
      <c r="IF54" s="25" t="s">
        <v>7120</v>
      </c>
      <c r="IG54" s="260" t="s">
        <v>6421</v>
      </c>
      <c r="IH54" s="260" t="s">
        <v>6422</v>
      </c>
      <c r="II54" s="342" t="s">
        <v>6421</v>
      </c>
      <c r="IJ54" s="260">
        <v>44931</v>
      </c>
      <c r="IK54" s="261">
        <v>3</v>
      </c>
      <c r="IL54" s="262" t="s">
        <v>7176</v>
      </c>
      <c r="IM54" s="262" t="s">
        <v>6427</v>
      </c>
      <c r="IN54" s="262" t="s">
        <v>7177</v>
      </c>
      <c r="IO54" s="262" t="s">
        <v>72</v>
      </c>
      <c r="IP54" s="262" t="s">
        <v>72</v>
      </c>
      <c r="IQ54" s="262" t="s">
        <v>72</v>
      </c>
      <c r="IR54" s="262">
        <v>2</v>
      </c>
      <c r="IS54" s="262">
        <v>1</v>
      </c>
      <c r="IT54" s="262" t="s">
        <v>6406</v>
      </c>
      <c r="IU54" s="262" t="s">
        <v>6406</v>
      </c>
    </row>
    <row r="55" spans="1:255" ht="114.75">
      <c r="A55" s="22">
        <v>54</v>
      </c>
      <c r="B55" s="22" t="s">
        <v>6192</v>
      </c>
      <c r="C55" s="22" t="s">
        <v>277</v>
      </c>
      <c r="D55" s="22" t="s">
        <v>6799</v>
      </c>
      <c r="E55" s="22" t="s">
        <v>6794</v>
      </c>
      <c r="F55" s="22" t="s">
        <v>153</v>
      </c>
      <c r="G55" s="22" t="s">
        <v>6795</v>
      </c>
      <c r="H55" s="22" t="s">
        <v>6796</v>
      </c>
      <c r="I55" s="22">
        <v>2</v>
      </c>
      <c r="J55" s="22" t="s">
        <v>6797</v>
      </c>
      <c r="K55" s="24" t="s">
        <v>7165</v>
      </c>
      <c r="L55" s="24" t="s">
        <v>7275</v>
      </c>
      <c r="M55" s="22" t="s">
        <v>6334</v>
      </c>
      <c r="N55" s="22" t="s">
        <v>7388</v>
      </c>
      <c r="O55" s="22" t="s">
        <v>7168</v>
      </c>
      <c r="P55" s="22" t="s">
        <v>6131</v>
      </c>
      <c r="Q55" s="22" t="s">
        <v>7169</v>
      </c>
      <c r="R55" s="22" t="s">
        <v>7170</v>
      </c>
      <c r="S55" s="22" t="s">
        <v>7171</v>
      </c>
      <c r="T55" s="22" t="s">
        <v>7389</v>
      </c>
      <c r="U55" s="22">
        <v>54</v>
      </c>
      <c r="V55" s="22"/>
      <c r="W55" s="22" t="b">
        <v>0</v>
      </c>
      <c r="X55" s="22" t="b">
        <v>0</v>
      </c>
      <c r="Y55" s="22" t="s">
        <v>72</v>
      </c>
      <c r="Z55" s="22" t="b">
        <v>1</v>
      </c>
      <c r="AA55" s="22">
        <v>13</v>
      </c>
      <c r="AB55" s="22" t="b">
        <v>0</v>
      </c>
      <c r="AC55" s="22" t="b">
        <v>1</v>
      </c>
      <c r="AD55" s="22">
        <v>0</v>
      </c>
      <c r="AE55" s="22"/>
      <c r="AF55" s="22">
        <v>0</v>
      </c>
      <c r="AG55" s="22">
        <v>0</v>
      </c>
      <c r="AH55" s="23"/>
      <c r="AI55" s="350" t="s">
        <v>6292</v>
      </c>
      <c r="AJ55" s="350" t="s">
        <v>6291</v>
      </c>
      <c r="AK55" s="22">
        <v>5</v>
      </c>
      <c r="AL55" s="258" t="s">
        <v>5765</v>
      </c>
      <c r="AM55" s="258" t="s">
        <v>7249</v>
      </c>
      <c r="AN55" s="258" t="s">
        <v>5947</v>
      </c>
      <c r="AO55" s="22" t="s">
        <v>206</v>
      </c>
      <c r="AP55" s="23" t="s">
        <v>6291</v>
      </c>
      <c r="AQ55" s="23" t="s">
        <v>6291</v>
      </c>
      <c r="AR55" s="23">
        <v>0</v>
      </c>
      <c r="AS55" s="23" t="s">
        <v>72</v>
      </c>
      <c r="AT55" s="23" t="s">
        <v>72</v>
      </c>
      <c r="AU55" s="23" t="s">
        <v>72</v>
      </c>
      <c r="AV55" s="23" t="s">
        <v>277</v>
      </c>
      <c r="AW55" s="23" t="s">
        <v>277</v>
      </c>
      <c r="AX55" s="23" t="s">
        <v>72</v>
      </c>
      <c r="AY55" s="23" t="s">
        <v>72</v>
      </c>
      <c r="AZ55" s="23" t="s">
        <v>72</v>
      </c>
      <c r="BA55" s="23" t="s">
        <v>72</v>
      </c>
      <c r="BB55" s="23" t="s">
        <v>6335</v>
      </c>
      <c r="BC55" s="23" t="s">
        <v>6799</v>
      </c>
      <c r="BD55" s="23" t="s">
        <v>6799</v>
      </c>
      <c r="BE55" s="23">
        <v>0</v>
      </c>
      <c r="BF55" s="23" t="s">
        <v>72</v>
      </c>
      <c r="BG55" s="23" t="s">
        <v>72</v>
      </c>
      <c r="BH55" s="23" t="s">
        <v>72</v>
      </c>
      <c r="BI55" s="23" t="s">
        <v>569</v>
      </c>
      <c r="BJ55" s="23" t="s">
        <v>639</v>
      </c>
      <c r="BK55" s="23">
        <v>0</v>
      </c>
      <c r="BL55" s="23" t="s">
        <v>72</v>
      </c>
      <c r="BM55" s="23" t="s">
        <v>72</v>
      </c>
      <c r="BN55" s="23" t="s">
        <v>72</v>
      </c>
      <c r="BO55" s="350">
        <v>3</v>
      </c>
      <c r="BP55" s="350">
        <v>3</v>
      </c>
      <c r="BQ55" s="350">
        <v>0</v>
      </c>
      <c r="BR55" s="350">
        <v>0</v>
      </c>
      <c r="BS55" s="350">
        <v>0</v>
      </c>
      <c r="BT55" s="351">
        <v>0</v>
      </c>
      <c r="BU55" s="23" t="s">
        <v>38</v>
      </c>
      <c r="BV55" s="23" t="s">
        <v>39</v>
      </c>
      <c r="BW55" s="23" t="s">
        <v>72</v>
      </c>
      <c r="BX55" s="23" t="s">
        <v>72</v>
      </c>
      <c r="BY55" s="23" t="s">
        <v>72</v>
      </c>
      <c r="BZ55" s="23" t="s">
        <v>72</v>
      </c>
      <c r="CA55" s="23">
        <v>4</v>
      </c>
      <c r="CB55" s="23">
        <v>4</v>
      </c>
      <c r="CC55" s="23">
        <v>4</v>
      </c>
      <c r="CD55" s="23">
        <v>0</v>
      </c>
      <c r="CE55" s="23">
        <v>0</v>
      </c>
      <c r="CF55" s="23">
        <v>0</v>
      </c>
      <c r="CG55" s="23">
        <v>2</v>
      </c>
      <c r="CH55" s="23">
        <v>2</v>
      </c>
      <c r="CI55" s="23">
        <v>2</v>
      </c>
      <c r="CJ55" s="23">
        <v>0</v>
      </c>
      <c r="CK55" s="23">
        <v>0</v>
      </c>
      <c r="CL55" s="23">
        <v>0</v>
      </c>
      <c r="CM55" s="23">
        <v>0</v>
      </c>
      <c r="CN55" s="23">
        <v>0</v>
      </c>
      <c r="CO55" s="23">
        <v>0</v>
      </c>
      <c r="CP55" s="23">
        <v>0</v>
      </c>
      <c r="CQ55" s="23">
        <v>0</v>
      </c>
      <c r="CR55" s="23">
        <v>0</v>
      </c>
      <c r="CS55" s="23">
        <v>0</v>
      </c>
      <c r="CT55" s="23">
        <v>0</v>
      </c>
      <c r="CU55" s="23">
        <v>0</v>
      </c>
      <c r="CV55" s="23">
        <v>0</v>
      </c>
      <c r="CW55" s="23">
        <v>0</v>
      </c>
      <c r="CX55" s="23">
        <v>0</v>
      </c>
      <c r="CY55" s="23">
        <v>0</v>
      </c>
      <c r="CZ55" s="23">
        <v>0</v>
      </c>
      <c r="DA55" s="23">
        <v>0</v>
      </c>
      <c r="DB55" s="23">
        <v>0</v>
      </c>
      <c r="DC55" s="23">
        <v>0</v>
      </c>
      <c r="DD55" s="23">
        <v>0</v>
      </c>
      <c r="DE55" s="23">
        <v>0</v>
      </c>
      <c r="DF55" s="23">
        <v>0</v>
      </c>
      <c r="DG55" s="23">
        <v>0</v>
      </c>
      <c r="DH55" s="23">
        <v>0</v>
      </c>
      <c r="DI55" s="23">
        <v>0</v>
      </c>
      <c r="DJ55" s="23">
        <v>0</v>
      </c>
      <c r="DK55" s="23" t="s">
        <v>6331</v>
      </c>
      <c r="DL55" s="23" t="s">
        <v>6331</v>
      </c>
      <c r="DM55" s="23" t="s">
        <v>72</v>
      </c>
      <c r="DN55" s="23" t="s">
        <v>72</v>
      </c>
      <c r="DO55" s="23" t="s">
        <v>72</v>
      </c>
      <c r="DP55" s="23" t="s">
        <v>72</v>
      </c>
      <c r="DQ55" s="23" t="s">
        <v>7175</v>
      </c>
      <c r="DR55" s="23" t="s">
        <v>7175</v>
      </c>
      <c r="DS55" s="23" t="s">
        <v>72</v>
      </c>
      <c r="DT55" s="23" t="s">
        <v>72</v>
      </c>
      <c r="DU55" s="23" t="s">
        <v>72</v>
      </c>
      <c r="DV55" s="23" t="s">
        <v>72</v>
      </c>
      <c r="DW55" s="23">
        <v>80</v>
      </c>
      <c r="DX55" s="23">
        <v>80</v>
      </c>
      <c r="DY55" s="23">
        <v>80</v>
      </c>
      <c r="DZ55" s="23">
        <v>0</v>
      </c>
      <c r="EA55" s="23">
        <v>0</v>
      </c>
      <c r="EB55" s="23">
        <v>0</v>
      </c>
      <c r="EC55" s="23">
        <v>80</v>
      </c>
      <c r="ED55" s="23">
        <v>80</v>
      </c>
      <c r="EE55" s="23">
        <v>80</v>
      </c>
      <c r="EF55" s="23">
        <v>80</v>
      </c>
      <c r="EG55" s="23">
        <v>0</v>
      </c>
      <c r="EH55" s="23">
        <v>0</v>
      </c>
      <c r="EI55" s="23">
        <v>0</v>
      </c>
      <c r="EJ55" s="23">
        <v>80</v>
      </c>
      <c r="EK55" s="23">
        <v>0</v>
      </c>
      <c r="EL55" s="23">
        <v>0</v>
      </c>
      <c r="EM55" s="23">
        <v>0</v>
      </c>
      <c r="EN55" s="23">
        <v>0</v>
      </c>
      <c r="EO55" s="23">
        <v>0</v>
      </c>
      <c r="EP55" s="23">
        <v>0</v>
      </c>
      <c r="EQ55" s="23">
        <v>0</v>
      </c>
      <c r="ER55" s="23">
        <v>0</v>
      </c>
      <c r="ES55" s="23">
        <v>0</v>
      </c>
      <c r="ET55" s="23">
        <v>0</v>
      </c>
      <c r="EU55" s="23">
        <v>0</v>
      </c>
      <c r="EV55" s="23">
        <v>0</v>
      </c>
      <c r="EW55" s="23">
        <v>0</v>
      </c>
      <c r="EX55" s="23">
        <v>0</v>
      </c>
      <c r="EY55" s="23">
        <v>0</v>
      </c>
      <c r="EZ55" s="23">
        <v>0</v>
      </c>
      <c r="FA55" s="23">
        <v>0</v>
      </c>
      <c r="FB55" s="23">
        <v>0</v>
      </c>
      <c r="FC55" s="23">
        <v>0</v>
      </c>
      <c r="FD55" s="23">
        <v>0</v>
      </c>
      <c r="FE55" s="23">
        <v>0</v>
      </c>
      <c r="FF55" s="23">
        <v>0</v>
      </c>
      <c r="FG55" s="23">
        <v>0</v>
      </c>
      <c r="FH55" s="23">
        <v>0</v>
      </c>
      <c r="FI55" s="23">
        <v>0</v>
      </c>
      <c r="FJ55" s="23">
        <v>0</v>
      </c>
      <c r="FK55" s="23">
        <v>0</v>
      </c>
      <c r="FL55" s="23">
        <v>0</v>
      </c>
      <c r="FM55" s="23">
        <v>80</v>
      </c>
      <c r="FN55" s="23" t="s">
        <v>152</v>
      </c>
      <c r="FO55" s="23" t="s">
        <v>444</v>
      </c>
      <c r="FP55" s="23">
        <v>0</v>
      </c>
      <c r="FQ55" s="23" t="s">
        <v>72</v>
      </c>
      <c r="FR55" s="23" t="s">
        <v>72</v>
      </c>
      <c r="FS55" s="23" t="s">
        <v>72</v>
      </c>
      <c r="FT55" s="23" t="s">
        <v>6664</v>
      </c>
      <c r="FU55" s="23" t="s">
        <v>6346</v>
      </c>
      <c r="FV55" s="23">
        <v>0</v>
      </c>
      <c r="FW55" s="23" t="s">
        <v>72</v>
      </c>
      <c r="FX55" s="23" t="s">
        <v>72</v>
      </c>
      <c r="FY55" s="23" t="s">
        <v>72</v>
      </c>
      <c r="FZ55" s="23" t="s">
        <v>6664</v>
      </c>
      <c r="GA55" s="23" t="s">
        <v>6346</v>
      </c>
      <c r="GB55" s="23" t="s">
        <v>72</v>
      </c>
      <c r="GC55" s="23" t="s">
        <v>72</v>
      </c>
      <c r="GD55" s="23" t="s">
        <v>72</v>
      </c>
      <c r="GE55" s="23" t="s">
        <v>72</v>
      </c>
      <c r="GF55" s="23">
        <v>20</v>
      </c>
      <c r="GG55" s="23">
        <v>20</v>
      </c>
      <c r="GH55" s="23">
        <v>20</v>
      </c>
      <c r="GI55" s="23">
        <v>0</v>
      </c>
      <c r="GJ55" s="23">
        <v>0</v>
      </c>
      <c r="GK55" s="23">
        <v>0</v>
      </c>
      <c r="GL55" s="23">
        <v>26</v>
      </c>
      <c r="GM55" s="23">
        <v>26</v>
      </c>
      <c r="GN55" s="23">
        <v>26</v>
      </c>
      <c r="GO55" s="23">
        <v>0</v>
      </c>
      <c r="GP55" s="23">
        <v>0</v>
      </c>
      <c r="GQ55" s="23">
        <v>0</v>
      </c>
      <c r="GR55" s="23">
        <v>0</v>
      </c>
      <c r="GS55" s="23">
        <v>0</v>
      </c>
      <c r="GT55" s="23">
        <v>0</v>
      </c>
      <c r="GU55" s="23">
        <v>0</v>
      </c>
      <c r="GV55" s="23">
        <v>0</v>
      </c>
      <c r="GW55" s="23">
        <v>0</v>
      </c>
      <c r="GX55" s="23">
        <v>0</v>
      </c>
      <c r="GY55" s="23">
        <v>0</v>
      </c>
      <c r="GZ55" s="23">
        <v>0</v>
      </c>
      <c r="HA55" s="23">
        <v>0</v>
      </c>
      <c r="HB55" s="23">
        <v>0</v>
      </c>
      <c r="HC55" s="23">
        <v>0</v>
      </c>
      <c r="HD55" s="23">
        <v>0</v>
      </c>
      <c r="HE55" s="23">
        <v>0</v>
      </c>
      <c r="HF55" s="23">
        <v>0</v>
      </c>
      <c r="HG55" s="23">
        <v>0</v>
      </c>
      <c r="HH55" s="23">
        <v>0</v>
      </c>
      <c r="HI55" s="23">
        <v>0</v>
      </c>
      <c r="HJ55" s="23">
        <v>0</v>
      </c>
      <c r="HK55" s="23">
        <v>0</v>
      </c>
      <c r="HL55" s="23">
        <v>0</v>
      </c>
      <c r="HM55" s="23">
        <v>0</v>
      </c>
      <c r="HN55" s="23">
        <v>0</v>
      </c>
      <c r="HO55" s="23">
        <v>0</v>
      </c>
      <c r="HP55" s="23" t="s">
        <v>68</v>
      </c>
      <c r="HQ55" s="23">
        <v>20</v>
      </c>
      <c r="HR55" s="23">
        <v>26</v>
      </c>
      <c r="HS55" s="23">
        <v>0</v>
      </c>
      <c r="HT55" s="23">
        <v>0</v>
      </c>
      <c r="HU55" s="23">
        <v>0</v>
      </c>
      <c r="HV55" s="23">
        <v>0</v>
      </c>
      <c r="HW55" s="22">
        <v>20</v>
      </c>
      <c r="HX55" s="22">
        <v>7</v>
      </c>
      <c r="HY55" s="23">
        <v>97</v>
      </c>
      <c r="HZ55" s="23">
        <v>13</v>
      </c>
      <c r="IA55" s="23"/>
      <c r="IB55" s="23"/>
      <c r="IC55" s="25" t="s">
        <v>7390</v>
      </c>
      <c r="ID55" s="26">
        <v>54</v>
      </c>
      <c r="IE55" s="260" t="s">
        <v>6420</v>
      </c>
      <c r="IF55" s="25" t="s">
        <v>7121</v>
      </c>
      <c r="IG55" s="260" t="s">
        <v>6421</v>
      </c>
      <c r="IH55" s="260" t="s">
        <v>6422</v>
      </c>
      <c r="II55" s="342" t="s">
        <v>6421</v>
      </c>
      <c r="IJ55" s="260">
        <v>44931</v>
      </c>
      <c r="IK55" s="261">
        <v>3</v>
      </c>
      <c r="IL55" s="262" t="s">
        <v>7176</v>
      </c>
      <c r="IM55" s="262" t="s">
        <v>6427</v>
      </c>
      <c r="IN55" s="262" t="s">
        <v>7177</v>
      </c>
      <c r="IO55" s="262" t="s">
        <v>72</v>
      </c>
      <c r="IP55" s="262" t="s">
        <v>72</v>
      </c>
      <c r="IQ55" s="262" t="s">
        <v>72</v>
      </c>
      <c r="IR55" s="262">
        <v>2</v>
      </c>
      <c r="IS55" s="262">
        <v>1</v>
      </c>
      <c r="IT55" s="262" t="s">
        <v>6406</v>
      </c>
      <c r="IU55" s="262" t="s">
        <v>6406</v>
      </c>
    </row>
    <row r="56" spans="1:255" ht="114.75">
      <c r="A56" s="22">
        <v>55</v>
      </c>
      <c r="B56" s="22" t="s">
        <v>6192</v>
      </c>
      <c r="C56" s="22" t="s">
        <v>277</v>
      </c>
      <c r="D56" s="22" t="s">
        <v>6805</v>
      </c>
      <c r="E56" s="22" t="s">
        <v>6800</v>
      </c>
      <c r="F56" s="22" t="s">
        <v>153</v>
      </c>
      <c r="G56" s="22" t="s">
        <v>6801</v>
      </c>
      <c r="H56" s="22" t="s">
        <v>6802</v>
      </c>
      <c r="I56" s="22">
        <v>2</v>
      </c>
      <c r="J56" s="22" t="s">
        <v>6803</v>
      </c>
      <c r="K56" s="24" t="s">
        <v>7165</v>
      </c>
      <c r="L56" s="24" t="s">
        <v>7297</v>
      </c>
      <c r="M56" s="22" t="s">
        <v>6334</v>
      </c>
      <c r="N56" s="22" t="s">
        <v>7391</v>
      </c>
      <c r="O56" s="22" t="s">
        <v>7179</v>
      </c>
      <c r="P56" s="22" t="s">
        <v>6131</v>
      </c>
      <c r="Q56" s="22" t="s">
        <v>7227</v>
      </c>
      <c r="R56" s="22" t="s">
        <v>7228</v>
      </c>
      <c r="S56" s="22" t="s">
        <v>7171</v>
      </c>
      <c r="T56" s="22" t="s">
        <v>7392</v>
      </c>
      <c r="U56" s="22">
        <v>55</v>
      </c>
      <c r="V56" s="22"/>
      <c r="W56" s="22" t="b">
        <v>0</v>
      </c>
      <c r="X56" s="22" t="b">
        <v>0</v>
      </c>
      <c r="Y56" s="22" t="s">
        <v>72</v>
      </c>
      <c r="Z56" s="22" t="b">
        <v>1</v>
      </c>
      <c r="AA56" s="22">
        <v>32</v>
      </c>
      <c r="AB56" s="22" t="b">
        <v>0</v>
      </c>
      <c r="AC56" s="22" t="b">
        <v>1</v>
      </c>
      <c r="AD56" s="22">
        <v>0</v>
      </c>
      <c r="AE56" s="22"/>
      <c r="AF56" s="22">
        <v>0</v>
      </c>
      <c r="AG56" s="22">
        <v>0</v>
      </c>
      <c r="AH56" s="23"/>
      <c r="AI56" s="350" t="s">
        <v>6292</v>
      </c>
      <c r="AJ56" s="350" t="s">
        <v>6291</v>
      </c>
      <c r="AK56" s="22">
        <v>4</v>
      </c>
      <c r="AL56" s="258" t="s">
        <v>5765</v>
      </c>
      <c r="AM56" s="258" t="s">
        <v>7249</v>
      </c>
      <c r="AN56" s="258" t="s">
        <v>5947</v>
      </c>
      <c r="AO56" s="22" t="s">
        <v>206</v>
      </c>
      <c r="AP56" s="23" t="s">
        <v>6291</v>
      </c>
      <c r="AQ56" s="23" t="s">
        <v>6291</v>
      </c>
      <c r="AR56" s="23">
        <v>0</v>
      </c>
      <c r="AS56" s="23" t="s">
        <v>72</v>
      </c>
      <c r="AT56" s="23" t="s">
        <v>72</v>
      </c>
      <c r="AU56" s="23" t="s">
        <v>72</v>
      </c>
      <c r="AV56" s="23" t="s">
        <v>277</v>
      </c>
      <c r="AW56" s="23" t="s">
        <v>277</v>
      </c>
      <c r="AX56" s="23" t="s">
        <v>72</v>
      </c>
      <c r="AY56" s="23" t="s">
        <v>72</v>
      </c>
      <c r="AZ56" s="23" t="s">
        <v>72</v>
      </c>
      <c r="BA56" s="23" t="s">
        <v>72</v>
      </c>
      <c r="BB56" s="23" t="s">
        <v>6335</v>
      </c>
      <c r="BC56" s="23" t="s">
        <v>6805</v>
      </c>
      <c r="BD56" s="23" t="s">
        <v>6805</v>
      </c>
      <c r="BE56" s="23">
        <v>0</v>
      </c>
      <c r="BF56" s="23" t="s">
        <v>72</v>
      </c>
      <c r="BG56" s="23" t="s">
        <v>72</v>
      </c>
      <c r="BH56" s="23" t="s">
        <v>72</v>
      </c>
      <c r="BI56" s="23" t="s">
        <v>6435</v>
      </c>
      <c r="BJ56" s="23" t="s">
        <v>639</v>
      </c>
      <c r="BK56" s="23">
        <v>0</v>
      </c>
      <c r="BL56" s="23" t="s">
        <v>72</v>
      </c>
      <c r="BM56" s="23" t="s">
        <v>72</v>
      </c>
      <c r="BN56" s="23" t="s">
        <v>72</v>
      </c>
      <c r="BO56" s="350">
        <v>3</v>
      </c>
      <c r="BP56" s="350">
        <v>3</v>
      </c>
      <c r="BQ56" s="350">
        <v>0</v>
      </c>
      <c r="BR56" s="350">
        <v>0</v>
      </c>
      <c r="BS56" s="350">
        <v>0</v>
      </c>
      <c r="BT56" s="351">
        <v>0</v>
      </c>
      <c r="BU56" s="23" t="s">
        <v>6507</v>
      </c>
      <c r="BV56" s="23" t="s">
        <v>39</v>
      </c>
      <c r="BW56" s="23" t="s">
        <v>72</v>
      </c>
      <c r="BX56" s="23" t="s">
        <v>72</v>
      </c>
      <c r="BY56" s="23" t="s">
        <v>72</v>
      </c>
      <c r="BZ56" s="23" t="s">
        <v>72</v>
      </c>
      <c r="CA56" s="23">
        <v>4</v>
      </c>
      <c r="CB56" s="23">
        <v>6</v>
      </c>
      <c r="CC56" s="23">
        <v>4</v>
      </c>
      <c r="CD56" s="23">
        <v>0</v>
      </c>
      <c r="CE56" s="23">
        <v>0</v>
      </c>
      <c r="CF56" s="23">
        <v>0</v>
      </c>
      <c r="CG56" s="23">
        <v>2</v>
      </c>
      <c r="CH56" s="23">
        <v>2</v>
      </c>
      <c r="CI56" s="23">
        <v>2</v>
      </c>
      <c r="CJ56" s="23">
        <v>0</v>
      </c>
      <c r="CK56" s="23">
        <v>0</v>
      </c>
      <c r="CL56" s="23">
        <v>0</v>
      </c>
      <c r="CM56" s="23">
        <v>0</v>
      </c>
      <c r="CN56" s="23">
        <v>0</v>
      </c>
      <c r="CO56" s="23">
        <v>0</v>
      </c>
      <c r="CP56" s="23">
        <v>0</v>
      </c>
      <c r="CQ56" s="23">
        <v>0</v>
      </c>
      <c r="CR56" s="23">
        <v>0</v>
      </c>
      <c r="CS56" s="23">
        <v>0</v>
      </c>
      <c r="CT56" s="23">
        <v>0</v>
      </c>
      <c r="CU56" s="23">
        <v>0</v>
      </c>
      <c r="CV56" s="23">
        <v>0</v>
      </c>
      <c r="CW56" s="23">
        <v>0</v>
      </c>
      <c r="CX56" s="23">
        <v>0</v>
      </c>
      <c r="CY56" s="23">
        <v>0</v>
      </c>
      <c r="CZ56" s="23">
        <v>0</v>
      </c>
      <c r="DA56" s="23">
        <v>0</v>
      </c>
      <c r="DB56" s="23">
        <v>0</v>
      </c>
      <c r="DC56" s="23">
        <v>0</v>
      </c>
      <c r="DD56" s="23">
        <v>0</v>
      </c>
      <c r="DE56" s="23">
        <v>0</v>
      </c>
      <c r="DF56" s="23">
        <v>0</v>
      </c>
      <c r="DG56" s="23">
        <v>0</v>
      </c>
      <c r="DH56" s="23">
        <v>0</v>
      </c>
      <c r="DI56" s="23">
        <v>0</v>
      </c>
      <c r="DJ56" s="23">
        <v>0</v>
      </c>
      <c r="DK56" s="23" t="s">
        <v>6508</v>
      </c>
      <c r="DL56" s="23" t="s">
        <v>6331</v>
      </c>
      <c r="DM56" s="23" t="s">
        <v>72</v>
      </c>
      <c r="DN56" s="23" t="s">
        <v>72</v>
      </c>
      <c r="DO56" s="23" t="s">
        <v>72</v>
      </c>
      <c r="DP56" s="23" t="s">
        <v>72</v>
      </c>
      <c r="DQ56" s="23" t="s">
        <v>7230</v>
      </c>
      <c r="DR56" s="23" t="s">
        <v>7175</v>
      </c>
      <c r="DS56" s="23" t="s">
        <v>72</v>
      </c>
      <c r="DT56" s="23" t="s">
        <v>72</v>
      </c>
      <c r="DU56" s="23" t="s">
        <v>72</v>
      </c>
      <c r="DV56" s="23" t="s">
        <v>72</v>
      </c>
      <c r="DW56" s="23">
        <v>80</v>
      </c>
      <c r="DX56" s="23">
        <v>120</v>
      </c>
      <c r="DY56" s="23">
        <v>80</v>
      </c>
      <c r="DZ56" s="23">
        <v>0</v>
      </c>
      <c r="EA56" s="23">
        <v>0</v>
      </c>
      <c r="EB56" s="23">
        <v>0</v>
      </c>
      <c r="EC56" s="23">
        <v>120</v>
      </c>
      <c r="ED56" s="23">
        <v>80</v>
      </c>
      <c r="EE56" s="23">
        <v>80</v>
      </c>
      <c r="EF56" s="23">
        <v>80</v>
      </c>
      <c r="EG56" s="23">
        <v>0</v>
      </c>
      <c r="EH56" s="23">
        <v>0</v>
      </c>
      <c r="EI56" s="23">
        <v>0</v>
      </c>
      <c r="EJ56" s="23">
        <v>80</v>
      </c>
      <c r="EK56" s="23">
        <v>0</v>
      </c>
      <c r="EL56" s="23">
        <v>0</v>
      </c>
      <c r="EM56" s="23">
        <v>0</v>
      </c>
      <c r="EN56" s="23">
        <v>0</v>
      </c>
      <c r="EO56" s="23">
        <v>0</v>
      </c>
      <c r="EP56" s="23">
        <v>0</v>
      </c>
      <c r="EQ56" s="23">
        <v>0</v>
      </c>
      <c r="ER56" s="23">
        <v>0</v>
      </c>
      <c r="ES56" s="23">
        <v>0</v>
      </c>
      <c r="ET56" s="23">
        <v>0</v>
      </c>
      <c r="EU56" s="23">
        <v>0</v>
      </c>
      <c r="EV56" s="23">
        <v>0</v>
      </c>
      <c r="EW56" s="23">
        <v>0</v>
      </c>
      <c r="EX56" s="23">
        <v>0</v>
      </c>
      <c r="EY56" s="23">
        <v>0</v>
      </c>
      <c r="EZ56" s="23">
        <v>0</v>
      </c>
      <c r="FA56" s="23">
        <v>0</v>
      </c>
      <c r="FB56" s="23">
        <v>0</v>
      </c>
      <c r="FC56" s="23">
        <v>0</v>
      </c>
      <c r="FD56" s="23">
        <v>0</v>
      </c>
      <c r="FE56" s="23">
        <v>0</v>
      </c>
      <c r="FF56" s="23">
        <v>0</v>
      </c>
      <c r="FG56" s="23">
        <v>0</v>
      </c>
      <c r="FH56" s="23">
        <v>0</v>
      </c>
      <c r="FI56" s="23">
        <v>0</v>
      </c>
      <c r="FJ56" s="23">
        <v>0</v>
      </c>
      <c r="FK56" s="23">
        <v>0</v>
      </c>
      <c r="FL56" s="23">
        <v>0</v>
      </c>
      <c r="FM56" s="23">
        <v>120</v>
      </c>
      <c r="FN56" s="23" t="s">
        <v>152</v>
      </c>
      <c r="FO56" s="23" t="s">
        <v>444</v>
      </c>
      <c r="FP56" s="23">
        <v>0</v>
      </c>
      <c r="FQ56" s="23" t="s">
        <v>72</v>
      </c>
      <c r="FR56" s="23" t="s">
        <v>72</v>
      </c>
      <c r="FS56" s="23" t="s">
        <v>72</v>
      </c>
      <c r="FT56" s="23" t="s">
        <v>6500</v>
      </c>
      <c r="FU56" s="23" t="s">
        <v>6338</v>
      </c>
      <c r="FV56" s="23">
        <v>0</v>
      </c>
      <c r="FW56" s="23" t="s">
        <v>72</v>
      </c>
      <c r="FX56" s="23" t="s">
        <v>72</v>
      </c>
      <c r="FY56" s="23" t="s">
        <v>72</v>
      </c>
      <c r="FZ56" s="23" t="s">
        <v>6500</v>
      </c>
      <c r="GA56" s="23" t="s">
        <v>6338</v>
      </c>
      <c r="GB56" s="23" t="s">
        <v>72</v>
      </c>
      <c r="GC56" s="23" t="s">
        <v>72</v>
      </c>
      <c r="GD56" s="23" t="s">
        <v>72</v>
      </c>
      <c r="GE56" s="23" t="s">
        <v>72</v>
      </c>
      <c r="GF56" s="23">
        <v>35</v>
      </c>
      <c r="GG56" s="23">
        <v>35</v>
      </c>
      <c r="GH56" s="23">
        <v>35</v>
      </c>
      <c r="GI56" s="23">
        <v>0</v>
      </c>
      <c r="GJ56" s="23">
        <v>0</v>
      </c>
      <c r="GK56" s="23">
        <v>0</v>
      </c>
      <c r="GL56" s="23">
        <v>36</v>
      </c>
      <c r="GM56" s="23">
        <v>36</v>
      </c>
      <c r="GN56" s="23">
        <v>36</v>
      </c>
      <c r="GO56" s="23">
        <v>0</v>
      </c>
      <c r="GP56" s="23">
        <v>0</v>
      </c>
      <c r="GQ56" s="23">
        <v>0</v>
      </c>
      <c r="GR56" s="23">
        <v>0</v>
      </c>
      <c r="GS56" s="23">
        <v>0</v>
      </c>
      <c r="GT56" s="23">
        <v>0</v>
      </c>
      <c r="GU56" s="23">
        <v>0</v>
      </c>
      <c r="GV56" s="23">
        <v>0</v>
      </c>
      <c r="GW56" s="23">
        <v>0</v>
      </c>
      <c r="GX56" s="23">
        <v>0</v>
      </c>
      <c r="GY56" s="23">
        <v>0</v>
      </c>
      <c r="GZ56" s="23">
        <v>0</v>
      </c>
      <c r="HA56" s="23">
        <v>0</v>
      </c>
      <c r="HB56" s="23">
        <v>0</v>
      </c>
      <c r="HC56" s="23">
        <v>0</v>
      </c>
      <c r="HD56" s="23">
        <v>0</v>
      </c>
      <c r="HE56" s="23">
        <v>0</v>
      </c>
      <c r="HF56" s="23">
        <v>0</v>
      </c>
      <c r="HG56" s="23">
        <v>0</v>
      </c>
      <c r="HH56" s="23">
        <v>0</v>
      </c>
      <c r="HI56" s="23">
        <v>0</v>
      </c>
      <c r="HJ56" s="23">
        <v>0</v>
      </c>
      <c r="HK56" s="23">
        <v>0</v>
      </c>
      <c r="HL56" s="23">
        <v>0</v>
      </c>
      <c r="HM56" s="23">
        <v>0</v>
      </c>
      <c r="HN56" s="23">
        <v>0</v>
      </c>
      <c r="HO56" s="23">
        <v>0</v>
      </c>
      <c r="HP56" s="23" t="s">
        <v>68</v>
      </c>
      <c r="HQ56" s="23">
        <v>35</v>
      </c>
      <c r="HR56" s="23">
        <v>36</v>
      </c>
      <c r="HS56" s="23">
        <v>0</v>
      </c>
      <c r="HT56" s="23">
        <v>0</v>
      </c>
      <c r="HU56" s="23">
        <v>0</v>
      </c>
      <c r="HV56" s="23">
        <v>0</v>
      </c>
      <c r="HW56" s="22">
        <v>35</v>
      </c>
      <c r="HX56" s="22">
        <v>3</v>
      </c>
      <c r="HY56" s="23">
        <v>97</v>
      </c>
      <c r="HZ56" s="23">
        <v>13</v>
      </c>
      <c r="IA56" s="23"/>
      <c r="IB56" s="23"/>
      <c r="IC56" s="25" t="s">
        <v>7393</v>
      </c>
      <c r="ID56" s="26">
        <v>55</v>
      </c>
      <c r="IE56" s="260" t="s">
        <v>6420</v>
      </c>
      <c r="IF56" s="25" t="s">
        <v>7122</v>
      </c>
      <c r="IG56" s="260" t="s">
        <v>6421</v>
      </c>
      <c r="IH56" s="260" t="s">
        <v>6422</v>
      </c>
      <c r="II56" s="342" t="s">
        <v>6421</v>
      </c>
      <c r="IJ56" s="260">
        <v>44931</v>
      </c>
      <c r="IK56" s="261">
        <v>3</v>
      </c>
      <c r="IL56" s="262" t="s">
        <v>7176</v>
      </c>
      <c r="IM56" s="262" t="s">
        <v>6427</v>
      </c>
      <c r="IN56" s="262" t="s">
        <v>7177</v>
      </c>
      <c r="IO56" s="262" t="s">
        <v>72</v>
      </c>
      <c r="IP56" s="262" t="s">
        <v>72</v>
      </c>
      <c r="IQ56" s="262" t="s">
        <v>72</v>
      </c>
      <c r="IR56" s="262">
        <v>2</v>
      </c>
      <c r="IS56" s="262">
        <v>1</v>
      </c>
      <c r="IT56" s="262" t="s">
        <v>6406</v>
      </c>
      <c r="IU56" s="262" t="s">
        <v>6406</v>
      </c>
    </row>
    <row r="57" spans="1:255" ht="114.75">
      <c r="A57" s="22">
        <v>56</v>
      </c>
      <c r="B57" s="22" t="s">
        <v>6192</v>
      </c>
      <c r="C57" s="22" t="s">
        <v>277</v>
      </c>
      <c r="D57" s="22" t="s">
        <v>6811</v>
      </c>
      <c r="E57" s="22" t="s">
        <v>6806</v>
      </c>
      <c r="F57" s="22" t="s">
        <v>153</v>
      </c>
      <c r="G57" s="22" t="s">
        <v>6807</v>
      </c>
      <c r="H57" s="22" t="s">
        <v>6808</v>
      </c>
      <c r="I57" s="22">
        <v>2</v>
      </c>
      <c r="J57" s="22" t="s">
        <v>6809</v>
      </c>
      <c r="K57" s="24" t="s">
        <v>7165</v>
      </c>
      <c r="L57" s="24" t="s">
        <v>7297</v>
      </c>
      <c r="M57" s="22" t="s">
        <v>6334</v>
      </c>
      <c r="N57" s="22" t="s">
        <v>7394</v>
      </c>
      <c r="O57" s="22" t="s">
        <v>7168</v>
      </c>
      <c r="P57" s="22" t="s">
        <v>6131</v>
      </c>
      <c r="Q57" s="22" t="s">
        <v>7169</v>
      </c>
      <c r="R57" s="22" t="s">
        <v>7170</v>
      </c>
      <c r="S57" s="22" t="s">
        <v>7171</v>
      </c>
      <c r="T57" s="22" t="s">
        <v>7395</v>
      </c>
      <c r="U57" s="22">
        <v>56</v>
      </c>
      <c r="V57" s="22"/>
      <c r="W57" s="22" t="b">
        <v>0</v>
      </c>
      <c r="X57" s="22" t="b">
        <v>0</v>
      </c>
      <c r="Y57" s="22" t="s">
        <v>72</v>
      </c>
      <c r="Z57" s="22" t="b">
        <v>1</v>
      </c>
      <c r="AA57" s="22">
        <v>17</v>
      </c>
      <c r="AB57" s="22" t="b">
        <v>0</v>
      </c>
      <c r="AC57" s="22" t="b">
        <v>1</v>
      </c>
      <c r="AD57" s="22">
        <v>0</v>
      </c>
      <c r="AE57" s="22"/>
      <c r="AF57" s="22">
        <v>0</v>
      </c>
      <c r="AG57" s="22">
        <v>0</v>
      </c>
      <c r="AH57" s="23"/>
      <c r="AI57" s="350" t="s">
        <v>6292</v>
      </c>
      <c r="AJ57" s="350" t="s">
        <v>6291</v>
      </c>
      <c r="AK57" s="22">
        <v>5</v>
      </c>
      <c r="AL57" s="258" t="s">
        <v>5765</v>
      </c>
      <c r="AM57" s="258" t="s">
        <v>7249</v>
      </c>
      <c r="AN57" s="258" t="s">
        <v>5952</v>
      </c>
      <c r="AO57" s="22" t="s">
        <v>206</v>
      </c>
      <c r="AP57" s="23" t="s">
        <v>6291</v>
      </c>
      <c r="AQ57" s="23" t="s">
        <v>6291</v>
      </c>
      <c r="AR57" s="23">
        <v>0</v>
      </c>
      <c r="AS57" s="23" t="s">
        <v>72</v>
      </c>
      <c r="AT57" s="23" t="s">
        <v>72</v>
      </c>
      <c r="AU57" s="23" t="s">
        <v>72</v>
      </c>
      <c r="AV57" s="23" t="s">
        <v>277</v>
      </c>
      <c r="AW57" s="23" t="s">
        <v>277</v>
      </c>
      <c r="AX57" s="23" t="s">
        <v>72</v>
      </c>
      <c r="AY57" s="23" t="s">
        <v>72</v>
      </c>
      <c r="AZ57" s="23" t="s">
        <v>72</v>
      </c>
      <c r="BA57" s="23" t="s">
        <v>72</v>
      </c>
      <c r="BB57" s="23" t="s">
        <v>6335</v>
      </c>
      <c r="BC57" s="23" t="s">
        <v>6811</v>
      </c>
      <c r="BD57" s="23" t="s">
        <v>6811</v>
      </c>
      <c r="BE57" s="23">
        <v>0</v>
      </c>
      <c r="BF57" s="23" t="s">
        <v>72</v>
      </c>
      <c r="BG57" s="23" t="s">
        <v>72</v>
      </c>
      <c r="BH57" s="23" t="s">
        <v>72</v>
      </c>
      <c r="BI57" s="23" t="s">
        <v>569</v>
      </c>
      <c r="BJ57" s="23" t="s">
        <v>639</v>
      </c>
      <c r="BK57" s="23">
        <v>0</v>
      </c>
      <c r="BL57" s="23" t="s">
        <v>72</v>
      </c>
      <c r="BM57" s="23" t="s">
        <v>72</v>
      </c>
      <c r="BN57" s="23" t="s">
        <v>72</v>
      </c>
      <c r="BO57" s="350">
        <v>3</v>
      </c>
      <c r="BP57" s="350">
        <v>3</v>
      </c>
      <c r="BQ57" s="350">
        <v>0</v>
      </c>
      <c r="BR57" s="350">
        <v>0</v>
      </c>
      <c r="BS57" s="350">
        <v>0</v>
      </c>
      <c r="BT57" s="351">
        <v>0</v>
      </c>
      <c r="BU57" s="23" t="s">
        <v>38</v>
      </c>
      <c r="BV57" s="23" t="s">
        <v>39</v>
      </c>
      <c r="BW57" s="23" t="s">
        <v>72</v>
      </c>
      <c r="BX57" s="23" t="s">
        <v>72</v>
      </c>
      <c r="BY57" s="23" t="s">
        <v>72</v>
      </c>
      <c r="BZ57" s="23" t="s">
        <v>72</v>
      </c>
      <c r="CA57" s="23">
        <v>4</v>
      </c>
      <c r="CB57" s="23">
        <v>4</v>
      </c>
      <c r="CC57" s="23">
        <v>4</v>
      </c>
      <c r="CD57" s="23">
        <v>0</v>
      </c>
      <c r="CE57" s="23">
        <v>0</v>
      </c>
      <c r="CF57" s="23">
        <v>0</v>
      </c>
      <c r="CG57" s="23">
        <v>2</v>
      </c>
      <c r="CH57" s="23">
        <v>2</v>
      </c>
      <c r="CI57" s="23">
        <v>2</v>
      </c>
      <c r="CJ57" s="23">
        <v>0</v>
      </c>
      <c r="CK57" s="23">
        <v>0</v>
      </c>
      <c r="CL57" s="23">
        <v>0</v>
      </c>
      <c r="CM57" s="23">
        <v>0</v>
      </c>
      <c r="CN57" s="23">
        <v>0</v>
      </c>
      <c r="CO57" s="23">
        <v>0</v>
      </c>
      <c r="CP57" s="23">
        <v>0</v>
      </c>
      <c r="CQ57" s="23">
        <v>0</v>
      </c>
      <c r="CR57" s="23">
        <v>0</v>
      </c>
      <c r="CS57" s="23">
        <v>0</v>
      </c>
      <c r="CT57" s="23">
        <v>0</v>
      </c>
      <c r="CU57" s="23">
        <v>0</v>
      </c>
      <c r="CV57" s="23">
        <v>0</v>
      </c>
      <c r="CW57" s="23">
        <v>0</v>
      </c>
      <c r="CX57" s="23">
        <v>0</v>
      </c>
      <c r="CY57" s="23">
        <v>0</v>
      </c>
      <c r="CZ57" s="23">
        <v>0</v>
      </c>
      <c r="DA57" s="23">
        <v>0</v>
      </c>
      <c r="DB57" s="23">
        <v>0</v>
      </c>
      <c r="DC57" s="23">
        <v>0</v>
      </c>
      <c r="DD57" s="23">
        <v>0</v>
      </c>
      <c r="DE57" s="23">
        <v>0</v>
      </c>
      <c r="DF57" s="23">
        <v>0</v>
      </c>
      <c r="DG57" s="23">
        <v>0</v>
      </c>
      <c r="DH57" s="23">
        <v>0</v>
      </c>
      <c r="DI57" s="23">
        <v>0</v>
      </c>
      <c r="DJ57" s="23">
        <v>0</v>
      </c>
      <c r="DK57" s="23" t="s">
        <v>6331</v>
      </c>
      <c r="DL57" s="23" t="s">
        <v>6331</v>
      </c>
      <c r="DM57" s="23" t="s">
        <v>72</v>
      </c>
      <c r="DN57" s="23" t="s">
        <v>72</v>
      </c>
      <c r="DO57" s="23" t="s">
        <v>72</v>
      </c>
      <c r="DP57" s="23" t="s">
        <v>72</v>
      </c>
      <c r="DQ57" s="23" t="s">
        <v>7175</v>
      </c>
      <c r="DR57" s="23" t="s">
        <v>7175</v>
      </c>
      <c r="DS57" s="23" t="s">
        <v>72</v>
      </c>
      <c r="DT57" s="23" t="s">
        <v>72</v>
      </c>
      <c r="DU57" s="23" t="s">
        <v>72</v>
      </c>
      <c r="DV57" s="23" t="s">
        <v>72</v>
      </c>
      <c r="DW57" s="23">
        <v>80</v>
      </c>
      <c r="DX57" s="23">
        <v>80</v>
      </c>
      <c r="DY57" s="23">
        <v>80</v>
      </c>
      <c r="DZ57" s="23">
        <v>0</v>
      </c>
      <c r="EA57" s="23">
        <v>0</v>
      </c>
      <c r="EB57" s="23">
        <v>0</v>
      </c>
      <c r="EC57" s="23">
        <v>80</v>
      </c>
      <c r="ED57" s="23">
        <v>80</v>
      </c>
      <c r="EE57" s="23">
        <v>80</v>
      </c>
      <c r="EF57" s="23">
        <v>80</v>
      </c>
      <c r="EG57" s="23">
        <v>0</v>
      </c>
      <c r="EH57" s="23">
        <v>0</v>
      </c>
      <c r="EI57" s="23">
        <v>0</v>
      </c>
      <c r="EJ57" s="23">
        <v>80</v>
      </c>
      <c r="EK57" s="23">
        <v>0</v>
      </c>
      <c r="EL57" s="23">
        <v>0</v>
      </c>
      <c r="EM57" s="23">
        <v>0</v>
      </c>
      <c r="EN57" s="23">
        <v>0</v>
      </c>
      <c r="EO57" s="23">
        <v>0</v>
      </c>
      <c r="EP57" s="23">
        <v>0</v>
      </c>
      <c r="EQ57" s="23">
        <v>0</v>
      </c>
      <c r="ER57" s="23">
        <v>0</v>
      </c>
      <c r="ES57" s="23">
        <v>0</v>
      </c>
      <c r="ET57" s="23">
        <v>0</v>
      </c>
      <c r="EU57" s="23">
        <v>0</v>
      </c>
      <c r="EV57" s="23">
        <v>0</v>
      </c>
      <c r="EW57" s="23">
        <v>0</v>
      </c>
      <c r="EX57" s="23">
        <v>0</v>
      </c>
      <c r="EY57" s="23">
        <v>0</v>
      </c>
      <c r="EZ57" s="23">
        <v>0</v>
      </c>
      <c r="FA57" s="23">
        <v>0</v>
      </c>
      <c r="FB57" s="23">
        <v>0</v>
      </c>
      <c r="FC57" s="23">
        <v>0</v>
      </c>
      <c r="FD57" s="23">
        <v>0</v>
      </c>
      <c r="FE57" s="23">
        <v>0</v>
      </c>
      <c r="FF57" s="23">
        <v>0</v>
      </c>
      <c r="FG57" s="23">
        <v>0</v>
      </c>
      <c r="FH57" s="23">
        <v>0</v>
      </c>
      <c r="FI57" s="23">
        <v>0</v>
      </c>
      <c r="FJ57" s="23">
        <v>0</v>
      </c>
      <c r="FK57" s="23">
        <v>0</v>
      </c>
      <c r="FL57" s="23">
        <v>0</v>
      </c>
      <c r="FM57" s="23">
        <v>80</v>
      </c>
      <c r="FN57" s="23" t="s">
        <v>152</v>
      </c>
      <c r="FO57" s="23" t="s">
        <v>444</v>
      </c>
      <c r="FP57" s="23">
        <v>0</v>
      </c>
      <c r="FQ57" s="23" t="s">
        <v>72</v>
      </c>
      <c r="FR57" s="23" t="s">
        <v>72</v>
      </c>
      <c r="FS57" s="23" t="s">
        <v>72</v>
      </c>
      <c r="FT57" s="23" t="s">
        <v>6341</v>
      </c>
      <c r="FU57" s="23" t="s">
        <v>6581</v>
      </c>
      <c r="FV57" s="23">
        <v>0</v>
      </c>
      <c r="FW57" s="23" t="s">
        <v>72</v>
      </c>
      <c r="FX57" s="23" t="s">
        <v>72</v>
      </c>
      <c r="FY57" s="23" t="s">
        <v>72</v>
      </c>
      <c r="FZ57" s="23" t="s">
        <v>6341</v>
      </c>
      <c r="GA57" s="23" t="s">
        <v>6581</v>
      </c>
      <c r="GB57" s="23" t="s">
        <v>72</v>
      </c>
      <c r="GC57" s="23" t="s">
        <v>72</v>
      </c>
      <c r="GD57" s="23" t="s">
        <v>72</v>
      </c>
      <c r="GE57" s="23" t="s">
        <v>72</v>
      </c>
      <c r="GF57" s="23">
        <v>24</v>
      </c>
      <c r="GG57" s="23">
        <v>24</v>
      </c>
      <c r="GH57" s="23">
        <v>24</v>
      </c>
      <c r="GI57" s="23">
        <v>0</v>
      </c>
      <c r="GJ57" s="23">
        <v>0</v>
      </c>
      <c r="GK57" s="23">
        <v>0</v>
      </c>
      <c r="GL57" s="23">
        <v>21</v>
      </c>
      <c r="GM57" s="23">
        <v>21</v>
      </c>
      <c r="GN57" s="23">
        <v>21</v>
      </c>
      <c r="GO57" s="23">
        <v>0</v>
      </c>
      <c r="GP57" s="23">
        <v>0</v>
      </c>
      <c r="GQ57" s="23">
        <v>0</v>
      </c>
      <c r="GR57" s="23">
        <v>0</v>
      </c>
      <c r="GS57" s="23">
        <v>0</v>
      </c>
      <c r="GT57" s="23">
        <v>0</v>
      </c>
      <c r="GU57" s="23">
        <v>0</v>
      </c>
      <c r="GV57" s="23">
        <v>0</v>
      </c>
      <c r="GW57" s="23">
        <v>0</v>
      </c>
      <c r="GX57" s="23">
        <v>0</v>
      </c>
      <c r="GY57" s="23">
        <v>0</v>
      </c>
      <c r="GZ57" s="23">
        <v>0</v>
      </c>
      <c r="HA57" s="23">
        <v>0</v>
      </c>
      <c r="HB57" s="23">
        <v>0</v>
      </c>
      <c r="HC57" s="23">
        <v>0</v>
      </c>
      <c r="HD57" s="23">
        <v>0</v>
      </c>
      <c r="HE57" s="23">
        <v>0</v>
      </c>
      <c r="HF57" s="23">
        <v>0</v>
      </c>
      <c r="HG57" s="23">
        <v>0</v>
      </c>
      <c r="HH57" s="23">
        <v>0</v>
      </c>
      <c r="HI57" s="23">
        <v>0</v>
      </c>
      <c r="HJ57" s="23">
        <v>0</v>
      </c>
      <c r="HK57" s="23">
        <v>0</v>
      </c>
      <c r="HL57" s="23">
        <v>0</v>
      </c>
      <c r="HM57" s="23">
        <v>0</v>
      </c>
      <c r="HN57" s="23">
        <v>0</v>
      </c>
      <c r="HO57" s="23">
        <v>0</v>
      </c>
      <c r="HP57" s="23" t="s">
        <v>68</v>
      </c>
      <c r="HQ57" s="23">
        <v>24</v>
      </c>
      <c r="HR57" s="23">
        <v>21</v>
      </c>
      <c r="HS57" s="23">
        <v>0</v>
      </c>
      <c r="HT57" s="23">
        <v>0</v>
      </c>
      <c r="HU57" s="23">
        <v>0</v>
      </c>
      <c r="HV57" s="23">
        <v>0</v>
      </c>
      <c r="HW57" s="22">
        <v>21</v>
      </c>
      <c r="HX57" s="22">
        <v>4</v>
      </c>
      <c r="HY57" s="23">
        <v>97</v>
      </c>
      <c r="HZ57" s="23">
        <v>13</v>
      </c>
      <c r="IA57" s="23"/>
      <c r="IB57" s="23"/>
      <c r="IC57" s="25" t="s">
        <v>7396</v>
      </c>
      <c r="ID57" s="26">
        <v>56</v>
      </c>
      <c r="IE57" s="260" t="s">
        <v>6420</v>
      </c>
      <c r="IF57" s="25" t="s">
        <v>7123</v>
      </c>
      <c r="IG57" s="260" t="s">
        <v>6421</v>
      </c>
      <c r="IH57" s="260" t="s">
        <v>6422</v>
      </c>
      <c r="II57" s="342" t="s">
        <v>6421</v>
      </c>
      <c r="IJ57" s="260">
        <v>44931</v>
      </c>
      <c r="IK57" s="261">
        <v>3</v>
      </c>
      <c r="IL57" s="262" t="s">
        <v>7176</v>
      </c>
      <c r="IM57" s="262" t="s">
        <v>6427</v>
      </c>
      <c r="IN57" s="262" t="s">
        <v>7177</v>
      </c>
      <c r="IO57" s="262" t="s">
        <v>72</v>
      </c>
      <c r="IP57" s="262" t="s">
        <v>72</v>
      </c>
      <c r="IQ57" s="262" t="s">
        <v>72</v>
      </c>
      <c r="IR57" s="262">
        <v>2</v>
      </c>
      <c r="IS57" s="262">
        <v>1</v>
      </c>
      <c r="IT57" s="262" t="s">
        <v>6406</v>
      </c>
      <c r="IU57" s="262" t="s">
        <v>6406</v>
      </c>
    </row>
    <row r="58" spans="1:255" ht="114.75">
      <c r="A58" s="22">
        <v>57</v>
      </c>
      <c r="B58" s="22" t="s">
        <v>6192</v>
      </c>
      <c r="C58" s="22" t="s">
        <v>277</v>
      </c>
      <c r="D58" s="22" t="s">
        <v>6817</v>
      </c>
      <c r="E58" s="22" t="s">
        <v>6812</v>
      </c>
      <c r="F58" s="22" t="s">
        <v>153</v>
      </c>
      <c r="G58" s="22" t="s">
        <v>6813</v>
      </c>
      <c r="H58" s="22" t="s">
        <v>6814</v>
      </c>
      <c r="I58" s="22">
        <v>2</v>
      </c>
      <c r="J58" s="22" t="s">
        <v>6815</v>
      </c>
      <c r="K58" s="24" t="s">
        <v>7165</v>
      </c>
      <c r="L58" s="24" t="s">
        <v>7297</v>
      </c>
      <c r="M58" s="22" t="s">
        <v>6334</v>
      </c>
      <c r="N58" s="22" t="s">
        <v>7397</v>
      </c>
      <c r="O58" s="22" t="s">
        <v>7168</v>
      </c>
      <c r="P58" s="22" t="s">
        <v>6131</v>
      </c>
      <c r="Q58" s="22" t="s">
        <v>7169</v>
      </c>
      <c r="R58" s="22" t="s">
        <v>7170</v>
      </c>
      <c r="S58" s="22" t="s">
        <v>7171</v>
      </c>
      <c r="T58" s="22" t="s">
        <v>7333</v>
      </c>
      <c r="U58" s="22">
        <v>57</v>
      </c>
      <c r="V58" s="22"/>
      <c r="W58" s="22" t="b">
        <v>0</v>
      </c>
      <c r="X58" s="22" t="b">
        <v>0</v>
      </c>
      <c r="Y58" s="22" t="s">
        <v>72</v>
      </c>
      <c r="Z58" s="22" t="b">
        <v>1</v>
      </c>
      <c r="AA58" s="22">
        <v>13</v>
      </c>
      <c r="AB58" s="22" t="b">
        <v>0</v>
      </c>
      <c r="AC58" s="22" t="b">
        <v>1</v>
      </c>
      <c r="AD58" s="22">
        <v>0</v>
      </c>
      <c r="AE58" s="22"/>
      <c r="AF58" s="22">
        <v>0</v>
      </c>
      <c r="AG58" s="22">
        <v>0</v>
      </c>
      <c r="AH58" s="23"/>
      <c r="AI58" s="350" t="s">
        <v>6292</v>
      </c>
      <c r="AJ58" s="350" t="s">
        <v>6291</v>
      </c>
      <c r="AK58" s="22">
        <v>6</v>
      </c>
      <c r="AL58" s="258" t="s">
        <v>5765</v>
      </c>
      <c r="AM58" s="258" t="s">
        <v>7249</v>
      </c>
      <c r="AN58" s="258" t="s">
        <v>5953</v>
      </c>
      <c r="AO58" s="22" t="s">
        <v>206</v>
      </c>
      <c r="AP58" s="23" t="s">
        <v>6291</v>
      </c>
      <c r="AQ58" s="23" t="s">
        <v>6291</v>
      </c>
      <c r="AR58" s="23">
        <v>0</v>
      </c>
      <c r="AS58" s="23" t="s">
        <v>72</v>
      </c>
      <c r="AT58" s="23" t="s">
        <v>72</v>
      </c>
      <c r="AU58" s="23" t="s">
        <v>72</v>
      </c>
      <c r="AV58" s="23" t="s">
        <v>277</v>
      </c>
      <c r="AW58" s="23" t="s">
        <v>277</v>
      </c>
      <c r="AX58" s="23" t="s">
        <v>72</v>
      </c>
      <c r="AY58" s="23" t="s">
        <v>72</v>
      </c>
      <c r="AZ58" s="23" t="s">
        <v>72</v>
      </c>
      <c r="BA58" s="23" t="s">
        <v>72</v>
      </c>
      <c r="BB58" s="23" t="s">
        <v>6335</v>
      </c>
      <c r="BC58" s="23" t="s">
        <v>6817</v>
      </c>
      <c r="BD58" s="23" t="s">
        <v>6817</v>
      </c>
      <c r="BE58" s="23">
        <v>0</v>
      </c>
      <c r="BF58" s="23" t="s">
        <v>72</v>
      </c>
      <c r="BG58" s="23" t="s">
        <v>72</v>
      </c>
      <c r="BH58" s="23" t="s">
        <v>72</v>
      </c>
      <c r="BI58" s="23" t="s">
        <v>569</v>
      </c>
      <c r="BJ58" s="23" t="s">
        <v>639</v>
      </c>
      <c r="BK58" s="23">
        <v>0</v>
      </c>
      <c r="BL58" s="23" t="s">
        <v>72</v>
      </c>
      <c r="BM58" s="23" t="s">
        <v>72</v>
      </c>
      <c r="BN58" s="23" t="s">
        <v>72</v>
      </c>
      <c r="BO58" s="350">
        <v>3</v>
      </c>
      <c r="BP58" s="350">
        <v>3</v>
      </c>
      <c r="BQ58" s="350">
        <v>0</v>
      </c>
      <c r="BR58" s="350">
        <v>0</v>
      </c>
      <c r="BS58" s="350">
        <v>0</v>
      </c>
      <c r="BT58" s="351">
        <v>0</v>
      </c>
      <c r="BU58" s="23" t="s">
        <v>38</v>
      </c>
      <c r="BV58" s="23" t="s">
        <v>39</v>
      </c>
      <c r="BW58" s="23" t="s">
        <v>72</v>
      </c>
      <c r="BX58" s="23" t="s">
        <v>72</v>
      </c>
      <c r="BY58" s="23" t="s">
        <v>72</v>
      </c>
      <c r="BZ58" s="23" t="s">
        <v>72</v>
      </c>
      <c r="CA58" s="23">
        <v>4</v>
      </c>
      <c r="CB58" s="23">
        <v>4</v>
      </c>
      <c r="CC58" s="23">
        <v>4</v>
      </c>
      <c r="CD58" s="23">
        <v>0</v>
      </c>
      <c r="CE58" s="23">
        <v>0</v>
      </c>
      <c r="CF58" s="23">
        <v>0</v>
      </c>
      <c r="CG58" s="23">
        <v>2</v>
      </c>
      <c r="CH58" s="23">
        <v>2</v>
      </c>
      <c r="CI58" s="23">
        <v>2</v>
      </c>
      <c r="CJ58" s="23">
        <v>0</v>
      </c>
      <c r="CK58" s="23">
        <v>0</v>
      </c>
      <c r="CL58" s="23">
        <v>0</v>
      </c>
      <c r="CM58" s="23">
        <v>0</v>
      </c>
      <c r="CN58" s="23">
        <v>0</v>
      </c>
      <c r="CO58" s="23">
        <v>0</v>
      </c>
      <c r="CP58" s="23">
        <v>0</v>
      </c>
      <c r="CQ58" s="23">
        <v>0</v>
      </c>
      <c r="CR58" s="23">
        <v>0</v>
      </c>
      <c r="CS58" s="23">
        <v>0</v>
      </c>
      <c r="CT58" s="23">
        <v>0</v>
      </c>
      <c r="CU58" s="23">
        <v>0</v>
      </c>
      <c r="CV58" s="23">
        <v>0</v>
      </c>
      <c r="CW58" s="23">
        <v>0</v>
      </c>
      <c r="CX58" s="23">
        <v>0</v>
      </c>
      <c r="CY58" s="23">
        <v>0</v>
      </c>
      <c r="CZ58" s="23">
        <v>0</v>
      </c>
      <c r="DA58" s="23">
        <v>0</v>
      </c>
      <c r="DB58" s="23">
        <v>0</v>
      </c>
      <c r="DC58" s="23">
        <v>0</v>
      </c>
      <c r="DD58" s="23">
        <v>0</v>
      </c>
      <c r="DE58" s="23">
        <v>0</v>
      </c>
      <c r="DF58" s="23">
        <v>0</v>
      </c>
      <c r="DG58" s="23">
        <v>0</v>
      </c>
      <c r="DH58" s="23">
        <v>0</v>
      </c>
      <c r="DI58" s="23">
        <v>0</v>
      </c>
      <c r="DJ58" s="23">
        <v>0</v>
      </c>
      <c r="DK58" s="23" t="s">
        <v>6331</v>
      </c>
      <c r="DL58" s="23" t="s">
        <v>6331</v>
      </c>
      <c r="DM58" s="23" t="s">
        <v>72</v>
      </c>
      <c r="DN58" s="23" t="s">
        <v>72</v>
      </c>
      <c r="DO58" s="23" t="s">
        <v>72</v>
      </c>
      <c r="DP58" s="23" t="s">
        <v>72</v>
      </c>
      <c r="DQ58" s="23" t="s">
        <v>7175</v>
      </c>
      <c r="DR58" s="23" t="s">
        <v>7175</v>
      </c>
      <c r="DS58" s="23" t="s">
        <v>72</v>
      </c>
      <c r="DT58" s="23" t="s">
        <v>72</v>
      </c>
      <c r="DU58" s="23" t="s">
        <v>72</v>
      </c>
      <c r="DV58" s="23" t="s">
        <v>72</v>
      </c>
      <c r="DW58" s="23">
        <v>80</v>
      </c>
      <c r="DX58" s="23">
        <v>80</v>
      </c>
      <c r="DY58" s="23">
        <v>80</v>
      </c>
      <c r="DZ58" s="23">
        <v>0</v>
      </c>
      <c r="EA58" s="23">
        <v>0</v>
      </c>
      <c r="EB58" s="23">
        <v>0</v>
      </c>
      <c r="EC58" s="23">
        <v>80</v>
      </c>
      <c r="ED58" s="23">
        <v>80</v>
      </c>
      <c r="EE58" s="23">
        <v>80</v>
      </c>
      <c r="EF58" s="23">
        <v>80</v>
      </c>
      <c r="EG58" s="23">
        <v>0</v>
      </c>
      <c r="EH58" s="23">
        <v>0</v>
      </c>
      <c r="EI58" s="23">
        <v>0</v>
      </c>
      <c r="EJ58" s="23">
        <v>80</v>
      </c>
      <c r="EK58" s="23">
        <v>0</v>
      </c>
      <c r="EL58" s="23">
        <v>0</v>
      </c>
      <c r="EM58" s="23">
        <v>0</v>
      </c>
      <c r="EN58" s="23">
        <v>0</v>
      </c>
      <c r="EO58" s="23">
        <v>0</v>
      </c>
      <c r="EP58" s="23">
        <v>0</v>
      </c>
      <c r="EQ58" s="23">
        <v>0</v>
      </c>
      <c r="ER58" s="23">
        <v>0</v>
      </c>
      <c r="ES58" s="23">
        <v>0</v>
      </c>
      <c r="ET58" s="23">
        <v>0</v>
      </c>
      <c r="EU58" s="23">
        <v>0</v>
      </c>
      <c r="EV58" s="23">
        <v>0</v>
      </c>
      <c r="EW58" s="23">
        <v>0</v>
      </c>
      <c r="EX58" s="23">
        <v>0</v>
      </c>
      <c r="EY58" s="23">
        <v>0</v>
      </c>
      <c r="EZ58" s="23">
        <v>0</v>
      </c>
      <c r="FA58" s="23">
        <v>0</v>
      </c>
      <c r="FB58" s="23">
        <v>0</v>
      </c>
      <c r="FC58" s="23">
        <v>0</v>
      </c>
      <c r="FD58" s="23">
        <v>0</v>
      </c>
      <c r="FE58" s="23">
        <v>0</v>
      </c>
      <c r="FF58" s="23">
        <v>0</v>
      </c>
      <c r="FG58" s="23">
        <v>0</v>
      </c>
      <c r="FH58" s="23">
        <v>0</v>
      </c>
      <c r="FI58" s="23">
        <v>0</v>
      </c>
      <c r="FJ58" s="23">
        <v>0</v>
      </c>
      <c r="FK58" s="23">
        <v>0</v>
      </c>
      <c r="FL58" s="23">
        <v>0</v>
      </c>
      <c r="FM58" s="23">
        <v>80</v>
      </c>
      <c r="FN58" s="23" t="s">
        <v>152</v>
      </c>
      <c r="FO58" s="23" t="s">
        <v>444</v>
      </c>
      <c r="FP58" s="23">
        <v>0</v>
      </c>
      <c r="FQ58" s="23" t="s">
        <v>72</v>
      </c>
      <c r="FR58" s="23" t="s">
        <v>72</v>
      </c>
      <c r="FS58" s="23" t="s">
        <v>72</v>
      </c>
      <c r="FT58" s="23" t="s">
        <v>6657</v>
      </c>
      <c r="FU58" s="23" t="s">
        <v>6664</v>
      </c>
      <c r="FV58" s="23">
        <v>0</v>
      </c>
      <c r="FW58" s="23" t="s">
        <v>72</v>
      </c>
      <c r="FX58" s="23" t="s">
        <v>72</v>
      </c>
      <c r="FY58" s="23" t="s">
        <v>72</v>
      </c>
      <c r="FZ58" s="23" t="s">
        <v>6657</v>
      </c>
      <c r="GA58" s="23" t="s">
        <v>6664</v>
      </c>
      <c r="GB58" s="23" t="s">
        <v>72</v>
      </c>
      <c r="GC58" s="23" t="s">
        <v>72</v>
      </c>
      <c r="GD58" s="23" t="s">
        <v>72</v>
      </c>
      <c r="GE58" s="23" t="s">
        <v>72</v>
      </c>
      <c r="GF58" s="23">
        <v>22</v>
      </c>
      <c r="GG58" s="23">
        <v>22</v>
      </c>
      <c r="GH58" s="23">
        <v>22</v>
      </c>
      <c r="GI58" s="23">
        <v>0</v>
      </c>
      <c r="GJ58" s="23">
        <v>0</v>
      </c>
      <c r="GK58" s="23">
        <v>0</v>
      </c>
      <c r="GL58" s="23">
        <v>20</v>
      </c>
      <c r="GM58" s="23">
        <v>20</v>
      </c>
      <c r="GN58" s="23">
        <v>20</v>
      </c>
      <c r="GO58" s="23">
        <v>0</v>
      </c>
      <c r="GP58" s="23">
        <v>0</v>
      </c>
      <c r="GQ58" s="23">
        <v>0</v>
      </c>
      <c r="GR58" s="23">
        <v>0</v>
      </c>
      <c r="GS58" s="23">
        <v>0</v>
      </c>
      <c r="GT58" s="23">
        <v>0</v>
      </c>
      <c r="GU58" s="23">
        <v>0</v>
      </c>
      <c r="GV58" s="23">
        <v>0</v>
      </c>
      <c r="GW58" s="23">
        <v>0</v>
      </c>
      <c r="GX58" s="23">
        <v>0</v>
      </c>
      <c r="GY58" s="23">
        <v>0</v>
      </c>
      <c r="GZ58" s="23">
        <v>0</v>
      </c>
      <c r="HA58" s="23">
        <v>0</v>
      </c>
      <c r="HB58" s="23">
        <v>0</v>
      </c>
      <c r="HC58" s="23">
        <v>0</v>
      </c>
      <c r="HD58" s="23">
        <v>0</v>
      </c>
      <c r="HE58" s="23">
        <v>0</v>
      </c>
      <c r="HF58" s="23">
        <v>0</v>
      </c>
      <c r="HG58" s="23">
        <v>0</v>
      </c>
      <c r="HH58" s="23">
        <v>0</v>
      </c>
      <c r="HI58" s="23">
        <v>0</v>
      </c>
      <c r="HJ58" s="23">
        <v>0</v>
      </c>
      <c r="HK58" s="23">
        <v>0</v>
      </c>
      <c r="HL58" s="23">
        <v>0</v>
      </c>
      <c r="HM58" s="23">
        <v>0</v>
      </c>
      <c r="HN58" s="23">
        <v>0</v>
      </c>
      <c r="HO58" s="23">
        <v>0</v>
      </c>
      <c r="HP58" s="23" t="s">
        <v>68</v>
      </c>
      <c r="HQ58" s="23">
        <v>22</v>
      </c>
      <c r="HR58" s="23">
        <v>20</v>
      </c>
      <c r="HS58" s="23">
        <v>0</v>
      </c>
      <c r="HT58" s="23">
        <v>0</v>
      </c>
      <c r="HU58" s="23">
        <v>0</v>
      </c>
      <c r="HV58" s="23">
        <v>0</v>
      </c>
      <c r="HW58" s="22">
        <v>20</v>
      </c>
      <c r="HX58" s="22">
        <v>7</v>
      </c>
      <c r="HY58" s="23">
        <v>97</v>
      </c>
      <c r="HZ58" s="23">
        <v>13</v>
      </c>
      <c r="IA58" s="23"/>
      <c r="IB58" s="23"/>
      <c r="IC58" s="25" t="s">
        <v>7398</v>
      </c>
      <c r="ID58" s="26">
        <v>57</v>
      </c>
      <c r="IE58" s="260" t="s">
        <v>6420</v>
      </c>
      <c r="IF58" s="25" t="s">
        <v>7124</v>
      </c>
      <c r="IG58" s="260" t="s">
        <v>6421</v>
      </c>
      <c r="IH58" s="260" t="s">
        <v>6422</v>
      </c>
      <c r="II58" s="342" t="s">
        <v>6421</v>
      </c>
      <c r="IJ58" s="260">
        <v>44931</v>
      </c>
      <c r="IK58" s="261">
        <v>3</v>
      </c>
      <c r="IL58" s="262" t="s">
        <v>7176</v>
      </c>
      <c r="IM58" s="262" t="s">
        <v>6427</v>
      </c>
      <c r="IN58" s="262" t="s">
        <v>7177</v>
      </c>
      <c r="IO58" s="262" t="s">
        <v>72</v>
      </c>
      <c r="IP58" s="262" t="s">
        <v>72</v>
      </c>
      <c r="IQ58" s="262" t="s">
        <v>72</v>
      </c>
      <c r="IR58" s="262">
        <v>2</v>
      </c>
      <c r="IS58" s="262">
        <v>1</v>
      </c>
      <c r="IT58" s="262" t="s">
        <v>6406</v>
      </c>
      <c r="IU58" s="262" t="s">
        <v>6406</v>
      </c>
    </row>
    <row r="59" spans="1:255" ht="114.75">
      <c r="A59" s="22">
        <v>58</v>
      </c>
      <c r="B59" s="22" t="s">
        <v>6192</v>
      </c>
      <c r="C59" s="22" t="s">
        <v>277</v>
      </c>
      <c r="D59" s="22" t="s">
        <v>6823</v>
      </c>
      <c r="E59" s="22" t="s">
        <v>6818</v>
      </c>
      <c r="F59" s="22" t="s">
        <v>153</v>
      </c>
      <c r="G59" s="22" t="s">
        <v>6819</v>
      </c>
      <c r="H59" s="22" t="s">
        <v>6820</v>
      </c>
      <c r="I59" s="22">
        <v>2</v>
      </c>
      <c r="J59" s="22" t="s">
        <v>6821</v>
      </c>
      <c r="K59" s="24" t="s">
        <v>7165</v>
      </c>
      <c r="L59" s="24" t="s">
        <v>7297</v>
      </c>
      <c r="M59" s="22" t="s">
        <v>6334</v>
      </c>
      <c r="N59" s="22" t="s">
        <v>7399</v>
      </c>
      <c r="O59" s="22" t="s">
        <v>7168</v>
      </c>
      <c r="P59" s="22" t="s">
        <v>6131</v>
      </c>
      <c r="Q59" s="22" t="s">
        <v>7277</v>
      </c>
      <c r="R59" s="22" t="s">
        <v>7278</v>
      </c>
      <c r="S59" s="22" t="s">
        <v>7171</v>
      </c>
      <c r="T59" s="22" t="s">
        <v>7342</v>
      </c>
      <c r="U59" s="22">
        <v>58</v>
      </c>
      <c r="V59" s="22"/>
      <c r="W59" s="22" t="b">
        <v>0</v>
      </c>
      <c r="X59" s="22" t="b">
        <v>0</v>
      </c>
      <c r="Y59" s="22" t="s">
        <v>72</v>
      </c>
      <c r="Z59" s="22" t="b">
        <v>1</v>
      </c>
      <c r="AA59" s="22">
        <v>13</v>
      </c>
      <c r="AB59" s="22" t="b">
        <v>0</v>
      </c>
      <c r="AC59" s="22" t="b">
        <v>1</v>
      </c>
      <c r="AD59" s="22">
        <v>0</v>
      </c>
      <c r="AE59" s="22"/>
      <c r="AF59" s="22">
        <v>0</v>
      </c>
      <c r="AG59" s="22">
        <v>0</v>
      </c>
      <c r="AH59" s="23"/>
      <c r="AI59" s="350" t="s">
        <v>6292</v>
      </c>
      <c r="AJ59" s="350" t="s">
        <v>6291</v>
      </c>
      <c r="AK59" s="22">
        <v>5</v>
      </c>
      <c r="AL59" s="258" t="s">
        <v>5765</v>
      </c>
      <c r="AM59" s="258" t="s">
        <v>7249</v>
      </c>
      <c r="AN59" s="258" t="s">
        <v>5946</v>
      </c>
      <c r="AO59" s="22" t="s">
        <v>206</v>
      </c>
      <c r="AP59" s="23" t="s">
        <v>6291</v>
      </c>
      <c r="AQ59" s="23" t="s">
        <v>6291</v>
      </c>
      <c r="AR59" s="23">
        <v>0</v>
      </c>
      <c r="AS59" s="23" t="s">
        <v>72</v>
      </c>
      <c r="AT59" s="23" t="s">
        <v>72</v>
      </c>
      <c r="AU59" s="23" t="s">
        <v>72</v>
      </c>
      <c r="AV59" s="23" t="s">
        <v>277</v>
      </c>
      <c r="AW59" s="23" t="s">
        <v>277</v>
      </c>
      <c r="AX59" s="23" t="s">
        <v>72</v>
      </c>
      <c r="AY59" s="23" t="s">
        <v>72</v>
      </c>
      <c r="AZ59" s="23" t="s">
        <v>72</v>
      </c>
      <c r="BA59" s="23" t="s">
        <v>72</v>
      </c>
      <c r="BB59" s="23" t="s">
        <v>6335</v>
      </c>
      <c r="BC59" s="23" t="s">
        <v>6823</v>
      </c>
      <c r="BD59" s="23" t="s">
        <v>6823</v>
      </c>
      <c r="BE59" s="23">
        <v>0</v>
      </c>
      <c r="BF59" s="23" t="s">
        <v>72</v>
      </c>
      <c r="BG59" s="23" t="s">
        <v>72</v>
      </c>
      <c r="BH59" s="23" t="s">
        <v>72</v>
      </c>
      <c r="BI59" s="23" t="s">
        <v>569</v>
      </c>
      <c r="BJ59" s="23" t="s">
        <v>639</v>
      </c>
      <c r="BK59" s="23">
        <v>0</v>
      </c>
      <c r="BL59" s="23" t="s">
        <v>72</v>
      </c>
      <c r="BM59" s="23" t="s">
        <v>72</v>
      </c>
      <c r="BN59" s="23" t="s">
        <v>72</v>
      </c>
      <c r="BO59" s="350">
        <v>3</v>
      </c>
      <c r="BP59" s="350">
        <v>3</v>
      </c>
      <c r="BQ59" s="350">
        <v>0</v>
      </c>
      <c r="BR59" s="350">
        <v>0</v>
      </c>
      <c r="BS59" s="350">
        <v>0</v>
      </c>
      <c r="BT59" s="351">
        <v>0</v>
      </c>
      <c r="BU59" s="23" t="s">
        <v>6579</v>
      </c>
      <c r="BV59" s="23" t="s">
        <v>39</v>
      </c>
      <c r="BW59" s="23" t="s">
        <v>72</v>
      </c>
      <c r="BX59" s="23" t="s">
        <v>72</v>
      </c>
      <c r="BY59" s="23" t="s">
        <v>72</v>
      </c>
      <c r="BZ59" s="23" t="s">
        <v>72</v>
      </c>
      <c r="CA59" s="23">
        <v>2</v>
      </c>
      <c r="CB59" s="23">
        <v>3</v>
      </c>
      <c r="CC59" s="23">
        <v>3</v>
      </c>
      <c r="CD59" s="23">
        <v>0</v>
      </c>
      <c r="CE59" s="23">
        <v>0</v>
      </c>
      <c r="CF59" s="23">
        <v>0</v>
      </c>
      <c r="CG59" s="23">
        <v>2</v>
      </c>
      <c r="CH59" s="23">
        <v>2</v>
      </c>
      <c r="CI59" s="23">
        <v>2</v>
      </c>
      <c r="CJ59" s="23">
        <v>0</v>
      </c>
      <c r="CK59" s="23">
        <v>0</v>
      </c>
      <c r="CL59" s="23">
        <v>0</v>
      </c>
      <c r="CM59" s="23">
        <v>0</v>
      </c>
      <c r="CN59" s="23">
        <v>0</v>
      </c>
      <c r="CO59" s="23">
        <v>0</v>
      </c>
      <c r="CP59" s="23">
        <v>0</v>
      </c>
      <c r="CQ59" s="23">
        <v>0</v>
      </c>
      <c r="CR59" s="23">
        <v>0</v>
      </c>
      <c r="CS59" s="23">
        <v>0</v>
      </c>
      <c r="CT59" s="23">
        <v>0</v>
      </c>
      <c r="CU59" s="23">
        <v>0</v>
      </c>
      <c r="CV59" s="23">
        <v>0</v>
      </c>
      <c r="CW59" s="23">
        <v>0</v>
      </c>
      <c r="CX59" s="23">
        <v>0</v>
      </c>
      <c r="CY59" s="23">
        <v>0</v>
      </c>
      <c r="CZ59" s="23">
        <v>0</v>
      </c>
      <c r="DA59" s="23">
        <v>0</v>
      </c>
      <c r="DB59" s="23">
        <v>0</v>
      </c>
      <c r="DC59" s="23">
        <v>0</v>
      </c>
      <c r="DD59" s="23">
        <v>0</v>
      </c>
      <c r="DE59" s="23">
        <v>0</v>
      </c>
      <c r="DF59" s="23">
        <v>0</v>
      </c>
      <c r="DG59" s="23">
        <v>0</v>
      </c>
      <c r="DH59" s="23">
        <v>0</v>
      </c>
      <c r="DI59" s="23">
        <v>0</v>
      </c>
      <c r="DJ59" s="23">
        <v>0</v>
      </c>
      <c r="DK59" s="23" t="s">
        <v>6580</v>
      </c>
      <c r="DL59" s="23" t="s">
        <v>6331</v>
      </c>
      <c r="DM59" s="23" t="s">
        <v>72</v>
      </c>
      <c r="DN59" s="23" t="s">
        <v>72</v>
      </c>
      <c r="DO59" s="23" t="s">
        <v>72</v>
      </c>
      <c r="DP59" s="23" t="s">
        <v>72</v>
      </c>
      <c r="DQ59" s="23" t="s">
        <v>7281</v>
      </c>
      <c r="DR59" s="23" t="s">
        <v>7175</v>
      </c>
      <c r="DS59" s="23" t="s">
        <v>72</v>
      </c>
      <c r="DT59" s="23" t="s">
        <v>72</v>
      </c>
      <c r="DU59" s="23" t="s">
        <v>72</v>
      </c>
      <c r="DV59" s="23" t="s">
        <v>72</v>
      </c>
      <c r="DW59" s="23">
        <v>40</v>
      </c>
      <c r="DX59" s="23">
        <v>76</v>
      </c>
      <c r="DY59" s="23">
        <v>76</v>
      </c>
      <c r="DZ59" s="23">
        <v>0</v>
      </c>
      <c r="EA59" s="23">
        <v>0</v>
      </c>
      <c r="EB59" s="23">
        <v>0</v>
      </c>
      <c r="EC59" s="23">
        <v>76</v>
      </c>
      <c r="ED59" s="23">
        <v>80</v>
      </c>
      <c r="EE59" s="23">
        <v>80</v>
      </c>
      <c r="EF59" s="23">
        <v>80</v>
      </c>
      <c r="EG59" s="23">
        <v>0</v>
      </c>
      <c r="EH59" s="23">
        <v>0</v>
      </c>
      <c r="EI59" s="23">
        <v>0</v>
      </c>
      <c r="EJ59" s="23">
        <v>80</v>
      </c>
      <c r="EK59" s="23">
        <v>0</v>
      </c>
      <c r="EL59" s="23">
        <v>0</v>
      </c>
      <c r="EM59" s="23">
        <v>0</v>
      </c>
      <c r="EN59" s="23">
        <v>0</v>
      </c>
      <c r="EO59" s="23">
        <v>0</v>
      </c>
      <c r="EP59" s="23">
        <v>0</v>
      </c>
      <c r="EQ59" s="23">
        <v>0</v>
      </c>
      <c r="ER59" s="23">
        <v>0</v>
      </c>
      <c r="ES59" s="23">
        <v>0</v>
      </c>
      <c r="ET59" s="23">
        <v>0</v>
      </c>
      <c r="EU59" s="23">
        <v>0</v>
      </c>
      <c r="EV59" s="23">
        <v>0</v>
      </c>
      <c r="EW59" s="23">
        <v>0</v>
      </c>
      <c r="EX59" s="23">
        <v>0</v>
      </c>
      <c r="EY59" s="23">
        <v>0</v>
      </c>
      <c r="EZ59" s="23">
        <v>0</v>
      </c>
      <c r="FA59" s="23">
        <v>0</v>
      </c>
      <c r="FB59" s="23">
        <v>0</v>
      </c>
      <c r="FC59" s="23">
        <v>0</v>
      </c>
      <c r="FD59" s="23">
        <v>0</v>
      </c>
      <c r="FE59" s="23">
        <v>0</v>
      </c>
      <c r="FF59" s="23">
        <v>0</v>
      </c>
      <c r="FG59" s="23">
        <v>0</v>
      </c>
      <c r="FH59" s="23">
        <v>0</v>
      </c>
      <c r="FI59" s="23">
        <v>0</v>
      </c>
      <c r="FJ59" s="23">
        <v>0</v>
      </c>
      <c r="FK59" s="23">
        <v>0</v>
      </c>
      <c r="FL59" s="23">
        <v>0</v>
      </c>
      <c r="FM59" s="23">
        <v>80</v>
      </c>
      <c r="FN59" s="23" t="s">
        <v>152</v>
      </c>
      <c r="FO59" s="23" t="s">
        <v>444</v>
      </c>
      <c r="FP59" s="23">
        <v>0</v>
      </c>
      <c r="FQ59" s="23" t="s">
        <v>72</v>
      </c>
      <c r="FR59" s="23" t="s">
        <v>72</v>
      </c>
      <c r="FS59" s="23" t="s">
        <v>72</v>
      </c>
      <c r="FT59" s="23" t="s">
        <v>6608</v>
      </c>
      <c r="FU59" s="23" t="s">
        <v>6348</v>
      </c>
      <c r="FV59" s="23">
        <v>0</v>
      </c>
      <c r="FW59" s="23" t="s">
        <v>72</v>
      </c>
      <c r="FX59" s="23" t="s">
        <v>72</v>
      </c>
      <c r="FY59" s="23" t="s">
        <v>72</v>
      </c>
      <c r="FZ59" s="23" t="s">
        <v>6608</v>
      </c>
      <c r="GA59" s="23" t="s">
        <v>6348</v>
      </c>
      <c r="GB59" s="23" t="s">
        <v>72</v>
      </c>
      <c r="GC59" s="23" t="s">
        <v>72</v>
      </c>
      <c r="GD59" s="23" t="s">
        <v>72</v>
      </c>
      <c r="GE59" s="23" t="s">
        <v>72</v>
      </c>
      <c r="GF59" s="23">
        <v>19</v>
      </c>
      <c r="GG59" s="23">
        <v>19</v>
      </c>
      <c r="GH59" s="23">
        <v>19</v>
      </c>
      <c r="GI59" s="23">
        <v>0</v>
      </c>
      <c r="GJ59" s="23">
        <v>0</v>
      </c>
      <c r="GK59" s="23">
        <v>0</v>
      </c>
      <c r="GL59" s="23">
        <v>25</v>
      </c>
      <c r="GM59" s="23">
        <v>25</v>
      </c>
      <c r="GN59" s="23">
        <v>25</v>
      </c>
      <c r="GO59" s="23">
        <v>0</v>
      </c>
      <c r="GP59" s="23">
        <v>0</v>
      </c>
      <c r="GQ59" s="23">
        <v>0</v>
      </c>
      <c r="GR59" s="23">
        <v>0</v>
      </c>
      <c r="GS59" s="23">
        <v>0</v>
      </c>
      <c r="GT59" s="23">
        <v>0</v>
      </c>
      <c r="GU59" s="23">
        <v>0</v>
      </c>
      <c r="GV59" s="23">
        <v>0</v>
      </c>
      <c r="GW59" s="23">
        <v>0</v>
      </c>
      <c r="GX59" s="23">
        <v>0</v>
      </c>
      <c r="GY59" s="23">
        <v>0</v>
      </c>
      <c r="GZ59" s="23">
        <v>0</v>
      </c>
      <c r="HA59" s="23">
        <v>0</v>
      </c>
      <c r="HB59" s="23">
        <v>0</v>
      </c>
      <c r="HC59" s="23">
        <v>0</v>
      </c>
      <c r="HD59" s="23">
        <v>0</v>
      </c>
      <c r="HE59" s="23">
        <v>0</v>
      </c>
      <c r="HF59" s="23">
        <v>0</v>
      </c>
      <c r="HG59" s="23">
        <v>0</v>
      </c>
      <c r="HH59" s="23">
        <v>0</v>
      </c>
      <c r="HI59" s="23">
        <v>0</v>
      </c>
      <c r="HJ59" s="23">
        <v>0</v>
      </c>
      <c r="HK59" s="23">
        <v>0</v>
      </c>
      <c r="HL59" s="23">
        <v>0</v>
      </c>
      <c r="HM59" s="23">
        <v>0</v>
      </c>
      <c r="HN59" s="23">
        <v>0</v>
      </c>
      <c r="HO59" s="23">
        <v>0</v>
      </c>
      <c r="HP59" s="23" t="s">
        <v>68</v>
      </c>
      <c r="HQ59" s="23">
        <v>19</v>
      </c>
      <c r="HR59" s="23">
        <v>25</v>
      </c>
      <c r="HS59" s="23">
        <v>0</v>
      </c>
      <c r="HT59" s="23">
        <v>0</v>
      </c>
      <c r="HU59" s="23">
        <v>0</v>
      </c>
      <c r="HV59" s="23">
        <v>0</v>
      </c>
      <c r="HW59" s="22">
        <v>19</v>
      </c>
      <c r="HX59" s="22">
        <v>6</v>
      </c>
      <c r="HY59" s="23">
        <v>97</v>
      </c>
      <c r="HZ59" s="23">
        <v>13</v>
      </c>
      <c r="IA59" s="23"/>
      <c r="IB59" s="23"/>
      <c r="IC59" s="25" t="s">
        <v>7400</v>
      </c>
      <c r="ID59" s="26">
        <v>58</v>
      </c>
      <c r="IE59" s="260" t="s">
        <v>6420</v>
      </c>
      <c r="IF59" s="25" t="s">
        <v>7125</v>
      </c>
      <c r="IG59" s="260" t="s">
        <v>6421</v>
      </c>
      <c r="IH59" s="260" t="s">
        <v>6422</v>
      </c>
      <c r="II59" s="342" t="s">
        <v>6421</v>
      </c>
      <c r="IJ59" s="260">
        <v>44931</v>
      </c>
      <c r="IK59" s="261">
        <v>3</v>
      </c>
      <c r="IL59" s="262" t="s">
        <v>7176</v>
      </c>
      <c r="IM59" s="262" t="s">
        <v>6427</v>
      </c>
      <c r="IN59" s="262" t="s">
        <v>7177</v>
      </c>
      <c r="IO59" s="262" t="s">
        <v>72</v>
      </c>
      <c r="IP59" s="262" t="s">
        <v>72</v>
      </c>
      <c r="IQ59" s="262" t="s">
        <v>72</v>
      </c>
      <c r="IR59" s="262">
        <v>2</v>
      </c>
      <c r="IS59" s="262">
        <v>1</v>
      </c>
      <c r="IT59" s="262" t="s">
        <v>6406</v>
      </c>
      <c r="IU59" s="262" t="s">
        <v>6406</v>
      </c>
    </row>
    <row r="60" spans="1:255" ht="114.75">
      <c r="A60" s="22">
        <v>59</v>
      </c>
      <c r="B60" s="22" t="s">
        <v>6192</v>
      </c>
      <c r="C60" s="22" t="s">
        <v>277</v>
      </c>
      <c r="D60" s="22" t="s">
        <v>6829</v>
      </c>
      <c r="E60" s="22" t="s">
        <v>6824</v>
      </c>
      <c r="F60" s="22" t="s">
        <v>153</v>
      </c>
      <c r="G60" s="22" t="s">
        <v>6825</v>
      </c>
      <c r="H60" s="22" t="s">
        <v>6826</v>
      </c>
      <c r="I60" s="22">
        <v>2</v>
      </c>
      <c r="J60" s="22" t="s">
        <v>6827</v>
      </c>
      <c r="K60" s="24" t="s">
        <v>7165</v>
      </c>
      <c r="L60" s="24" t="s">
        <v>7308</v>
      </c>
      <c r="M60" s="22" t="s">
        <v>6334</v>
      </c>
      <c r="N60" s="22" t="s">
        <v>7401</v>
      </c>
      <c r="O60" s="22" t="s">
        <v>7168</v>
      </c>
      <c r="P60" s="22" t="s">
        <v>6131</v>
      </c>
      <c r="Q60" s="22" t="s">
        <v>7402</v>
      </c>
      <c r="R60" s="22" t="s">
        <v>7403</v>
      </c>
      <c r="S60" s="22" t="s">
        <v>7171</v>
      </c>
      <c r="T60" s="22" t="s">
        <v>6344</v>
      </c>
      <c r="U60" s="22">
        <v>59</v>
      </c>
      <c r="V60" s="22"/>
      <c r="W60" s="22" t="b">
        <v>0</v>
      </c>
      <c r="X60" s="22" t="b">
        <v>0</v>
      </c>
      <c r="Y60" s="22" t="s">
        <v>72</v>
      </c>
      <c r="Z60" s="22" t="b">
        <v>1</v>
      </c>
      <c r="AA60" s="22">
        <v>24</v>
      </c>
      <c r="AB60" s="22" t="b">
        <v>0</v>
      </c>
      <c r="AC60" s="22" t="b">
        <v>1</v>
      </c>
      <c r="AD60" s="22">
        <v>0</v>
      </c>
      <c r="AE60" s="22"/>
      <c r="AF60" s="22">
        <v>0</v>
      </c>
      <c r="AG60" s="22">
        <v>0</v>
      </c>
      <c r="AH60" s="23"/>
      <c r="AI60" s="350" t="s">
        <v>6292</v>
      </c>
      <c r="AJ60" s="350" t="s">
        <v>6291</v>
      </c>
      <c r="AK60" s="22">
        <v>4</v>
      </c>
      <c r="AL60" s="258" t="s">
        <v>5765</v>
      </c>
      <c r="AM60" s="258" t="s">
        <v>7249</v>
      </c>
      <c r="AN60" s="258" t="s">
        <v>5947</v>
      </c>
      <c r="AO60" s="22" t="s">
        <v>206</v>
      </c>
      <c r="AP60" s="23" t="s">
        <v>6291</v>
      </c>
      <c r="AQ60" s="23" t="s">
        <v>6291</v>
      </c>
      <c r="AR60" s="23">
        <v>0</v>
      </c>
      <c r="AS60" s="23" t="s">
        <v>72</v>
      </c>
      <c r="AT60" s="23" t="s">
        <v>72</v>
      </c>
      <c r="AU60" s="23" t="s">
        <v>72</v>
      </c>
      <c r="AV60" s="23" t="s">
        <v>277</v>
      </c>
      <c r="AW60" s="23" t="s">
        <v>277</v>
      </c>
      <c r="AX60" s="23" t="s">
        <v>72</v>
      </c>
      <c r="AY60" s="23" t="s">
        <v>72</v>
      </c>
      <c r="AZ60" s="23" t="s">
        <v>72</v>
      </c>
      <c r="BA60" s="23" t="s">
        <v>72</v>
      </c>
      <c r="BB60" s="23" t="s">
        <v>6335</v>
      </c>
      <c r="BC60" s="23" t="s">
        <v>6829</v>
      </c>
      <c r="BD60" s="23" t="s">
        <v>6829</v>
      </c>
      <c r="BE60" s="23">
        <v>0</v>
      </c>
      <c r="BF60" s="23" t="s">
        <v>72</v>
      </c>
      <c r="BG60" s="23" t="s">
        <v>72</v>
      </c>
      <c r="BH60" s="23" t="s">
        <v>72</v>
      </c>
      <c r="BI60" s="23" t="s">
        <v>569</v>
      </c>
      <c r="BJ60" s="23" t="s">
        <v>639</v>
      </c>
      <c r="BK60" s="23">
        <v>0</v>
      </c>
      <c r="BL60" s="23" t="s">
        <v>72</v>
      </c>
      <c r="BM60" s="23" t="s">
        <v>72</v>
      </c>
      <c r="BN60" s="23" t="s">
        <v>72</v>
      </c>
      <c r="BO60" s="350">
        <v>3</v>
      </c>
      <c r="BP60" s="350">
        <v>3</v>
      </c>
      <c r="BQ60" s="350">
        <v>0</v>
      </c>
      <c r="BR60" s="350">
        <v>0</v>
      </c>
      <c r="BS60" s="350">
        <v>0</v>
      </c>
      <c r="BT60" s="351">
        <v>0</v>
      </c>
      <c r="BU60" s="23" t="s">
        <v>6830</v>
      </c>
      <c r="BV60" s="23" t="s">
        <v>39</v>
      </c>
      <c r="BW60" s="23" t="s">
        <v>72</v>
      </c>
      <c r="BX60" s="23" t="s">
        <v>72</v>
      </c>
      <c r="BY60" s="23" t="s">
        <v>72</v>
      </c>
      <c r="BZ60" s="23" t="s">
        <v>72</v>
      </c>
      <c r="CA60" s="23">
        <v>2</v>
      </c>
      <c r="CB60" s="23">
        <v>2</v>
      </c>
      <c r="CC60" s="23">
        <v>4</v>
      </c>
      <c r="CD60" s="23">
        <v>0</v>
      </c>
      <c r="CE60" s="23">
        <v>0</v>
      </c>
      <c r="CF60" s="23">
        <v>0</v>
      </c>
      <c r="CG60" s="23">
        <v>2</v>
      </c>
      <c r="CH60" s="23">
        <v>2</v>
      </c>
      <c r="CI60" s="23">
        <v>2</v>
      </c>
      <c r="CJ60" s="23">
        <v>0</v>
      </c>
      <c r="CK60" s="23">
        <v>0</v>
      </c>
      <c r="CL60" s="23">
        <v>0</v>
      </c>
      <c r="CM60" s="23">
        <v>0</v>
      </c>
      <c r="CN60" s="23">
        <v>0</v>
      </c>
      <c r="CO60" s="23">
        <v>0</v>
      </c>
      <c r="CP60" s="23">
        <v>0</v>
      </c>
      <c r="CQ60" s="23">
        <v>0</v>
      </c>
      <c r="CR60" s="23">
        <v>0</v>
      </c>
      <c r="CS60" s="23">
        <v>0</v>
      </c>
      <c r="CT60" s="23">
        <v>0</v>
      </c>
      <c r="CU60" s="23">
        <v>0</v>
      </c>
      <c r="CV60" s="23">
        <v>0</v>
      </c>
      <c r="CW60" s="23">
        <v>0</v>
      </c>
      <c r="CX60" s="23">
        <v>0</v>
      </c>
      <c r="CY60" s="23">
        <v>0</v>
      </c>
      <c r="CZ60" s="23">
        <v>0</v>
      </c>
      <c r="DA60" s="23">
        <v>0</v>
      </c>
      <c r="DB60" s="23">
        <v>0</v>
      </c>
      <c r="DC60" s="23">
        <v>0</v>
      </c>
      <c r="DD60" s="23">
        <v>0</v>
      </c>
      <c r="DE60" s="23">
        <v>0</v>
      </c>
      <c r="DF60" s="23">
        <v>0</v>
      </c>
      <c r="DG60" s="23">
        <v>0</v>
      </c>
      <c r="DH60" s="23">
        <v>0</v>
      </c>
      <c r="DI60" s="23">
        <v>0</v>
      </c>
      <c r="DJ60" s="23">
        <v>0</v>
      </c>
      <c r="DK60" s="23" t="s">
        <v>6831</v>
      </c>
      <c r="DL60" s="23" t="s">
        <v>6331</v>
      </c>
      <c r="DM60" s="23" t="s">
        <v>72</v>
      </c>
      <c r="DN60" s="23" t="s">
        <v>72</v>
      </c>
      <c r="DO60" s="23" t="s">
        <v>72</v>
      </c>
      <c r="DP60" s="23" t="s">
        <v>72</v>
      </c>
      <c r="DQ60" s="23" t="s">
        <v>7404</v>
      </c>
      <c r="DR60" s="23" t="s">
        <v>7175</v>
      </c>
      <c r="DS60" s="23" t="s">
        <v>72</v>
      </c>
      <c r="DT60" s="23" t="s">
        <v>72</v>
      </c>
      <c r="DU60" s="23" t="s">
        <v>72</v>
      </c>
      <c r="DV60" s="23" t="s">
        <v>72</v>
      </c>
      <c r="DW60" s="23">
        <v>40</v>
      </c>
      <c r="DX60" s="23">
        <v>40</v>
      </c>
      <c r="DY60" s="23">
        <v>80</v>
      </c>
      <c r="DZ60" s="23">
        <v>0</v>
      </c>
      <c r="EA60" s="23">
        <v>0</v>
      </c>
      <c r="EB60" s="23">
        <v>0</v>
      </c>
      <c r="EC60" s="23">
        <v>80</v>
      </c>
      <c r="ED60" s="23">
        <v>80</v>
      </c>
      <c r="EE60" s="23">
        <v>80</v>
      </c>
      <c r="EF60" s="23">
        <v>80</v>
      </c>
      <c r="EG60" s="23">
        <v>0</v>
      </c>
      <c r="EH60" s="23">
        <v>0</v>
      </c>
      <c r="EI60" s="23">
        <v>0</v>
      </c>
      <c r="EJ60" s="23">
        <v>80</v>
      </c>
      <c r="EK60" s="23">
        <v>0</v>
      </c>
      <c r="EL60" s="23">
        <v>0</v>
      </c>
      <c r="EM60" s="23">
        <v>0</v>
      </c>
      <c r="EN60" s="23">
        <v>0</v>
      </c>
      <c r="EO60" s="23">
        <v>0</v>
      </c>
      <c r="EP60" s="23">
        <v>0</v>
      </c>
      <c r="EQ60" s="23">
        <v>0</v>
      </c>
      <c r="ER60" s="23">
        <v>0</v>
      </c>
      <c r="ES60" s="23">
        <v>0</v>
      </c>
      <c r="ET60" s="23">
        <v>0</v>
      </c>
      <c r="EU60" s="23">
        <v>0</v>
      </c>
      <c r="EV60" s="23">
        <v>0</v>
      </c>
      <c r="EW60" s="23">
        <v>0</v>
      </c>
      <c r="EX60" s="23">
        <v>0</v>
      </c>
      <c r="EY60" s="23">
        <v>0</v>
      </c>
      <c r="EZ60" s="23">
        <v>0</v>
      </c>
      <c r="FA60" s="23">
        <v>0</v>
      </c>
      <c r="FB60" s="23">
        <v>0</v>
      </c>
      <c r="FC60" s="23">
        <v>0</v>
      </c>
      <c r="FD60" s="23">
        <v>0</v>
      </c>
      <c r="FE60" s="23">
        <v>0</v>
      </c>
      <c r="FF60" s="23">
        <v>0</v>
      </c>
      <c r="FG60" s="23">
        <v>0</v>
      </c>
      <c r="FH60" s="23">
        <v>0</v>
      </c>
      <c r="FI60" s="23">
        <v>0</v>
      </c>
      <c r="FJ60" s="23">
        <v>0</v>
      </c>
      <c r="FK60" s="23">
        <v>0</v>
      </c>
      <c r="FL60" s="23">
        <v>0</v>
      </c>
      <c r="FM60" s="23">
        <v>80</v>
      </c>
      <c r="FN60" s="23" t="s">
        <v>152</v>
      </c>
      <c r="FO60" s="23" t="s">
        <v>444</v>
      </c>
      <c r="FP60" s="23">
        <v>0</v>
      </c>
      <c r="FQ60" s="23" t="s">
        <v>72</v>
      </c>
      <c r="FR60" s="23" t="s">
        <v>72</v>
      </c>
      <c r="FS60" s="23" t="s">
        <v>72</v>
      </c>
      <c r="FT60" s="23" t="s">
        <v>6347</v>
      </c>
      <c r="FU60" s="23" t="s">
        <v>6347</v>
      </c>
      <c r="FV60" s="23">
        <v>0</v>
      </c>
      <c r="FW60" s="23" t="s">
        <v>72</v>
      </c>
      <c r="FX60" s="23" t="s">
        <v>72</v>
      </c>
      <c r="FY60" s="23" t="s">
        <v>72</v>
      </c>
      <c r="FZ60" s="23" t="s">
        <v>6347</v>
      </c>
      <c r="GA60" s="23" t="s">
        <v>6347</v>
      </c>
      <c r="GB60" s="23" t="s">
        <v>72</v>
      </c>
      <c r="GC60" s="23" t="s">
        <v>72</v>
      </c>
      <c r="GD60" s="23" t="s">
        <v>72</v>
      </c>
      <c r="GE60" s="23" t="s">
        <v>72</v>
      </c>
      <c r="GF60" s="23">
        <v>27</v>
      </c>
      <c r="GG60" s="23">
        <v>27</v>
      </c>
      <c r="GH60" s="23">
        <v>27</v>
      </c>
      <c r="GI60" s="23">
        <v>0</v>
      </c>
      <c r="GJ60" s="23">
        <v>0</v>
      </c>
      <c r="GK60" s="23">
        <v>0</v>
      </c>
      <c r="GL60" s="23">
        <v>27</v>
      </c>
      <c r="GM60" s="23">
        <v>27</v>
      </c>
      <c r="GN60" s="23">
        <v>27</v>
      </c>
      <c r="GO60" s="23">
        <v>0</v>
      </c>
      <c r="GP60" s="23">
        <v>0</v>
      </c>
      <c r="GQ60" s="23">
        <v>0</v>
      </c>
      <c r="GR60" s="23">
        <v>0</v>
      </c>
      <c r="GS60" s="23">
        <v>0</v>
      </c>
      <c r="GT60" s="23">
        <v>0</v>
      </c>
      <c r="GU60" s="23">
        <v>0</v>
      </c>
      <c r="GV60" s="23">
        <v>0</v>
      </c>
      <c r="GW60" s="23">
        <v>0</v>
      </c>
      <c r="GX60" s="23">
        <v>0</v>
      </c>
      <c r="GY60" s="23">
        <v>0</v>
      </c>
      <c r="GZ60" s="23">
        <v>0</v>
      </c>
      <c r="HA60" s="23">
        <v>0</v>
      </c>
      <c r="HB60" s="23">
        <v>0</v>
      </c>
      <c r="HC60" s="23">
        <v>0</v>
      </c>
      <c r="HD60" s="23">
        <v>0</v>
      </c>
      <c r="HE60" s="23">
        <v>0</v>
      </c>
      <c r="HF60" s="23">
        <v>0</v>
      </c>
      <c r="HG60" s="23">
        <v>0</v>
      </c>
      <c r="HH60" s="23">
        <v>0</v>
      </c>
      <c r="HI60" s="23">
        <v>0</v>
      </c>
      <c r="HJ60" s="23">
        <v>0</v>
      </c>
      <c r="HK60" s="23">
        <v>0</v>
      </c>
      <c r="HL60" s="23">
        <v>0</v>
      </c>
      <c r="HM60" s="23">
        <v>0</v>
      </c>
      <c r="HN60" s="23">
        <v>0</v>
      </c>
      <c r="HO60" s="23">
        <v>0</v>
      </c>
      <c r="HP60" s="23" t="s">
        <v>68</v>
      </c>
      <c r="HQ60" s="23">
        <v>27</v>
      </c>
      <c r="HR60" s="23">
        <v>27</v>
      </c>
      <c r="HS60" s="23">
        <v>0</v>
      </c>
      <c r="HT60" s="23">
        <v>0</v>
      </c>
      <c r="HU60" s="23">
        <v>0</v>
      </c>
      <c r="HV60" s="23">
        <v>0</v>
      </c>
      <c r="HW60" s="22">
        <v>27</v>
      </c>
      <c r="HX60" s="22">
        <v>3</v>
      </c>
      <c r="HY60" s="23">
        <v>97</v>
      </c>
      <c r="HZ60" s="23">
        <v>13</v>
      </c>
      <c r="IA60" s="23"/>
      <c r="IB60" s="23"/>
      <c r="IC60" s="25" t="s">
        <v>7405</v>
      </c>
      <c r="ID60" s="26">
        <v>59</v>
      </c>
      <c r="IE60" s="260" t="s">
        <v>6420</v>
      </c>
      <c r="IF60" s="25" t="s">
        <v>7126</v>
      </c>
      <c r="IG60" s="260" t="s">
        <v>6421</v>
      </c>
      <c r="IH60" s="260" t="s">
        <v>6422</v>
      </c>
      <c r="II60" s="342" t="s">
        <v>6421</v>
      </c>
      <c r="IJ60" s="260">
        <v>44931</v>
      </c>
      <c r="IK60" s="261">
        <v>3</v>
      </c>
      <c r="IL60" s="262" t="s">
        <v>7176</v>
      </c>
      <c r="IM60" s="262" t="s">
        <v>6427</v>
      </c>
      <c r="IN60" s="262" t="s">
        <v>7177</v>
      </c>
      <c r="IO60" s="262" t="s">
        <v>72</v>
      </c>
      <c r="IP60" s="262" t="s">
        <v>72</v>
      </c>
      <c r="IQ60" s="262" t="s">
        <v>72</v>
      </c>
      <c r="IR60" s="262">
        <v>2</v>
      </c>
      <c r="IS60" s="262">
        <v>1</v>
      </c>
      <c r="IT60" s="262" t="s">
        <v>6406</v>
      </c>
      <c r="IU60" s="262" t="s">
        <v>6406</v>
      </c>
    </row>
    <row r="61" spans="1:255" ht="114.75">
      <c r="A61" s="22">
        <v>60</v>
      </c>
      <c r="B61" s="22" t="s">
        <v>6192</v>
      </c>
      <c r="C61" s="22" t="s">
        <v>277</v>
      </c>
      <c r="D61" s="22" t="s">
        <v>6837</v>
      </c>
      <c r="E61" s="22" t="s">
        <v>6832</v>
      </c>
      <c r="F61" s="22" t="s">
        <v>164</v>
      </c>
      <c r="G61" s="22" t="s">
        <v>6833</v>
      </c>
      <c r="H61" s="22" t="s">
        <v>6834</v>
      </c>
      <c r="I61" s="22">
        <v>2</v>
      </c>
      <c r="J61" s="22" t="s">
        <v>6835</v>
      </c>
      <c r="K61" s="24" t="s">
        <v>7165</v>
      </c>
      <c r="L61" s="24" t="s">
        <v>7308</v>
      </c>
      <c r="M61" s="22" t="s">
        <v>6334</v>
      </c>
      <c r="N61" s="22" t="s">
        <v>7406</v>
      </c>
      <c r="O61" s="22" t="s">
        <v>7168</v>
      </c>
      <c r="P61" s="22" t="s">
        <v>6131</v>
      </c>
      <c r="Q61" s="22" t="s">
        <v>7169</v>
      </c>
      <c r="R61" s="22" t="s">
        <v>7170</v>
      </c>
      <c r="S61" s="22" t="s">
        <v>7171</v>
      </c>
      <c r="T61" s="22" t="s">
        <v>7299</v>
      </c>
      <c r="U61" s="22">
        <v>60</v>
      </c>
      <c r="V61" s="22"/>
      <c r="W61" s="22" t="b">
        <v>0</v>
      </c>
      <c r="X61" s="22" t="b">
        <v>0</v>
      </c>
      <c r="Y61" s="22" t="s">
        <v>72</v>
      </c>
      <c r="Z61" s="22" t="b">
        <v>1</v>
      </c>
      <c r="AA61" s="22">
        <v>10</v>
      </c>
      <c r="AB61" s="22" t="b">
        <v>0</v>
      </c>
      <c r="AC61" s="22" t="b">
        <v>1</v>
      </c>
      <c r="AD61" s="22">
        <v>0</v>
      </c>
      <c r="AE61" s="22"/>
      <c r="AF61" s="22">
        <v>0</v>
      </c>
      <c r="AG61" s="22">
        <v>0</v>
      </c>
      <c r="AH61" s="23"/>
      <c r="AI61" s="350" t="s">
        <v>6292</v>
      </c>
      <c r="AJ61" s="350" t="s">
        <v>6291</v>
      </c>
      <c r="AK61" s="22">
        <v>4</v>
      </c>
      <c r="AL61" s="258" t="s">
        <v>5735</v>
      </c>
      <c r="AM61" s="258" t="s">
        <v>7347</v>
      </c>
      <c r="AN61" s="258" t="s">
        <v>5876</v>
      </c>
      <c r="AO61" s="22" t="s">
        <v>243</v>
      </c>
      <c r="AP61" s="23" t="s">
        <v>6291</v>
      </c>
      <c r="AQ61" s="23" t="s">
        <v>6291</v>
      </c>
      <c r="AR61" s="23">
        <v>0</v>
      </c>
      <c r="AS61" s="23" t="s">
        <v>72</v>
      </c>
      <c r="AT61" s="23" t="s">
        <v>72</v>
      </c>
      <c r="AU61" s="23" t="s">
        <v>72</v>
      </c>
      <c r="AV61" s="23" t="s">
        <v>277</v>
      </c>
      <c r="AW61" s="23" t="s">
        <v>277</v>
      </c>
      <c r="AX61" s="23" t="s">
        <v>72</v>
      </c>
      <c r="AY61" s="23" t="s">
        <v>72</v>
      </c>
      <c r="AZ61" s="23" t="s">
        <v>72</v>
      </c>
      <c r="BA61" s="23" t="s">
        <v>72</v>
      </c>
      <c r="BB61" s="23" t="s">
        <v>6335</v>
      </c>
      <c r="BC61" s="23" t="s">
        <v>6837</v>
      </c>
      <c r="BD61" s="23" t="s">
        <v>6837</v>
      </c>
      <c r="BE61" s="23">
        <v>0</v>
      </c>
      <c r="BF61" s="23" t="s">
        <v>72</v>
      </c>
      <c r="BG61" s="23" t="s">
        <v>72</v>
      </c>
      <c r="BH61" s="23" t="s">
        <v>72</v>
      </c>
      <c r="BI61" s="23" t="s">
        <v>569</v>
      </c>
      <c r="BJ61" s="23" t="s">
        <v>639</v>
      </c>
      <c r="BK61" s="23">
        <v>0</v>
      </c>
      <c r="BL61" s="23" t="s">
        <v>72</v>
      </c>
      <c r="BM61" s="23" t="s">
        <v>72</v>
      </c>
      <c r="BN61" s="23" t="s">
        <v>72</v>
      </c>
      <c r="BO61" s="350">
        <v>3</v>
      </c>
      <c r="BP61" s="350">
        <v>3</v>
      </c>
      <c r="BQ61" s="350">
        <v>0</v>
      </c>
      <c r="BR61" s="350">
        <v>0</v>
      </c>
      <c r="BS61" s="350">
        <v>0</v>
      </c>
      <c r="BT61" s="351">
        <v>0</v>
      </c>
      <c r="BU61" s="23" t="s">
        <v>38</v>
      </c>
      <c r="BV61" s="23" t="s">
        <v>39</v>
      </c>
      <c r="BW61" s="23" t="s">
        <v>72</v>
      </c>
      <c r="BX61" s="23" t="s">
        <v>72</v>
      </c>
      <c r="BY61" s="23" t="s">
        <v>72</v>
      </c>
      <c r="BZ61" s="23" t="s">
        <v>72</v>
      </c>
      <c r="CA61" s="23">
        <v>4</v>
      </c>
      <c r="CB61" s="23">
        <v>4</v>
      </c>
      <c r="CC61" s="23">
        <v>4</v>
      </c>
      <c r="CD61" s="23">
        <v>0</v>
      </c>
      <c r="CE61" s="23">
        <v>0</v>
      </c>
      <c r="CF61" s="23">
        <v>0</v>
      </c>
      <c r="CG61" s="23">
        <v>2</v>
      </c>
      <c r="CH61" s="23">
        <v>2</v>
      </c>
      <c r="CI61" s="23">
        <v>2</v>
      </c>
      <c r="CJ61" s="23">
        <v>0</v>
      </c>
      <c r="CK61" s="23">
        <v>0</v>
      </c>
      <c r="CL61" s="23">
        <v>0</v>
      </c>
      <c r="CM61" s="23">
        <v>0</v>
      </c>
      <c r="CN61" s="23">
        <v>0</v>
      </c>
      <c r="CO61" s="23">
        <v>0</v>
      </c>
      <c r="CP61" s="23">
        <v>0</v>
      </c>
      <c r="CQ61" s="23">
        <v>0</v>
      </c>
      <c r="CR61" s="23">
        <v>0</v>
      </c>
      <c r="CS61" s="23">
        <v>0</v>
      </c>
      <c r="CT61" s="23">
        <v>0</v>
      </c>
      <c r="CU61" s="23">
        <v>0</v>
      </c>
      <c r="CV61" s="23">
        <v>0</v>
      </c>
      <c r="CW61" s="23">
        <v>0</v>
      </c>
      <c r="CX61" s="23">
        <v>0</v>
      </c>
      <c r="CY61" s="23">
        <v>0</v>
      </c>
      <c r="CZ61" s="23">
        <v>0</v>
      </c>
      <c r="DA61" s="23">
        <v>0</v>
      </c>
      <c r="DB61" s="23">
        <v>0</v>
      </c>
      <c r="DC61" s="23">
        <v>0</v>
      </c>
      <c r="DD61" s="23">
        <v>0</v>
      </c>
      <c r="DE61" s="23">
        <v>0</v>
      </c>
      <c r="DF61" s="23">
        <v>0</v>
      </c>
      <c r="DG61" s="23">
        <v>0</v>
      </c>
      <c r="DH61" s="23">
        <v>0</v>
      </c>
      <c r="DI61" s="23">
        <v>0</v>
      </c>
      <c r="DJ61" s="23">
        <v>0</v>
      </c>
      <c r="DK61" s="23" t="s">
        <v>6331</v>
      </c>
      <c r="DL61" s="23" t="s">
        <v>6331</v>
      </c>
      <c r="DM61" s="23" t="s">
        <v>72</v>
      </c>
      <c r="DN61" s="23" t="s">
        <v>72</v>
      </c>
      <c r="DO61" s="23" t="s">
        <v>72</v>
      </c>
      <c r="DP61" s="23" t="s">
        <v>72</v>
      </c>
      <c r="DQ61" s="23" t="s">
        <v>7175</v>
      </c>
      <c r="DR61" s="23" t="s">
        <v>7175</v>
      </c>
      <c r="DS61" s="23" t="s">
        <v>72</v>
      </c>
      <c r="DT61" s="23" t="s">
        <v>72</v>
      </c>
      <c r="DU61" s="23" t="s">
        <v>72</v>
      </c>
      <c r="DV61" s="23" t="s">
        <v>72</v>
      </c>
      <c r="DW61" s="23">
        <v>80</v>
      </c>
      <c r="DX61" s="23">
        <v>80</v>
      </c>
      <c r="DY61" s="23">
        <v>80</v>
      </c>
      <c r="DZ61" s="23">
        <v>0</v>
      </c>
      <c r="EA61" s="23">
        <v>0</v>
      </c>
      <c r="EB61" s="23">
        <v>0</v>
      </c>
      <c r="EC61" s="23">
        <v>80</v>
      </c>
      <c r="ED61" s="23">
        <v>80</v>
      </c>
      <c r="EE61" s="23">
        <v>80</v>
      </c>
      <c r="EF61" s="23">
        <v>80</v>
      </c>
      <c r="EG61" s="23">
        <v>0</v>
      </c>
      <c r="EH61" s="23">
        <v>0</v>
      </c>
      <c r="EI61" s="23">
        <v>0</v>
      </c>
      <c r="EJ61" s="23">
        <v>80</v>
      </c>
      <c r="EK61" s="23">
        <v>0</v>
      </c>
      <c r="EL61" s="23">
        <v>0</v>
      </c>
      <c r="EM61" s="23">
        <v>0</v>
      </c>
      <c r="EN61" s="23">
        <v>0</v>
      </c>
      <c r="EO61" s="23">
        <v>0</v>
      </c>
      <c r="EP61" s="23">
        <v>0</v>
      </c>
      <c r="EQ61" s="23">
        <v>0</v>
      </c>
      <c r="ER61" s="23">
        <v>0</v>
      </c>
      <c r="ES61" s="23">
        <v>0</v>
      </c>
      <c r="ET61" s="23">
        <v>0</v>
      </c>
      <c r="EU61" s="23">
        <v>0</v>
      </c>
      <c r="EV61" s="23">
        <v>0</v>
      </c>
      <c r="EW61" s="23">
        <v>0</v>
      </c>
      <c r="EX61" s="23">
        <v>0</v>
      </c>
      <c r="EY61" s="23">
        <v>0</v>
      </c>
      <c r="EZ61" s="23">
        <v>0</v>
      </c>
      <c r="FA61" s="23">
        <v>0</v>
      </c>
      <c r="FB61" s="23">
        <v>0</v>
      </c>
      <c r="FC61" s="23">
        <v>0</v>
      </c>
      <c r="FD61" s="23">
        <v>0</v>
      </c>
      <c r="FE61" s="23">
        <v>0</v>
      </c>
      <c r="FF61" s="23">
        <v>0</v>
      </c>
      <c r="FG61" s="23">
        <v>0</v>
      </c>
      <c r="FH61" s="23">
        <v>0</v>
      </c>
      <c r="FI61" s="23">
        <v>0</v>
      </c>
      <c r="FJ61" s="23">
        <v>0</v>
      </c>
      <c r="FK61" s="23">
        <v>0</v>
      </c>
      <c r="FL61" s="23">
        <v>0</v>
      </c>
      <c r="FM61" s="23">
        <v>80</v>
      </c>
      <c r="FN61" s="23" t="s">
        <v>152</v>
      </c>
      <c r="FO61" s="23" t="s">
        <v>444</v>
      </c>
      <c r="FP61" s="23">
        <v>0</v>
      </c>
      <c r="FQ61" s="23" t="s">
        <v>72</v>
      </c>
      <c r="FR61" s="23" t="s">
        <v>72</v>
      </c>
      <c r="FS61" s="23" t="s">
        <v>72</v>
      </c>
      <c r="FT61" s="23" t="s">
        <v>6581</v>
      </c>
      <c r="FU61" s="23" t="s">
        <v>6608</v>
      </c>
      <c r="FV61" s="23">
        <v>0</v>
      </c>
      <c r="FW61" s="23" t="s">
        <v>72</v>
      </c>
      <c r="FX61" s="23" t="s">
        <v>72</v>
      </c>
      <c r="FY61" s="23" t="s">
        <v>72</v>
      </c>
      <c r="FZ61" s="23" t="s">
        <v>6581</v>
      </c>
      <c r="GA61" s="23" t="s">
        <v>6608</v>
      </c>
      <c r="GB61" s="23" t="s">
        <v>72</v>
      </c>
      <c r="GC61" s="23" t="s">
        <v>72</v>
      </c>
      <c r="GD61" s="23" t="s">
        <v>72</v>
      </c>
      <c r="GE61" s="23" t="s">
        <v>72</v>
      </c>
      <c r="GF61" s="23">
        <v>21</v>
      </c>
      <c r="GG61" s="23">
        <v>21</v>
      </c>
      <c r="GH61" s="23">
        <v>21</v>
      </c>
      <c r="GI61" s="23">
        <v>0</v>
      </c>
      <c r="GJ61" s="23">
        <v>0</v>
      </c>
      <c r="GK61" s="23">
        <v>0</v>
      </c>
      <c r="GL61" s="23">
        <v>19</v>
      </c>
      <c r="GM61" s="23">
        <v>19</v>
      </c>
      <c r="GN61" s="23">
        <v>19</v>
      </c>
      <c r="GO61" s="23">
        <v>0</v>
      </c>
      <c r="GP61" s="23">
        <v>0</v>
      </c>
      <c r="GQ61" s="23">
        <v>0</v>
      </c>
      <c r="GR61" s="23">
        <v>0</v>
      </c>
      <c r="GS61" s="23">
        <v>0</v>
      </c>
      <c r="GT61" s="23">
        <v>0</v>
      </c>
      <c r="GU61" s="23">
        <v>0</v>
      </c>
      <c r="GV61" s="23">
        <v>0</v>
      </c>
      <c r="GW61" s="23">
        <v>0</v>
      </c>
      <c r="GX61" s="23">
        <v>0</v>
      </c>
      <c r="GY61" s="23">
        <v>0</v>
      </c>
      <c r="GZ61" s="23">
        <v>0</v>
      </c>
      <c r="HA61" s="23">
        <v>0</v>
      </c>
      <c r="HB61" s="23">
        <v>0</v>
      </c>
      <c r="HC61" s="23">
        <v>0</v>
      </c>
      <c r="HD61" s="23">
        <v>0</v>
      </c>
      <c r="HE61" s="23">
        <v>0</v>
      </c>
      <c r="HF61" s="23">
        <v>0</v>
      </c>
      <c r="HG61" s="23">
        <v>0</v>
      </c>
      <c r="HH61" s="23">
        <v>0</v>
      </c>
      <c r="HI61" s="23">
        <v>0</v>
      </c>
      <c r="HJ61" s="23">
        <v>0</v>
      </c>
      <c r="HK61" s="23">
        <v>0</v>
      </c>
      <c r="HL61" s="23">
        <v>0</v>
      </c>
      <c r="HM61" s="23">
        <v>0</v>
      </c>
      <c r="HN61" s="23">
        <v>0</v>
      </c>
      <c r="HO61" s="23">
        <v>0</v>
      </c>
      <c r="HP61" s="23" t="s">
        <v>68</v>
      </c>
      <c r="HQ61" s="23">
        <v>21</v>
      </c>
      <c r="HR61" s="23">
        <v>19</v>
      </c>
      <c r="HS61" s="23">
        <v>0</v>
      </c>
      <c r="HT61" s="23">
        <v>0</v>
      </c>
      <c r="HU61" s="23">
        <v>0</v>
      </c>
      <c r="HV61" s="23">
        <v>0</v>
      </c>
      <c r="HW61" s="22">
        <v>19</v>
      </c>
      <c r="HX61" s="22">
        <v>9</v>
      </c>
      <c r="HY61" s="23">
        <v>97</v>
      </c>
      <c r="HZ61" s="23">
        <v>13</v>
      </c>
      <c r="IA61" s="23"/>
      <c r="IB61" s="23"/>
      <c r="IC61" s="25" t="s">
        <v>7407</v>
      </c>
      <c r="ID61" s="26">
        <v>60</v>
      </c>
      <c r="IE61" s="260" t="s">
        <v>6420</v>
      </c>
      <c r="IF61" s="25" t="s">
        <v>7127</v>
      </c>
      <c r="IG61" s="260" t="s">
        <v>6421</v>
      </c>
      <c r="IH61" s="260" t="s">
        <v>6422</v>
      </c>
      <c r="II61" s="342" t="s">
        <v>6421</v>
      </c>
      <c r="IJ61" s="260">
        <v>44931</v>
      </c>
      <c r="IK61" s="261">
        <v>3</v>
      </c>
      <c r="IL61" s="262" t="s">
        <v>7176</v>
      </c>
      <c r="IM61" s="262" t="s">
        <v>6427</v>
      </c>
      <c r="IN61" s="262" t="s">
        <v>7177</v>
      </c>
      <c r="IO61" s="262" t="s">
        <v>72</v>
      </c>
      <c r="IP61" s="262" t="s">
        <v>72</v>
      </c>
      <c r="IQ61" s="262" t="s">
        <v>72</v>
      </c>
      <c r="IR61" s="262">
        <v>2</v>
      </c>
      <c r="IS61" s="262">
        <v>1</v>
      </c>
      <c r="IT61" s="262" t="s">
        <v>6406</v>
      </c>
      <c r="IU61" s="262" t="s">
        <v>6406</v>
      </c>
    </row>
    <row r="62" spans="1:255" ht="114.75">
      <c r="A62" s="22">
        <v>61</v>
      </c>
      <c r="B62" s="22" t="s">
        <v>6192</v>
      </c>
      <c r="C62" s="22" t="s">
        <v>277</v>
      </c>
      <c r="D62" s="22" t="s">
        <v>6843</v>
      </c>
      <c r="E62" s="22" t="s">
        <v>6838</v>
      </c>
      <c r="F62" s="22" t="s">
        <v>153</v>
      </c>
      <c r="G62" s="22" t="s">
        <v>6839</v>
      </c>
      <c r="H62" s="22" t="s">
        <v>6840</v>
      </c>
      <c r="I62" s="22">
        <v>2</v>
      </c>
      <c r="J62" s="22" t="s">
        <v>6841</v>
      </c>
      <c r="K62" s="24" t="s">
        <v>7165</v>
      </c>
      <c r="L62" s="24" t="s">
        <v>7308</v>
      </c>
      <c r="M62" s="22" t="s">
        <v>6334</v>
      </c>
      <c r="N62" s="22" t="s">
        <v>7408</v>
      </c>
      <c r="O62" s="22" t="s">
        <v>7168</v>
      </c>
      <c r="P62" s="22" t="s">
        <v>6131</v>
      </c>
      <c r="Q62" s="22" t="s">
        <v>7169</v>
      </c>
      <c r="R62" s="22" t="s">
        <v>7170</v>
      </c>
      <c r="S62" s="22" t="s">
        <v>7171</v>
      </c>
      <c r="T62" s="22" t="s">
        <v>7409</v>
      </c>
      <c r="U62" s="22">
        <v>61</v>
      </c>
      <c r="V62" s="22"/>
      <c r="W62" s="22" t="b">
        <v>1</v>
      </c>
      <c r="X62" s="22" t="b">
        <v>0</v>
      </c>
      <c r="Y62" s="22" t="s">
        <v>72</v>
      </c>
      <c r="Z62" s="22" t="b">
        <v>1</v>
      </c>
      <c r="AA62" s="22">
        <v>14</v>
      </c>
      <c r="AB62" s="22" t="b">
        <v>0</v>
      </c>
      <c r="AC62" s="22" t="b">
        <v>1</v>
      </c>
      <c r="AD62" s="22">
        <v>0</v>
      </c>
      <c r="AE62" s="22"/>
      <c r="AF62" s="22">
        <v>0</v>
      </c>
      <c r="AG62" s="22">
        <v>0</v>
      </c>
      <c r="AH62" s="23"/>
      <c r="AI62" s="350" t="s">
        <v>6292</v>
      </c>
      <c r="AJ62" s="350" t="s">
        <v>6291</v>
      </c>
      <c r="AK62" s="22">
        <v>4</v>
      </c>
      <c r="AL62" s="258" t="s">
        <v>5765</v>
      </c>
      <c r="AM62" s="258" t="s">
        <v>7173</v>
      </c>
      <c r="AN62" s="258" t="s">
        <v>7410</v>
      </c>
      <c r="AO62" s="22" t="s">
        <v>206</v>
      </c>
      <c r="AP62" s="23" t="s">
        <v>6291</v>
      </c>
      <c r="AQ62" s="23" t="s">
        <v>6291</v>
      </c>
      <c r="AR62" s="23">
        <v>0</v>
      </c>
      <c r="AS62" s="23" t="s">
        <v>72</v>
      </c>
      <c r="AT62" s="23" t="s">
        <v>72</v>
      </c>
      <c r="AU62" s="23" t="s">
        <v>72</v>
      </c>
      <c r="AV62" s="23" t="s">
        <v>277</v>
      </c>
      <c r="AW62" s="23" t="s">
        <v>277</v>
      </c>
      <c r="AX62" s="23" t="s">
        <v>72</v>
      </c>
      <c r="AY62" s="23" t="s">
        <v>72</v>
      </c>
      <c r="AZ62" s="23" t="s">
        <v>72</v>
      </c>
      <c r="BA62" s="23" t="s">
        <v>72</v>
      </c>
      <c r="BB62" s="23" t="s">
        <v>6335</v>
      </c>
      <c r="BC62" s="23" t="s">
        <v>6843</v>
      </c>
      <c r="BD62" s="23" t="s">
        <v>6843</v>
      </c>
      <c r="BE62" s="23">
        <v>0</v>
      </c>
      <c r="BF62" s="23" t="s">
        <v>72</v>
      </c>
      <c r="BG62" s="23" t="s">
        <v>72</v>
      </c>
      <c r="BH62" s="23" t="s">
        <v>72</v>
      </c>
      <c r="BI62" s="23" t="s">
        <v>569</v>
      </c>
      <c r="BJ62" s="23" t="s">
        <v>639</v>
      </c>
      <c r="BK62" s="23">
        <v>0</v>
      </c>
      <c r="BL62" s="23" t="s">
        <v>72</v>
      </c>
      <c r="BM62" s="23" t="s">
        <v>72</v>
      </c>
      <c r="BN62" s="23" t="s">
        <v>72</v>
      </c>
      <c r="BO62" s="350">
        <v>3</v>
      </c>
      <c r="BP62" s="350">
        <v>3</v>
      </c>
      <c r="BQ62" s="350">
        <v>0</v>
      </c>
      <c r="BR62" s="350">
        <v>0</v>
      </c>
      <c r="BS62" s="350">
        <v>0</v>
      </c>
      <c r="BT62" s="351">
        <v>0</v>
      </c>
      <c r="BU62" s="23" t="s">
        <v>38</v>
      </c>
      <c r="BV62" s="23" t="s">
        <v>39</v>
      </c>
      <c r="BW62" s="23" t="s">
        <v>72</v>
      </c>
      <c r="BX62" s="23" t="s">
        <v>72</v>
      </c>
      <c r="BY62" s="23" t="s">
        <v>72</v>
      </c>
      <c r="BZ62" s="23" t="s">
        <v>72</v>
      </c>
      <c r="CA62" s="23">
        <v>4</v>
      </c>
      <c r="CB62" s="23">
        <v>4</v>
      </c>
      <c r="CC62" s="23">
        <v>4</v>
      </c>
      <c r="CD62" s="23">
        <v>0</v>
      </c>
      <c r="CE62" s="23">
        <v>0</v>
      </c>
      <c r="CF62" s="23">
        <v>0</v>
      </c>
      <c r="CG62" s="23">
        <v>2</v>
      </c>
      <c r="CH62" s="23">
        <v>2</v>
      </c>
      <c r="CI62" s="23">
        <v>2</v>
      </c>
      <c r="CJ62" s="23">
        <v>0</v>
      </c>
      <c r="CK62" s="23">
        <v>0</v>
      </c>
      <c r="CL62" s="23">
        <v>0</v>
      </c>
      <c r="CM62" s="23">
        <v>0</v>
      </c>
      <c r="CN62" s="23">
        <v>0</v>
      </c>
      <c r="CO62" s="23">
        <v>0</v>
      </c>
      <c r="CP62" s="23">
        <v>0</v>
      </c>
      <c r="CQ62" s="23">
        <v>0</v>
      </c>
      <c r="CR62" s="23">
        <v>0</v>
      </c>
      <c r="CS62" s="23">
        <v>0</v>
      </c>
      <c r="CT62" s="23">
        <v>0</v>
      </c>
      <c r="CU62" s="23">
        <v>0</v>
      </c>
      <c r="CV62" s="23">
        <v>0</v>
      </c>
      <c r="CW62" s="23">
        <v>0</v>
      </c>
      <c r="CX62" s="23">
        <v>0</v>
      </c>
      <c r="CY62" s="23">
        <v>0</v>
      </c>
      <c r="CZ62" s="23">
        <v>0</v>
      </c>
      <c r="DA62" s="23">
        <v>0</v>
      </c>
      <c r="DB62" s="23">
        <v>0</v>
      </c>
      <c r="DC62" s="23">
        <v>0</v>
      </c>
      <c r="DD62" s="23">
        <v>0</v>
      </c>
      <c r="DE62" s="23">
        <v>0</v>
      </c>
      <c r="DF62" s="23">
        <v>0</v>
      </c>
      <c r="DG62" s="23">
        <v>0</v>
      </c>
      <c r="DH62" s="23">
        <v>0</v>
      </c>
      <c r="DI62" s="23">
        <v>0</v>
      </c>
      <c r="DJ62" s="23">
        <v>0</v>
      </c>
      <c r="DK62" s="23" t="s">
        <v>6331</v>
      </c>
      <c r="DL62" s="23" t="s">
        <v>6331</v>
      </c>
      <c r="DM62" s="23" t="s">
        <v>72</v>
      </c>
      <c r="DN62" s="23" t="s">
        <v>72</v>
      </c>
      <c r="DO62" s="23" t="s">
        <v>72</v>
      </c>
      <c r="DP62" s="23" t="s">
        <v>72</v>
      </c>
      <c r="DQ62" s="23" t="s">
        <v>7175</v>
      </c>
      <c r="DR62" s="23" t="s">
        <v>7175</v>
      </c>
      <c r="DS62" s="23" t="s">
        <v>72</v>
      </c>
      <c r="DT62" s="23" t="s">
        <v>72</v>
      </c>
      <c r="DU62" s="23" t="s">
        <v>72</v>
      </c>
      <c r="DV62" s="23" t="s">
        <v>72</v>
      </c>
      <c r="DW62" s="23">
        <v>80</v>
      </c>
      <c r="DX62" s="23">
        <v>80</v>
      </c>
      <c r="DY62" s="23">
        <v>80</v>
      </c>
      <c r="DZ62" s="23">
        <v>0</v>
      </c>
      <c r="EA62" s="23">
        <v>0</v>
      </c>
      <c r="EB62" s="23">
        <v>0</v>
      </c>
      <c r="EC62" s="23">
        <v>80</v>
      </c>
      <c r="ED62" s="23">
        <v>80</v>
      </c>
      <c r="EE62" s="23">
        <v>80</v>
      </c>
      <c r="EF62" s="23">
        <v>80</v>
      </c>
      <c r="EG62" s="23">
        <v>0</v>
      </c>
      <c r="EH62" s="23">
        <v>0</v>
      </c>
      <c r="EI62" s="23">
        <v>0</v>
      </c>
      <c r="EJ62" s="23">
        <v>80</v>
      </c>
      <c r="EK62" s="23">
        <v>0</v>
      </c>
      <c r="EL62" s="23">
        <v>0</v>
      </c>
      <c r="EM62" s="23">
        <v>0</v>
      </c>
      <c r="EN62" s="23">
        <v>0</v>
      </c>
      <c r="EO62" s="23">
        <v>0</v>
      </c>
      <c r="EP62" s="23">
        <v>0</v>
      </c>
      <c r="EQ62" s="23">
        <v>0</v>
      </c>
      <c r="ER62" s="23">
        <v>0</v>
      </c>
      <c r="ES62" s="23">
        <v>0</v>
      </c>
      <c r="ET62" s="23">
        <v>0</v>
      </c>
      <c r="EU62" s="23">
        <v>0</v>
      </c>
      <c r="EV62" s="23">
        <v>0</v>
      </c>
      <c r="EW62" s="23">
        <v>0</v>
      </c>
      <c r="EX62" s="23">
        <v>0</v>
      </c>
      <c r="EY62" s="23">
        <v>0</v>
      </c>
      <c r="EZ62" s="23">
        <v>0</v>
      </c>
      <c r="FA62" s="23">
        <v>0</v>
      </c>
      <c r="FB62" s="23">
        <v>0</v>
      </c>
      <c r="FC62" s="23">
        <v>0</v>
      </c>
      <c r="FD62" s="23">
        <v>0</v>
      </c>
      <c r="FE62" s="23">
        <v>0</v>
      </c>
      <c r="FF62" s="23">
        <v>0</v>
      </c>
      <c r="FG62" s="23">
        <v>0</v>
      </c>
      <c r="FH62" s="23">
        <v>0</v>
      </c>
      <c r="FI62" s="23">
        <v>0</v>
      </c>
      <c r="FJ62" s="23">
        <v>0</v>
      </c>
      <c r="FK62" s="23">
        <v>0</v>
      </c>
      <c r="FL62" s="23">
        <v>0</v>
      </c>
      <c r="FM62" s="23">
        <v>80</v>
      </c>
      <c r="FN62" s="23" t="s">
        <v>152</v>
      </c>
      <c r="FO62" s="23" t="s">
        <v>444</v>
      </c>
      <c r="FP62" s="23">
        <v>0</v>
      </c>
      <c r="FQ62" s="23" t="s">
        <v>72</v>
      </c>
      <c r="FR62" s="23" t="s">
        <v>72</v>
      </c>
      <c r="FS62" s="23" t="s">
        <v>72</v>
      </c>
      <c r="FT62" s="23" t="s">
        <v>6347</v>
      </c>
      <c r="FU62" s="23" t="s">
        <v>6345</v>
      </c>
      <c r="FV62" s="23">
        <v>0</v>
      </c>
      <c r="FW62" s="23" t="s">
        <v>72</v>
      </c>
      <c r="FX62" s="23" t="s">
        <v>72</v>
      </c>
      <c r="FY62" s="23" t="s">
        <v>72</v>
      </c>
      <c r="FZ62" s="23" t="s">
        <v>6347</v>
      </c>
      <c r="GA62" s="23" t="s">
        <v>6345</v>
      </c>
      <c r="GB62" s="23" t="s">
        <v>72</v>
      </c>
      <c r="GC62" s="23" t="s">
        <v>72</v>
      </c>
      <c r="GD62" s="23" t="s">
        <v>72</v>
      </c>
      <c r="GE62" s="23" t="s">
        <v>72</v>
      </c>
      <c r="GF62" s="23">
        <v>27</v>
      </c>
      <c r="GG62" s="23">
        <v>27</v>
      </c>
      <c r="GH62" s="23">
        <v>27</v>
      </c>
      <c r="GI62" s="23">
        <v>0</v>
      </c>
      <c r="GJ62" s="23">
        <v>0</v>
      </c>
      <c r="GK62" s="23">
        <v>0</v>
      </c>
      <c r="GL62" s="23">
        <v>34</v>
      </c>
      <c r="GM62" s="23">
        <v>34</v>
      </c>
      <c r="GN62" s="23">
        <v>34</v>
      </c>
      <c r="GO62" s="23">
        <v>0</v>
      </c>
      <c r="GP62" s="23">
        <v>0</v>
      </c>
      <c r="GQ62" s="23">
        <v>0</v>
      </c>
      <c r="GR62" s="23">
        <v>0</v>
      </c>
      <c r="GS62" s="23">
        <v>0</v>
      </c>
      <c r="GT62" s="23">
        <v>0</v>
      </c>
      <c r="GU62" s="23">
        <v>0</v>
      </c>
      <c r="GV62" s="23">
        <v>0</v>
      </c>
      <c r="GW62" s="23">
        <v>0</v>
      </c>
      <c r="GX62" s="23">
        <v>0</v>
      </c>
      <c r="GY62" s="23">
        <v>0</v>
      </c>
      <c r="GZ62" s="23">
        <v>0</v>
      </c>
      <c r="HA62" s="23">
        <v>0</v>
      </c>
      <c r="HB62" s="23">
        <v>0</v>
      </c>
      <c r="HC62" s="23">
        <v>0</v>
      </c>
      <c r="HD62" s="23">
        <v>0</v>
      </c>
      <c r="HE62" s="23">
        <v>0</v>
      </c>
      <c r="HF62" s="23">
        <v>0</v>
      </c>
      <c r="HG62" s="23">
        <v>0</v>
      </c>
      <c r="HH62" s="23">
        <v>0</v>
      </c>
      <c r="HI62" s="23">
        <v>0</v>
      </c>
      <c r="HJ62" s="23">
        <v>0</v>
      </c>
      <c r="HK62" s="23">
        <v>0</v>
      </c>
      <c r="HL62" s="23">
        <v>0</v>
      </c>
      <c r="HM62" s="23">
        <v>0</v>
      </c>
      <c r="HN62" s="23">
        <v>0</v>
      </c>
      <c r="HO62" s="23">
        <v>0</v>
      </c>
      <c r="HP62" s="23" t="s">
        <v>68</v>
      </c>
      <c r="HQ62" s="23">
        <v>27</v>
      </c>
      <c r="HR62" s="23">
        <v>34</v>
      </c>
      <c r="HS62" s="23">
        <v>0</v>
      </c>
      <c r="HT62" s="23">
        <v>0</v>
      </c>
      <c r="HU62" s="23">
        <v>0</v>
      </c>
      <c r="HV62" s="23">
        <v>0</v>
      </c>
      <c r="HW62" s="22">
        <v>27</v>
      </c>
      <c r="HX62" s="22">
        <v>13</v>
      </c>
      <c r="HY62" s="23">
        <v>97</v>
      </c>
      <c r="HZ62" s="23">
        <v>13</v>
      </c>
      <c r="IA62" s="23"/>
      <c r="IB62" s="23"/>
      <c r="IC62" s="25" t="s">
        <v>7411</v>
      </c>
      <c r="ID62" s="26">
        <v>61</v>
      </c>
      <c r="IE62" s="260" t="s">
        <v>6420</v>
      </c>
      <c r="IF62" s="25" t="s">
        <v>7128</v>
      </c>
      <c r="IG62" s="260" t="s">
        <v>6421</v>
      </c>
      <c r="IH62" s="260" t="s">
        <v>6422</v>
      </c>
      <c r="II62" s="342" t="s">
        <v>6421</v>
      </c>
      <c r="IJ62" s="260">
        <v>44931</v>
      </c>
      <c r="IK62" s="261">
        <v>3</v>
      </c>
      <c r="IL62" s="262" t="s">
        <v>7176</v>
      </c>
      <c r="IM62" s="262" t="s">
        <v>6427</v>
      </c>
      <c r="IN62" s="262" t="s">
        <v>7177</v>
      </c>
      <c r="IO62" s="262" t="s">
        <v>72</v>
      </c>
      <c r="IP62" s="262" t="s">
        <v>72</v>
      </c>
      <c r="IQ62" s="262" t="s">
        <v>72</v>
      </c>
      <c r="IR62" s="262">
        <v>2</v>
      </c>
      <c r="IS62" s="262">
        <v>1</v>
      </c>
      <c r="IT62" s="262" t="s">
        <v>6406</v>
      </c>
      <c r="IU62" s="262" t="s">
        <v>6406</v>
      </c>
    </row>
    <row r="63" spans="1:255" ht="114.75">
      <c r="A63" s="22">
        <v>62</v>
      </c>
      <c r="B63" s="22" t="s">
        <v>6192</v>
      </c>
      <c r="C63" s="22" t="s">
        <v>277</v>
      </c>
      <c r="D63" s="22" t="s">
        <v>6849</v>
      </c>
      <c r="E63" s="22" t="s">
        <v>6844</v>
      </c>
      <c r="F63" s="22" t="s">
        <v>153</v>
      </c>
      <c r="G63" s="22" t="s">
        <v>6845</v>
      </c>
      <c r="H63" s="22" t="s">
        <v>6846</v>
      </c>
      <c r="I63" s="22">
        <v>2</v>
      </c>
      <c r="J63" s="22" t="s">
        <v>6847</v>
      </c>
      <c r="K63" s="24" t="s">
        <v>7165</v>
      </c>
      <c r="L63" s="24" t="s">
        <v>7308</v>
      </c>
      <c r="M63" s="22" t="s">
        <v>6334</v>
      </c>
      <c r="N63" s="22" t="s">
        <v>7412</v>
      </c>
      <c r="O63" s="22" t="s">
        <v>7168</v>
      </c>
      <c r="P63" s="22" t="s">
        <v>6131</v>
      </c>
      <c r="Q63" s="22" t="s">
        <v>7375</v>
      </c>
      <c r="R63" s="22" t="s">
        <v>7376</v>
      </c>
      <c r="S63" s="22" t="s">
        <v>7171</v>
      </c>
      <c r="T63" s="22" t="s">
        <v>7413</v>
      </c>
      <c r="U63" s="22">
        <v>62</v>
      </c>
      <c r="V63" s="22"/>
      <c r="W63" s="22" t="b">
        <v>0</v>
      </c>
      <c r="X63" s="22" t="b">
        <v>0</v>
      </c>
      <c r="Y63" s="22" t="s">
        <v>72</v>
      </c>
      <c r="Z63" s="22" t="b">
        <v>1</v>
      </c>
      <c r="AA63" s="22">
        <v>12</v>
      </c>
      <c r="AB63" s="22" t="b">
        <v>0</v>
      </c>
      <c r="AC63" s="22" t="b">
        <v>1</v>
      </c>
      <c r="AD63" s="22">
        <v>0</v>
      </c>
      <c r="AE63" s="22"/>
      <c r="AF63" s="22">
        <v>0</v>
      </c>
      <c r="AG63" s="22">
        <v>0</v>
      </c>
      <c r="AH63" s="23"/>
      <c r="AI63" s="350" t="s">
        <v>6292</v>
      </c>
      <c r="AJ63" s="350" t="s">
        <v>6291</v>
      </c>
      <c r="AK63" s="22">
        <v>5</v>
      </c>
      <c r="AL63" s="258" t="s">
        <v>5765</v>
      </c>
      <c r="AM63" s="258" t="s">
        <v>7414</v>
      </c>
      <c r="AN63" s="258" t="s">
        <v>7415</v>
      </c>
      <c r="AO63" s="22" t="s">
        <v>206</v>
      </c>
      <c r="AP63" s="23" t="s">
        <v>6291</v>
      </c>
      <c r="AQ63" s="23" t="s">
        <v>6291</v>
      </c>
      <c r="AR63" s="23">
        <v>0</v>
      </c>
      <c r="AS63" s="23" t="s">
        <v>72</v>
      </c>
      <c r="AT63" s="23" t="s">
        <v>72</v>
      </c>
      <c r="AU63" s="23" t="s">
        <v>72</v>
      </c>
      <c r="AV63" s="23" t="s">
        <v>277</v>
      </c>
      <c r="AW63" s="23" t="s">
        <v>277</v>
      </c>
      <c r="AX63" s="23" t="s">
        <v>72</v>
      </c>
      <c r="AY63" s="23" t="s">
        <v>72</v>
      </c>
      <c r="AZ63" s="23" t="s">
        <v>72</v>
      </c>
      <c r="BA63" s="23" t="s">
        <v>72</v>
      </c>
      <c r="BB63" s="23" t="s">
        <v>6335</v>
      </c>
      <c r="BC63" s="23" t="s">
        <v>6849</v>
      </c>
      <c r="BD63" s="23" t="s">
        <v>6849</v>
      </c>
      <c r="BE63" s="23">
        <v>0</v>
      </c>
      <c r="BF63" s="23" t="s">
        <v>72</v>
      </c>
      <c r="BG63" s="23" t="s">
        <v>72</v>
      </c>
      <c r="BH63" s="23" t="s">
        <v>72</v>
      </c>
      <c r="BI63" s="23" t="s">
        <v>569</v>
      </c>
      <c r="BJ63" s="23" t="s">
        <v>639</v>
      </c>
      <c r="BK63" s="23">
        <v>0</v>
      </c>
      <c r="BL63" s="23" t="s">
        <v>72</v>
      </c>
      <c r="BM63" s="23" t="s">
        <v>72</v>
      </c>
      <c r="BN63" s="23" t="s">
        <v>72</v>
      </c>
      <c r="BO63" s="350">
        <v>3</v>
      </c>
      <c r="BP63" s="350">
        <v>3</v>
      </c>
      <c r="BQ63" s="350">
        <v>0</v>
      </c>
      <c r="BR63" s="350">
        <v>0</v>
      </c>
      <c r="BS63" s="350">
        <v>0</v>
      </c>
      <c r="BT63" s="351">
        <v>0</v>
      </c>
      <c r="BU63" s="23" t="s">
        <v>6773</v>
      </c>
      <c r="BV63" s="23" t="s">
        <v>39</v>
      </c>
      <c r="BW63" s="23" t="s">
        <v>72</v>
      </c>
      <c r="BX63" s="23" t="s">
        <v>72</v>
      </c>
      <c r="BY63" s="23" t="s">
        <v>72</v>
      </c>
      <c r="BZ63" s="23" t="s">
        <v>72</v>
      </c>
      <c r="CA63" s="23">
        <v>4</v>
      </c>
      <c r="CB63" s="23">
        <v>2</v>
      </c>
      <c r="CC63" s="23">
        <v>2</v>
      </c>
      <c r="CD63" s="23">
        <v>0</v>
      </c>
      <c r="CE63" s="23">
        <v>0</v>
      </c>
      <c r="CF63" s="23">
        <v>0</v>
      </c>
      <c r="CG63" s="23">
        <v>2</v>
      </c>
      <c r="CH63" s="23">
        <v>2</v>
      </c>
      <c r="CI63" s="23">
        <v>2</v>
      </c>
      <c r="CJ63" s="23">
        <v>0</v>
      </c>
      <c r="CK63" s="23">
        <v>0</v>
      </c>
      <c r="CL63" s="23">
        <v>0</v>
      </c>
      <c r="CM63" s="23">
        <v>0</v>
      </c>
      <c r="CN63" s="23">
        <v>0</v>
      </c>
      <c r="CO63" s="23">
        <v>0</v>
      </c>
      <c r="CP63" s="23">
        <v>0</v>
      </c>
      <c r="CQ63" s="23">
        <v>0</v>
      </c>
      <c r="CR63" s="23">
        <v>0</v>
      </c>
      <c r="CS63" s="23">
        <v>0</v>
      </c>
      <c r="CT63" s="23">
        <v>0</v>
      </c>
      <c r="CU63" s="23">
        <v>0</v>
      </c>
      <c r="CV63" s="23">
        <v>0</v>
      </c>
      <c r="CW63" s="23">
        <v>0</v>
      </c>
      <c r="CX63" s="23">
        <v>0</v>
      </c>
      <c r="CY63" s="23">
        <v>0</v>
      </c>
      <c r="CZ63" s="23">
        <v>0</v>
      </c>
      <c r="DA63" s="23">
        <v>0</v>
      </c>
      <c r="DB63" s="23">
        <v>0</v>
      </c>
      <c r="DC63" s="23">
        <v>0</v>
      </c>
      <c r="DD63" s="23">
        <v>0</v>
      </c>
      <c r="DE63" s="23">
        <v>0</v>
      </c>
      <c r="DF63" s="23">
        <v>0</v>
      </c>
      <c r="DG63" s="23">
        <v>0</v>
      </c>
      <c r="DH63" s="23">
        <v>0</v>
      </c>
      <c r="DI63" s="23">
        <v>0</v>
      </c>
      <c r="DJ63" s="23">
        <v>0</v>
      </c>
      <c r="DK63" s="23" t="s">
        <v>6774</v>
      </c>
      <c r="DL63" s="23" t="s">
        <v>6331</v>
      </c>
      <c r="DM63" s="23" t="s">
        <v>72</v>
      </c>
      <c r="DN63" s="23" t="s">
        <v>72</v>
      </c>
      <c r="DO63" s="23" t="s">
        <v>72</v>
      </c>
      <c r="DP63" s="23" t="s">
        <v>72</v>
      </c>
      <c r="DQ63" s="23" t="s">
        <v>7378</v>
      </c>
      <c r="DR63" s="23" t="s">
        <v>7175</v>
      </c>
      <c r="DS63" s="23" t="s">
        <v>72</v>
      </c>
      <c r="DT63" s="23" t="s">
        <v>72</v>
      </c>
      <c r="DU63" s="23" t="s">
        <v>72</v>
      </c>
      <c r="DV63" s="23" t="s">
        <v>72</v>
      </c>
      <c r="DW63" s="23">
        <v>80</v>
      </c>
      <c r="DX63" s="23">
        <v>40</v>
      </c>
      <c r="DY63" s="23">
        <v>40</v>
      </c>
      <c r="DZ63" s="23">
        <v>0</v>
      </c>
      <c r="EA63" s="23">
        <v>0</v>
      </c>
      <c r="EB63" s="23">
        <v>0</v>
      </c>
      <c r="EC63" s="23">
        <v>80</v>
      </c>
      <c r="ED63" s="23">
        <v>80</v>
      </c>
      <c r="EE63" s="23">
        <v>80</v>
      </c>
      <c r="EF63" s="23">
        <v>80</v>
      </c>
      <c r="EG63" s="23">
        <v>0</v>
      </c>
      <c r="EH63" s="23">
        <v>0</v>
      </c>
      <c r="EI63" s="23">
        <v>0</v>
      </c>
      <c r="EJ63" s="23">
        <v>80</v>
      </c>
      <c r="EK63" s="23">
        <v>0</v>
      </c>
      <c r="EL63" s="23">
        <v>0</v>
      </c>
      <c r="EM63" s="23">
        <v>0</v>
      </c>
      <c r="EN63" s="23">
        <v>0</v>
      </c>
      <c r="EO63" s="23">
        <v>0</v>
      </c>
      <c r="EP63" s="23">
        <v>0</v>
      </c>
      <c r="EQ63" s="23">
        <v>0</v>
      </c>
      <c r="ER63" s="23">
        <v>0</v>
      </c>
      <c r="ES63" s="23">
        <v>0</v>
      </c>
      <c r="ET63" s="23">
        <v>0</v>
      </c>
      <c r="EU63" s="23">
        <v>0</v>
      </c>
      <c r="EV63" s="23">
        <v>0</v>
      </c>
      <c r="EW63" s="23">
        <v>0</v>
      </c>
      <c r="EX63" s="23">
        <v>0</v>
      </c>
      <c r="EY63" s="23">
        <v>0</v>
      </c>
      <c r="EZ63" s="23">
        <v>0</v>
      </c>
      <c r="FA63" s="23">
        <v>0</v>
      </c>
      <c r="FB63" s="23">
        <v>0</v>
      </c>
      <c r="FC63" s="23">
        <v>0</v>
      </c>
      <c r="FD63" s="23">
        <v>0</v>
      </c>
      <c r="FE63" s="23">
        <v>0</v>
      </c>
      <c r="FF63" s="23">
        <v>0</v>
      </c>
      <c r="FG63" s="23">
        <v>0</v>
      </c>
      <c r="FH63" s="23">
        <v>0</v>
      </c>
      <c r="FI63" s="23">
        <v>0</v>
      </c>
      <c r="FJ63" s="23">
        <v>0</v>
      </c>
      <c r="FK63" s="23">
        <v>0</v>
      </c>
      <c r="FL63" s="23">
        <v>0</v>
      </c>
      <c r="FM63" s="23">
        <v>80</v>
      </c>
      <c r="FN63" s="23" t="s">
        <v>152</v>
      </c>
      <c r="FO63" s="23" t="s">
        <v>444</v>
      </c>
      <c r="FP63" s="23">
        <v>0</v>
      </c>
      <c r="FQ63" s="23" t="s">
        <v>72</v>
      </c>
      <c r="FR63" s="23" t="s">
        <v>72</v>
      </c>
      <c r="FS63" s="23" t="s">
        <v>72</v>
      </c>
      <c r="FT63" s="23" t="s">
        <v>6348</v>
      </c>
      <c r="FU63" s="23" t="s">
        <v>6657</v>
      </c>
      <c r="FV63" s="23">
        <v>0</v>
      </c>
      <c r="FW63" s="23" t="s">
        <v>72</v>
      </c>
      <c r="FX63" s="23" t="s">
        <v>72</v>
      </c>
      <c r="FY63" s="23" t="s">
        <v>72</v>
      </c>
      <c r="FZ63" s="23" t="s">
        <v>6348</v>
      </c>
      <c r="GA63" s="23" t="s">
        <v>6657</v>
      </c>
      <c r="GB63" s="23" t="s">
        <v>72</v>
      </c>
      <c r="GC63" s="23" t="s">
        <v>72</v>
      </c>
      <c r="GD63" s="23" t="s">
        <v>72</v>
      </c>
      <c r="GE63" s="23" t="s">
        <v>72</v>
      </c>
      <c r="GF63" s="23">
        <v>25</v>
      </c>
      <c r="GG63" s="23">
        <v>25</v>
      </c>
      <c r="GH63" s="23">
        <v>25</v>
      </c>
      <c r="GI63" s="23">
        <v>0</v>
      </c>
      <c r="GJ63" s="23">
        <v>0</v>
      </c>
      <c r="GK63" s="23">
        <v>0</v>
      </c>
      <c r="GL63" s="23">
        <v>22</v>
      </c>
      <c r="GM63" s="23">
        <v>22</v>
      </c>
      <c r="GN63" s="23">
        <v>22</v>
      </c>
      <c r="GO63" s="23">
        <v>0</v>
      </c>
      <c r="GP63" s="23">
        <v>0</v>
      </c>
      <c r="GQ63" s="23">
        <v>0</v>
      </c>
      <c r="GR63" s="23">
        <v>0</v>
      </c>
      <c r="GS63" s="23">
        <v>0</v>
      </c>
      <c r="GT63" s="23">
        <v>0</v>
      </c>
      <c r="GU63" s="23">
        <v>0</v>
      </c>
      <c r="GV63" s="23">
        <v>0</v>
      </c>
      <c r="GW63" s="23">
        <v>0</v>
      </c>
      <c r="GX63" s="23">
        <v>0</v>
      </c>
      <c r="GY63" s="23">
        <v>0</v>
      </c>
      <c r="GZ63" s="23">
        <v>0</v>
      </c>
      <c r="HA63" s="23">
        <v>0</v>
      </c>
      <c r="HB63" s="23">
        <v>0</v>
      </c>
      <c r="HC63" s="23">
        <v>0</v>
      </c>
      <c r="HD63" s="23">
        <v>0</v>
      </c>
      <c r="HE63" s="23">
        <v>0</v>
      </c>
      <c r="HF63" s="23">
        <v>0</v>
      </c>
      <c r="HG63" s="23">
        <v>0</v>
      </c>
      <c r="HH63" s="23">
        <v>0</v>
      </c>
      <c r="HI63" s="23">
        <v>0</v>
      </c>
      <c r="HJ63" s="23">
        <v>0</v>
      </c>
      <c r="HK63" s="23">
        <v>0</v>
      </c>
      <c r="HL63" s="23">
        <v>0</v>
      </c>
      <c r="HM63" s="23">
        <v>0</v>
      </c>
      <c r="HN63" s="23">
        <v>0</v>
      </c>
      <c r="HO63" s="23">
        <v>0</v>
      </c>
      <c r="HP63" s="23" t="s">
        <v>68</v>
      </c>
      <c r="HQ63" s="23">
        <v>25</v>
      </c>
      <c r="HR63" s="23">
        <v>22</v>
      </c>
      <c r="HS63" s="23">
        <v>0</v>
      </c>
      <c r="HT63" s="23">
        <v>0</v>
      </c>
      <c r="HU63" s="23">
        <v>0</v>
      </c>
      <c r="HV63" s="23">
        <v>0</v>
      </c>
      <c r="HW63" s="22">
        <v>22</v>
      </c>
      <c r="HX63" s="22">
        <v>10</v>
      </c>
      <c r="HY63" s="23">
        <v>97</v>
      </c>
      <c r="HZ63" s="23">
        <v>13</v>
      </c>
      <c r="IA63" s="23"/>
      <c r="IB63" s="23"/>
      <c r="IC63" s="25" t="s">
        <v>7416</v>
      </c>
      <c r="ID63" s="26">
        <v>62</v>
      </c>
      <c r="IE63" s="260" t="s">
        <v>6420</v>
      </c>
      <c r="IF63" s="25" t="s">
        <v>7129</v>
      </c>
      <c r="IG63" s="260" t="s">
        <v>6421</v>
      </c>
      <c r="IH63" s="260" t="s">
        <v>6422</v>
      </c>
      <c r="II63" s="342" t="s">
        <v>6421</v>
      </c>
      <c r="IJ63" s="260">
        <v>44931</v>
      </c>
      <c r="IK63" s="261">
        <v>3</v>
      </c>
      <c r="IL63" s="262" t="s">
        <v>7176</v>
      </c>
      <c r="IM63" s="262" t="s">
        <v>6427</v>
      </c>
      <c r="IN63" s="262" t="s">
        <v>7177</v>
      </c>
      <c r="IO63" s="262" t="s">
        <v>72</v>
      </c>
      <c r="IP63" s="262" t="s">
        <v>72</v>
      </c>
      <c r="IQ63" s="262" t="s">
        <v>72</v>
      </c>
      <c r="IR63" s="262">
        <v>2</v>
      </c>
      <c r="IS63" s="262">
        <v>1</v>
      </c>
      <c r="IT63" s="262" t="s">
        <v>6406</v>
      </c>
      <c r="IU63" s="262" t="s">
        <v>6406</v>
      </c>
    </row>
    <row r="64" spans="1:255" ht="114.75">
      <c r="A64" s="22">
        <v>63</v>
      </c>
      <c r="B64" s="22" t="s">
        <v>6192</v>
      </c>
      <c r="C64" s="22" t="s">
        <v>277</v>
      </c>
      <c r="D64" s="22" t="s">
        <v>6855</v>
      </c>
      <c r="E64" s="22" t="s">
        <v>6850</v>
      </c>
      <c r="F64" s="22" t="s">
        <v>153</v>
      </c>
      <c r="G64" s="22" t="s">
        <v>6851</v>
      </c>
      <c r="H64" s="22" t="s">
        <v>6852</v>
      </c>
      <c r="I64" s="22">
        <v>2</v>
      </c>
      <c r="J64" s="22" t="s">
        <v>6853</v>
      </c>
      <c r="K64" s="24" t="s">
        <v>7165</v>
      </c>
      <c r="L64" s="24" t="s">
        <v>7165</v>
      </c>
      <c r="M64" s="22" t="s">
        <v>6334</v>
      </c>
      <c r="N64" s="22" t="s">
        <v>7417</v>
      </c>
      <c r="O64" s="22" t="s">
        <v>7168</v>
      </c>
      <c r="P64" s="22" t="s">
        <v>6131</v>
      </c>
      <c r="Q64" s="22" t="s">
        <v>7169</v>
      </c>
      <c r="R64" s="22" t="s">
        <v>7170</v>
      </c>
      <c r="S64" s="22" t="s">
        <v>7171</v>
      </c>
      <c r="T64" s="22" t="s">
        <v>7418</v>
      </c>
      <c r="U64" s="22">
        <v>63</v>
      </c>
      <c r="V64" s="22"/>
      <c r="W64" s="22" t="b">
        <v>1</v>
      </c>
      <c r="X64" s="22" t="b">
        <v>0</v>
      </c>
      <c r="Y64" s="22" t="s">
        <v>72</v>
      </c>
      <c r="Z64" s="22" t="b">
        <v>1</v>
      </c>
      <c r="AA64" s="22">
        <v>10</v>
      </c>
      <c r="AB64" s="22" t="b">
        <v>0</v>
      </c>
      <c r="AC64" s="22" t="b">
        <v>1</v>
      </c>
      <c r="AD64" s="22" t="s">
        <v>6734</v>
      </c>
      <c r="AE64" s="22"/>
      <c r="AF64" s="22">
        <v>0</v>
      </c>
      <c r="AG64" s="22" t="s">
        <v>6734</v>
      </c>
      <c r="AH64" s="23"/>
      <c r="AI64" s="350" t="s">
        <v>6292</v>
      </c>
      <c r="AJ64" s="350" t="s">
        <v>6291</v>
      </c>
      <c r="AK64" s="22">
        <v>5</v>
      </c>
      <c r="AL64" s="258" t="s">
        <v>5765</v>
      </c>
      <c r="AM64" s="258" t="s">
        <v>7414</v>
      </c>
      <c r="AN64" s="258" t="s">
        <v>7415</v>
      </c>
      <c r="AO64" s="22" t="s">
        <v>206</v>
      </c>
      <c r="AP64" s="23" t="s">
        <v>6291</v>
      </c>
      <c r="AQ64" s="23" t="s">
        <v>6291</v>
      </c>
      <c r="AR64" s="23">
        <v>0</v>
      </c>
      <c r="AS64" s="23" t="s">
        <v>72</v>
      </c>
      <c r="AT64" s="23" t="s">
        <v>72</v>
      </c>
      <c r="AU64" s="23" t="s">
        <v>72</v>
      </c>
      <c r="AV64" s="23" t="s">
        <v>277</v>
      </c>
      <c r="AW64" s="23" t="s">
        <v>277</v>
      </c>
      <c r="AX64" s="23" t="s">
        <v>72</v>
      </c>
      <c r="AY64" s="23" t="s">
        <v>72</v>
      </c>
      <c r="AZ64" s="23" t="s">
        <v>72</v>
      </c>
      <c r="BA64" s="23" t="s">
        <v>72</v>
      </c>
      <c r="BB64" s="23" t="s">
        <v>6335</v>
      </c>
      <c r="BC64" s="23" t="s">
        <v>6855</v>
      </c>
      <c r="BD64" s="23" t="s">
        <v>6855</v>
      </c>
      <c r="BE64" s="23">
        <v>0</v>
      </c>
      <c r="BF64" s="23" t="s">
        <v>72</v>
      </c>
      <c r="BG64" s="23" t="s">
        <v>72</v>
      </c>
      <c r="BH64" s="23" t="s">
        <v>72</v>
      </c>
      <c r="BI64" s="23" t="s">
        <v>569</v>
      </c>
      <c r="BJ64" s="23" t="s">
        <v>639</v>
      </c>
      <c r="BK64" s="23">
        <v>0</v>
      </c>
      <c r="BL64" s="23" t="s">
        <v>72</v>
      </c>
      <c r="BM64" s="23" t="s">
        <v>72</v>
      </c>
      <c r="BN64" s="23" t="s">
        <v>72</v>
      </c>
      <c r="BO64" s="350">
        <v>3</v>
      </c>
      <c r="BP64" s="350">
        <v>3</v>
      </c>
      <c r="BQ64" s="350">
        <v>0</v>
      </c>
      <c r="BR64" s="350">
        <v>0</v>
      </c>
      <c r="BS64" s="350">
        <v>0</v>
      </c>
      <c r="BT64" s="351">
        <v>0</v>
      </c>
      <c r="BU64" s="23" t="s">
        <v>38</v>
      </c>
      <c r="BV64" s="23" t="s">
        <v>39</v>
      </c>
      <c r="BW64" s="23" t="s">
        <v>72</v>
      </c>
      <c r="BX64" s="23" t="s">
        <v>72</v>
      </c>
      <c r="BY64" s="23" t="s">
        <v>72</v>
      </c>
      <c r="BZ64" s="23" t="s">
        <v>72</v>
      </c>
      <c r="CA64" s="23">
        <v>4</v>
      </c>
      <c r="CB64" s="23">
        <v>4</v>
      </c>
      <c r="CC64" s="23">
        <v>4</v>
      </c>
      <c r="CD64" s="23">
        <v>0</v>
      </c>
      <c r="CE64" s="23">
        <v>0</v>
      </c>
      <c r="CF64" s="23">
        <v>0</v>
      </c>
      <c r="CG64" s="23">
        <v>2</v>
      </c>
      <c r="CH64" s="23">
        <v>2</v>
      </c>
      <c r="CI64" s="23">
        <v>2</v>
      </c>
      <c r="CJ64" s="23">
        <v>0</v>
      </c>
      <c r="CK64" s="23">
        <v>0</v>
      </c>
      <c r="CL64" s="23">
        <v>0</v>
      </c>
      <c r="CM64" s="23">
        <v>0</v>
      </c>
      <c r="CN64" s="23">
        <v>0</v>
      </c>
      <c r="CO64" s="23">
        <v>0</v>
      </c>
      <c r="CP64" s="23">
        <v>0</v>
      </c>
      <c r="CQ64" s="23">
        <v>0</v>
      </c>
      <c r="CR64" s="23">
        <v>0</v>
      </c>
      <c r="CS64" s="23">
        <v>0</v>
      </c>
      <c r="CT64" s="23">
        <v>0</v>
      </c>
      <c r="CU64" s="23">
        <v>0</v>
      </c>
      <c r="CV64" s="23">
        <v>0</v>
      </c>
      <c r="CW64" s="23">
        <v>0</v>
      </c>
      <c r="CX64" s="23">
        <v>0</v>
      </c>
      <c r="CY64" s="23">
        <v>0</v>
      </c>
      <c r="CZ64" s="23">
        <v>0</v>
      </c>
      <c r="DA64" s="23">
        <v>0</v>
      </c>
      <c r="DB64" s="23">
        <v>0</v>
      </c>
      <c r="DC64" s="23">
        <v>0</v>
      </c>
      <c r="DD64" s="23">
        <v>0</v>
      </c>
      <c r="DE64" s="23">
        <v>0</v>
      </c>
      <c r="DF64" s="23">
        <v>0</v>
      </c>
      <c r="DG64" s="23">
        <v>0</v>
      </c>
      <c r="DH64" s="23">
        <v>0</v>
      </c>
      <c r="DI64" s="23">
        <v>0</v>
      </c>
      <c r="DJ64" s="23">
        <v>0</v>
      </c>
      <c r="DK64" s="23" t="s">
        <v>6331</v>
      </c>
      <c r="DL64" s="23" t="s">
        <v>6331</v>
      </c>
      <c r="DM64" s="23" t="s">
        <v>72</v>
      </c>
      <c r="DN64" s="23" t="s">
        <v>72</v>
      </c>
      <c r="DO64" s="23" t="s">
        <v>72</v>
      </c>
      <c r="DP64" s="23" t="s">
        <v>72</v>
      </c>
      <c r="DQ64" s="23" t="s">
        <v>7175</v>
      </c>
      <c r="DR64" s="23" t="s">
        <v>7175</v>
      </c>
      <c r="DS64" s="23" t="s">
        <v>72</v>
      </c>
      <c r="DT64" s="23" t="s">
        <v>72</v>
      </c>
      <c r="DU64" s="23" t="s">
        <v>72</v>
      </c>
      <c r="DV64" s="23" t="s">
        <v>72</v>
      </c>
      <c r="DW64" s="23">
        <v>80</v>
      </c>
      <c r="DX64" s="23">
        <v>80</v>
      </c>
      <c r="DY64" s="23">
        <v>80</v>
      </c>
      <c r="DZ64" s="23">
        <v>0</v>
      </c>
      <c r="EA64" s="23">
        <v>0</v>
      </c>
      <c r="EB64" s="23">
        <v>0</v>
      </c>
      <c r="EC64" s="23">
        <v>80</v>
      </c>
      <c r="ED64" s="23">
        <v>80</v>
      </c>
      <c r="EE64" s="23">
        <v>80</v>
      </c>
      <c r="EF64" s="23">
        <v>80</v>
      </c>
      <c r="EG64" s="23">
        <v>0</v>
      </c>
      <c r="EH64" s="23">
        <v>0</v>
      </c>
      <c r="EI64" s="23">
        <v>0</v>
      </c>
      <c r="EJ64" s="23">
        <v>80</v>
      </c>
      <c r="EK64" s="23">
        <v>0</v>
      </c>
      <c r="EL64" s="23">
        <v>0</v>
      </c>
      <c r="EM64" s="23">
        <v>0</v>
      </c>
      <c r="EN64" s="23">
        <v>0</v>
      </c>
      <c r="EO64" s="23">
        <v>0</v>
      </c>
      <c r="EP64" s="23">
        <v>0</v>
      </c>
      <c r="EQ64" s="23">
        <v>0</v>
      </c>
      <c r="ER64" s="23">
        <v>0</v>
      </c>
      <c r="ES64" s="23">
        <v>0</v>
      </c>
      <c r="ET64" s="23">
        <v>0</v>
      </c>
      <c r="EU64" s="23">
        <v>0</v>
      </c>
      <c r="EV64" s="23">
        <v>0</v>
      </c>
      <c r="EW64" s="23">
        <v>0</v>
      </c>
      <c r="EX64" s="23">
        <v>0</v>
      </c>
      <c r="EY64" s="23">
        <v>0</v>
      </c>
      <c r="EZ64" s="23">
        <v>0</v>
      </c>
      <c r="FA64" s="23">
        <v>0</v>
      </c>
      <c r="FB64" s="23">
        <v>0</v>
      </c>
      <c r="FC64" s="23">
        <v>0</v>
      </c>
      <c r="FD64" s="23">
        <v>0</v>
      </c>
      <c r="FE64" s="23">
        <v>0</v>
      </c>
      <c r="FF64" s="23">
        <v>0</v>
      </c>
      <c r="FG64" s="23">
        <v>0</v>
      </c>
      <c r="FH64" s="23">
        <v>0</v>
      </c>
      <c r="FI64" s="23">
        <v>0</v>
      </c>
      <c r="FJ64" s="23">
        <v>0</v>
      </c>
      <c r="FK64" s="23">
        <v>0</v>
      </c>
      <c r="FL64" s="23">
        <v>0</v>
      </c>
      <c r="FM64" s="23">
        <v>80</v>
      </c>
      <c r="FN64" s="23" t="s">
        <v>152</v>
      </c>
      <c r="FO64" s="23" t="s">
        <v>444</v>
      </c>
      <c r="FP64" s="23">
        <v>0</v>
      </c>
      <c r="FQ64" s="23" t="s">
        <v>72</v>
      </c>
      <c r="FR64" s="23" t="s">
        <v>72</v>
      </c>
      <c r="FS64" s="23" t="s">
        <v>72</v>
      </c>
      <c r="FT64" s="23" t="s">
        <v>6696</v>
      </c>
      <c r="FU64" s="23" t="s">
        <v>6696</v>
      </c>
      <c r="FV64" s="23">
        <v>0</v>
      </c>
      <c r="FW64" s="23" t="s">
        <v>72</v>
      </c>
      <c r="FX64" s="23" t="s">
        <v>72</v>
      </c>
      <c r="FY64" s="23" t="s">
        <v>72</v>
      </c>
      <c r="FZ64" s="23" t="s">
        <v>6696</v>
      </c>
      <c r="GA64" s="23" t="s">
        <v>6696</v>
      </c>
      <c r="GB64" s="23" t="s">
        <v>72</v>
      </c>
      <c r="GC64" s="23" t="s">
        <v>72</v>
      </c>
      <c r="GD64" s="23" t="s">
        <v>72</v>
      </c>
      <c r="GE64" s="23" t="s">
        <v>72</v>
      </c>
      <c r="GF64" s="23">
        <v>31</v>
      </c>
      <c r="GG64" s="23">
        <v>31</v>
      </c>
      <c r="GH64" s="23">
        <v>31</v>
      </c>
      <c r="GI64" s="23">
        <v>0</v>
      </c>
      <c r="GJ64" s="23">
        <v>0</v>
      </c>
      <c r="GK64" s="23">
        <v>0</v>
      </c>
      <c r="GL64" s="23">
        <v>31</v>
      </c>
      <c r="GM64" s="23">
        <v>31</v>
      </c>
      <c r="GN64" s="23">
        <v>31</v>
      </c>
      <c r="GO64" s="23">
        <v>0</v>
      </c>
      <c r="GP64" s="23">
        <v>0</v>
      </c>
      <c r="GQ64" s="23">
        <v>0</v>
      </c>
      <c r="GR64" s="23">
        <v>0</v>
      </c>
      <c r="GS64" s="23">
        <v>0</v>
      </c>
      <c r="GT64" s="23">
        <v>0</v>
      </c>
      <c r="GU64" s="23">
        <v>0</v>
      </c>
      <c r="GV64" s="23">
        <v>0</v>
      </c>
      <c r="GW64" s="23">
        <v>0</v>
      </c>
      <c r="GX64" s="23">
        <v>0</v>
      </c>
      <c r="GY64" s="23">
        <v>0</v>
      </c>
      <c r="GZ64" s="23">
        <v>0</v>
      </c>
      <c r="HA64" s="23">
        <v>0</v>
      </c>
      <c r="HB64" s="23">
        <v>0</v>
      </c>
      <c r="HC64" s="23">
        <v>0</v>
      </c>
      <c r="HD64" s="23">
        <v>0</v>
      </c>
      <c r="HE64" s="23">
        <v>0</v>
      </c>
      <c r="HF64" s="23">
        <v>0</v>
      </c>
      <c r="HG64" s="23">
        <v>0</v>
      </c>
      <c r="HH64" s="23">
        <v>0</v>
      </c>
      <c r="HI64" s="23">
        <v>0</v>
      </c>
      <c r="HJ64" s="23">
        <v>0</v>
      </c>
      <c r="HK64" s="23">
        <v>0</v>
      </c>
      <c r="HL64" s="23">
        <v>0</v>
      </c>
      <c r="HM64" s="23">
        <v>0</v>
      </c>
      <c r="HN64" s="23">
        <v>0</v>
      </c>
      <c r="HO64" s="23">
        <v>0</v>
      </c>
      <c r="HP64" s="23" t="s">
        <v>68</v>
      </c>
      <c r="HQ64" s="23">
        <v>31</v>
      </c>
      <c r="HR64" s="23">
        <v>31</v>
      </c>
      <c r="HS64" s="23">
        <v>0</v>
      </c>
      <c r="HT64" s="23">
        <v>0</v>
      </c>
      <c r="HU64" s="23">
        <v>0</v>
      </c>
      <c r="HV64" s="23">
        <v>0</v>
      </c>
      <c r="HW64" s="22">
        <v>31</v>
      </c>
      <c r="HX64" s="22">
        <v>21</v>
      </c>
      <c r="HY64" s="23">
        <v>97</v>
      </c>
      <c r="HZ64" s="23">
        <v>13</v>
      </c>
      <c r="IA64" s="23"/>
      <c r="IB64" s="23"/>
      <c r="IC64" s="25" t="s">
        <v>7419</v>
      </c>
      <c r="ID64" s="26">
        <v>63</v>
      </c>
      <c r="IE64" s="260" t="s">
        <v>6420</v>
      </c>
      <c r="IF64" s="25" t="s">
        <v>7130</v>
      </c>
      <c r="IG64" s="260" t="s">
        <v>6421</v>
      </c>
      <c r="IH64" s="260" t="s">
        <v>6422</v>
      </c>
      <c r="II64" s="342" t="s">
        <v>6421</v>
      </c>
      <c r="IJ64" s="260">
        <v>44931</v>
      </c>
      <c r="IK64" s="261">
        <v>3</v>
      </c>
      <c r="IL64" s="262" t="s">
        <v>7176</v>
      </c>
      <c r="IM64" s="262" t="s">
        <v>6427</v>
      </c>
      <c r="IN64" s="262" t="s">
        <v>7177</v>
      </c>
      <c r="IO64" s="262" t="s">
        <v>72</v>
      </c>
      <c r="IP64" s="262" t="s">
        <v>72</v>
      </c>
      <c r="IQ64" s="262" t="s">
        <v>72</v>
      </c>
      <c r="IR64" s="262">
        <v>2</v>
      </c>
      <c r="IS64" s="262">
        <v>1</v>
      </c>
      <c r="IT64" s="262" t="s">
        <v>6406</v>
      </c>
      <c r="IU64" s="262" t="s">
        <v>6406</v>
      </c>
    </row>
    <row r="65" spans="1:255" ht="114.75">
      <c r="A65" s="22">
        <v>64</v>
      </c>
      <c r="B65" s="22" t="s">
        <v>6192</v>
      </c>
      <c r="C65" s="22" t="s">
        <v>277</v>
      </c>
      <c r="D65" s="22" t="s">
        <v>6861</v>
      </c>
      <c r="E65" s="22" t="s">
        <v>6856</v>
      </c>
      <c r="F65" s="22" t="s">
        <v>153</v>
      </c>
      <c r="G65" s="22" t="s">
        <v>6857</v>
      </c>
      <c r="H65" s="22" t="s">
        <v>6858</v>
      </c>
      <c r="I65" s="22">
        <v>2</v>
      </c>
      <c r="J65" s="22" t="s">
        <v>6859</v>
      </c>
      <c r="K65" s="24" t="s">
        <v>7165</v>
      </c>
      <c r="L65" s="24" t="s">
        <v>7165</v>
      </c>
      <c r="M65" s="22" t="s">
        <v>6334</v>
      </c>
      <c r="N65" s="22" t="s">
        <v>7420</v>
      </c>
      <c r="O65" s="22" t="s">
        <v>7168</v>
      </c>
      <c r="P65" s="22" t="s">
        <v>6131</v>
      </c>
      <c r="Q65" s="22" t="s">
        <v>7214</v>
      </c>
      <c r="R65" s="22" t="s">
        <v>7215</v>
      </c>
      <c r="S65" s="22" t="s">
        <v>7171</v>
      </c>
      <c r="T65" s="22" t="s">
        <v>7421</v>
      </c>
      <c r="U65" s="22">
        <v>64</v>
      </c>
      <c r="V65" s="22"/>
      <c r="W65" s="22" t="b">
        <v>1</v>
      </c>
      <c r="X65" s="22" t="b">
        <v>1</v>
      </c>
      <c r="Y65" s="22">
        <v>33</v>
      </c>
      <c r="Z65" s="22" t="b">
        <v>1</v>
      </c>
      <c r="AA65" s="22">
        <v>5</v>
      </c>
      <c r="AB65" s="22" t="b">
        <v>0</v>
      </c>
      <c r="AC65" s="22" t="b">
        <v>1</v>
      </c>
      <c r="AD65" s="22" t="s">
        <v>6734</v>
      </c>
      <c r="AE65" s="22"/>
      <c r="AF65" s="22">
        <v>0</v>
      </c>
      <c r="AG65" s="22" t="s">
        <v>6734</v>
      </c>
      <c r="AH65" s="23"/>
      <c r="AI65" s="350" t="s">
        <v>6292</v>
      </c>
      <c r="AJ65" s="350" t="s">
        <v>6291</v>
      </c>
      <c r="AK65" s="22">
        <v>4</v>
      </c>
      <c r="AL65" s="258" t="s">
        <v>5765</v>
      </c>
      <c r="AM65" s="258" t="s">
        <v>7414</v>
      </c>
      <c r="AN65" s="258" t="s">
        <v>7422</v>
      </c>
      <c r="AO65" s="22" t="s">
        <v>206</v>
      </c>
      <c r="AP65" s="23" t="s">
        <v>6291</v>
      </c>
      <c r="AQ65" s="23" t="s">
        <v>6291</v>
      </c>
      <c r="AR65" s="23">
        <v>0</v>
      </c>
      <c r="AS65" s="23" t="s">
        <v>72</v>
      </c>
      <c r="AT65" s="23" t="s">
        <v>72</v>
      </c>
      <c r="AU65" s="23" t="s">
        <v>72</v>
      </c>
      <c r="AV65" s="23" t="s">
        <v>277</v>
      </c>
      <c r="AW65" s="23" t="s">
        <v>277</v>
      </c>
      <c r="AX65" s="23" t="s">
        <v>72</v>
      </c>
      <c r="AY65" s="23" t="s">
        <v>72</v>
      </c>
      <c r="AZ65" s="23" t="s">
        <v>72</v>
      </c>
      <c r="BA65" s="23" t="s">
        <v>72</v>
      </c>
      <c r="BB65" s="23" t="s">
        <v>6335</v>
      </c>
      <c r="BC65" s="23" t="s">
        <v>6861</v>
      </c>
      <c r="BD65" s="23" t="s">
        <v>6861</v>
      </c>
      <c r="BE65" s="23">
        <v>0</v>
      </c>
      <c r="BF65" s="23" t="s">
        <v>72</v>
      </c>
      <c r="BG65" s="23" t="s">
        <v>72</v>
      </c>
      <c r="BH65" s="23" t="s">
        <v>72</v>
      </c>
      <c r="BI65" s="23" t="s">
        <v>569</v>
      </c>
      <c r="BJ65" s="23" t="s">
        <v>639</v>
      </c>
      <c r="BK65" s="23">
        <v>0</v>
      </c>
      <c r="BL65" s="23" t="s">
        <v>72</v>
      </c>
      <c r="BM65" s="23" t="s">
        <v>72</v>
      </c>
      <c r="BN65" s="23" t="s">
        <v>72</v>
      </c>
      <c r="BO65" s="350">
        <v>3</v>
      </c>
      <c r="BP65" s="350">
        <v>3</v>
      </c>
      <c r="BQ65" s="350">
        <v>0</v>
      </c>
      <c r="BR65" s="350">
        <v>0</v>
      </c>
      <c r="BS65" s="350">
        <v>0</v>
      </c>
      <c r="BT65" s="351">
        <v>0</v>
      </c>
      <c r="BU65" s="23" t="s">
        <v>6488</v>
      </c>
      <c r="BV65" s="23" t="s">
        <v>39</v>
      </c>
      <c r="BW65" s="23" t="s">
        <v>72</v>
      </c>
      <c r="BX65" s="23" t="s">
        <v>72</v>
      </c>
      <c r="BY65" s="23" t="s">
        <v>72</v>
      </c>
      <c r="BZ65" s="23" t="s">
        <v>72</v>
      </c>
      <c r="CA65" s="23">
        <v>3</v>
      </c>
      <c r="CB65" s="23">
        <v>3</v>
      </c>
      <c r="CC65" s="23">
        <v>2</v>
      </c>
      <c r="CD65" s="23">
        <v>0</v>
      </c>
      <c r="CE65" s="23">
        <v>0</v>
      </c>
      <c r="CF65" s="23">
        <v>0</v>
      </c>
      <c r="CG65" s="23">
        <v>2</v>
      </c>
      <c r="CH65" s="23">
        <v>2</v>
      </c>
      <c r="CI65" s="23">
        <v>2</v>
      </c>
      <c r="CJ65" s="23">
        <v>0</v>
      </c>
      <c r="CK65" s="23">
        <v>0</v>
      </c>
      <c r="CL65" s="23">
        <v>0</v>
      </c>
      <c r="CM65" s="23">
        <v>0</v>
      </c>
      <c r="CN65" s="23">
        <v>0</v>
      </c>
      <c r="CO65" s="23">
        <v>0</v>
      </c>
      <c r="CP65" s="23">
        <v>0</v>
      </c>
      <c r="CQ65" s="23">
        <v>0</v>
      </c>
      <c r="CR65" s="23">
        <v>0</v>
      </c>
      <c r="CS65" s="23">
        <v>0</v>
      </c>
      <c r="CT65" s="23">
        <v>0</v>
      </c>
      <c r="CU65" s="23">
        <v>0</v>
      </c>
      <c r="CV65" s="23">
        <v>0</v>
      </c>
      <c r="CW65" s="23">
        <v>0</v>
      </c>
      <c r="CX65" s="23">
        <v>0</v>
      </c>
      <c r="CY65" s="23">
        <v>0</v>
      </c>
      <c r="CZ65" s="23">
        <v>0</v>
      </c>
      <c r="DA65" s="23">
        <v>0</v>
      </c>
      <c r="DB65" s="23">
        <v>0</v>
      </c>
      <c r="DC65" s="23">
        <v>0</v>
      </c>
      <c r="DD65" s="23">
        <v>0</v>
      </c>
      <c r="DE65" s="23">
        <v>0</v>
      </c>
      <c r="DF65" s="23">
        <v>0</v>
      </c>
      <c r="DG65" s="23">
        <v>0</v>
      </c>
      <c r="DH65" s="23">
        <v>0</v>
      </c>
      <c r="DI65" s="23">
        <v>0</v>
      </c>
      <c r="DJ65" s="23">
        <v>0</v>
      </c>
      <c r="DK65" s="23" t="s">
        <v>6490</v>
      </c>
      <c r="DL65" s="23" t="s">
        <v>6331</v>
      </c>
      <c r="DM65" s="23" t="s">
        <v>72</v>
      </c>
      <c r="DN65" s="23" t="s">
        <v>72</v>
      </c>
      <c r="DO65" s="23" t="s">
        <v>72</v>
      </c>
      <c r="DP65" s="23" t="s">
        <v>72</v>
      </c>
      <c r="DQ65" s="23" t="s">
        <v>7218</v>
      </c>
      <c r="DR65" s="23" t="s">
        <v>7175</v>
      </c>
      <c r="DS65" s="23" t="s">
        <v>72</v>
      </c>
      <c r="DT65" s="23" t="s">
        <v>72</v>
      </c>
      <c r="DU65" s="23" t="s">
        <v>72</v>
      </c>
      <c r="DV65" s="23" t="s">
        <v>72</v>
      </c>
      <c r="DW65" s="23">
        <v>76</v>
      </c>
      <c r="DX65" s="23">
        <v>76</v>
      </c>
      <c r="DY65" s="23">
        <v>40</v>
      </c>
      <c r="DZ65" s="23">
        <v>0</v>
      </c>
      <c r="EA65" s="23">
        <v>0</v>
      </c>
      <c r="EB65" s="23">
        <v>0</v>
      </c>
      <c r="EC65" s="23">
        <v>76</v>
      </c>
      <c r="ED65" s="23">
        <v>80</v>
      </c>
      <c r="EE65" s="23">
        <v>80</v>
      </c>
      <c r="EF65" s="23">
        <v>80</v>
      </c>
      <c r="EG65" s="23">
        <v>0</v>
      </c>
      <c r="EH65" s="23">
        <v>0</v>
      </c>
      <c r="EI65" s="23">
        <v>0</v>
      </c>
      <c r="EJ65" s="23">
        <v>80</v>
      </c>
      <c r="EK65" s="23">
        <v>0</v>
      </c>
      <c r="EL65" s="23">
        <v>0</v>
      </c>
      <c r="EM65" s="23">
        <v>0</v>
      </c>
      <c r="EN65" s="23">
        <v>0</v>
      </c>
      <c r="EO65" s="23">
        <v>0</v>
      </c>
      <c r="EP65" s="23">
        <v>0</v>
      </c>
      <c r="EQ65" s="23">
        <v>0</v>
      </c>
      <c r="ER65" s="23">
        <v>0</v>
      </c>
      <c r="ES65" s="23">
        <v>0</v>
      </c>
      <c r="ET65" s="23">
        <v>0</v>
      </c>
      <c r="EU65" s="23">
        <v>0</v>
      </c>
      <c r="EV65" s="23">
        <v>0</v>
      </c>
      <c r="EW65" s="23">
        <v>0</v>
      </c>
      <c r="EX65" s="23">
        <v>0</v>
      </c>
      <c r="EY65" s="23">
        <v>0</v>
      </c>
      <c r="EZ65" s="23">
        <v>0</v>
      </c>
      <c r="FA65" s="23">
        <v>0</v>
      </c>
      <c r="FB65" s="23">
        <v>0</v>
      </c>
      <c r="FC65" s="23">
        <v>0</v>
      </c>
      <c r="FD65" s="23">
        <v>0</v>
      </c>
      <c r="FE65" s="23">
        <v>0</v>
      </c>
      <c r="FF65" s="23">
        <v>0</v>
      </c>
      <c r="FG65" s="23">
        <v>0</v>
      </c>
      <c r="FH65" s="23">
        <v>0</v>
      </c>
      <c r="FI65" s="23">
        <v>0</v>
      </c>
      <c r="FJ65" s="23">
        <v>0</v>
      </c>
      <c r="FK65" s="23">
        <v>0</v>
      </c>
      <c r="FL65" s="23">
        <v>0</v>
      </c>
      <c r="FM65" s="23">
        <v>80</v>
      </c>
      <c r="FN65" s="23" t="s">
        <v>152</v>
      </c>
      <c r="FO65" s="23" t="s">
        <v>444</v>
      </c>
      <c r="FP65" s="23">
        <v>0</v>
      </c>
      <c r="FQ65" s="23" t="s">
        <v>72</v>
      </c>
      <c r="FR65" s="23" t="s">
        <v>72</v>
      </c>
      <c r="FS65" s="23" t="s">
        <v>72</v>
      </c>
      <c r="FT65" s="23" t="s">
        <v>6339</v>
      </c>
      <c r="FU65" s="23" t="s">
        <v>6339</v>
      </c>
      <c r="FV65" s="23">
        <v>0</v>
      </c>
      <c r="FW65" s="23" t="s">
        <v>72</v>
      </c>
      <c r="FX65" s="23" t="s">
        <v>72</v>
      </c>
      <c r="FY65" s="23" t="s">
        <v>72</v>
      </c>
      <c r="FZ65" s="23" t="s">
        <v>6339</v>
      </c>
      <c r="GA65" s="23" t="s">
        <v>6339</v>
      </c>
      <c r="GB65" s="23" t="s">
        <v>72</v>
      </c>
      <c r="GC65" s="23" t="s">
        <v>72</v>
      </c>
      <c r="GD65" s="23" t="s">
        <v>72</v>
      </c>
      <c r="GE65" s="23" t="s">
        <v>72</v>
      </c>
      <c r="GF65" s="23">
        <v>33</v>
      </c>
      <c r="GG65" s="23">
        <v>33</v>
      </c>
      <c r="GH65" s="23">
        <v>33</v>
      </c>
      <c r="GI65" s="23">
        <v>0</v>
      </c>
      <c r="GJ65" s="23">
        <v>0</v>
      </c>
      <c r="GK65" s="23">
        <v>0</v>
      </c>
      <c r="GL65" s="23">
        <v>33</v>
      </c>
      <c r="GM65" s="23">
        <v>33</v>
      </c>
      <c r="GN65" s="23">
        <v>33</v>
      </c>
      <c r="GO65" s="23">
        <v>0</v>
      </c>
      <c r="GP65" s="23">
        <v>0</v>
      </c>
      <c r="GQ65" s="23">
        <v>0</v>
      </c>
      <c r="GR65" s="23">
        <v>0</v>
      </c>
      <c r="GS65" s="23">
        <v>0</v>
      </c>
      <c r="GT65" s="23">
        <v>0</v>
      </c>
      <c r="GU65" s="23">
        <v>0</v>
      </c>
      <c r="GV65" s="23">
        <v>0</v>
      </c>
      <c r="GW65" s="23">
        <v>0</v>
      </c>
      <c r="GX65" s="23">
        <v>0</v>
      </c>
      <c r="GY65" s="23">
        <v>0</v>
      </c>
      <c r="GZ65" s="23">
        <v>0</v>
      </c>
      <c r="HA65" s="23">
        <v>0</v>
      </c>
      <c r="HB65" s="23">
        <v>0</v>
      </c>
      <c r="HC65" s="23">
        <v>0</v>
      </c>
      <c r="HD65" s="23">
        <v>0</v>
      </c>
      <c r="HE65" s="23">
        <v>0</v>
      </c>
      <c r="HF65" s="23">
        <v>0</v>
      </c>
      <c r="HG65" s="23">
        <v>0</v>
      </c>
      <c r="HH65" s="23">
        <v>0</v>
      </c>
      <c r="HI65" s="23">
        <v>0</v>
      </c>
      <c r="HJ65" s="23">
        <v>0</v>
      </c>
      <c r="HK65" s="23">
        <v>0</v>
      </c>
      <c r="HL65" s="23">
        <v>0</v>
      </c>
      <c r="HM65" s="23">
        <v>0</v>
      </c>
      <c r="HN65" s="23">
        <v>0</v>
      </c>
      <c r="HO65" s="23">
        <v>0</v>
      </c>
      <c r="HP65" s="23" t="s">
        <v>68</v>
      </c>
      <c r="HQ65" s="23">
        <v>33</v>
      </c>
      <c r="HR65" s="23">
        <v>33</v>
      </c>
      <c r="HS65" s="23">
        <v>0</v>
      </c>
      <c r="HT65" s="23">
        <v>0</v>
      </c>
      <c r="HU65" s="23">
        <v>0</v>
      </c>
      <c r="HV65" s="23">
        <v>0</v>
      </c>
      <c r="HW65" s="22">
        <v>33</v>
      </c>
      <c r="HX65" s="22">
        <v>28</v>
      </c>
      <c r="HY65" s="23">
        <v>97</v>
      </c>
      <c r="HZ65" s="23">
        <v>13</v>
      </c>
      <c r="IA65" s="23"/>
      <c r="IB65" s="23"/>
      <c r="IC65" s="25" t="s">
        <v>7423</v>
      </c>
      <c r="ID65" s="26">
        <v>64</v>
      </c>
      <c r="IE65" s="260" t="s">
        <v>6420</v>
      </c>
      <c r="IF65" s="25" t="s">
        <v>7131</v>
      </c>
      <c r="IG65" s="260" t="s">
        <v>6421</v>
      </c>
      <c r="IH65" s="260" t="s">
        <v>6422</v>
      </c>
      <c r="II65" s="342" t="s">
        <v>6421</v>
      </c>
      <c r="IJ65" s="260">
        <v>44931</v>
      </c>
      <c r="IK65" s="261">
        <v>3</v>
      </c>
      <c r="IL65" s="262" t="s">
        <v>7176</v>
      </c>
      <c r="IM65" s="262" t="s">
        <v>6427</v>
      </c>
      <c r="IN65" s="262" t="s">
        <v>7177</v>
      </c>
      <c r="IO65" s="262" t="s">
        <v>72</v>
      </c>
      <c r="IP65" s="262" t="s">
        <v>72</v>
      </c>
      <c r="IQ65" s="262" t="s">
        <v>72</v>
      </c>
      <c r="IR65" s="262">
        <v>2</v>
      </c>
      <c r="IS65" s="262">
        <v>1</v>
      </c>
      <c r="IT65" s="262" t="s">
        <v>6406</v>
      </c>
      <c r="IU65" s="262" t="s">
        <v>6406</v>
      </c>
    </row>
    <row r="66" spans="1:255" ht="114.75">
      <c r="A66" s="22">
        <v>65</v>
      </c>
      <c r="B66" s="22" t="s">
        <v>6192</v>
      </c>
      <c r="C66" s="22" t="s">
        <v>277</v>
      </c>
      <c r="D66" s="22" t="s">
        <v>6867</v>
      </c>
      <c r="E66" s="22" t="s">
        <v>6862</v>
      </c>
      <c r="F66" s="22" t="s">
        <v>153</v>
      </c>
      <c r="G66" s="22" t="s">
        <v>6863</v>
      </c>
      <c r="H66" s="22" t="s">
        <v>6864</v>
      </c>
      <c r="I66" s="22">
        <v>2</v>
      </c>
      <c r="J66" s="22" t="s">
        <v>6865</v>
      </c>
      <c r="K66" s="24" t="s">
        <v>7165</v>
      </c>
      <c r="L66" s="24" t="s">
        <v>7166</v>
      </c>
      <c r="M66" s="22" t="s">
        <v>6334</v>
      </c>
      <c r="N66" s="22" t="s">
        <v>7424</v>
      </c>
      <c r="O66" s="22" t="s">
        <v>7179</v>
      </c>
      <c r="P66" s="22" t="s">
        <v>6131</v>
      </c>
      <c r="Q66" s="22" t="s">
        <v>7227</v>
      </c>
      <c r="R66" s="22" t="s">
        <v>7228</v>
      </c>
      <c r="S66" s="22" t="s">
        <v>7171</v>
      </c>
      <c r="T66" s="22" t="s">
        <v>7386</v>
      </c>
      <c r="U66" s="22">
        <v>65</v>
      </c>
      <c r="V66" s="22"/>
      <c r="W66" s="22" t="b">
        <v>1</v>
      </c>
      <c r="X66" s="22" t="b">
        <v>0</v>
      </c>
      <c r="Y66" s="22" t="s">
        <v>72</v>
      </c>
      <c r="Z66" s="22" t="b">
        <v>1</v>
      </c>
      <c r="AA66" s="22">
        <v>8</v>
      </c>
      <c r="AB66" s="22" t="b">
        <v>0</v>
      </c>
      <c r="AC66" s="22" t="b">
        <v>1</v>
      </c>
      <c r="AD66" s="22">
        <v>0</v>
      </c>
      <c r="AE66" s="22"/>
      <c r="AF66" s="22">
        <v>0</v>
      </c>
      <c r="AG66" s="22">
        <v>0</v>
      </c>
      <c r="AH66" s="23"/>
      <c r="AI66" s="350" t="s">
        <v>6292</v>
      </c>
      <c r="AJ66" s="350" t="s">
        <v>6291</v>
      </c>
      <c r="AK66" s="22">
        <v>5</v>
      </c>
      <c r="AL66" s="258" t="s">
        <v>5765</v>
      </c>
      <c r="AM66" s="258" t="s">
        <v>7414</v>
      </c>
      <c r="AN66" s="258" t="s">
        <v>7425</v>
      </c>
      <c r="AO66" s="22" t="s">
        <v>206</v>
      </c>
      <c r="AP66" s="23" t="s">
        <v>6291</v>
      </c>
      <c r="AQ66" s="23" t="s">
        <v>6291</v>
      </c>
      <c r="AR66" s="23">
        <v>0</v>
      </c>
      <c r="AS66" s="23" t="s">
        <v>72</v>
      </c>
      <c r="AT66" s="23" t="s">
        <v>72</v>
      </c>
      <c r="AU66" s="23" t="s">
        <v>72</v>
      </c>
      <c r="AV66" s="23" t="s">
        <v>277</v>
      </c>
      <c r="AW66" s="23" t="s">
        <v>277</v>
      </c>
      <c r="AX66" s="23" t="s">
        <v>72</v>
      </c>
      <c r="AY66" s="23" t="s">
        <v>72</v>
      </c>
      <c r="AZ66" s="23" t="s">
        <v>72</v>
      </c>
      <c r="BA66" s="23" t="s">
        <v>72</v>
      </c>
      <c r="BB66" s="23" t="s">
        <v>6335</v>
      </c>
      <c r="BC66" s="23" t="s">
        <v>6867</v>
      </c>
      <c r="BD66" s="23" t="s">
        <v>6867</v>
      </c>
      <c r="BE66" s="23">
        <v>0</v>
      </c>
      <c r="BF66" s="23" t="s">
        <v>72</v>
      </c>
      <c r="BG66" s="23" t="s">
        <v>72</v>
      </c>
      <c r="BH66" s="23" t="s">
        <v>72</v>
      </c>
      <c r="BI66" s="23" t="s">
        <v>6435</v>
      </c>
      <c r="BJ66" s="23" t="s">
        <v>639</v>
      </c>
      <c r="BK66" s="23">
        <v>0</v>
      </c>
      <c r="BL66" s="23" t="s">
        <v>72</v>
      </c>
      <c r="BM66" s="23" t="s">
        <v>72</v>
      </c>
      <c r="BN66" s="23" t="s">
        <v>72</v>
      </c>
      <c r="BO66" s="350">
        <v>3</v>
      </c>
      <c r="BP66" s="350">
        <v>3</v>
      </c>
      <c r="BQ66" s="350">
        <v>0</v>
      </c>
      <c r="BR66" s="350">
        <v>0</v>
      </c>
      <c r="BS66" s="350">
        <v>0</v>
      </c>
      <c r="BT66" s="351">
        <v>0</v>
      </c>
      <c r="BU66" s="23" t="s">
        <v>6507</v>
      </c>
      <c r="BV66" s="23" t="s">
        <v>39</v>
      </c>
      <c r="BW66" s="23" t="s">
        <v>72</v>
      </c>
      <c r="BX66" s="23" t="s">
        <v>72</v>
      </c>
      <c r="BY66" s="23" t="s">
        <v>72</v>
      </c>
      <c r="BZ66" s="23" t="s">
        <v>72</v>
      </c>
      <c r="CA66" s="23">
        <v>4</v>
      </c>
      <c r="CB66" s="23">
        <v>6</v>
      </c>
      <c r="CC66" s="23">
        <v>4</v>
      </c>
      <c r="CD66" s="23">
        <v>0</v>
      </c>
      <c r="CE66" s="23">
        <v>0</v>
      </c>
      <c r="CF66" s="23">
        <v>0</v>
      </c>
      <c r="CG66" s="23">
        <v>2</v>
      </c>
      <c r="CH66" s="23">
        <v>2</v>
      </c>
      <c r="CI66" s="23">
        <v>2</v>
      </c>
      <c r="CJ66" s="23">
        <v>0</v>
      </c>
      <c r="CK66" s="23">
        <v>0</v>
      </c>
      <c r="CL66" s="23">
        <v>0</v>
      </c>
      <c r="CM66" s="23">
        <v>0</v>
      </c>
      <c r="CN66" s="23">
        <v>0</v>
      </c>
      <c r="CO66" s="23">
        <v>0</v>
      </c>
      <c r="CP66" s="23">
        <v>0</v>
      </c>
      <c r="CQ66" s="23">
        <v>0</v>
      </c>
      <c r="CR66" s="23">
        <v>0</v>
      </c>
      <c r="CS66" s="23">
        <v>0</v>
      </c>
      <c r="CT66" s="23">
        <v>0</v>
      </c>
      <c r="CU66" s="23">
        <v>0</v>
      </c>
      <c r="CV66" s="23">
        <v>0</v>
      </c>
      <c r="CW66" s="23">
        <v>0</v>
      </c>
      <c r="CX66" s="23">
        <v>0</v>
      </c>
      <c r="CY66" s="23">
        <v>0</v>
      </c>
      <c r="CZ66" s="23">
        <v>0</v>
      </c>
      <c r="DA66" s="23">
        <v>0</v>
      </c>
      <c r="DB66" s="23">
        <v>0</v>
      </c>
      <c r="DC66" s="23">
        <v>0</v>
      </c>
      <c r="DD66" s="23">
        <v>0</v>
      </c>
      <c r="DE66" s="23">
        <v>0</v>
      </c>
      <c r="DF66" s="23">
        <v>0</v>
      </c>
      <c r="DG66" s="23">
        <v>0</v>
      </c>
      <c r="DH66" s="23">
        <v>0</v>
      </c>
      <c r="DI66" s="23">
        <v>0</v>
      </c>
      <c r="DJ66" s="23">
        <v>0</v>
      </c>
      <c r="DK66" s="23" t="s">
        <v>6508</v>
      </c>
      <c r="DL66" s="23" t="s">
        <v>6331</v>
      </c>
      <c r="DM66" s="23" t="s">
        <v>72</v>
      </c>
      <c r="DN66" s="23" t="s">
        <v>72</v>
      </c>
      <c r="DO66" s="23" t="s">
        <v>72</v>
      </c>
      <c r="DP66" s="23" t="s">
        <v>72</v>
      </c>
      <c r="DQ66" s="23" t="s">
        <v>7230</v>
      </c>
      <c r="DR66" s="23" t="s">
        <v>7175</v>
      </c>
      <c r="DS66" s="23" t="s">
        <v>72</v>
      </c>
      <c r="DT66" s="23" t="s">
        <v>72</v>
      </c>
      <c r="DU66" s="23" t="s">
        <v>72</v>
      </c>
      <c r="DV66" s="23" t="s">
        <v>72</v>
      </c>
      <c r="DW66" s="23">
        <v>80</v>
      </c>
      <c r="DX66" s="23">
        <v>120</v>
      </c>
      <c r="DY66" s="23">
        <v>80</v>
      </c>
      <c r="DZ66" s="23">
        <v>0</v>
      </c>
      <c r="EA66" s="23">
        <v>0</v>
      </c>
      <c r="EB66" s="23">
        <v>0</v>
      </c>
      <c r="EC66" s="23">
        <v>120</v>
      </c>
      <c r="ED66" s="23">
        <v>80</v>
      </c>
      <c r="EE66" s="23">
        <v>80</v>
      </c>
      <c r="EF66" s="23">
        <v>80</v>
      </c>
      <c r="EG66" s="23">
        <v>0</v>
      </c>
      <c r="EH66" s="23">
        <v>0</v>
      </c>
      <c r="EI66" s="23">
        <v>0</v>
      </c>
      <c r="EJ66" s="23">
        <v>80</v>
      </c>
      <c r="EK66" s="23">
        <v>0</v>
      </c>
      <c r="EL66" s="23">
        <v>0</v>
      </c>
      <c r="EM66" s="23">
        <v>0</v>
      </c>
      <c r="EN66" s="23">
        <v>0</v>
      </c>
      <c r="EO66" s="23">
        <v>0</v>
      </c>
      <c r="EP66" s="23">
        <v>0</v>
      </c>
      <c r="EQ66" s="23">
        <v>0</v>
      </c>
      <c r="ER66" s="23">
        <v>0</v>
      </c>
      <c r="ES66" s="23">
        <v>0</v>
      </c>
      <c r="ET66" s="23">
        <v>0</v>
      </c>
      <c r="EU66" s="23">
        <v>0</v>
      </c>
      <c r="EV66" s="23">
        <v>0</v>
      </c>
      <c r="EW66" s="23">
        <v>0</v>
      </c>
      <c r="EX66" s="23">
        <v>0</v>
      </c>
      <c r="EY66" s="23">
        <v>0</v>
      </c>
      <c r="EZ66" s="23">
        <v>0</v>
      </c>
      <c r="FA66" s="23">
        <v>0</v>
      </c>
      <c r="FB66" s="23">
        <v>0</v>
      </c>
      <c r="FC66" s="23">
        <v>0</v>
      </c>
      <c r="FD66" s="23">
        <v>0</v>
      </c>
      <c r="FE66" s="23">
        <v>0</v>
      </c>
      <c r="FF66" s="23">
        <v>0</v>
      </c>
      <c r="FG66" s="23">
        <v>0</v>
      </c>
      <c r="FH66" s="23">
        <v>0</v>
      </c>
      <c r="FI66" s="23">
        <v>0</v>
      </c>
      <c r="FJ66" s="23">
        <v>0</v>
      </c>
      <c r="FK66" s="23">
        <v>0</v>
      </c>
      <c r="FL66" s="23">
        <v>0</v>
      </c>
      <c r="FM66" s="23">
        <v>120</v>
      </c>
      <c r="FN66" s="23" t="s">
        <v>152</v>
      </c>
      <c r="FO66" s="23" t="s">
        <v>444</v>
      </c>
      <c r="FP66" s="23">
        <v>0</v>
      </c>
      <c r="FQ66" s="23" t="s">
        <v>72</v>
      </c>
      <c r="FR66" s="23" t="s">
        <v>72</v>
      </c>
      <c r="FS66" s="23" t="s">
        <v>72</v>
      </c>
      <c r="FT66" s="23" t="s">
        <v>6339</v>
      </c>
      <c r="FU66" s="23" t="s">
        <v>6336</v>
      </c>
      <c r="FV66" s="23">
        <v>0</v>
      </c>
      <c r="FW66" s="23" t="s">
        <v>72</v>
      </c>
      <c r="FX66" s="23" t="s">
        <v>72</v>
      </c>
      <c r="FY66" s="23" t="s">
        <v>72</v>
      </c>
      <c r="FZ66" s="23" t="s">
        <v>6339</v>
      </c>
      <c r="GA66" s="23" t="s">
        <v>6336</v>
      </c>
      <c r="GB66" s="23" t="s">
        <v>72</v>
      </c>
      <c r="GC66" s="23" t="s">
        <v>72</v>
      </c>
      <c r="GD66" s="23" t="s">
        <v>72</v>
      </c>
      <c r="GE66" s="23" t="s">
        <v>72</v>
      </c>
      <c r="GF66" s="23">
        <v>33</v>
      </c>
      <c r="GG66" s="23">
        <v>33</v>
      </c>
      <c r="GH66" s="23">
        <v>33</v>
      </c>
      <c r="GI66" s="23">
        <v>0</v>
      </c>
      <c r="GJ66" s="23">
        <v>0</v>
      </c>
      <c r="GK66" s="23">
        <v>0</v>
      </c>
      <c r="GL66" s="23">
        <v>30</v>
      </c>
      <c r="GM66" s="23">
        <v>30</v>
      </c>
      <c r="GN66" s="23">
        <v>30</v>
      </c>
      <c r="GO66" s="23">
        <v>0</v>
      </c>
      <c r="GP66" s="23">
        <v>0</v>
      </c>
      <c r="GQ66" s="23">
        <v>0</v>
      </c>
      <c r="GR66" s="23">
        <v>0</v>
      </c>
      <c r="GS66" s="23">
        <v>0</v>
      </c>
      <c r="GT66" s="23">
        <v>0</v>
      </c>
      <c r="GU66" s="23">
        <v>0</v>
      </c>
      <c r="GV66" s="23">
        <v>0</v>
      </c>
      <c r="GW66" s="23">
        <v>0</v>
      </c>
      <c r="GX66" s="23">
        <v>0</v>
      </c>
      <c r="GY66" s="23">
        <v>0</v>
      </c>
      <c r="GZ66" s="23">
        <v>0</v>
      </c>
      <c r="HA66" s="23">
        <v>0</v>
      </c>
      <c r="HB66" s="23">
        <v>0</v>
      </c>
      <c r="HC66" s="23">
        <v>0</v>
      </c>
      <c r="HD66" s="23">
        <v>0</v>
      </c>
      <c r="HE66" s="23">
        <v>0</v>
      </c>
      <c r="HF66" s="23">
        <v>0</v>
      </c>
      <c r="HG66" s="23">
        <v>0</v>
      </c>
      <c r="HH66" s="23">
        <v>0</v>
      </c>
      <c r="HI66" s="23">
        <v>0</v>
      </c>
      <c r="HJ66" s="23">
        <v>0</v>
      </c>
      <c r="HK66" s="23">
        <v>0</v>
      </c>
      <c r="HL66" s="23">
        <v>0</v>
      </c>
      <c r="HM66" s="23">
        <v>0</v>
      </c>
      <c r="HN66" s="23">
        <v>0</v>
      </c>
      <c r="HO66" s="23">
        <v>0</v>
      </c>
      <c r="HP66" s="23" t="s">
        <v>68</v>
      </c>
      <c r="HQ66" s="23">
        <v>33</v>
      </c>
      <c r="HR66" s="23">
        <v>30</v>
      </c>
      <c r="HS66" s="23">
        <v>0</v>
      </c>
      <c r="HT66" s="23">
        <v>0</v>
      </c>
      <c r="HU66" s="23">
        <v>0</v>
      </c>
      <c r="HV66" s="23">
        <v>0</v>
      </c>
      <c r="HW66" s="22">
        <v>30</v>
      </c>
      <c r="HX66" s="22">
        <v>22</v>
      </c>
      <c r="HY66" s="23">
        <v>97</v>
      </c>
      <c r="HZ66" s="23">
        <v>13</v>
      </c>
      <c r="IA66" s="23"/>
      <c r="IB66" s="23"/>
      <c r="IC66" s="25" t="s">
        <v>7426</v>
      </c>
      <c r="ID66" s="26">
        <v>65</v>
      </c>
      <c r="IE66" s="260" t="s">
        <v>6420</v>
      </c>
      <c r="IF66" s="25" t="s">
        <v>7132</v>
      </c>
      <c r="IG66" s="260" t="s">
        <v>6421</v>
      </c>
      <c r="IH66" s="260" t="s">
        <v>6422</v>
      </c>
      <c r="II66" s="342" t="s">
        <v>6421</v>
      </c>
      <c r="IJ66" s="260">
        <v>44931</v>
      </c>
      <c r="IK66" s="261">
        <v>3</v>
      </c>
      <c r="IL66" s="262" t="s">
        <v>7176</v>
      </c>
      <c r="IM66" s="262" t="s">
        <v>6427</v>
      </c>
      <c r="IN66" s="262" t="s">
        <v>7177</v>
      </c>
      <c r="IO66" s="262" t="s">
        <v>72</v>
      </c>
      <c r="IP66" s="262" t="s">
        <v>72</v>
      </c>
      <c r="IQ66" s="262" t="s">
        <v>72</v>
      </c>
      <c r="IR66" s="262">
        <v>2</v>
      </c>
      <c r="IS66" s="262">
        <v>1</v>
      </c>
      <c r="IT66" s="262" t="s">
        <v>6406</v>
      </c>
      <c r="IU66" s="262" t="s">
        <v>6406</v>
      </c>
    </row>
    <row r="67" spans="1:255" ht="114.75">
      <c r="A67" s="22">
        <v>66</v>
      </c>
      <c r="B67" s="22" t="s">
        <v>6192</v>
      </c>
      <c r="C67" s="22" t="s">
        <v>277</v>
      </c>
      <c r="D67" s="22" t="s">
        <v>6873</v>
      </c>
      <c r="E67" s="22" t="s">
        <v>6868</v>
      </c>
      <c r="F67" s="22" t="s">
        <v>153</v>
      </c>
      <c r="G67" s="22" t="s">
        <v>6869</v>
      </c>
      <c r="H67" s="22" t="s">
        <v>6870</v>
      </c>
      <c r="I67" s="22">
        <v>2</v>
      </c>
      <c r="J67" s="22" t="s">
        <v>6871</v>
      </c>
      <c r="K67" s="24" t="s">
        <v>7165</v>
      </c>
      <c r="L67" s="24" t="s">
        <v>7166</v>
      </c>
      <c r="M67" s="22" t="s">
        <v>6334</v>
      </c>
      <c r="N67" s="22" t="s">
        <v>7427</v>
      </c>
      <c r="O67" s="22" t="s">
        <v>7179</v>
      </c>
      <c r="P67" s="22" t="s">
        <v>6131</v>
      </c>
      <c r="Q67" s="22" t="s">
        <v>7428</v>
      </c>
      <c r="R67" s="22" t="s">
        <v>7429</v>
      </c>
      <c r="S67" s="22" t="s">
        <v>7171</v>
      </c>
      <c r="T67" s="22" t="s">
        <v>7430</v>
      </c>
      <c r="U67" s="22">
        <v>66</v>
      </c>
      <c r="V67" s="22"/>
      <c r="W67" s="22" t="b">
        <v>1</v>
      </c>
      <c r="X67" s="22" t="b">
        <v>1</v>
      </c>
      <c r="Y67" s="22">
        <v>46</v>
      </c>
      <c r="Z67" s="22" t="b">
        <v>1</v>
      </c>
      <c r="AA67" s="22">
        <v>8</v>
      </c>
      <c r="AB67" s="22" t="b">
        <v>0</v>
      </c>
      <c r="AC67" s="22" t="b">
        <v>1</v>
      </c>
      <c r="AD67" s="22">
        <v>0</v>
      </c>
      <c r="AE67" s="22"/>
      <c r="AF67" s="22">
        <v>0</v>
      </c>
      <c r="AG67" s="22">
        <v>0</v>
      </c>
      <c r="AH67" s="23"/>
      <c r="AI67" s="350" t="s">
        <v>6292</v>
      </c>
      <c r="AJ67" s="350" t="s">
        <v>6291</v>
      </c>
      <c r="AK67" s="22">
        <v>6</v>
      </c>
      <c r="AL67" s="258" t="s">
        <v>5765</v>
      </c>
      <c r="AM67" s="258" t="s">
        <v>7414</v>
      </c>
      <c r="AN67" s="258" t="s">
        <v>7422</v>
      </c>
      <c r="AO67" s="22" t="s">
        <v>206</v>
      </c>
      <c r="AP67" s="23" t="s">
        <v>6291</v>
      </c>
      <c r="AQ67" s="23" t="s">
        <v>6291</v>
      </c>
      <c r="AR67" s="23">
        <v>0</v>
      </c>
      <c r="AS67" s="23" t="s">
        <v>72</v>
      </c>
      <c r="AT67" s="23" t="s">
        <v>72</v>
      </c>
      <c r="AU67" s="23" t="s">
        <v>72</v>
      </c>
      <c r="AV67" s="23" t="s">
        <v>277</v>
      </c>
      <c r="AW67" s="23" t="s">
        <v>277</v>
      </c>
      <c r="AX67" s="23" t="s">
        <v>72</v>
      </c>
      <c r="AY67" s="23" t="s">
        <v>72</v>
      </c>
      <c r="AZ67" s="23" t="s">
        <v>72</v>
      </c>
      <c r="BA67" s="23" t="s">
        <v>72</v>
      </c>
      <c r="BB67" s="23" t="s">
        <v>6335</v>
      </c>
      <c r="BC67" s="23" t="s">
        <v>6873</v>
      </c>
      <c r="BD67" s="23" t="s">
        <v>6873</v>
      </c>
      <c r="BE67" s="23">
        <v>0</v>
      </c>
      <c r="BF67" s="23" t="s">
        <v>72</v>
      </c>
      <c r="BG67" s="23" t="s">
        <v>72</v>
      </c>
      <c r="BH67" s="23" t="s">
        <v>72</v>
      </c>
      <c r="BI67" s="23" t="s">
        <v>6435</v>
      </c>
      <c r="BJ67" s="23" t="s">
        <v>639</v>
      </c>
      <c r="BK67" s="23">
        <v>0</v>
      </c>
      <c r="BL67" s="23" t="s">
        <v>72</v>
      </c>
      <c r="BM67" s="23" t="s">
        <v>72</v>
      </c>
      <c r="BN67" s="23" t="s">
        <v>72</v>
      </c>
      <c r="BO67" s="350">
        <v>3</v>
      </c>
      <c r="BP67" s="350">
        <v>3</v>
      </c>
      <c r="BQ67" s="350">
        <v>0</v>
      </c>
      <c r="BR67" s="350">
        <v>0</v>
      </c>
      <c r="BS67" s="350">
        <v>0</v>
      </c>
      <c r="BT67" s="351">
        <v>0</v>
      </c>
      <c r="BU67" s="23" t="s">
        <v>6874</v>
      </c>
      <c r="BV67" s="23" t="s">
        <v>39</v>
      </c>
      <c r="BW67" s="23" t="s">
        <v>72</v>
      </c>
      <c r="BX67" s="23" t="s">
        <v>72</v>
      </c>
      <c r="BY67" s="23" t="s">
        <v>72</v>
      </c>
      <c r="BZ67" s="23" t="s">
        <v>72</v>
      </c>
      <c r="CA67" s="23">
        <v>6</v>
      </c>
      <c r="CB67" s="23">
        <v>4</v>
      </c>
      <c r="CC67" s="23">
        <v>6</v>
      </c>
      <c r="CD67" s="23">
        <v>0</v>
      </c>
      <c r="CE67" s="23">
        <v>0</v>
      </c>
      <c r="CF67" s="23">
        <v>0</v>
      </c>
      <c r="CG67" s="23">
        <v>2</v>
      </c>
      <c r="CH67" s="23">
        <v>2</v>
      </c>
      <c r="CI67" s="23">
        <v>2</v>
      </c>
      <c r="CJ67" s="23">
        <v>0</v>
      </c>
      <c r="CK67" s="23">
        <v>0</v>
      </c>
      <c r="CL67" s="23">
        <v>0</v>
      </c>
      <c r="CM67" s="23">
        <v>0</v>
      </c>
      <c r="CN67" s="23">
        <v>0</v>
      </c>
      <c r="CO67" s="23">
        <v>0</v>
      </c>
      <c r="CP67" s="23">
        <v>0</v>
      </c>
      <c r="CQ67" s="23">
        <v>0</v>
      </c>
      <c r="CR67" s="23">
        <v>0</v>
      </c>
      <c r="CS67" s="23">
        <v>0</v>
      </c>
      <c r="CT67" s="23">
        <v>0</v>
      </c>
      <c r="CU67" s="23">
        <v>0</v>
      </c>
      <c r="CV67" s="23">
        <v>0</v>
      </c>
      <c r="CW67" s="23">
        <v>0</v>
      </c>
      <c r="CX67" s="23">
        <v>0</v>
      </c>
      <c r="CY67" s="23">
        <v>0</v>
      </c>
      <c r="CZ67" s="23">
        <v>0</v>
      </c>
      <c r="DA67" s="23">
        <v>0</v>
      </c>
      <c r="DB67" s="23">
        <v>0</v>
      </c>
      <c r="DC67" s="23">
        <v>0</v>
      </c>
      <c r="DD67" s="23">
        <v>0</v>
      </c>
      <c r="DE67" s="23">
        <v>0</v>
      </c>
      <c r="DF67" s="23">
        <v>0</v>
      </c>
      <c r="DG67" s="23">
        <v>0</v>
      </c>
      <c r="DH67" s="23">
        <v>0</v>
      </c>
      <c r="DI67" s="23">
        <v>0</v>
      </c>
      <c r="DJ67" s="23">
        <v>0</v>
      </c>
      <c r="DK67" s="23" t="s">
        <v>6875</v>
      </c>
      <c r="DL67" s="23" t="s">
        <v>6331</v>
      </c>
      <c r="DM67" s="23" t="s">
        <v>72</v>
      </c>
      <c r="DN67" s="23" t="s">
        <v>72</v>
      </c>
      <c r="DO67" s="23" t="s">
        <v>72</v>
      </c>
      <c r="DP67" s="23" t="s">
        <v>72</v>
      </c>
      <c r="DQ67" s="23" t="s">
        <v>7431</v>
      </c>
      <c r="DR67" s="23" t="s">
        <v>7175</v>
      </c>
      <c r="DS67" s="23" t="s">
        <v>72</v>
      </c>
      <c r="DT67" s="23" t="s">
        <v>72</v>
      </c>
      <c r="DU67" s="23" t="s">
        <v>72</v>
      </c>
      <c r="DV67" s="23" t="s">
        <v>72</v>
      </c>
      <c r="DW67" s="23">
        <v>120</v>
      </c>
      <c r="DX67" s="23">
        <v>80</v>
      </c>
      <c r="DY67" s="23">
        <v>120</v>
      </c>
      <c r="DZ67" s="23">
        <v>0</v>
      </c>
      <c r="EA67" s="23">
        <v>0</v>
      </c>
      <c r="EB67" s="23">
        <v>0</v>
      </c>
      <c r="EC67" s="23">
        <v>120</v>
      </c>
      <c r="ED67" s="23">
        <v>80</v>
      </c>
      <c r="EE67" s="23">
        <v>80</v>
      </c>
      <c r="EF67" s="23">
        <v>80</v>
      </c>
      <c r="EG67" s="23">
        <v>0</v>
      </c>
      <c r="EH67" s="23">
        <v>0</v>
      </c>
      <c r="EI67" s="23">
        <v>0</v>
      </c>
      <c r="EJ67" s="23">
        <v>80</v>
      </c>
      <c r="EK67" s="23">
        <v>0</v>
      </c>
      <c r="EL67" s="23">
        <v>0</v>
      </c>
      <c r="EM67" s="23">
        <v>0</v>
      </c>
      <c r="EN67" s="23">
        <v>0</v>
      </c>
      <c r="EO67" s="23">
        <v>0</v>
      </c>
      <c r="EP67" s="23">
        <v>0</v>
      </c>
      <c r="EQ67" s="23">
        <v>0</v>
      </c>
      <c r="ER67" s="23">
        <v>0</v>
      </c>
      <c r="ES67" s="23">
        <v>0</v>
      </c>
      <c r="ET67" s="23">
        <v>0</v>
      </c>
      <c r="EU67" s="23">
        <v>0</v>
      </c>
      <c r="EV67" s="23">
        <v>0</v>
      </c>
      <c r="EW67" s="23">
        <v>0</v>
      </c>
      <c r="EX67" s="23">
        <v>0</v>
      </c>
      <c r="EY67" s="23">
        <v>0</v>
      </c>
      <c r="EZ67" s="23">
        <v>0</v>
      </c>
      <c r="FA67" s="23">
        <v>0</v>
      </c>
      <c r="FB67" s="23">
        <v>0</v>
      </c>
      <c r="FC67" s="23">
        <v>0</v>
      </c>
      <c r="FD67" s="23">
        <v>0</v>
      </c>
      <c r="FE67" s="23">
        <v>0</v>
      </c>
      <c r="FF67" s="23">
        <v>0</v>
      </c>
      <c r="FG67" s="23">
        <v>0</v>
      </c>
      <c r="FH67" s="23">
        <v>0</v>
      </c>
      <c r="FI67" s="23">
        <v>0</v>
      </c>
      <c r="FJ67" s="23">
        <v>0</v>
      </c>
      <c r="FK67" s="23">
        <v>0</v>
      </c>
      <c r="FL67" s="23">
        <v>0</v>
      </c>
      <c r="FM67" s="23">
        <v>120</v>
      </c>
      <c r="FN67" s="23" t="s">
        <v>152</v>
      </c>
      <c r="FO67" s="23" t="s">
        <v>444</v>
      </c>
      <c r="FP67" s="23">
        <v>0</v>
      </c>
      <c r="FQ67" s="23" t="s">
        <v>72</v>
      </c>
      <c r="FR67" s="23" t="s">
        <v>72</v>
      </c>
      <c r="FS67" s="23" t="s">
        <v>72</v>
      </c>
      <c r="FT67" s="23" t="s">
        <v>6689</v>
      </c>
      <c r="FU67" s="23" t="s">
        <v>6456</v>
      </c>
      <c r="FV67" s="23">
        <v>0</v>
      </c>
      <c r="FW67" s="23" t="s">
        <v>72</v>
      </c>
      <c r="FX67" s="23" t="s">
        <v>72</v>
      </c>
      <c r="FY67" s="23" t="s">
        <v>72</v>
      </c>
      <c r="FZ67" s="23" t="s">
        <v>6689</v>
      </c>
      <c r="GA67" s="23" t="s">
        <v>6456</v>
      </c>
      <c r="GB67" s="23" t="s">
        <v>72</v>
      </c>
      <c r="GC67" s="23" t="s">
        <v>72</v>
      </c>
      <c r="GD67" s="23" t="s">
        <v>72</v>
      </c>
      <c r="GE67" s="23" t="s">
        <v>72</v>
      </c>
      <c r="GF67" s="23">
        <v>49</v>
      </c>
      <c r="GG67" s="23">
        <v>49</v>
      </c>
      <c r="GH67" s="23">
        <v>49</v>
      </c>
      <c r="GI67" s="23">
        <v>0</v>
      </c>
      <c r="GJ67" s="23">
        <v>0</v>
      </c>
      <c r="GK67" s="23">
        <v>0</v>
      </c>
      <c r="GL67" s="23">
        <v>46</v>
      </c>
      <c r="GM67" s="23">
        <v>46</v>
      </c>
      <c r="GN67" s="23">
        <v>46</v>
      </c>
      <c r="GO67" s="23">
        <v>0</v>
      </c>
      <c r="GP67" s="23">
        <v>0</v>
      </c>
      <c r="GQ67" s="23">
        <v>0</v>
      </c>
      <c r="GR67" s="23">
        <v>0</v>
      </c>
      <c r="GS67" s="23">
        <v>0</v>
      </c>
      <c r="GT67" s="23">
        <v>0</v>
      </c>
      <c r="GU67" s="23">
        <v>0</v>
      </c>
      <c r="GV67" s="23">
        <v>0</v>
      </c>
      <c r="GW67" s="23">
        <v>0</v>
      </c>
      <c r="GX67" s="23">
        <v>0</v>
      </c>
      <c r="GY67" s="23">
        <v>0</v>
      </c>
      <c r="GZ67" s="23">
        <v>0</v>
      </c>
      <c r="HA67" s="23">
        <v>0</v>
      </c>
      <c r="HB67" s="23">
        <v>0</v>
      </c>
      <c r="HC67" s="23">
        <v>0</v>
      </c>
      <c r="HD67" s="23">
        <v>0</v>
      </c>
      <c r="HE67" s="23">
        <v>0</v>
      </c>
      <c r="HF67" s="23">
        <v>0</v>
      </c>
      <c r="HG67" s="23">
        <v>0</v>
      </c>
      <c r="HH67" s="23">
        <v>0</v>
      </c>
      <c r="HI67" s="23">
        <v>0</v>
      </c>
      <c r="HJ67" s="23">
        <v>0</v>
      </c>
      <c r="HK67" s="23">
        <v>0</v>
      </c>
      <c r="HL67" s="23">
        <v>0</v>
      </c>
      <c r="HM67" s="23">
        <v>0</v>
      </c>
      <c r="HN67" s="23">
        <v>0</v>
      </c>
      <c r="HO67" s="23">
        <v>0</v>
      </c>
      <c r="HP67" s="23" t="s">
        <v>68</v>
      </c>
      <c r="HQ67" s="23">
        <v>49</v>
      </c>
      <c r="HR67" s="23">
        <v>46</v>
      </c>
      <c r="HS67" s="23">
        <v>0</v>
      </c>
      <c r="HT67" s="23">
        <v>0</v>
      </c>
      <c r="HU67" s="23">
        <v>0</v>
      </c>
      <c r="HV67" s="23">
        <v>0</v>
      </c>
      <c r="HW67" s="22">
        <v>46</v>
      </c>
      <c r="HX67" s="22">
        <v>38</v>
      </c>
      <c r="HY67" s="23">
        <v>97</v>
      </c>
      <c r="HZ67" s="23">
        <v>13</v>
      </c>
      <c r="IA67" s="23"/>
      <c r="IB67" s="23"/>
      <c r="IC67" s="25" t="s">
        <v>7432</v>
      </c>
      <c r="ID67" s="26">
        <v>66</v>
      </c>
      <c r="IE67" s="260" t="s">
        <v>6420</v>
      </c>
      <c r="IF67" s="25" t="s">
        <v>7133</v>
      </c>
      <c r="IG67" s="260" t="s">
        <v>6421</v>
      </c>
      <c r="IH67" s="260" t="s">
        <v>6422</v>
      </c>
      <c r="II67" s="342" t="s">
        <v>6421</v>
      </c>
      <c r="IJ67" s="260">
        <v>44931</v>
      </c>
      <c r="IK67" s="261">
        <v>3</v>
      </c>
      <c r="IL67" s="262" t="s">
        <v>7176</v>
      </c>
      <c r="IM67" s="262" t="s">
        <v>6427</v>
      </c>
      <c r="IN67" s="262" t="s">
        <v>7177</v>
      </c>
      <c r="IO67" s="262" t="s">
        <v>72</v>
      </c>
      <c r="IP67" s="262" t="s">
        <v>72</v>
      </c>
      <c r="IQ67" s="262" t="s">
        <v>72</v>
      </c>
      <c r="IR67" s="262">
        <v>2</v>
      </c>
      <c r="IS67" s="262">
        <v>1</v>
      </c>
      <c r="IT67" s="262" t="s">
        <v>6406</v>
      </c>
      <c r="IU67" s="262" t="s">
        <v>6406</v>
      </c>
    </row>
    <row r="68" spans="1:255" ht="114.75">
      <c r="A68" s="22">
        <v>67</v>
      </c>
      <c r="B68" s="22" t="s">
        <v>6192</v>
      </c>
      <c r="C68" s="22" t="s">
        <v>277</v>
      </c>
      <c r="D68" s="22" t="s">
        <v>6881</v>
      </c>
      <c r="E68" s="22" t="s">
        <v>6876</v>
      </c>
      <c r="F68" s="22" t="s">
        <v>153</v>
      </c>
      <c r="G68" s="22" t="s">
        <v>6877</v>
      </c>
      <c r="H68" s="22" t="s">
        <v>6878</v>
      </c>
      <c r="I68" s="22">
        <v>2</v>
      </c>
      <c r="J68" s="22" t="s">
        <v>6879</v>
      </c>
      <c r="K68" s="24" t="s">
        <v>7165</v>
      </c>
      <c r="L68" s="24" t="s">
        <v>7189</v>
      </c>
      <c r="M68" s="22" t="s">
        <v>6334</v>
      </c>
      <c r="N68" s="22" t="s">
        <v>7433</v>
      </c>
      <c r="O68" s="22" t="s">
        <v>7179</v>
      </c>
      <c r="P68" s="22" t="s">
        <v>6131</v>
      </c>
      <c r="Q68" s="22" t="s">
        <v>7434</v>
      </c>
      <c r="R68" s="22" t="s">
        <v>7435</v>
      </c>
      <c r="S68" s="22" t="s">
        <v>7171</v>
      </c>
      <c r="T68" s="22" t="s">
        <v>7436</v>
      </c>
      <c r="U68" s="22">
        <v>67</v>
      </c>
      <c r="V68" s="22"/>
      <c r="W68" s="22" t="b">
        <v>1</v>
      </c>
      <c r="X68" s="22" t="b">
        <v>0</v>
      </c>
      <c r="Y68" s="22" t="s">
        <v>72</v>
      </c>
      <c r="Z68" s="22" t="b">
        <v>1</v>
      </c>
      <c r="AA68" s="22">
        <v>12</v>
      </c>
      <c r="AB68" s="22" t="b">
        <v>0</v>
      </c>
      <c r="AC68" s="22" t="b">
        <v>1</v>
      </c>
      <c r="AD68" s="22">
        <v>0</v>
      </c>
      <c r="AE68" s="22"/>
      <c r="AF68" s="22">
        <v>0</v>
      </c>
      <c r="AG68" s="22">
        <v>0</v>
      </c>
      <c r="AH68" s="23"/>
      <c r="AI68" s="350" t="s">
        <v>6292</v>
      </c>
      <c r="AJ68" s="350" t="s">
        <v>6291</v>
      </c>
      <c r="AK68" s="22">
        <v>6</v>
      </c>
      <c r="AL68" s="258" t="s">
        <v>5765</v>
      </c>
      <c r="AM68" s="258" t="s">
        <v>7173</v>
      </c>
      <c r="AN68" s="258" t="s">
        <v>7437</v>
      </c>
      <c r="AO68" s="22" t="s">
        <v>206</v>
      </c>
      <c r="AP68" s="23" t="s">
        <v>6291</v>
      </c>
      <c r="AQ68" s="23" t="s">
        <v>6291</v>
      </c>
      <c r="AR68" s="23">
        <v>0</v>
      </c>
      <c r="AS68" s="23" t="s">
        <v>72</v>
      </c>
      <c r="AT68" s="23" t="s">
        <v>72</v>
      </c>
      <c r="AU68" s="23" t="s">
        <v>72</v>
      </c>
      <c r="AV68" s="23" t="s">
        <v>277</v>
      </c>
      <c r="AW68" s="23" t="s">
        <v>277</v>
      </c>
      <c r="AX68" s="23" t="s">
        <v>72</v>
      </c>
      <c r="AY68" s="23" t="s">
        <v>72</v>
      </c>
      <c r="AZ68" s="23" t="s">
        <v>72</v>
      </c>
      <c r="BA68" s="23" t="s">
        <v>72</v>
      </c>
      <c r="BB68" s="23" t="s">
        <v>6335</v>
      </c>
      <c r="BC68" s="23" t="s">
        <v>6881</v>
      </c>
      <c r="BD68" s="23" t="s">
        <v>6881</v>
      </c>
      <c r="BE68" s="23">
        <v>0</v>
      </c>
      <c r="BF68" s="23" t="s">
        <v>72</v>
      </c>
      <c r="BG68" s="23" t="s">
        <v>72</v>
      </c>
      <c r="BH68" s="23" t="s">
        <v>72</v>
      </c>
      <c r="BI68" s="23" t="s">
        <v>6435</v>
      </c>
      <c r="BJ68" s="23" t="s">
        <v>639</v>
      </c>
      <c r="BK68" s="23">
        <v>0</v>
      </c>
      <c r="BL68" s="23" t="s">
        <v>72</v>
      </c>
      <c r="BM68" s="23" t="s">
        <v>72</v>
      </c>
      <c r="BN68" s="23" t="s">
        <v>72</v>
      </c>
      <c r="BO68" s="350">
        <v>3</v>
      </c>
      <c r="BP68" s="350">
        <v>3</v>
      </c>
      <c r="BQ68" s="350">
        <v>0</v>
      </c>
      <c r="BR68" s="350">
        <v>0</v>
      </c>
      <c r="BS68" s="350">
        <v>0</v>
      </c>
      <c r="BT68" s="351">
        <v>0</v>
      </c>
      <c r="BU68" s="23" t="s">
        <v>6882</v>
      </c>
      <c r="BV68" s="23" t="s">
        <v>39</v>
      </c>
      <c r="BW68" s="23" t="s">
        <v>72</v>
      </c>
      <c r="BX68" s="23" t="s">
        <v>72</v>
      </c>
      <c r="BY68" s="23" t="s">
        <v>72</v>
      </c>
      <c r="BZ68" s="23" t="s">
        <v>72</v>
      </c>
      <c r="CA68" s="23">
        <v>2</v>
      </c>
      <c r="CB68" s="23">
        <v>4</v>
      </c>
      <c r="CC68" s="23">
        <v>6</v>
      </c>
      <c r="CD68" s="23">
        <v>0</v>
      </c>
      <c r="CE68" s="23">
        <v>0</v>
      </c>
      <c r="CF68" s="23">
        <v>0</v>
      </c>
      <c r="CG68" s="23">
        <v>2</v>
      </c>
      <c r="CH68" s="23">
        <v>2</v>
      </c>
      <c r="CI68" s="23">
        <v>2</v>
      </c>
      <c r="CJ68" s="23">
        <v>0</v>
      </c>
      <c r="CK68" s="23">
        <v>0</v>
      </c>
      <c r="CL68" s="23">
        <v>0</v>
      </c>
      <c r="CM68" s="23">
        <v>0</v>
      </c>
      <c r="CN68" s="23">
        <v>0</v>
      </c>
      <c r="CO68" s="23">
        <v>0</v>
      </c>
      <c r="CP68" s="23">
        <v>0</v>
      </c>
      <c r="CQ68" s="23">
        <v>0</v>
      </c>
      <c r="CR68" s="23">
        <v>0</v>
      </c>
      <c r="CS68" s="23">
        <v>0</v>
      </c>
      <c r="CT68" s="23">
        <v>0</v>
      </c>
      <c r="CU68" s="23">
        <v>0</v>
      </c>
      <c r="CV68" s="23">
        <v>0</v>
      </c>
      <c r="CW68" s="23">
        <v>0</v>
      </c>
      <c r="CX68" s="23">
        <v>0</v>
      </c>
      <c r="CY68" s="23">
        <v>0</v>
      </c>
      <c r="CZ68" s="23">
        <v>0</v>
      </c>
      <c r="DA68" s="23">
        <v>0</v>
      </c>
      <c r="DB68" s="23">
        <v>0</v>
      </c>
      <c r="DC68" s="23">
        <v>0</v>
      </c>
      <c r="DD68" s="23">
        <v>0</v>
      </c>
      <c r="DE68" s="23">
        <v>0</v>
      </c>
      <c r="DF68" s="23">
        <v>0</v>
      </c>
      <c r="DG68" s="23">
        <v>0</v>
      </c>
      <c r="DH68" s="23">
        <v>0</v>
      </c>
      <c r="DI68" s="23">
        <v>0</v>
      </c>
      <c r="DJ68" s="23">
        <v>0</v>
      </c>
      <c r="DK68" s="23" t="s">
        <v>6883</v>
      </c>
      <c r="DL68" s="23" t="s">
        <v>6331</v>
      </c>
      <c r="DM68" s="23" t="s">
        <v>72</v>
      </c>
      <c r="DN68" s="23" t="s">
        <v>72</v>
      </c>
      <c r="DO68" s="23" t="s">
        <v>72</v>
      </c>
      <c r="DP68" s="23" t="s">
        <v>72</v>
      </c>
      <c r="DQ68" s="23" t="s">
        <v>7438</v>
      </c>
      <c r="DR68" s="23" t="s">
        <v>7175</v>
      </c>
      <c r="DS68" s="23" t="s">
        <v>72</v>
      </c>
      <c r="DT68" s="23" t="s">
        <v>72</v>
      </c>
      <c r="DU68" s="23" t="s">
        <v>72</v>
      </c>
      <c r="DV68" s="23" t="s">
        <v>72</v>
      </c>
      <c r="DW68" s="23">
        <v>40</v>
      </c>
      <c r="DX68" s="23">
        <v>80</v>
      </c>
      <c r="DY68" s="23">
        <v>120</v>
      </c>
      <c r="DZ68" s="23">
        <v>0</v>
      </c>
      <c r="EA68" s="23">
        <v>0</v>
      </c>
      <c r="EB68" s="23">
        <v>0</v>
      </c>
      <c r="EC68" s="23">
        <v>120</v>
      </c>
      <c r="ED68" s="23">
        <v>80</v>
      </c>
      <c r="EE68" s="23">
        <v>80</v>
      </c>
      <c r="EF68" s="23">
        <v>80</v>
      </c>
      <c r="EG68" s="23">
        <v>0</v>
      </c>
      <c r="EH68" s="23">
        <v>0</v>
      </c>
      <c r="EI68" s="23">
        <v>0</v>
      </c>
      <c r="EJ68" s="23">
        <v>80</v>
      </c>
      <c r="EK68" s="23">
        <v>0</v>
      </c>
      <c r="EL68" s="23">
        <v>0</v>
      </c>
      <c r="EM68" s="23">
        <v>0</v>
      </c>
      <c r="EN68" s="23">
        <v>0</v>
      </c>
      <c r="EO68" s="23">
        <v>0</v>
      </c>
      <c r="EP68" s="23">
        <v>0</v>
      </c>
      <c r="EQ68" s="23">
        <v>0</v>
      </c>
      <c r="ER68" s="23">
        <v>0</v>
      </c>
      <c r="ES68" s="23">
        <v>0</v>
      </c>
      <c r="ET68" s="23">
        <v>0</v>
      </c>
      <c r="EU68" s="23">
        <v>0</v>
      </c>
      <c r="EV68" s="23">
        <v>0</v>
      </c>
      <c r="EW68" s="23">
        <v>0</v>
      </c>
      <c r="EX68" s="23">
        <v>0</v>
      </c>
      <c r="EY68" s="23">
        <v>0</v>
      </c>
      <c r="EZ68" s="23">
        <v>0</v>
      </c>
      <c r="FA68" s="23">
        <v>0</v>
      </c>
      <c r="FB68" s="23">
        <v>0</v>
      </c>
      <c r="FC68" s="23">
        <v>0</v>
      </c>
      <c r="FD68" s="23">
        <v>0</v>
      </c>
      <c r="FE68" s="23">
        <v>0</v>
      </c>
      <c r="FF68" s="23">
        <v>0</v>
      </c>
      <c r="FG68" s="23">
        <v>0</v>
      </c>
      <c r="FH68" s="23">
        <v>0</v>
      </c>
      <c r="FI68" s="23">
        <v>0</v>
      </c>
      <c r="FJ68" s="23">
        <v>0</v>
      </c>
      <c r="FK68" s="23">
        <v>0</v>
      </c>
      <c r="FL68" s="23">
        <v>0</v>
      </c>
      <c r="FM68" s="23">
        <v>120</v>
      </c>
      <c r="FN68" s="23" t="s">
        <v>152</v>
      </c>
      <c r="FO68" s="23" t="s">
        <v>444</v>
      </c>
      <c r="FP68" s="23">
        <v>0</v>
      </c>
      <c r="FQ68" s="23" t="s">
        <v>72</v>
      </c>
      <c r="FR68" s="23" t="s">
        <v>72</v>
      </c>
      <c r="FS68" s="23" t="s">
        <v>72</v>
      </c>
      <c r="FT68" s="23" t="s">
        <v>6339</v>
      </c>
      <c r="FU68" s="23" t="s">
        <v>6884</v>
      </c>
      <c r="FV68" s="23">
        <v>0</v>
      </c>
      <c r="FW68" s="23" t="s">
        <v>72</v>
      </c>
      <c r="FX68" s="23" t="s">
        <v>72</v>
      </c>
      <c r="FY68" s="23" t="s">
        <v>72</v>
      </c>
      <c r="FZ68" s="23" t="s">
        <v>6339</v>
      </c>
      <c r="GA68" s="23" t="s">
        <v>6884</v>
      </c>
      <c r="GB68" s="23" t="s">
        <v>72</v>
      </c>
      <c r="GC68" s="23" t="s">
        <v>72</v>
      </c>
      <c r="GD68" s="23" t="s">
        <v>72</v>
      </c>
      <c r="GE68" s="23" t="s">
        <v>72</v>
      </c>
      <c r="GF68" s="23">
        <v>33</v>
      </c>
      <c r="GG68" s="23">
        <v>33</v>
      </c>
      <c r="GH68" s="23">
        <v>33</v>
      </c>
      <c r="GI68" s="23">
        <v>0</v>
      </c>
      <c r="GJ68" s="23">
        <v>0</v>
      </c>
      <c r="GK68" s="23">
        <v>0</v>
      </c>
      <c r="GL68" s="23">
        <v>29</v>
      </c>
      <c r="GM68" s="23">
        <v>29</v>
      </c>
      <c r="GN68" s="23">
        <v>29</v>
      </c>
      <c r="GO68" s="23">
        <v>0</v>
      </c>
      <c r="GP68" s="23">
        <v>0</v>
      </c>
      <c r="GQ68" s="23">
        <v>0</v>
      </c>
      <c r="GR68" s="23">
        <v>0</v>
      </c>
      <c r="GS68" s="23">
        <v>0</v>
      </c>
      <c r="GT68" s="23">
        <v>0</v>
      </c>
      <c r="GU68" s="23">
        <v>0</v>
      </c>
      <c r="GV68" s="23">
        <v>0</v>
      </c>
      <c r="GW68" s="23">
        <v>0</v>
      </c>
      <c r="GX68" s="23">
        <v>0</v>
      </c>
      <c r="GY68" s="23">
        <v>0</v>
      </c>
      <c r="GZ68" s="23">
        <v>0</v>
      </c>
      <c r="HA68" s="23">
        <v>0</v>
      </c>
      <c r="HB68" s="23">
        <v>0</v>
      </c>
      <c r="HC68" s="23">
        <v>0</v>
      </c>
      <c r="HD68" s="23">
        <v>0</v>
      </c>
      <c r="HE68" s="23">
        <v>0</v>
      </c>
      <c r="HF68" s="23">
        <v>0</v>
      </c>
      <c r="HG68" s="23">
        <v>0</v>
      </c>
      <c r="HH68" s="23">
        <v>0</v>
      </c>
      <c r="HI68" s="23">
        <v>0</v>
      </c>
      <c r="HJ68" s="23">
        <v>0</v>
      </c>
      <c r="HK68" s="23">
        <v>0</v>
      </c>
      <c r="HL68" s="23">
        <v>0</v>
      </c>
      <c r="HM68" s="23">
        <v>0</v>
      </c>
      <c r="HN68" s="23">
        <v>0</v>
      </c>
      <c r="HO68" s="23">
        <v>0</v>
      </c>
      <c r="HP68" s="23" t="s">
        <v>68</v>
      </c>
      <c r="HQ68" s="23">
        <v>33</v>
      </c>
      <c r="HR68" s="23">
        <v>29</v>
      </c>
      <c r="HS68" s="23">
        <v>0</v>
      </c>
      <c r="HT68" s="23">
        <v>0</v>
      </c>
      <c r="HU68" s="23">
        <v>0</v>
      </c>
      <c r="HV68" s="23">
        <v>0</v>
      </c>
      <c r="HW68" s="22">
        <v>29</v>
      </c>
      <c r="HX68" s="22">
        <v>17</v>
      </c>
      <c r="HY68" s="23">
        <v>97</v>
      </c>
      <c r="HZ68" s="23">
        <v>13</v>
      </c>
      <c r="IA68" s="23"/>
      <c r="IB68" s="23"/>
      <c r="IC68" s="25" t="s">
        <v>7439</v>
      </c>
      <c r="ID68" s="26">
        <v>67</v>
      </c>
      <c r="IE68" s="260" t="s">
        <v>6420</v>
      </c>
      <c r="IF68" s="25" t="s">
        <v>7134</v>
      </c>
      <c r="IG68" s="260" t="s">
        <v>6421</v>
      </c>
      <c r="IH68" s="260" t="s">
        <v>6422</v>
      </c>
      <c r="II68" s="342" t="s">
        <v>6421</v>
      </c>
      <c r="IJ68" s="260">
        <v>44931</v>
      </c>
      <c r="IK68" s="261">
        <v>3</v>
      </c>
      <c r="IL68" s="262" t="s">
        <v>7176</v>
      </c>
      <c r="IM68" s="262" t="s">
        <v>6427</v>
      </c>
      <c r="IN68" s="262" t="s">
        <v>7177</v>
      </c>
      <c r="IO68" s="262" t="s">
        <v>72</v>
      </c>
      <c r="IP68" s="262" t="s">
        <v>72</v>
      </c>
      <c r="IQ68" s="262" t="s">
        <v>72</v>
      </c>
      <c r="IR68" s="262">
        <v>2</v>
      </c>
      <c r="IS68" s="262">
        <v>1</v>
      </c>
      <c r="IT68" s="262" t="s">
        <v>6406</v>
      </c>
      <c r="IU68" s="262" t="s">
        <v>6406</v>
      </c>
    </row>
    <row r="69" spans="1:255" ht="114.75">
      <c r="A69" s="22">
        <v>68</v>
      </c>
      <c r="B69" s="22" t="s">
        <v>6192</v>
      </c>
      <c r="C69" s="22" t="s">
        <v>277</v>
      </c>
      <c r="D69" s="22" t="s">
        <v>6890</v>
      </c>
      <c r="E69" s="22" t="s">
        <v>6885</v>
      </c>
      <c r="F69" s="22" t="s">
        <v>153</v>
      </c>
      <c r="G69" s="22" t="s">
        <v>6886</v>
      </c>
      <c r="H69" s="22" t="s">
        <v>6887</v>
      </c>
      <c r="I69" s="22">
        <v>2</v>
      </c>
      <c r="J69" s="22" t="s">
        <v>6888</v>
      </c>
      <c r="K69" s="24" t="s">
        <v>7165</v>
      </c>
      <c r="L69" s="24" t="s">
        <v>7189</v>
      </c>
      <c r="M69" s="22" t="s">
        <v>6334</v>
      </c>
      <c r="N69" s="22" t="s">
        <v>7440</v>
      </c>
      <c r="O69" s="22" t="s">
        <v>7168</v>
      </c>
      <c r="P69" s="22" t="s">
        <v>6131</v>
      </c>
      <c r="Q69" s="22" t="s">
        <v>7277</v>
      </c>
      <c r="R69" s="22" t="s">
        <v>7278</v>
      </c>
      <c r="S69" s="22" t="s">
        <v>7171</v>
      </c>
      <c r="T69" s="22" t="s">
        <v>7441</v>
      </c>
      <c r="U69" s="22">
        <v>68</v>
      </c>
      <c r="V69" s="22"/>
      <c r="W69" s="22" t="b">
        <v>1</v>
      </c>
      <c r="X69" s="22" t="b">
        <v>0</v>
      </c>
      <c r="Y69" s="22" t="s">
        <v>72</v>
      </c>
      <c r="Z69" s="22" t="b">
        <v>1</v>
      </c>
      <c r="AA69" s="22">
        <v>14</v>
      </c>
      <c r="AB69" s="22" t="b">
        <v>0</v>
      </c>
      <c r="AC69" s="22" t="b">
        <v>1</v>
      </c>
      <c r="AD69" s="22">
        <v>0</v>
      </c>
      <c r="AE69" s="22"/>
      <c r="AF69" s="22">
        <v>0</v>
      </c>
      <c r="AG69" s="22">
        <v>0</v>
      </c>
      <c r="AH69" s="23"/>
      <c r="AI69" s="350" t="s">
        <v>6292</v>
      </c>
      <c r="AJ69" s="350" t="s">
        <v>6291</v>
      </c>
      <c r="AK69" s="22">
        <v>4</v>
      </c>
      <c r="AL69" s="258" t="s">
        <v>5765</v>
      </c>
      <c r="AM69" s="258" t="s">
        <v>7414</v>
      </c>
      <c r="AN69" s="258" t="s">
        <v>7442</v>
      </c>
      <c r="AO69" s="22" t="s">
        <v>206</v>
      </c>
      <c r="AP69" s="23" t="s">
        <v>6291</v>
      </c>
      <c r="AQ69" s="23" t="s">
        <v>6291</v>
      </c>
      <c r="AR69" s="23">
        <v>0</v>
      </c>
      <c r="AS69" s="23" t="s">
        <v>72</v>
      </c>
      <c r="AT69" s="23" t="s">
        <v>72</v>
      </c>
      <c r="AU69" s="23" t="s">
        <v>72</v>
      </c>
      <c r="AV69" s="23" t="s">
        <v>277</v>
      </c>
      <c r="AW69" s="23" t="s">
        <v>277</v>
      </c>
      <c r="AX69" s="23" t="s">
        <v>72</v>
      </c>
      <c r="AY69" s="23" t="s">
        <v>72</v>
      </c>
      <c r="AZ69" s="23" t="s">
        <v>72</v>
      </c>
      <c r="BA69" s="23" t="s">
        <v>72</v>
      </c>
      <c r="BB69" s="23" t="s">
        <v>6335</v>
      </c>
      <c r="BC69" s="23" t="s">
        <v>6890</v>
      </c>
      <c r="BD69" s="23" t="s">
        <v>6890</v>
      </c>
      <c r="BE69" s="23">
        <v>0</v>
      </c>
      <c r="BF69" s="23" t="s">
        <v>72</v>
      </c>
      <c r="BG69" s="23" t="s">
        <v>72</v>
      </c>
      <c r="BH69" s="23" t="s">
        <v>72</v>
      </c>
      <c r="BI69" s="23" t="s">
        <v>569</v>
      </c>
      <c r="BJ69" s="23" t="s">
        <v>639</v>
      </c>
      <c r="BK69" s="23">
        <v>0</v>
      </c>
      <c r="BL69" s="23" t="s">
        <v>72</v>
      </c>
      <c r="BM69" s="23" t="s">
        <v>72</v>
      </c>
      <c r="BN69" s="23" t="s">
        <v>72</v>
      </c>
      <c r="BO69" s="350">
        <v>3</v>
      </c>
      <c r="BP69" s="350">
        <v>3</v>
      </c>
      <c r="BQ69" s="350">
        <v>0</v>
      </c>
      <c r="BR69" s="350">
        <v>0</v>
      </c>
      <c r="BS69" s="350">
        <v>0</v>
      </c>
      <c r="BT69" s="351">
        <v>0</v>
      </c>
      <c r="BU69" s="23" t="s">
        <v>6579</v>
      </c>
      <c r="BV69" s="23" t="s">
        <v>39</v>
      </c>
      <c r="BW69" s="23" t="s">
        <v>72</v>
      </c>
      <c r="BX69" s="23" t="s">
        <v>72</v>
      </c>
      <c r="BY69" s="23" t="s">
        <v>72</v>
      </c>
      <c r="BZ69" s="23" t="s">
        <v>72</v>
      </c>
      <c r="CA69" s="23">
        <v>2</v>
      </c>
      <c r="CB69" s="23">
        <v>3</v>
      </c>
      <c r="CC69" s="23">
        <v>3</v>
      </c>
      <c r="CD69" s="23">
        <v>0</v>
      </c>
      <c r="CE69" s="23">
        <v>0</v>
      </c>
      <c r="CF69" s="23">
        <v>0</v>
      </c>
      <c r="CG69" s="23">
        <v>2</v>
      </c>
      <c r="CH69" s="23">
        <v>2</v>
      </c>
      <c r="CI69" s="23">
        <v>2</v>
      </c>
      <c r="CJ69" s="23">
        <v>0</v>
      </c>
      <c r="CK69" s="23">
        <v>0</v>
      </c>
      <c r="CL69" s="23">
        <v>0</v>
      </c>
      <c r="CM69" s="23">
        <v>0</v>
      </c>
      <c r="CN69" s="23">
        <v>0</v>
      </c>
      <c r="CO69" s="23">
        <v>0</v>
      </c>
      <c r="CP69" s="23">
        <v>0</v>
      </c>
      <c r="CQ69" s="23">
        <v>0</v>
      </c>
      <c r="CR69" s="23">
        <v>0</v>
      </c>
      <c r="CS69" s="23">
        <v>0</v>
      </c>
      <c r="CT69" s="23">
        <v>0</v>
      </c>
      <c r="CU69" s="23">
        <v>0</v>
      </c>
      <c r="CV69" s="23">
        <v>0</v>
      </c>
      <c r="CW69" s="23">
        <v>0</v>
      </c>
      <c r="CX69" s="23">
        <v>0</v>
      </c>
      <c r="CY69" s="23">
        <v>0</v>
      </c>
      <c r="CZ69" s="23">
        <v>0</v>
      </c>
      <c r="DA69" s="23">
        <v>0</v>
      </c>
      <c r="DB69" s="23">
        <v>0</v>
      </c>
      <c r="DC69" s="23">
        <v>0</v>
      </c>
      <c r="DD69" s="23">
        <v>0</v>
      </c>
      <c r="DE69" s="23">
        <v>0</v>
      </c>
      <c r="DF69" s="23">
        <v>0</v>
      </c>
      <c r="DG69" s="23">
        <v>0</v>
      </c>
      <c r="DH69" s="23">
        <v>0</v>
      </c>
      <c r="DI69" s="23">
        <v>0</v>
      </c>
      <c r="DJ69" s="23">
        <v>0</v>
      </c>
      <c r="DK69" s="23" t="s">
        <v>6580</v>
      </c>
      <c r="DL69" s="23" t="s">
        <v>6331</v>
      </c>
      <c r="DM69" s="23" t="s">
        <v>72</v>
      </c>
      <c r="DN69" s="23" t="s">
        <v>72</v>
      </c>
      <c r="DO69" s="23" t="s">
        <v>72</v>
      </c>
      <c r="DP69" s="23" t="s">
        <v>72</v>
      </c>
      <c r="DQ69" s="23" t="s">
        <v>7281</v>
      </c>
      <c r="DR69" s="23" t="s">
        <v>7175</v>
      </c>
      <c r="DS69" s="23" t="s">
        <v>72</v>
      </c>
      <c r="DT69" s="23" t="s">
        <v>72</v>
      </c>
      <c r="DU69" s="23" t="s">
        <v>72</v>
      </c>
      <c r="DV69" s="23" t="s">
        <v>72</v>
      </c>
      <c r="DW69" s="23">
        <v>40</v>
      </c>
      <c r="DX69" s="23">
        <v>76</v>
      </c>
      <c r="DY69" s="23">
        <v>76</v>
      </c>
      <c r="DZ69" s="23">
        <v>0</v>
      </c>
      <c r="EA69" s="23">
        <v>0</v>
      </c>
      <c r="EB69" s="23">
        <v>0</v>
      </c>
      <c r="EC69" s="23">
        <v>76</v>
      </c>
      <c r="ED69" s="23">
        <v>80</v>
      </c>
      <c r="EE69" s="23">
        <v>80</v>
      </c>
      <c r="EF69" s="23">
        <v>80</v>
      </c>
      <c r="EG69" s="23">
        <v>0</v>
      </c>
      <c r="EH69" s="23">
        <v>0</v>
      </c>
      <c r="EI69" s="23">
        <v>0</v>
      </c>
      <c r="EJ69" s="23">
        <v>80</v>
      </c>
      <c r="EK69" s="23">
        <v>0</v>
      </c>
      <c r="EL69" s="23">
        <v>0</v>
      </c>
      <c r="EM69" s="23">
        <v>0</v>
      </c>
      <c r="EN69" s="23">
        <v>0</v>
      </c>
      <c r="EO69" s="23">
        <v>0</v>
      </c>
      <c r="EP69" s="23">
        <v>0</v>
      </c>
      <c r="EQ69" s="23">
        <v>0</v>
      </c>
      <c r="ER69" s="23">
        <v>0</v>
      </c>
      <c r="ES69" s="23">
        <v>0</v>
      </c>
      <c r="ET69" s="23">
        <v>0</v>
      </c>
      <c r="EU69" s="23">
        <v>0</v>
      </c>
      <c r="EV69" s="23">
        <v>0</v>
      </c>
      <c r="EW69" s="23">
        <v>0</v>
      </c>
      <c r="EX69" s="23">
        <v>0</v>
      </c>
      <c r="EY69" s="23">
        <v>0</v>
      </c>
      <c r="EZ69" s="23">
        <v>0</v>
      </c>
      <c r="FA69" s="23">
        <v>0</v>
      </c>
      <c r="FB69" s="23">
        <v>0</v>
      </c>
      <c r="FC69" s="23">
        <v>0</v>
      </c>
      <c r="FD69" s="23">
        <v>0</v>
      </c>
      <c r="FE69" s="23">
        <v>0</v>
      </c>
      <c r="FF69" s="23">
        <v>0</v>
      </c>
      <c r="FG69" s="23">
        <v>0</v>
      </c>
      <c r="FH69" s="23">
        <v>0</v>
      </c>
      <c r="FI69" s="23">
        <v>0</v>
      </c>
      <c r="FJ69" s="23">
        <v>0</v>
      </c>
      <c r="FK69" s="23">
        <v>0</v>
      </c>
      <c r="FL69" s="23">
        <v>0</v>
      </c>
      <c r="FM69" s="23">
        <v>80</v>
      </c>
      <c r="FN69" s="23" t="s">
        <v>152</v>
      </c>
      <c r="FO69" s="23" t="s">
        <v>444</v>
      </c>
      <c r="FP69" s="23">
        <v>0</v>
      </c>
      <c r="FQ69" s="23" t="s">
        <v>72</v>
      </c>
      <c r="FR69" s="23" t="s">
        <v>72</v>
      </c>
      <c r="FS69" s="23" t="s">
        <v>72</v>
      </c>
      <c r="FT69" s="23" t="s">
        <v>6338</v>
      </c>
      <c r="FU69" s="23" t="s">
        <v>6339</v>
      </c>
      <c r="FV69" s="23">
        <v>0</v>
      </c>
      <c r="FW69" s="23" t="s">
        <v>72</v>
      </c>
      <c r="FX69" s="23" t="s">
        <v>72</v>
      </c>
      <c r="FY69" s="23" t="s">
        <v>72</v>
      </c>
      <c r="FZ69" s="23" t="s">
        <v>6338</v>
      </c>
      <c r="GA69" s="23" t="s">
        <v>6339</v>
      </c>
      <c r="GB69" s="23" t="s">
        <v>72</v>
      </c>
      <c r="GC69" s="23" t="s">
        <v>72</v>
      </c>
      <c r="GD69" s="23" t="s">
        <v>72</v>
      </c>
      <c r="GE69" s="23" t="s">
        <v>72</v>
      </c>
      <c r="GF69" s="23">
        <v>36</v>
      </c>
      <c r="GG69" s="23">
        <v>36</v>
      </c>
      <c r="GH69" s="23">
        <v>36</v>
      </c>
      <c r="GI69" s="23">
        <v>0</v>
      </c>
      <c r="GJ69" s="23">
        <v>0</v>
      </c>
      <c r="GK69" s="23">
        <v>0</v>
      </c>
      <c r="GL69" s="23">
        <v>33</v>
      </c>
      <c r="GM69" s="23">
        <v>33</v>
      </c>
      <c r="GN69" s="23">
        <v>33</v>
      </c>
      <c r="GO69" s="23">
        <v>0</v>
      </c>
      <c r="GP69" s="23">
        <v>0</v>
      </c>
      <c r="GQ69" s="23">
        <v>0</v>
      </c>
      <c r="GR69" s="23">
        <v>0</v>
      </c>
      <c r="GS69" s="23">
        <v>0</v>
      </c>
      <c r="GT69" s="23">
        <v>0</v>
      </c>
      <c r="GU69" s="23">
        <v>0</v>
      </c>
      <c r="GV69" s="23">
        <v>0</v>
      </c>
      <c r="GW69" s="23">
        <v>0</v>
      </c>
      <c r="GX69" s="23">
        <v>0</v>
      </c>
      <c r="GY69" s="23">
        <v>0</v>
      </c>
      <c r="GZ69" s="23">
        <v>0</v>
      </c>
      <c r="HA69" s="23">
        <v>0</v>
      </c>
      <c r="HB69" s="23">
        <v>0</v>
      </c>
      <c r="HC69" s="23">
        <v>0</v>
      </c>
      <c r="HD69" s="23">
        <v>0</v>
      </c>
      <c r="HE69" s="23">
        <v>0</v>
      </c>
      <c r="HF69" s="23">
        <v>0</v>
      </c>
      <c r="HG69" s="23">
        <v>0</v>
      </c>
      <c r="HH69" s="23">
        <v>0</v>
      </c>
      <c r="HI69" s="23">
        <v>0</v>
      </c>
      <c r="HJ69" s="23">
        <v>0</v>
      </c>
      <c r="HK69" s="23">
        <v>0</v>
      </c>
      <c r="HL69" s="23">
        <v>0</v>
      </c>
      <c r="HM69" s="23">
        <v>0</v>
      </c>
      <c r="HN69" s="23">
        <v>0</v>
      </c>
      <c r="HO69" s="23">
        <v>0</v>
      </c>
      <c r="HP69" s="23" t="s">
        <v>68</v>
      </c>
      <c r="HQ69" s="23">
        <v>36</v>
      </c>
      <c r="HR69" s="23">
        <v>33</v>
      </c>
      <c r="HS69" s="23">
        <v>0</v>
      </c>
      <c r="HT69" s="23">
        <v>0</v>
      </c>
      <c r="HU69" s="23">
        <v>0</v>
      </c>
      <c r="HV69" s="23">
        <v>0</v>
      </c>
      <c r="HW69" s="22">
        <v>33</v>
      </c>
      <c r="HX69" s="22">
        <v>19</v>
      </c>
      <c r="HY69" s="23">
        <v>97</v>
      </c>
      <c r="HZ69" s="23">
        <v>13</v>
      </c>
      <c r="IA69" s="23"/>
      <c r="IB69" s="23"/>
      <c r="IC69" s="25" t="s">
        <v>7443</v>
      </c>
      <c r="ID69" s="26">
        <v>68</v>
      </c>
      <c r="IE69" s="260" t="s">
        <v>6420</v>
      </c>
      <c r="IF69" s="25" t="s">
        <v>7135</v>
      </c>
      <c r="IG69" s="260" t="s">
        <v>6421</v>
      </c>
      <c r="IH69" s="260" t="s">
        <v>6422</v>
      </c>
      <c r="II69" s="342" t="s">
        <v>6421</v>
      </c>
      <c r="IJ69" s="260">
        <v>44931</v>
      </c>
      <c r="IK69" s="261">
        <v>3</v>
      </c>
      <c r="IL69" s="262" t="s">
        <v>7176</v>
      </c>
      <c r="IM69" s="262" t="s">
        <v>6427</v>
      </c>
      <c r="IN69" s="262" t="s">
        <v>7177</v>
      </c>
      <c r="IO69" s="262" t="s">
        <v>72</v>
      </c>
      <c r="IP69" s="262" t="s">
        <v>72</v>
      </c>
      <c r="IQ69" s="262" t="s">
        <v>72</v>
      </c>
      <c r="IR69" s="262">
        <v>2</v>
      </c>
      <c r="IS69" s="262">
        <v>1</v>
      </c>
      <c r="IT69" s="262" t="s">
        <v>6406</v>
      </c>
      <c r="IU69" s="262" t="s">
        <v>6406</v>
      </c>
    </row>
    <row r="70" spans="1:255" ht="114.75">
      <c r="A70" s="22">
        <v>69</v>
      </c>
      <c r="B70" s="22" t="s">
        <v>6192</v>
      </c>
      <c r="C70" s="22" t="s">
        <v>277</v>
      </c>
      <c r="D70" s="22" t="s">
        <v>6896</v>
      </c>
      <c r="E70" s="22" t="s">
        <v>6891</v>
      </c>
      <c r="F70" s="22" t="s">
        <v>153</v>
      </c>
      <c r="G70" s="22" t="s">
        <v>6892</v>
      </c>
      <c r="H70" s="22" t="s">
        <v>6893</v>
      </c>
      <c r="I70" s="22">
        <v>2</v>
      </c>
      <c r="J70" s="22" t="s">
        <v>6894</v>
      </c>
      <c r="K70" s="24" t="s">
        <v>7165</v>
      </c>
      <c r="L70" s="24" t="s">
        <v>7189</v>
      </c>
      <c r="M70" s="22" t="s">
        <v>6334</v>
      </c>
      <c r="N70" s="22" t="s">
        <v>7444</v>
      </c>
      <c r="O70" s="22" t="s">
        <v>7168</v>
      </c>
      <c r="P70" s="22" t="s">
        <v>6131</v>
      </c>
      <c r="Q70" s="22" t="s">
        <v>7445</v>
      </c>
      <c r="R70" s="22" t="s">
        <v>7446</v>
      </c>
      <c r="S70" s="22" t="s">
        <v>7171</v>
      </c>
      <c r="T70" s="22" t="s">
        <v>7447</v>
      </c>
      <c r="U70" s="22">
        <v>69</v>
      </c>
      <c r="V70" s="22"/>
      <c r="W70" s="22" t="b">
        <v>1</v>
      </c>
      <c r="X70" s="22" t="b">
        <v>1</v>
      </c>
      <c r="Y70" s="22">
        <v>39</v>
      </c>
      <c r="Z70" s="22" t="b">
        <v>1</v>
      </c>
      <c r="AA70" s="22">
        <v>6</v>
      </c>
      <c r="AB70" s="22" t="b">
        <v>0</v>
      </c>
      <c r="AC70" s="22" t="b">
        <v>1</v>
      </c>
      <c r="AD70" s="22">
        <v>0</v>
      </c>
      <c r="AE70" s="22"/>
      <c r="AF70" s="22">
        <v>0</v>
      </c>
      <c r="AG70" s="22">
        <v>0</v>
      </c>
      <c r="AH70" s="23"/>
      <c r="AI70" s="350" t="s">
        <v>6292</v>
      </c>
      <c r="AJ70" s="350" t="s">
        <v>6291</v>
      </c>
      <c r="AK70" s="22">
        <v>3</v>
      </c>
      <c r="AL70" s="258" t="s">
        <v>5765</v>
      </c>
      <c r="AM70" s="258" t="s">
        <v>7414</v>
      </c>
      <c r="AN70" s="258" t="s">
        <v>7415</v>
      </c>
      <c r="AO70" s="22" t="s">
        <v>206</v>
      </c>
      <c r="AP70" s="23" t="s">
        <v>6291</v>
      </c>
      <c r="AQ70" s="23" t="s">
        <v>6291</v>
      </c>
      <c r="AR70" s="23">
        <v>0</v>
      </c>
      <c r="AS70" s="23" t="s">
        <v>72</v>
      </c>
      <c r="AT70" s="23" t="s">
        <v>72</v>
      </c>
      <c r="AU70" s="23" t="s">
        <v>72</v>
      </c>
      <c r="AV70" s="23" t="s">
        <v>277</v>
      </c>
      <c r="AW70" s="23" t="s">
        <v>277</v>
      </c>
      <c r="AX70" s="23" t="s">
        <v>72</v>
      </c>
      <c r="AY70" s="23" t="s">
        <v>72</v>
      </c>
      <c r="AZ70" s="23" t="s">
        <v>72</v>
      </c>
      <c r="BA70" s="23" t="s">
        <v>72</v>
      </c>
      <c r="BB70" s="23" t="s">
        <v>6335</v>
      </c>
      <c r="BC70" s="23" t="s">
        <v>6896</v>
      </c>
      <c r="BD70" s="23" t="s">
        <v>6896</v>
      </c>
      <c r="BE70" s="23">
        <v>0</v>
      </c>
      <c r="BF70" s="23" t="s">
        <v>72</v>
      </c>
      <c r="BG70" s="23" t="s">
        <v>72</v>
      </c>
      <c r="BH70" s="23" t="s">
        <v>72</v>
      </c>
      <c r="BI70" s="23" t="s">
        <v>569</v>
      </c>
      <c r="BJ70" s="23" t="s">
        <v>639</v>
      </c>
      <c r="BK70" s="23">
        <v>0</v>
      </c>
      <c r="BL70" s="23" t="s">
        <v>72</v>
      </c>
      <c r="BM70" s="23" t="s">
        <v>72</v>
      </c>
      <c r="BN70" s="23" t="s">
        <v>72</v>
      </c>
      <c r="BO70" s="350">
        <v>3</v>
      </c>
      <c r="BP70" s="350">
        <v>3</v>
      </c>
      <c r="BQ70" s="350">
        <v>0</v>
      </c>
      <c r="BR70" s="350">
        <v>0</v>
      </c>
      <c r="BS70" s="350">
        <v>0</v>
      </c>
      <c r="BT70" s="351">
        <v>0</v>
      </c>
      <c r="BU70" s="23" t="s">
        <v>6897</v>
      </c>
      <c r="BV70" s="23" t="s">
        <v>39</v>
      </c>
      <c r="BW70" s="23" t="s">
        <v>72</v>
      </c>
      <c r="BX70" s="23" t="s">
        <v>72</v>
      </c>
      <c r="BY70" s="23" t="s">
        <v>72</v>
      </c>
      <c r="BZ70" s="23" t="s">
        <v>72</v>
      </c>
      <c r="CA70" s="23">
        <v>4</v>
      </c>
      <c r="CB70" s="23">
        <v>4</v>
      </c>
      <c r="CC70" s="23">
        <v>2</v>
      </c>
      <c r="CD70" s="23">
        <v>0</v>
      </c>
      <c r="CE70" s="23">
        <v>0</v>
      </c>
      <c r="CF70" s="23">
        <v>0</v>
      </c>
      <c r="CG70" s="23">
        <v>2</v>
      </c>
      <c r="CH70" s="23">
        <v>2</v>
      </c>
      <c r="CI70" s="23">
        <v>2</v>
      </c>
      <c r="CJ70" s="23">
        <v>0</v>
      </c>
      <c r="CK70" s="23">
        <v>0</v>
      </c>
      <c r="CL70" s="23">
        <v>0</v>
      </c>
      <c r="CM70" s="23">
        <v>0</v>
      </c>
      <c r="CN70" s="23">
        <v>0</v>
      </c>
      <c r="CO70" s="23">
        <v>0</v>
      </c>
      <c r="CP70" s="23">
        <v>0</v>
      </c>
      <c r="CQ70" s="23">
        <v>0</v>
      </c>
      <c r="CR70" s="23">
        <v>0</v>
      </c>
      <c r="CS70" s="23">
        <v>0</v>
      </c>
      <c r="CT70" s="23">
        <v>0</v>
      </c>
      <c r="CU70" s="23">
        <v>0</v>
      </c>
      <c r="CV70" s="23">
        <v>0</v>
      </c>
      <c r="CW70" s="23">
        <v>0</v>
      </c>
      <c r="CX70" s="23">
        <v>0</v>
      </c>
      <c r="CY70" s="23">
        <v>0</v>
      </c>
      <c r="CZ70" s="23">
        <v>0</v>
      </c>
      <c r="DA70" s="23">
        <v>0</v>
      </c>
      <c r="DB70" s="23">
        <v>0</v>
      </c>
      <c r="DC70" s="23">
        <v>0</v>
      </c>
      <c r="DD70" s="23">
        <v>0</v>
      </c>
      <c r="DE70" s="23">
        <v>0</v>
      </c>
      <c r="DF70" s="23">
        <v>0</v>
      </c>
      <c r="DG70" s="23">
        <v>0</v>
      </c>
      <c r="DH70" s="23">
        <v>0</v>
      </c>
      <c r="DI70" s="23">
        <v>0</v>
      </c>
      <c r="DJ70" s="23">
        <v>0</v>
      </c>
      <c r="DK70" s="23" t="s">
        <v>6898</v>
      </c>
      <c r="DL70" s="23" t="s">
        <v>6331</v>
      </c>
      <c r="DM70" s="23" t="s">
        <v>72</v>
      </c>
      <c r="DN70" s="23" t="s">
        <v>72</v>
      </c>
      <c r="DO70" s="23" t="s">
        <v>72</v>
      </c>
      <c r="DP70" s="23" t="s">
        <v>72</v>
      </c>
      <c r="DQ70" s="23" t="s">
        <v>7448</v>
      </c>
      <c r="DR70" s="23" t="s">
        <v>7175</v>
      </c>
      <c r="DS70" s="23" t="s">
        <v>72</v>
      </c>
      <c r="DT70" s="23" t="s">
        <v>72</v>
      </c>
      <c r="DU70" s="23" t="s">
        <v>72</v>
      </c>
      <c r="DV70" s="23" t="s">
        <v>72</v>
      </c>
      <c r="DW70" s="23">
        <v>80</v>
      </c>
      <c r="DX70" s="23">
        <v>80</v>
      </c>
      <c r="DY70" s="23">
        <v>40</v>
      </c>
      <c r="DZ70" s="23">
        <v>0</v>
      </c>
      <c r="EA70" s="23">
        <v>0</v>
      </c>
      <c r="EB70" s="23">
        <v>0</v>
      </c>
      <c r="EC70" s="23">
        <v>80</v>
      </c>
      <c r="ED70" s="23">
        <v>80</v>
      </c>
      <c r="EE70" s="23">
        <v>80</v>
      </c>
      <c r="EF70" s="23">
        <v>80</v>
      </c>
      <c r="EG70" s="23">
        <v>0</v>
      </c>
      <c r="EH70" s="23">
        <v>0</v>
      </c>
      <c r="EI70" s="23">
        <v>0</v>
      </c>
      <c r="EJ70" s="23">
        <v>80</v>
      </c>
      <c r="EK70" s="23">
        <v>0</v>
      </c>
      <c r="EL70" s="23">
        <v>0</v>
      </c>
      <c r="EM70" s="23">
        <v>0</v>
      </c>
      <c r="EN70" s="23">
        <v>0</v>
      </c>
      <c r="EO70" s="23">
        <v>0</v>
      </c>
      <c r="EP70" s="23">
        <v>0</v>
      </c>
      <c r="EQ70" s="23">
        <v>0</v>
      </c>
      <c r="ER70" s="23">
        <v>0</v>
      </c>
      <c r="ES70" s="23">
        <v>0</v>
      </c>
      <c r="ET70" s="23">
        <v>0</v>
      </c>
      <c r="EU70" s="23">
        <v>0</v>
      </c>
      <c r="EV70" s="23">
        <v>0</v>
      </c>
      <c r="EW70" s="23">
        <v>0</v>
      </c>
      <c r="EX70" s="23">
        <v>0</v>
      </c>
      <c r="EY70" s="23">
        <v>0</v>
      </c>
      <c r="EZ70" s="23">
        <v>0</v>
      </c>
      <c r="FA70" s="23">
        <v>0</v>
      </c>
      <c r="FB70" s="23">
        <v>0</v>
      </c>
      <c r="FC70" s="23">
        <v>0</v>
      </c>
      <c r="FD70" s="23">
        <v>0</v>
      </c>
      <c r="FE70" s="23">
        <v>0</v>
      </c>
      <c r="FF70" s="23">
        <v>0</v>
      </c>
      <c r="FG70" s="23">
        <v>0</v>
      </c>
      <c r="FH70" s="23">
        <v>0</v>
      </c>
      <c r="FI70" s="23">
        <v>0</v>
      </c>
      <c r="FJ70" s="23">
        <v>0</v>
      </c>
      <c r="FK70" s="23">
        <v>0</v>
      </c>
      <c r="FL70" s="23">
        <v>0</v>
      </c>
      <c r="FM70" s="23">
        <v>80</v>
      </c>
      <c r="FN70" s="23" t="s">
        <v>152</v>
      </c>
      <c r="FO70" s="23" t="s">
        <v>444</v>
      </c>
      <c r="FP70" s="23">
        <v>0</v>
      </c>
      <c r="FQ70" s="23" t="s">
        <v>72</v>
      </c>
      <c r="FR70" s="23" t="s">
        <v>72</v>
      </c>
      <c r="FS70" s="23" t="s">
        <v>72</v>
      </c>
      <c r="FT70" s="23" t="s">
        <v>6572</v>
      </c>
      <c r="FU70" s="23" t="s">
        <v>6330</v>
      </c>
      <c r="FV70" s="23">
        <v>0</v>
      </c>
      <c r="FW70" s="23" t="s">
        <v>72</v>
      </c>
      <c r="FX70" s="23" t="s">
        <v>72</v>
      </c>
      <c r="FY70" s="23" t="s">
        <v>72</v>
      </c>
      <c r="FZ70" s="23" t="s">
        <v>6572</v>
      </c>
      <c r="GA70" s="23" t="s">
        <v>6330</v>
      </c>
      <c r="GB70" s="23" t="s">
        <v>72</v>
      </c>
      <c r="GC70" s="23" t="s">
        <v>72</v>
      </c>
      <c r="GD70" s="23" t="s">
        <v>72</v>
      </c>
      <c r="GE70" s="23" t="s">
        <v>72</v>
      </c>
      <c r="GF70" s="23">
        <v>42</v>
      </c>
      <c r="GG70" s="23">
        <v>42</v>
      </c>
      <c r="GH70" s="23">
        <v>42</v>
      </c>
      <c r="GI70" s="23">
        <v>0</v>
      </c>
      <c r="GJ70" s="23">
        <v>0</v>
      </c>
      <c r="GK70" s="23">
        <v>0</v>
      </c>
      <c r="GL70" s="23">
        <v>39</v>
      </c>
      <c r="GM70" s="23">
        <v>39</v>
      </c>
      <c r="GN70" s="23">
        <v>39</v>
      </c>
      <c r="GO70" s="23">
        <v>0</v>
      </c>
      <c r="GP70" s="23">
        <v>0</v>
      </c>
      <c r="GQ70" s="23">
        <v>0</v>
      </c>
      <c r="GR70" s="23">
        <v>0</v>
      </c>
      <c r="GS70" s="23">
        <v>0</v>
      </c>
      <c r="GT70" s="23">
        <v>0</v>
      </c>
      <c r="GU70" s="23">
        <v>0</v>
      </c>
      <c r="GV70" s="23">
        <v>0</v>
      </c>
      <c r="GW70" s="23">
        <v>0</v>
      </c>
      <c r="GX70" s="23">
        <v>0</v>
      </c>
      <c r="GY70" s="23">
        <v>0</v>
      </c>
      <c r="GZ70" s="23">
        <v>0</v>
      </c>
      <c r="HA70" s="23">
        <v>0</v>
      </c>
      <c r="HB70" s="23">
        <v>0</v>
      </c>
      <c r="HC70" s="23">
        <v>0</v>
      </c>
      <c r="HD70" s="23">
        <v>0</v>
      </c>
      <c r="HE70" s="23">
        <v>0</v>
      </c>
      <c r="HF70" s="23">
        <v>0</v>
      </c>
      <c r="HG70" s="23">
        <v>0</v>
      </c>
      <c r="HH70" s="23">
        <v>0</v>
      </c>
      <c r="HI70" s="23">
        <v>0</v>
      </c>
      <c r="HJ70" s="23">
        <v>0</v>
      </c>
      <c r="HK70" s="23">
        <v>0</v>
      </c>
      <c r="HL70" s="23">
        <v>0</v>
      </c>
      <c r="HM70" s="23">
        <v>0</v>
      </c>
      <c r="HN70" s="23">
        <v>0</v>
      </c>
      <c r="HO70" s="23">
        <v>0</v>
      </c>
      <c r="HP70" s="23" t="s">
        <v>68</v>
      </c>
      <c r="HQ70" s="23">
        <v>42</v>
      </c>
      <c r="HR70" s="23">
        <v>39</v>
      </c>
      <c r="HS70" s="23">
        <v>0</v>
      </c>
      <c r="HT70" s="23">
        <v>0</v>
      </c>
      <c r="HU70" s="23">
        <v>0</v>
      </c>
      <c r="HV70" s="23">
        <v>0</v>
      </c>
      <c r="HW70" s="22">
        <v>39</v>
      </c>
      <c r="HX70" s="22">
        <v>33</v>
      </c>
      <c r="HY70" s="23">
        <v>97</v>
      </c>
      <c r="HZ70" s="23">
        <v>13</v>
      </c>
      <c r="IA70" s="23"/>
      <c r="IB70" s="23"/>
      <c r="IC70" s="25" t="s">
        <v>7449</v>
      </c>
      <c r="ID70" s="26">
        <v>69</v>
      </c>
      <c r="IE70" s="260" t="s">
        <v>6420</v>
      </c>
      <c r="IF70" s="25" t="s">
        <v>7136</v>
      </c>
      <c r="IG70" s="260" t="s">
        <v>6421</v>
      </c>
      <c r="IH70" s="260" t="s">
        <v>6422</v>
      </c>
      <c r="II70" s="342" t="s">
        <v>6421</v>
      </c>
      <c r="IJ70" s="260">
        <v>44931</v>
      </c>
      <c r="IK70" s="261">
        <v>3</v>
      </c>
      <c r="IL70" s="262" t="s">
        <v>7176</v>
      </c>
      <c r="IM70" s="262" t="s">
        <v>6427</v>
      </c>
      <c r="IN70" s="262" t="s">
        <v>7177</v>
      </c>
      <c r="IO70" s="262" t="s">
        <v>72</v>
      </c>
      <c r="IP70" s="262" t="s">
        <v>72</v>
      </c>
      <c r="IQ70" s="262" t="s">
        <v>72</v>
      </c>
      <c r="IR70" s="262">
        <v>2</v>
      </c>
      <c r="IS70" s="262">
        <v>1</v>
      </c>
      <c r="IT70" s="262" t="s">
        <v>6406</v>
      </c>
      <c r="IU70" s="262" t="s">
        <v>6406</v>
      </c>
    </row>
    <row r="71" spans="1:255" ht="114.75">
      <c r="A71" s="22">
        <v>70</v>
      </c>
      <c r="B71" s="22" t="s">
        <v>6192</v>
      </c>
      <c r="C71" s="22" t="s">
        <v>277</v>
      </c>
      <c r="D71" s="22" t="s">
        <v>6904</v>
      </c>
      <c r="E71" s="22" t="s">
        <v>6899</v>
      </c>
      <c r="F71" s="22" t="s">
        <v>153</v>
      </c>
      <c r="G71" s="22" t="s">
        <v>6900</v>
      </c>
      <c r="H71" s="22" t="s">
        <v>6901</v>
      </c>
      <c r="I71" s="22">
        <v>2</v>
      </c>
      <c r="J71" s="22" t="s">
        <v>6902</v>
      </c>
      <c r="K71" s="24" t="s">
        <v>7165</v>
      </c>
      <c r="L71" s="24" t="s">
        <v>7189</v>
      </c>
      <c r="M71" s="22" t="s">
        <v>6334</v>
      </c>
      <c r="N71" s="22" t="s">
        <v>7450</v>
      </c>
      <c r="O71" s="22" t="s">
        <v>7168</v>
      </c>
      <c r="P71" s="22" t="s">
        <v>6131</v>
      </c>
      <c r="Q71" s="22" t="s">
        <v>7221</v>
      </c>
      <c r="R71" s="22" t="s">
        <v>7222</v>
      </c>
      <c r="S71" s="22" t="s">
        <v>7171</v>
      </c>
      <c r="T71" s="22" t="s">
        <v>7339</v>
      </c>
      <c r="U71" s="22">
        <v>70</v>
      </c>
      <c r="V71" s="22"/>
      <c r="W71" s="22" t="b">
        <v>1</v>
      </c>
      <c r="X71" s="22" t="b">
        <v>0</v>
      </c>
      <c r="Y71" s="22" t="s">
        <v>72</v>
      </c>
      <c r="Z71" s="22" t="b">
        <v>1</v>
      </c>
      <c r="AA71" s="22">
        <v>7</v>
      </c>
      <c r="AB71" s="22" t="b">
        <v>0</v>
      </c>
      <c r="AC71" s="22" t="b">
        <v>1</v>
      </c>
      <c r="AD71" s="22">
        <v>0</v>
      </c>
      <c r="AE71" s="22"/>
      <c r="AF71" s="22">
        <v>0</v>
      </c>
      <c r="AG71" s="22">
        <v>0</v>
      </c>
      <c r="AH71" s="23"/>
      <c r="AI71" s="350" t="s">
        <v>6292</v>
      </c>
      <c r="AJ71" s="350" t="s">
        <v>6291</v>
      </c>
      <c r="AK71" s="22">
        <v>5</v>
      </c>
      <c r="AL71" s="258" t="s">
        <v>5765</v>
      </c>
      <c r="AM71" s="258" t="s">
        <v>7414</v>
      </c>
      <c r="AN71" s="258" t="s">
        <v>7442</v>
      </c>
      <c r="AO71" s="22" t="s">
        <v>206</v>
      </c>
      <c r="AP71" s="23" t="s">
        <v>6291</v>
      </c>
      <c r="AQ71" s="23" t="s">
        <v>6291</v>
      </c>
      <c r="AR71" s="23">
        <v>0</v>
      </c>
      <c r="AS71" s="23" t="s">
        <v>72</v>
      </c>
      <c r="AT71" s="23" t="s">
        <v>72</v>
      </c>
      <c r="AU71" s="23" t="s">
        <v>72</v>
      </c>
      <c r="AV71" s="23" t="s">
        <v>277</v>
      </c>
      <c r="AW71" s="23" t="s">
        <v>277</v>
      </c>
      <c r="AX71" s="23" t="s">
        <v>72</v>
      </c>
      <c r="AY71" s="23" t="s">
        <v>72</v>
      </c>
      <c r="AZ71" s="23" t="s">
        <v>72</v>
      </c>
      <c r="BA71" s="23" t="s">
        <v>72</v>
      </c>
      <c r="BB71" s="23" t="s">
        <v>6335</v>
      </c>
      <c r="BC71" s="23" t="s">
        <v>6904</v>
      </c>
      <c r="BD71" s="23" t="s">
        <v>6904</v>
      </c>
      <c r="BE71" s="23">
        <v>0</v>
      </c>
      <c r="BF71" s="23" t="s">
        <v>72</v>
      </c>
      <c r="BG71" s="23" t="s">
        <v>72</v>
      </c>
      <c r="BH71" s="23" t="s">
        <v>72</v>
      </c>
      <c r="BI71" s="23" t="s">
        <v>569</v>
      </c>
      <c r="BJ71" s="23" t="s">
        <v>639</v>
      </c>
      <c r="BK71" s="23">
        <v>0</v>
      </c>
      <c r="BL71" s="23" t="s">
        <v>72</v>
      </c>
      <c r="BM71" s="23" t="s">
        <v>72</v>
      </c>
      <c r="BN71" s="23" t="s">
        <v>72</v>
      </c>
      <c r="BO71" s="350">
        <v>3</v>
      </c>
      <c r="BP71" s="350">
        <v>3</v>
      </c>
      <c r="BQ71" s="350">
        <v>0</v>
      </c>
      <c r="BR71" s="350">
        <v>0</v>
      </c>
      <c r="BS71" s="350">
        <v>0</v>
      </c>
      <c r="BT71" s="351">
        <v>0</v>
      </c>
      <c r="BU71" s="23" t="s">
        <v>6498</v>
      </c>
      <c r="BV71" s="23" t="s">
        <v>39</v>
      </c>
      <c r="BW71" s="23" t="s">
        <v>72</v>
      </c>
      <c r="BX71" s="23" t="s">
        <v>72</v>
      </c>
      <c r="BY71" s="23" t="s">
        <v>72</v>
      </c>
      <c r="BZ71" s="23" t="s">
        <v>72</v>
      </c>
      <c r="CA71" s="23">
        <v>3</v>
      </c>
      <c r="CB71" s="23">
        <v>3</v>
      </c>
      <c r="CC71" s="23">
        <v>4</v>
      </c>
      <c r="CD71" s="23">
        <v>0</v>
      </c>
      <c r="CE71" s="23">
        <v>0</v>
      </c>
      <c r="CF71" s="23">
        <v>0</v>
      </c>
      <c r="CG71" s="23">
        <v>2</v>
      </c>
      <c r="CH71" s="23">
        <v>2</v>
      </c>
      <c r="CI71" s="23">
        <v>2</v>
      </c>
      <c r="CJ71" s="23">
        <v>0</v>
      </c>
      <c r="CK71" s="23">
        <v>0</v>
      </c>
      <c r="CL71" s="23">
        <v>0</v>
      </c>
      <c r="CM71" s="23">
        <v>0</v>
      </c>
      <c r="CN71" s="23">
        <v>0</v>
      </c>
      <c r="CO71" s="23">
        <v>0</v>
      </c>
      <c r="CP71" s="23">
        <v>0</v>
      </c>
      <c r="CQ71" s="23">
        <v>0</v>
      </c>
      <c r="CR71" s="23">
        <v>0</v>
      </c>
      <c r="CS71" s="23">
        <v>0</v>
      </c>
      <c r="CT71" s="23">
        <v>0</v>
      </c>
      <c r="CU71" s="23">
        <v>0</v>
      </c>
      <c r="CV71" s="23">
        <v>0</v>
      </c>
      <c r="CW71" s="23">
        <v>0</v>
      </c>
      <c r="CX71" s="23">
        <v>0</v>
      </c>
      <c r="CY71" s="23">
        <v>0</v>
      </c>
      <c r="CZ71" s="23">
        <v>0</v>
      </c>
      <c r="DA71" s="23">
        <v>0</v>
      </c>
      <c r="DB71" s="23">
        <v>0</v>
      </c>
      <c r="DC71" s="23">
        <v>0</v>
      </c>
      <c r="DD71" s="23">
        <v>0</v>
      </c>
      <c r="DE71" s="23">
        <v>0</v>
      </c>
      <c r="DF71" s="23">
        <v>0</v>
      </c>
      <c r="DG71" s="23">
        <v>0</v>
      </c>
      <c r="DH71" s="23">
        <v>0</v>
      </c>
      <c r="DI71" s="23">
        <v>0</v>
      </c>
      <c r="DJ71" s="23">
        <v>0</v>
      </c>
      <c r="DK71" s="23" t="s">
        <v>6499</v>
      </c>
      <c r="DL71" s="23" t="s">
        <v>6331</v>
      </c>
      <c r="DM71" s="23" t="s">
        <v>72</v>
      </c>
      <c r="DN71" s="23" t="s">
        <v>72</v>
      </c>
      <c r="DO71" s="23" t="s">
        <v>72</v>
      </c>
      <c r="DP71" s="23" t="s">
        <v>72</v>
      </c>
      <c r="DQ71" s="23" t="s">
        <v>7224</v>
      </c>
      <c r="DR71" s="23" t="s">
        <v>7175</v>
      </c>
      <c r="DS71" s="23" t="s">
        <v>72</v>
      </c>
      <c r="DT71" s="23" t="s">
        <v>72</v>
      </c>
      <c r="DU71" s="23" t="s">
        <v>72</v>
      </c>
      <c r="DV71" s="23" t="s">
        <v>72</v>
      </c>
      <c r="DW71" s="23">
        <v>76</v>
      </c>
      <c r="DX71" s="23">
        <v>76</v>
      </c>
      <c r="DY71" s="23">
        <v>80</v>
      </c>
      <c r="DZ71" s="23">
        <v>0</v>
      </c>
      <c r="EA71" s="23">
        <v>0</v>
      </c>
      <c r="EB71" s="23">
        <v>0</v>
      </c>
      <c r="EC71" s="23">
        <v>80</v>
      </c>
      <c r="ED71" s="23">
        <v>80</v>
      </c>
      <c r="EE71" s="23">
        <v>80</v>
      </c>
      <c r="EF71" s="23">
        <v>80</v>
      </c>
      <c r="EG71" s="23">
        <v>0</v>
      </c>
      <c r="EH71" s="23">
        <v>0</v>
      </c>
      <c r="EI71" s="23">
        <v>0</v>
      </c>
      <c r="EJ71" s="23">
        <v>80</v>
      </c>
      <c r="EK71" s="23">
        <v>0</v>
      </c>
      <c r="EL71" s="23">
        <v>0</v>
      </c>
      <c r="EM71" s="23">
        <v>0</v>
      </c>
      <c r="EN71" s="23">
        <v>0</v>
      </c>
      <c r="EO71" s="23">
        <v>0</v>
      </c>
      <c r="EP71" s="23">
        <v>0</v>
      </c>
      <c r="EQ71" s="23">
        <v>0</v>
      </c>
      <c r="ER71" s="23">
        <v>0</v>
      </c>
      <c r="ES71" s="23">
        <v>0</v>
      </c>
      <c r="ET71" s="23">
        <v>0</v>
      </c>
      <c r="EU71" s="23">
        <v>0</v>
      </c>
      <c r="EV71" s="23">
        <v>0</v>
      </c>
      <c r="EW71" s="23">
        <v>0</v>
      </c>
      <c r="EX71" s="23">
        <v>0</v>
      </c>
      <c r="EY71" s="23">
        <v>0</v>
      </c>
      <c r="EZ71" s="23">
        <v>0</v>
      </c>
      <c r="FA71" s="23">
        <v>0</v>
      </c>
      <c r="FB71" s="23">
        <v>0</v>
      </c>
      <c r="FC71" s="23">
        <v>0</v>
      </c>
      <c r="FD71" s="23">
        <v>0</v>
      </c>
      <c r="FE71" s="23">
        <v>0</v>
      </c>
      <c r="FF71" s="23">
        <v>0</v>
      </c>
      <c r="FG71" s="23">
        <v>0</v>
      </c>
      <c r="FH71" s="23">
        <v>0</v>
      </c>
      <c r="FI71" s="23">
        <v>0</v>
      </c>
      <c r="FJ71" s="23">
        <v>0</v>
      </c>
      <c r="FK71" s="23">
        <v>0</v>
      </c>
      <c r="FL71" s="23">
        <v>0</v>
      </c>
      <c r="FM71" s="23">
        <v>80</v>
      </c>
      <c r="FN71" s="23" t="s">
        <v>152</v>
      </c>
      <c r="FO71" s="23" t="s">
        <v>444</v>
      </c>
      <c r="FP71" s="23">
        <v>0</v>
      </c>
      <c r="FQ71" s="23" t="s">
        <v>72</v>
      </c>
      <c r="FR71" s="23" t="s">
        <v>72</v>
      </c>
      <c r="FS71" s="23" t="s">
        <v>72</v>
      </c>
      <c r="FT71" s="23" t="s">
        <v>6339</v>
      </c>
      <c r="FU71" s="23" t="s">
        <v>6696</v>
      </c>
      <c r="FV71" s="23">
        <v>0</v>
      </c>
      <c r="FW71" s="23" t="s">
        <v>72</v>
      </c>
      <c r="FX71" s="23" t="s">
        <v>72</v>
      </c>
      <c r="FY71" s="23" t="s">
        <v>72</v>
      </c>
      <c r="FZ71" s="23" t="s">
        <v>6339</v>
      </c>
      <c r="GA71" s="23" t="s">
        <v>6696</v>
      </c>
      <c r="GB71" s="23" t="s">
        <v>72</v>
      </c>
      <c r="GC71" s="23" t="s">
        <v>72</v>
      </c>
      <c r="GD71" s="23" t="s">
        <v>72</v>
      </c>
      <c r="GE71" s="23" t="s">
        <v>72</v>
      </c>
      <c r="GF71" s="23">
        <v>33</v>
      </c>
      <c r="GG71" s="23">
        <v>33</v>
      </c>
      <c r="GH71" s="23">
        <v>33</v>
      </c>
      <c r="GI71" s="23">
        <v>0</v>
      </c>
      <c r="GJ71" s="23">
        <v>0</v>
      </c>
      <c r="GK71" s="23">
        <v>0</v>
      </c>
      <c r="GL71" s="23">
        <v>31</v>
      </c>
      <c r="GM71" s="23">
        <v>31</v>
      </c>
      <c r="GN71" s="23">
        <v>31</v>
      </c>
      <c r="GO71" s="23">
        <v>0</v>
      </c>
      <c r="GP71" s="23">
        <v>0</v>
      </c>
      <c r="GQ71" s="23">
        <v>0</v>
      </c>
      <c r="GR71" s="23">
        <v>0</v>
      </c>
      <c r="GS71" s="23">
        <v>0</v>
      </c>
      <c r="GT71" s="23">
        <v>0</v>
      </c>
      <c r="GU71" s="23">
        <v>0</v>
      </c>
      <c r="GV71" s="23">
        <v>0</v>
      </c>
      <c r="GW71" s="23">
        <v>0</v>
      </c>
      <c r="GX71" s="23">
        <v>0</v>
      </c>
      <c r="GY71" s="23">
        <v>0</v>
      </c>
      <c r="GZ71" s="23">
        <v>0</v>
      </c>
      <c r="HA71" s="23">
        <v>0</v>
      </c>
      <c r="HB71" s="23">
        <v>0</v>
      </c>
      <c r="HC71" s="23">
        <v>0</v>
      </c>
      <c r="HD71" s="23">
        <v>0</v>
      </c>
      <c r="HE71" s="23">
        <v>0</v>
      </c>
      <c r="HF71" s="23">
        <v>0</v>
      </c>
      <c r="HG71" s="23">
        <v>0</v>
      </c>
      <c r="HH71" s="23">
        <v>0</v>
      </c>
      <c r="HI71" s="23">
        <v>0</v>
      </c>
      <c r="HJ71" s="23">
        <v>0</v>
      </c>
      <c r="HK71" s="23">
        <v>0</v>
      </c>
      <c r="HL71" s="23">
        <v>0</v>
      </c>
      <c r="HM71" s="23">
        <v>0</v>
      </c>
      <c r="HN71" s="23">
        <v>0</v>
      </c>
      <c r="HO71" s="23">
        <v>0</v>
      </c>
      <c r="HP71" s="23" t="s">
        <v>68</v>
      </c>
      <c r="HQ71" s="23">
        <v>33</v>
      </c>
      <c r="HR71" s="23">
        <v>31</v>
      </c>
      <c r="HS71" s="23">
        <v>0</v>
      </c>
      <c r="HT71" s="23">
        <v>0</v>
      </c>
      <c r="HU71" s="23">
        <v>0</v>
      </c>
      <c r="HV71" s="23">
        <v>0</v>
      </c>
      <c r="HW71" s="22">
        <v>31</v>
      </c>
      <c r="HX71" s="22">
        <v>24</v>
      </c>
      <c r="HY71" s="23">
        <v>97</v>
      </c>
      <c r="HZ71" s="23">
        <v>13</v>
      </c>
      <c r="IA71" s="23"/>
      <c r="IB71" s="23"/>
      <c r="IC71" s="25" t="s">
        <v>7451</v>
      </c>
      <c r="ID71" s="26">
        <v>70</v>
      </c>
      <c r="IE71" s="260" t="s">
        <v>6420</v>
      </c>
      <c r="IF71" s="25" t="s">
        <v>7137</v>
      </c>
      <c r="IG71" s="260" t="s">
        <v>6421</v>
      </c>
      <c r="IH71" s="260" t="s">
        <v>6422</v>
      </c>
      <c r="II71" s="342" t="s">
        <v>6421</v>
      </c>
      <c r="IJ71" s="260">
        <v>44931</v>
      </c>
      <c r="IK71" s="261">
        <v>3</v>
      </c>
      <c r="IL71" s="262" t="s">
        <v>7176</v>
      </c>
      <c r="IM71" s="262" t="s">
        <v>6427</v>
      </c>
      <c r="IN71" s="262" t="s">
        <v>7177</v>
      </c>
      <c r="IO71" s="262" t="s">
        <v>72</v>
      </c>
      <c r="IP71" s="262" t="s">
        <v>72</v>
      </c>
      <c r="IQ71" s="262" t="s">
        <v>72</v>
      </c>
      <c r="IR71" s="262">
        <v>2</v>
      </c>
      <c r="IS71" s="262">
        <v>1</v>
      </c>
      <c r="IT71" s="262" t="s">
        <v>6406</v>
      </c>
      <c r="IU71" s="262" t="s">
        <v>6406</v>
      </c>
    </row>
    <row r="72" spans="1:255" ht="114.75">
      <c r="A72" s="22">
        <v>71</v>
      </c>
      <c r="B72" s="22" t="s">
        <v>6192</v>
      </c>
      <c r="C72" s="22" t="s">
        <v>277</v>
      </c>
      <c r="D72" s="22" t="s">
        <v>6910</v>
      </c>
      <c r="E72" s="22" t="s">
        <v>6905</v>
      </c>
      <c r="F72" s="22" t="s">
        <v>153</v>
      </c>
      <c r="G72" s="22" t="s">
        <v>6906</v>
      </c>
      <c r="H72" s="22" t="s">
        <v>6907</v>
      </c>
      <c r="I72" s="22">
        <v>2</v>
      </c>
      <c r="J72" s="22" t="s">
        <v>6908</v>
      </c>
      <c r="K72" s="24" t="s">
        <v>7165</v>
      </c>
      <c r="L72" s="24" t="s">
        <v>7212</v>
      </c>
      <c r="M72" s="22" t="s">
        <v>6334</v>
      </c>
      <c r="N72" s="22" t="s">
        <v>7452</v>
      </c>
      <c r="O72" s="22" t="s">
        <v>7168</v>
      </c>
      <c r="P72" s="22" t="s">
        <v>6131</v>
      </c>
      <c r="Q72" s="22" t="s">
        <v>7169</v>
      </c>
      <c r="R72" s="22" t="s">
        <v>7170</v>
      </c>
      <c r="S72" s="22" t="s">
        <v>7171</v>
      </c>
      <c r="T72" s="22" t="s">
        <v>7316</v>
      </c>
      <c r="U72" s="22">
        <v>71</v>
      </c>
      <c r="V72" s="22"/>
      <c r="W72" s="22" t="b">
        <v>0</v>
      </c>
      <c r="X72" s="22" t="b">
        <v>0</v>
      </c>
      <c r="Y72" s="22" t="s">
        <v>72</v>
      </c>
      <c r="Z72" s="22" t="b">
        <v>1</v>
      </c>
      <c r="AA72" s="22">
        <v>14</v>
      </c>
      <c r="AB72" s="22" t="b">
        <v>0</v>
      </c>
      <c r="AC72" s="22" t="b">
        <v>1</v>
      </c>
      <c r="AD72" s="22">
        <v>0</v>
      </c>
      <c r="AE72" s="22"/>
      <c r="AF72" s="22">
        <v>0</v>
      </c>
      <c r="AG72" s="22">
        <v>0</v>
      </c>
      <c r="AH72" s="23"/>
      <c r="AI72" s="350" t="s">
        <v>6292</v>
      </c>
      <c r="AJ72" s="350" t="s">
        <v>6291</v>
      </c>
      <c r="AK72" s="22">
        <v>6</v>
      </c>
      <c r="AL72" s="258" t="s">
        <v>5765</v>
      </c>
      <c r="AM72" s="258" t="s">
        <v>7173</v>
      </c>
      <c r="AN72" s="258" t="s">
        <v>7198</v>
      </c>
      <c r="AO72" s="22" t="s">
        <v>206</v>
      </c>
      <c r="AP72" s="23" t="s">
        <v>6291</v>
      </c>
      <c r="AQ72" s="23" t="s">
        <v>6291</v>
      </c>
      <c r="AR72" s="23">
        <v>0</v>
      </c>
      <c r="AS72" s="23" t="s">
        <v>72</v>
      </c>
      <c r="AT72" s="23" t="s">
        <v>72</v>
      </c>
      <c r="AU72" s="23" t="s">
        <v>72</v>
      </c>
      <c r="AV72" s="23" t="s">
        <v>277</v>
      </c>
      <c r="AW72" s="23" t="s">
        <v>277</v>
      </c>
      <c r="AX72" s="23" t="s">
        <v>72</v>
      </c>
      <c r="AY72" s="23" t="s">
        <v>72</v>
      </c>
      <c r="AZ72" s="23" t="s">
        <v>72</v>
      </c>
      <c r="BA72" s="23" t="s">
        <v>72</v>
      </c>
      <c r="BB72" s="23" t="s">
        <v>6335</v>
      </c>
      <c r="BC72" s="23" t="s">
        <v>6910</v>
      </c>
      <c r="BD72" s="23" t="s">
        <v>6910</v>
      </c>
      <c r="BE72" s="23">
        <v>0</v>
      </c>
      <c r="BF72" s="23" t="s">
        <v>72</v>
      </c>
      <c r="BG72" s="23" t="s">
        <v>72</v>
      </c>
      <c r="BH72" s="23" t="s">
        <v>72</v>
      </c>
      <c r="BI72" s="23" t="s">
        <v>569</v>
      </c>
      <c r="BJ72" s="23" t="s">
        <v>639</v>
      </c>
      <c r="BK72" s="23">
        <v>0</v>
      </c>
      <c r="BL72" s="23" t="s">
        <v>72</v>
      </c>
      <c r="BM72" s="23" t="s">
        <v>72</v>
      </c>
      <c r="BN72" s="23" t="s">
        <v>72</v>
      </c>
      <c r="BO72" s="350">
        <v>3</v>
      </c>
      <c r="BP72" s="350">
        <v>3</v>
      </c>
      <c r="BQ72" s="350">
        <v>0</v>
      </c>
      <c r="BR72" s="350">
        <v>0</v>
      </c>
      <c r="BS72" s="350">
        <v>0</v>
      </c>
      <c r="BT72" s="351">
        <v>0</v>
      </c>
      <c r="BU72" s="23" t="s">
        <v>38</v>
      </c>
      <c r="BV72" s="23" t="s">
        <v>39</v>
      </c>
      <c r="BW72" s="23" t="s">
        <v>72</v>
      </c>
      <c r="BX72" s="23" t="s">
        <v>72</v>
      </c>
      <c r="BY72" s="23" t="s">
        <v>72</v>
      </c>
      <c r="BZ72" s="23" t="s">
        <v>72</v>
      </c>
      <c r="CA72" s="23">
        <v>4</v>
      </c>
      <c r="CB72" s="23">
        <v>4</v>
      </c>
      <c r="CC72" s="23">
        <v>4</v>
      </c>
      <c r="CD72" s="23">
        <v>0</v>
      </c>
      <c r="CE72" s="23">
        <v>0</v>
      </c>
      <c r="CF72" s="23">
        <v>0</v>
      </c>
      <c r="CG72" s="23">
        <v>2</v>
      </c>
      <c r="CH72" s="23">
        <v>2</v>
      </c>
      <c r="CI72" s="23">
        <v>2</v>
      </c>
      <c r="CJ72" s="23">
        <v>0</v>
      </c>
      <c r="CK72" s="23">
        <v>0</v>
      </c>
      <c r="CL72" s="23">
        <v>0</v>
      </c>
      <c r="CM72" s="23">
        <v>0</v>
      </c>
      <c r="CN72" s="23">
        <v>0</v>
      </c>
      <c r="CO72" s="23">
        <v>0</v>
      </c>
      <c r="CP72" s="23">
        <v>0</v>
      </c>
      <c r="CQ72" s="23">
        <v>0</v>
      </c>
      <c r="CR72" s="23">
        <v>0</v>
      </c>
      <c r="CS72" s="23">
        <v>0</v>
      </c>
      <c r="CT72" s="23">
        <v>0</v>
      </c>
      <c r="CU72" s="23">
        <v>0</v>
      </c>
      <c r="CV72" s="23">
        <v>0</v>
      </c>
      <c r="CW72" s="23">
        <v>0</v>
      </c>
      <c r="CX72" s="23">
        <v>0</v>
      </c>
      <c r="CY72" s="23">
        <v>0</v>
      </c>
      <c r="CZ72" s="23">
        <v>0</v>
      </c>
      <c r="DA72" s="23">
        <v>0</v>
      </c>
      <c r="DB72" s="23">
        <v>0</v>
      </c>
      <c r="DC72" s="23">
        <v>0</v>
      </c>
      <c r="DD72" s="23">
        <v>0</v>
      </c>
      <c r="DE72" s="23">
        <v>0</v>
      </c>
      <c r="DF72" s="23">
        <v>0</v>
      </c>
      <c r="DG72" s="23">
        <v>0</v>
      </c>
      <c r="DH72" s="23">
        <v>0</v>
      </c>
      <c r="DI72" s="23">
        <v>0</v>
      </c>
      <c r="DJ72" s="23">
        <v>0</v>
      </c>
      <c r="DK72" s="23" t="s">
        <v>6331</v>
      </c>
      <c r="DL72" s="23" t="s">
        <v>6331</v>
      </c>
      <c r="DM72" s="23" t="s">
        <v>72</v>
      </c>
      <c r="DN72" s="23" t="s">
        <v>72</v>
      </c>
      <c r="DO72" s="23" t="s">
        <v>72</v>
      </c>
      <c r="DP72" s="23" t="s">
        <v>72</v>
      </c>
      <c r="DQ72" s="23" t="s">
        <v>7175</v>
      </c>
      <c r="DR72" s="23" t="s">
        <v>7175</v>
      </c>
      <c r="DS72" s="23" t="s">
        <v>72</v>
      </c>
      <c r="DT72" s="23" t="s">
        <v>72</v>
      </c>
      <c r="DU72" s="23" t="s">
        <v>72</v>
      </c>
      <c r="DV72" s="23" t="s">
        <v>72</v>
      </c>
      <c r="DW72" s="23">
        <v>80</v>
      </c>
      <c r="DX72" s="23">
        <v>80</v>
      </c>
      <c r="DY72" s="23">
        <v>80</v>
      </c>
      <c r="DZ72" s="23">
        <v>0</v>
      </c>
      <c r="EA72" s="23">
        <v>0</v>
      </c>
      <c r="EB72" s="23">
        <v>0</v>
      </c>
      <c r="EC72" s="23">
        <v>80</v>
      </c>
      <c r="ED72" s="23">
        <v>80</v>
      </c>
      <c r="EE72" s="23">
        <v>80</v>
      </c>
      <c r="EF72" s="23">
        <v>80</v>
      </c>
      <c r="EG72" s="23">
        <v>0</v>
      </c>
      <c r="EH72" s="23">
        <v>0</v>
      </c>
      <c r="EI72" s="23">
        <v>0</v>
      </c>
      <c r="EJ72" s="23">
        <v>80</v>
      </c>
      <c r="EK72" s="23">
        <v>0</v>
      </c>
      <c r="EL72" s="23">
        <v>0</v>
      </c>
      <c r="EM72" s="23">
        <v>0</v>
      </c>
      <c r="EN72" s="23">
        <v>0</v>
      </c>
      <c r="EO72" s="23">
        <v>0</v>
      </c>
      <c r="EP72" s="23">
        <v>0</v>
      </c>
      <c r="EQ72" s="23">
        <v>0</v>
      </c>
      <c r="ER72" s="23">
        <v>0</v>
      </c>
      <c r="ES72" s="23">
        <v>0</v>
      </c>
      <c r="ET72" s="23">
        <v>0</v>
      </c>
      <c r="EU72" s="23">
        <v>0</v>
      </c>
      <c r="EV72" s="23">
        <v>0</v>
      </c>
      <c r="EW72" s="23">
        <v>0</v>
      </c>
      <c r="EX72" s="23">
        <v>0</v>
      </c>
      <c r="EY72" s="23">
        <v>0</v>
      </c>
      <c r="EZ72" s="23">
        <v>0</v>
      </c>
      <c r="FA72" s="23">
        <v>0</v>
      </c>
      <c r="FB72" s="23">
        <v>0</v>
      </c>
      <c r="FC72" s="23">
        <v>0</v>
      </c>
      <c r="FD72" s="23">
        <v>0</v>
      </c>
      <c r="FE72" s="23">
        <v>0</v>
      </c>
      <c r="FF72" s="23">
        <v>0</v>
      </c>
      <c r="FG72" s="23">
        <v>0</v>
      </c>
      <c r="FH72" s="23">
        <v>0</v>
      </c>
      <c r="FI72" s="23">
        <v>0</v>
      </c>
      <c r="FJ72" s="23">
        <v>0</v>
      </c>
      <c r="FK72" s="23">
        <v>0</v>
      </c>
      <c r="FL72" s="23">
        <v>0</v>
      </c>
      <c r="FM72" s="23">
        <v>80</v>
      </c>
      <c r="FN72" s="23" t="s">
        <v>152</v>
      </c>
      <c r="FO72" s="23" t="s">
        <v>444</v>
      </c>
      <c r="FP72" s="23">
        <v>0</v>
      </c>
      <c r="FQ72" s="23" t="s">
        <v>72</v>
      </c>
      <c r="FR72" s="23" t="s">
        <v>72</v>
      </c>
      <c r="FS72" s="23" t="s">
        <v>72</v>
      </c>
      <c r="FT72" s="23" t="s">
        <v>6346</v>
      </c>
      <c r="FU72" s="23" t="s">
        <v>6341</v>
      </c>
      <c r="FV72" s="23">
        <v>0</v>
      </c>
      <c r="FW72" s="23" t="s">
        <v>72</v>
      </c>
      <c r="FX72" s="23" t="s">
        <v>72</v>
      </c>
      <c r="FY72" s="23" t="s">
        <v>72</v>
      </c>
      <c r="FZ72" s="23" t="s">
        <v>6346</v>
      </c>
      <c r="GA72" s="23" t="s">
        <v>6341</v>
      </c>
      <c r="GB72" s="23" t="s">
        <v>72</v>
      </c>
      <c r="GC72" s="23" t="s">
        <v>72</v>
      </c>
      <c r="GD72" s="23" t="s">
        <v>72</v>
      </c>
      <c r="GE72" s="23" t="s">
        <v>72</v>
      </c>
      <c r="GF72" s="23">
        <v>26</v>
      </c>
      <c r="GG72" s="23">
        <v>26</v>
      </c>
      <c r="GH72" s="23">
        <v>26</v>
      </c>
      <c r="GI72" s="23">
        <v>0</v>
      </c>
      <c r="GJ72" s="23">
        <v>0</v>
      </c>
      <c r="GK72" s="23">
        <v>0</v>
      </c>
      <c r="GL72" s="23">
        <v>24</v>
      </c>
      <c r="GM72" s="23">
        <v>24</v>
      </c>
      <c r="GN72" s="23">
        <v>24</v>
      </c>
      <c r="GO72" s="23">
        <v>0</v>
      </c>
      <c r="GP72" s="23">
        <v>0</v>
      </c>
      <c r="GQ72" s="23">
        <v>0</v>
      </c>
      <c r="GR72" s="23">
        <v>0</v>
      </c>
      <c r="GS72" s="23">
        <v>0</v>
      </c>
      <c r="GT72" s="23">
        <v>0</v>
      </c>
      <c r="GU72" s="23">
        <v>0</v>
      </c>
      <c r="GV72" s="23">
        <v>0</v>
      </c>
      <c r="GW72" s="23">
        <v>0</v>
      </c>
      <c r="GX72" s="23">
        <v>0</v>
      </c>
      <c r="GY72" s="23">
        <v>0</v>
      </c>
      <c r="GZ72" s="23">
        <v>0</v>
      </c>
      <c r="HA72" s="23">
        <v>0</v>
      </c>
      <c r="HB72" s="23">
        <v>0</v>
      </c>
      <c r="HC72" s="23">
        <v>0</v>
      </c>
      <c r="HD72" s="23">
        <v>0</v>
      </c>
      <c r="HE72" s="23">
        <v>0</v>
      </c>
      <c r="HF72" s="23">
        <v>0</v>
      </c>
      <c r="HG72" s="23">
        <v>0</v>
      </c>
      <c r="HH72" s="23">
        <v>0</v>
      </c>
      <c r="HI72" s="23">
        <v>0</v>
      </c>
      <c r="HJ72" s="23">
        <v>0</v>
      </c>
      <c r="HK72" s="23">
        <v>0</v>
      </c>
      <c r="HL72" s="23">
        <v>0</v>
      </c>
      <c r="HM72" s="23">
        <v>0</v>
      </c>
      <c r="HN72" s="23">
        <v>0</v>
      </c>
      <c r="HO72" s="23">
        <v>0</v>
      </c>
      <c r="HP72" s="23" t="s">
        <v>68</v>
      </c>
      <c r="HQ72" s="23">
        <v>26</v>
      </c>
      <c r="HR72" s="23">
        <v>24</v>
      </c>
      <c r="HS72" s="23">
        <v>0</v>
      </c>
      <c r="HT72" s="23">
        <v>0</v>
      </c>
      <c r="HU72" s="23">
        <v>0</v>
      </c>
      <c r="HV72" s="23">
        <v>0</v>
      </c>
      <c r="HW72" s="22">
        <v>24</v>
      </c>
      <c r="HX72" s="22">
        <v>10</v>
      </c>
      <c r="HY72" s="23">
        <v>97</v>
      </c>
      <c r="HZ72" s="23">
        <v>13</v>
      </c>
      <c r="IA72" s="23"/>
      <c r="IB72" s="23"/>
      <c r="IC72" s="25" t="s">
        <v>7453</v>
      </c>
      <c r="ID72" s="26">
        <v>71</v>
      </c>
      <c r="IE72" s="260" t="s">
        <v>6420</v>
      </c>
      <c r="IF72" s="25" t="s">
        <v>7138</v>
      </c>
      <c r="IG72" s="260" t="s">
        <v>6421</v>
      </c>
      <c r="IH72" s="260" t="s">
        <v>6422</v>
      </c>
      <c r="II72" s="342" t="s">
        <v>6421</v>
      </c>
      <c r="IJ72" s="260">
        <v>44931</v>
      </c>
      <c r="IK72" s="261">
        <v>3</v>
      </c>
      <c r="IL72" s="262" t="s">
        <v>7176</v>
      </c>
      <c r="IM72" s="262" t="s">
        <v>6427</v>
      </c>
      <c r="IN72" s="262" t="s">
        <v>7177</v>
      </c>
      <c r="IO72" s="262" t="s">
        <v>72</v>
      </c>
      <c r="IP72" s="262" t="s">
        <v>72</v>
      </c>
      <c r="IQ72" s="262" t="s">
        <v>72</v>
      </c>
      <c r="IR72" s="262">
        <v>2</v>
      </c>
      <c r="IS72" s="262">
        <v>1</v>
      </c>
      <c r="IT72" s="262" t="s">
        <v>6406</v>
      </c>
      <c r="IU72" s="262" t="s">
        <v>6406</v>
      </c>
    </row>
    <row r="73" spans="1:255" ht="114.75">
      <c r="A73" s="22">
        <v>72</v>
      </c>
      <c r="B73" s="22" t="s">
        <v>6192</v>
      </c>
      <c r="C73" s="22" t="s">
        <v>277</v>
      </c>
      <c r="D73" s="22" t="s">
        <v>6916</v>
      </c>
      <c r="E73" s="22" t="s">
        <v>6911</v>
      </c>
      <c r="F73" s="22" t="s">
        <v>153</v>
      </c>
      <c r="G73" s="22" t="s">
        <v>6912</v>
      </c>
      <c r="H73" s="22" t="s">
        <v>6913</v>
      </c>
      <c r="I73" s="22">
        <v>2</v>
      </c>
      <c r="J73" s="22" t="s">
        <v>6914</v>
      </c>
      <c r="K73" s="24" t="s">
        <v>7165</v>
      </c>
      <c r="L73" s="24" t="s">
        <v>7212</v>
      </c>
      <c r="M73" s="22" t="s">
        <v>6334</v>
      </c>
      <c r="N73" s="22" t="s">
        <v>7454</v>
      </c>
      <c r="O73" s="22" t="s">
        <v>7168</v>
      </c>
      <c r="P73" s="22" t="s">
        <v>6131</v>
      </c>
      <c r="Q73" s="22" t="s">
        <v>7169</v>
      </c>
      <c r="R73" s="22" t="s">
        <v>7170</v>
      </c>
      <c r="S73" s="22" t="s">
        <v>7171</v>
      </c>
      <c r="T73" s="22" t="s">
        <v>7339</v>
      </c>
      <c r="U73" s="22">
        <v>72</v>
      </c>
      <c r="V73" s="22"/>
      <c r="W73" s="22" t="b">
        <v>1</v>
      </c>
      <c r="X73" s="22" t="b">
        <v>0</v>
      </c>
      <c r="Y73" s="22" t="s">
        <v>72</v>
      </c>
      <c r="Z73" s="22" t="b">
        <v>1</v>
      </c>
      <c r="AA73" s="22">
        <v>14</v>
      </c>
      <c r="AB73" s="22" t="b">
        <v>0</v>
      </c>
      <c r="AC73" s="22" t="b">
        <v>1</v>
      </c>
      <c r="AD73" s="22">
        <v>0</v>
      </c>
      <c r="AE73" s="22"/>
      <c r="AF73" s="22">
        <v>0</v>
      </c>
      <c r="AG73" s="22">
        <v>0</v>
      </c>
      <c r="AH73" s="23"/>
      <c r="AI73" s="350" t="s">
        <v>6292</v>
      </c>
      <c r="AJ73" s="350" t="s">
        <v>6291</v>
      </c>
      <c r="AK73" s="22">
        <v>3</v>
      </c>
      <c r="AL73" s="258" t="s">
        <v>5765</v>
      </c>
      <c r="AM73" s="258" t="s">
        <v>7173</v>
      </c>
      <c r="AN73" s="258" t="s">
        <v>7174</v>
      </c>
      <c r="AO73" s="22" t="s">
        <v>206</v>
      </c>
      <c r="AP73" s="23" t="s">
        <v>6291</v>
      </c>
      <c r="AQ73" s="23" t="s">
        <v>6291</v>
      </c>
      <c r="AR73" s="23">
        <v>0</v>
      </c>
      <c r="AS73" s="23" t="s">
        <v>72</v>
      </c>
      <c r="AT73" s="23" t="s">
        <v>72</v>
      </c>
      <c r="AU73" s="23" t="s">
        <v>72</v>
      </c>
      <c r="AV73" s="23" t="s">
        <v>277</v>
      </c>
      <c r="AW73" s="23" t="s">
        <v>277</v>
      </c>
      <c r="AX73" s="23" t="s">
        <v>72</v>
      </c>
      <c r="AY73" s="23" t="s">
        <v>72</v>
      </c>
      <c r="AZ73" s="23" t="s">
        <v>72</v>
      </c>
      <c r="BA73" s="23" t="s">
        <v>72</v>
      </c>
      <c r="BB73" s="23" t="s">
        <v>6335</v>
      </c>
      <c r="BC73" s="23" t="s">
        <v>6916</v>
      </c>
      <c r="BD73" s="23" t="s">
        <v>6916</v>
      </c>
      <c r="BE73" s="23">
        <v>0</v>
      </c>
      <c r="BF73" s="23" t="s">
        <v>72</v>
      </c>
      <c r="BG73" s="23" t="s">
        <v>72</v>
      </c>
      <c r="BH73" s="23" t="s">
        <v>72</v>
      </c>
      <c r="BI73" s="23" t="s">
        <v>569</v>
      </c>
      <c r="BJ73" s="23" t="s">
        <v>639</v>
      </c>
      <c r="BK73" s="23">
        <v>0</v>
      </c>
      <c r="BL73" s="23" t="s">
        <v>72</v>
      </c>
      <c r="BM73" s="23" t="s">
        <v>72</v>
      </c>
      <c r="BN73" s="23" t="s">
        <v>72</v>
      </c>
      <c r="BO73" s="350">
        <v>3</v>
      </c>
      <c r="BP73" s="350">
        <v>3</v>
      </c>
      <c r="BQ73" s="350">
        <v>0</v>
      </c>
      <c r="BR73" s="350">
        <v>0</v>
      </c>
      <c r="BS73" s="350">
        <v>0</v>
      </c>
      <c r="BT73" s="351">
        <v>0</v>
      </c>
      <c r="BU73" s="23" t="s">
        <v>38</v>
      </c>
      <c r="BV73" s="23" t="s">
        <v>39</v>
      </c>
      <c r="BW73" s="23" t="s">
        <v>72</v>
      </c>
      <c r="BX73" s="23" t="s">
        <v>72</v>
      </c>
      <c r="BY73" s="23" t="s">
        <v>72</v>
      </c>
      <c r="BZ73" s="23" t="s">
        <v>72</v>
      </c>
      <c r="CA73" s="23">
        <v>4</v>
      </c>
      <c r="CB73" s="23">
        <v>4</v>
      </c>
      <c r="CC73" s="23">
        <v>4</v>
      </c>
      <c r="CD73" s="23">
        <v>0</v>
      </c>
      <c r="CE73" s="23">
        <v>0</v>
      </c>
      <c r="CF73" s="23">
        <v>0</v>
      </c>
      <c r="CG73" s="23">
        <v>2</v>
      </c>
      <c r="CH73" s="23">
        <v>2</v>
      </c>
      <c r="CI73" s="23">
        <v>2</v>
      </c>
      <c r="CJ73" s="23">
        <v>0</v>
      </c>
      <c r="CK73" s="23">
        <v>0</v>
      </c>
      <c r="CL73" s="23">
        <v>0</v>
      </c>
      <c r="CM73" s="23">
        <v>0</v>
      </c>
      <c r="CN73" s="23">
        <v>0</v>
      </c>
      <c r="CO73" s="23">
        <v>0</v>
      </c>
      <c r="CP73" s="23">
        <v>0</v>
      </c>
      <c r="CQ73" s="23">
        <v>0</v>
      </c>
      <c r="CR73" s="23">
        <v>0</v>
      </c>
      <c r="CS73" s="23">
        <v>0</v>
      </c>
      <c r="CT73" s="23">
        <v>0</v>
      </c>
      <c r="CU73" s="23">
        <v>0</v>
      </c>
      <c r="CV73" s="23">
        <v>0</v>
      </c>
      <c r="CW73" s="23">
        <v>0</v>
      </c>
      <c r="CX73" s="23">
        <v>0</v>
      </c>
      <c r="CY73" s="23">
        <v>0</v>
      </c>
      <c r="CZ73" s="23">
        <v>0</v>
      </c>
      <c r="DA73" s="23">
        <v>0</v>
      </c>
      <c r="DB73" s="23">
        <v>0</v>
      </c>
      <c r="DC73" s="23">
        <v>0</v>
      </c>
      <c r="DD73" s="23">
        <v>0</v>
      </c>
      <c r="DE73" s="23">
        <v>0</v>
      </c>
      <c r="DF73" s="23">
        <v>0</v>
      </c>
      <c r="DG73" s="23">
        <v>0</v>
      </c>
      <c r="DH73" s="23">
        <v>0</v>
      </c>
      <c r="DI73" s="23">
        <v>0</v>
      </c>
      <c r="DJ73" s="23">
        <v>0</v>
      </c>
      <c r="DK73" s="23" t="s">
        <v>6331</v>
      </c>
      <c r="DL73" s="23" t="s">
        <v>6331</v>
      </c>
      <c r="DM73" s="23" t="s">
        <v>72</v>
      </c>
      <c r="DN73" s="23" t="s">
        <v>72</v>
      </c>
      <c r="DO73" s="23" t="s">
        <v>72</v>
      </c>
      <c r="DP73" s="23" t="s">
        <v>72</v>
      </c>
      <c r="DQ73" s="23" t="s">
        <v>7175</v>
      </c>
      <c r="DR73" s="23" t="s">
        <v>7175</v>
      </c>
      <c r="DS73" s="23" t="s">
        <v>72</v>
      </c>
      <c r="DT73" s="23" t="s">
        <v>72</v>
      </c>
      <c r="DU73" s="23" t="s">
        <v>72</v>
      </c>
      <c r="DV73" s="23" t="s">
        <v>72</v>
      </c>
      <c r="DW73" s="23">
        <v>80</v>
      </c>
      <c r="DX73" s="23">
        <v>80</v>
      </c>
      <c r="DY73" s="23">
        <v>80</v>
      </c>
      <c r="DZ73" s="23">
        <v>0</v>
      </c>
      <c r="EA73" s="23">
        <v>0</v>
      </c>
      <c r="EB73" s="23">
        <v>0</v>
      </c>
      <c r="EC73" s="23">
        <v>80</v>
      </c>
      <c r="ED73" s="23">
        <v>80</v>
      </c>
      <c r="EE73" s="23">
        <v>80</v>
      </c>
      <c r="EF73" s="23">
        <v>80</v>
      </c>
      <c r="EG73" s="23">
        <v>0</v>
      </c>
      <c r="EH73" s="23">
        <v>0</v>
      </c>
      <c r="EI73" s="23">
        <v>0</v>
      </c>
      <c r="EJ73" s="23">
        <v>80</v>
      </c>
      <c r="EK73" s="23">
        <v>0</v>
      </c>
      <c r="EL73" s="23">
        <v>0</v>
      </c>
      <c r="EM73" s="23">
        <v>0</v>
      </c>
      <c r="EN73" s="23">
        <v>0</v>
      </c>
      <c r="EO73" s="23">
        <v>0</v>
      </c>
      <c r="EP73" s="23">
        <v>0</v>
      </c>
      <c r="EQ73" s="23">
        <v>0</v>
      </c>
      <c r="ER73" s="23">
        <v>0</v>
      </c>
      <c r="ES73" s="23">
        <v>0</v>
      </c>
      <c r="ET73" s="23">
        <v>0</v>
      </c>
      <c r="EU73" s="23">
        <v>0</v>
      </c>
      <c r="EV73" s="23">
        <v>0</v>
      </c>
      <c r="EW73" s="23">
        <v>0</v>
      </c>
      <c r="EX73" s="23">
        <v>0</v>
      </c>
      <c r="EY73" s="23">
        <v>0</v>
      </c>
      <c r="EZ73" s="23">
        <v>0</v>
      </c>
      <c r="FA73" s="23">
        <v>0</v>
      </c>
      <c r="FB73" s="23">
        <v>0</v>
      </c>
      <c r="FC73" s="23">
        <v>0</v>
      </c>
      <c r="FD73" s="23">
        <v>0</v>
      </c>
      <c r="FE73" s="23">
        <v>0</v>
      </c>
      <c r="FF73" s="23">
        <v>0</v>
      </c>
      <c r="FG73" s="23">
        <v>0</v>
      </c>
      <c r="FH73" s="23">
        <v>0</v>
      </c>
      <c r="FI73" s="23">
        <v>0</v>
      </c>
      <c r="FJ73" s="23">
        <v>0</v>
      </c>
      <c r="FK73" s="23">
        <v>0</v>
      </c>
      <c r="FL73" s="23">
        <v>0</v>
      </c>
      <c r="FM73" s="23">
        <v>80</v>
      </c>
      <c r="FN73" s="23" t="s">
        <v>152</v>
      </c>
      <c r="FO73" s="23" t="s">
        <v>444</v>
      </c>
      <c r="FP73" s="23">
        <v>0</v>
      </c>
      <c r="FQ73" s="23" t="s">
        <v>72</v>
      </c>
      <c r="FR73" s="23" t="s">
        <v>72</v>
      </c>
      <c r="FS73" s="23" t="s">
        <v>72</v>
      </c>
      <c r="FT73" s="23" t="s">
        <v>6339</v>
      </c>
      <c r="FU73" s="23" t="s">
        <v>6696</v>
      </c>
      <c r="FV73" s="23">
        <v>0</v>
      </c>
      <c r="FW73" s="23" t="s">
        <v>72</v>
      </c>
      <c r="FX73" s="23" t="s">
        <v>72</v>
      </c>
      <c r="FY73" s="23" t="s">
        <v>72</v>
      </c>
      <c r="FZ73" s="23" t="s">
        <v>6339</v>
      </c>
      <c r="GA73" s="23" t="s">
        <v>6696</v>
      </c>
      <c r="GB73" s="23" t="s">
        <v>72</v>
      </c>
      <c r="GC73" s="23" t="s">
        <v>72</v>
      </c>
      <c r="GD73" s="23" t="s">
        <v>72</v>
      </c>
      <c r="GE73" s="23" t="s">
        <v>72</v>
      </c>
      <c r="GF73" s="23">
        <v>33</v>
      </c>
      <c r="GG73" s="23">
        <v>33</v>
      </c>
      <c r="GH73" s="23">
        <v>33</v>
      </c>
      <c r="GI73" s="23">
        <v>0</v>
      </c>
      <c r="GJ73" s="23">
        <v>0</v>
      </c>
      <c r="GK73" s="23">
        <v>0</v>
      </c>
      <c r="GL73" s="23">
        <v>31</v>
      </c>
      <c r="GM73" s="23">
        <v>31</v>
      </c>
      <c r="GN73" s="23">
        <v>31</v>
      </c>
      <c r="GO73" s="23">
        <v>0</v>
      </c>
      <c r="GP73" s="23">
        <v>0</v>
      </c>
      <c r="GQ73" s="23">
        <v>0</v>
      </c>
      <c r="GR73" s="23">
        <v>0</v>
      </c>
      <c r="GS73" s="23">
        <v>0</v>
      </c>
      <c r="GT73" s="23">
        <v>0</v>
      </c>
      <c r="GU73" s="23">
        <v>0</v>
      </c>
      <c r="GV73" s="23">
        <v>0</v>
      </c>
      <c r="GW73" s="23">
        <v>0</v>
      </c>
      <c r="GX73" s="23">
        <v>0</v>
      </c>
      <c r="GY73" s="23">
        <v>0</v>
      </c>
      <c r="GZ73" s="23">
        <v>0</v>
      </c>
      <c r="HA73" s="23">
        <v>0</v>
      </c>
      <c r="HB73" s="23">
        <v>0</v>
      </c>
      <c r="HC73" s="23">
        <v>0</v>
      </c>
      <c r="HD73" s="23">
        <v>0</v>
      </c>
      <c r="HE73" s="23">
        <v>0</v>
      </c>
      <c r="HF73" s="23">
        <v>0</v>
      </c>
      <c r="HG73" s="23">
        <v>0</v>
      </c>
      <c r="HH73" s="23">
        <v>0</v>
      </c>
      <c r="HI73" s="23">
        <v>0</v>
      </c>
      <c r="HJ73" s="23">
        <v>0</v>
      </c>
      <c r="HK73" s="23">
        <v>0</v>
      </c>
      <c r="HL73" s="23">
        <v>0</v>
      </c>
      <c r="HM73" s="23">
        <v>0</v>
      </c>
      <c r="HN73" s="23">
        <v>0</v>
      </c>
      <c r="HO73" s="23">
        <v>0</v>
      </c>
      <c r="HP73" s="23" t="s">
        <v>68</v>
      </c>
      <c r="HQ73" s="23">
        <v>33</v>
      </c>
      <c r="HR73" s="23">
        <v>31</v>
      </c>
      <c r="HS73" s="23">
        <v>0</v>
      </c>
      <c r="HT73" s="23">
        <v>0</v>
      </c>
      <c r="HU73" s="23">
        <v>0</v>
      </c>
      <c r="HV73" s="23">
        <v>0</v>
      </c>
      <c r="HW73" s="22">
        <v>31</v>
      </c>
      <c r="HX73" s="22">
        <v>17</v>
      </c>
      <c r="HY73" s="23">
        <v>97</v>
      </c>
      <c r="HZ73" s="23">
        <v>13</v>
      </c>
      <c r="IA73" s="23"/>
      <c r="IB73" s="23"/>
      <c r="IC73" s="25" t="s">
        <v>7455</v>
      </c>
      <c r="ID73" s="26">
        <v>72</v>
      </c>
      <c r="IE73" s="260" t="s">
        <v>6420</v>
      </c>
      <c r="IF73" s="25" t="s">
        <v>7139</v>
      </c>
      <c r="IG73" s="260" t="s">
        <v>6421</v>
      </c>
      <c r="IH73" s="260" t="s">
        <v>6422</v>
      </c>
      <c r="II73" s="342" t="s">
        <v>6421</v>
      </c>
      <c r="IJ73" s="260">
        <v>44931</v>
      </c>
      <c r="IK73" s="261">
        <v>3</v>
      </c>
      <c r="IL73" s="262" t="s">
        <v>7176</v>
      </c>
      <c r="IM73" s="262" t="s">
        <v>6427</v>
      </c>
      <c r="IN73" s="262" t="s">
        <v>7177</v>
      </c>
      <c r="IO73" s="262" t="s">
        <v>72</v>
      </c>
      <c r="IP73" s="262" t="s">
        <v>72</v>
      </c>
      <c r="IQ73" s="262" t="s">
        <v>72</v>
      </c>
      <c r="IR73" s="262">
        <v>2</v>
      </c>
      <c r="IS73" s="262">
        <v>1</v>
      </c>
      <c r="IT73" s="262" t="s">
        <v>6406</v>
      </c>
      <c r="IU73" s="262" t="s">
        <v>6406</v>
      </c>
    </row>
    <row r="74" spans="1:255" ht="114.75">
      <c r="A74" s="22">
        <v>73</v>
      </c>
      <c r="B74" s="22" t="s">
        <v>6192</v>
      </c>
      <c r="C74" s="22" t="s">
        <v>277</v>
      </c>
      <c r="D74" s="22" t="s">
        <v>6922</v>
      </c>
      <c r="E74" s="22" t="s">
        <v>6917</v>
      </c>
      <c r="F74" s="22" t="s">
        <v>153</v>
      </c>
      <c r="G74" s="22" t="s">
        <v>6918</v>
      </c>
      <c r="H74" s="22" t="s">
        <v>6919</v>
      </c>
      <c r="I74" s="22">
        <v>2</v>
      </c>
      <c r="J74" s="22" t="s">
        <v>6920</v>
      </c>
      <c r="K74" s="24" t="s">
        <v>7165</v>
      </c>
      <c r="L74" s="24" t="s">
        <v>7212</v>
      </c>
      <c r="M74" s="22" t="s">
        <v>6334</v>
      </c>
      <c r="N74" s="22" t="s">
        <v>7456</v>
      </c>
      <c r="O74" s="22" t="s">
        <v>7168</v>
      </c>
      <c r="P74" s="22" t="s">
        <v>6131</v>
      </c>
      <c r="Q74" s="22" t="s">
        <v>7169</v>
      </c>
      <c r="R74" s="22" t="s">
        <v>7170</v>
      </c>
      <c r="S74" s="22" t="s">
        <v>7171</v>
      </c>
      <c r="T74" s="22" t="s">
        <v>7457</v>
      </c>
      <c r="U74" s="22">
        <v>73</v>
      </c>
      <c r="V74" s="22"/>
      <c r="W74" s="22" t="b">
        <v>0</v>
      </c>
      <c r="X74" s="22" t="b">
        <v>0</v>
      </c>
      <c r="Y74" s="22" t="s">
        <v>72</v>
      </c>
      <c r="Z74" s="22" t="b">
        <v>1</v>
      </c>
      <c r="AA74" s="22">
        <v>22</v>
      </c>
      <c r="AB74" s="22" t="b">
        <v>0</v>
      </c>
      <c r="AC74" s="22" t="b">
        <v>1</v>
      </c>
      <c r="AD74" s="22">
        <v>0</v>
      </c>
      <c r="AE74" s="22"/>
      <c r="AF74" s="22">
        <v>0</v>
      </c>
      <c r="AG74" s="22">
        <v>0</v>
      </c>
      <c r="AH74" s="23"/>
      <c r="AI74" s="350" t="s">
        <v>6292</v>
      </c>
      <c r="AJ74" s="350" t="s">
        <v>6291</v>
      </c>
      <c r="AK74" s="22">
        <v>4</v>
      </c>
      <c r="AL74" s="258" t="s">
        <v>5765</v>
      </c>
      <c r="AM74" s="258" t="s">
        <v>7173</v>
      </c>
      <c r="AN74" s="258" t="s">
        <v>7458</v>
      </c>
      <c r="AO74" s="22" t="s">
        <v>206</v>
      </c>
      <c r="AP74" s="23" t="s">
        <v>6291</v>
      </c>
      <c r="AQ74" s="23" t="s">
        <v>6291</v>
      </c>
      <c r="AR74" s="23">
        <v>0</v>
      </c>
      <c r="AS74" s="23" t="s">
        <v>72</v>
      </c>
      <c r="AT74" s="23" t="s">
        <v>72</v>
      </c>
      <c r="AU74" s="23" t="s">
        <v>72</v>
      </c>
      <c r="AV74" s="23" t="s">
        <v>277</v>
      </c>
      <c r="AW74" s="23" t="s">
        <v>277</v>
      </c>
      <c r="AX74" s="23" t="s">
        <v>72</v>
      </c>
      <c r="AY74" s="23" t="s">
        <v>72</v>
      </c>
      <c r="AZ74" s="23" t="s">
        <v>72</v>
      </c>
      <c r="BA74" s="23" t="s">
        <v>72</v>
      </c>
      <c r="BB74" s="23" t="s">
        <v>6335</v>
      </c>
      <c r="BC74" s="23" t="s">
        <v>6922</v>
      </c>
      <c r="BD74" s="23" t="s">
        <v>6922</v>
      </c>
      <c r="BE74" s="23">
        <v>0</v>
      </c>
      <c r="BF74" s="23" t="s">
        <v>72</v>
      </c>
      <c r="BG74" s="23" t="s">
        <v>72</v>
      </c>
      <c r="BH74" s="23" t="s">
        <v>72</v>
      </c>
      <c r="BI74" s="23" t="s">
        <v>569</v>
      </c>
      <c r="BJ74" s="23" t="s">
        <v>639</v>
      </c>
      <c r="BK74" s="23">
        <v>0</v>
      </c>
      <c r="BL74" s="23" t="s">
        <v>72</v>
      </c>
      <c r="BM74" s="23" t="s">
        <v>72</v>
      </c>
      <c r="BN74" s="23" t="s">
        <v>72</v>
      </c>
      <c r="BO74" s="350">
        <v>3</v>
      </c>
      <c r="BP74" s="350">
        <v>3</v>
      </c>
      <c r="BQ74" s="350">
        <v>0</v>
      </c>
      <c r="BR74" s="350">
        <v>0</v>
      </c>
      <c r="BS74" s="350">
        <v>0</v>
      </c>
      <c r="BT74" s="351">
        <v>0</v>
      </c>
      <c r="BU74" s="23" t="s">
        <v>38</v>
      </c>
      <c r="BV74" s="23" t="s">
        <v>39</v>
      </c>
      <c r="BW74" s="23" t="s">
        <v>72</v>
      </c>
      <c r="BX74" s="23" t="s">
        <v>72</v>
      </c>
      <c r="BY74" s="23" t="s">
        <v>72</v>
      </c>
      <c r="BZ74" s="23" t="s">
        <v>72</v>
      </c>
      <c r="CA74" s="23">
        <v>4</v>
      </c>
      <c r="CB74" s="23">
        <v>4</v>
      </c>
      <c r="CC74" s="23">
        <v>4</v>
      </c>
      <c r="CD74" s="23">
        <v>0</v>
      </c>
      <c r="CE74" s="23">
        <v>0</v>
      </c>
      <c r="CF74" s="23">
        <v>0</v>
      </c>
      <c r="CG74" s="23">
        <v>2</v>
      </c>
      <c r="CH74" s="23">
        <v>2</v>
      </c>
      <c r="CI74" s="23">
        <v>2</v>
      </c>
      <c r="CJ74" s="23">
        <v>0</v>
      </c>
      <c r="CK74" s="23">
        <v>0</v>
      </c>
      <c r="CL74" s="23">
        <v>0</v>
      </c>
      <c r="CM74" s="23">
        <v>0</v>
      </c>
      <c r="CN74" s="23">
        <v>0</v>
      </c>
      <c r="CO74" s="23">
        <v>0</v>
      </c>
      <c r="CP74" s="23">
        <v>0</v>
      </c>
      <c r="CQ74" s="23">
        <v>0</v>
      </c>
      <c r="CR74" s="23">
        <v>0</v>
      </c>
      <c r="CS74" s="23">
        <v>0</v>
      </c>
      <c r="CT74" s="23">
        <v>0</v>
      </c>
      <c r="CU74" s="23">
        <v>0</v>
      </c>
      <c r="CV74" s="23">
        <v>0</v>
      </c>
      <c r="CW74" s="23">
        <v>0</v>
      </c>
      <c r="CX74" s="23">
        <v>0</v>
      </c>
      <c r="CY74" s="23">
        <v>0</v>
      </c>
      <c r="CZ74" s="23">
        <v>0</v>
      </c>
      <c r="DA74" s="23">
        <v>0</v>
      </c>
      <c r="DB74" s="23">
        <v>0</v>
      </c>
      <c r="DC74" s="23">
        <v>0</v>
      </c>
      <c r="DD74" s="23">
        <v>0</v>
      </c>
      <c r="DE74" s="23">
        <v>0</v>
      </c>
      <c r="DF74" s="23">
        <v>0</v>
      </c>
      <c r="DG74" s="23">
        <v>0</v>
      </c>
      <c r="DH74" s="23">
        <v>0</v>
      </c>
      <c r="DI74" s="23">
        <v>0</v>
      </c>
      <c r="DJ74" s="23">
        <v>0</v>
      </c>
      <c r="DK74" s="23" t="s">
        <v>6331</v>
      </c>
      <c r="DL74" s="23" t="s">
        <v>6331</v>
      </c>
      <c r="DM74" s="23" t="s">
        <v>72</v>
      </c>
      <c r="DN74" s="23" t="s">
        <v>72</v>
      </c>
      <c r="DO74" s="23" t="s">
        <v>72</v>
      </c>
      <c r="DP74" s="23" t="s">
        <v>72</v>
      </c>
      <c r="DQ74" s="23" t="s">
        <v>7175</v>
      </c>
      <c r="DR74" s="23" t="s">
        <v>7175</v>
      </c>
      <c r="DS74" s="23" t="s">
        <v>72</v>
      </c>
      <c r="DT74" s="23" t="s">
        <v>72</v>
      </c>
      <c r="DU74" s="23" t="s">
        <v>72</v>
      </c>
      <c r="DV74" s="23" t="s">
        <v>72</v>
      </c>
      <c r="DW74" s="23">
        <v>80</v>
      </c>
      <c r="DX74" s="23">
        <v>80</v>
      </c>
      <c r="DY74" s="23">
        <v>80</v>
      </c>
      <c r="DZ74" s="23">
        <v>0</v>
      </c>
      <c r="EA74" s="23">
        <v>0</v>
      </c>
      <c r="EB74" s="23">
        <v>0</v>
      </c>
      <c r="EC74" s="23">
        <v>80</v>
      </c>
      <c r="ED74" s="23">
        <v>80</v>
      </c>
      <c r="EE74" s="23">
        <v>80</v>
      </c>
      <c r="EF74" s="23">
        <v>80</v>
      </c>
      <c r="EG74" s="23">
        <v>0</v>
      </c>
      <c r="EH74" s="23">
        <v>0</v>
      </c>
      <c r="EI74" s="23">
        <v>0</v>
      </c>
      <c r="EJ74" s="23">
        <v>80</v>
      </c>
      <c r="EK74" s="23">
        <v>0</v>
      </c>
      <c r="EL74" s="23">
        <v>0</v>
      </c>
      <c r="EM74" s="23">
        <v>0</v>
      </c>
      <c r="EN74" s="23">
        <v>0</v>
      </c>
      <c r="EO74" s="23">
        <v>0</v>
      </c>
      <c r="EP74" s="23">
        <v>0</v>
      </c>
      <c r="EQ74" s="23">
        <v>0</v>
      </c>
      <c r="ER74" s="23">
        <v>0</v>
      </c>
      <c r="ES74" s="23">
        <v>0</v>
      </c>
      <c r="ET74" s="23">
        <v>0</v>
      </c>
      <c r="EU74" s="23">
        <v>0</v>
      </c>
      <c r="EV74" s="23">
        <v>0</v>
      </c>
      <c r="EW74" s="23">
        <v>0</v>
      </c>
      <c r="EX74" s="23">
        <v>0</v>
      </c>
      <c r="EY74" s="23">
        <v>0</v>
      </c>
      <c r="EZ74" s="23">
        <v>0</v>
      </c>
      <c r="FA74" s="23">
        <v>0</v>
      </c>
      <c r="FB74" s="23">
        <v>0</v>
      </c>
      <c r="FC74" s="23">
        <v>0</v>
      </c>
      <c r="FD74" s="23">
        <v>0</v>
      </c>
      <c r="FE74" s="23">
        <v>0</v>
      </c>
      <c r="FF74" s="23">
        <v>0</v>
      </c>
      <c r="FG74" s="23">
        <v>0</v>
      </c>
      <c r="FH74" s="23">
        <v>0</v>
      </c>
      <c r="FI74" s="23">
        <v>0</v>
      </c>
      <c r="FJ74" s="23">
        <v>0</v>
      </c>
      <c r="FK74" s="23">
        <v>0</v>
      </c>
      <c r="FL74" s="23">
        <v>0</v>
      </c>
      <c r="FM74" s="23">
        <v>80</v>
      </c>
      <c r="FN74" s="23" t="s">
        <v>152</v>
      </c>
      <c r="FO74" s="23" t="s">
        <v>444</v>
      </c>
      <c r="FP74" s="23">
        <v>0</v>
      </c>
      <c r="FQ74" s="23" t="s">
        <v>72</v>
      </c>
      <c r="FR74" s="23" t="s">
        <v>72</v>
      </c>
      <c r="FS74" s="23" t="s">
        <v>72</v>
      </c>
      <c r="FT74" s="23" t="s">
        <v>6446</v>
      </c>
      <c r="FU74" s="23" t="s">
        <v>6347</v>
      </c>
      <c r="FV74" s="23">
        <v>0</v>
      </c>
      <c r="FW74" s="23" t="s">
        <v>72</v>
      </c>
      <c r="FX74" s="23" t="s">
        <v>72</v>
      </c>
      <c r="FY74" s="23" t="s">
        <v>72</v>
      </c>
      <c r="FZ74" s="23" t="s">
        <v>6446</v>
      </c>
      <c r="GA74" s="23" t="s">
        <v>6347</v>
      </c>
      <c r="GB74" s="23" t="s">
        <v>72</v>
      </c>
      <c r="GC74" s="23" t="s">
        <v>72</v>
      </c>
      <c r="GD74" s="23" t="s">
        <v>72</v>
      </c>
      <c r="GE74" s="23" t="s">
        <v>72</v>
      </c>
      <c r="GF74" s="23">
        <v>23</v>
      </c>
      <c r="GG74" s="23">
        <v>23</v>
      </c>
      <c r="GH74" s="23">
        <v>23</v>
      </c>
      <c r="GI74" s="23">
        <v>0</v>
      </c>
      <c r="GJ74" s="23">
        <v>0</v>
      </c>
      <c r="GK74" s="23">
        <v>0</v>
      </c>
      <c r="GL74" s="23">
        <v>27</v>
      </c>
      <c r="GM74" s="23">
        <v>27</v>
      </c>
      <c r="GN74" s="23">
        <v>27</v>
      </c>
      <c r="GO74" s="23">
        <v>0</v>
      </c>
      <c r="GP74" s="23">
        <v>0</v>
      </c>
      <c r="GQ74" s="23">
        <v>0</v>
      </c>
      <c r="GR74" s="23">
        <v>0</v>
      </c>
      <c r="GS74" s="23">
        <v>0</v>
      </c>
      <c r="GT74" s="23">
        <v>0</v>
      </c>
      <c r="GU74" s="23">
        <v>0</v>
      </c>
      <c r="GV74" s="23">
        <v>0</v>
      </c>
      <c r="GW74" s="23">
        <v>0</v>
      </c>
      <c r="GX74" s="23">
        <v>0</v>
      </c>
      <c r="GY74" s="23">
        <v>0</v>
      </c>
      <c r="GZ74" s="23">
        <v>0</v>
      </c>
      <c r="HA74" s="23">
        <v>0</v>
      </c>
      <c r="HB74" s="23">
        <v>0</v>
      </c>
      <c r="HC74" s="23">
        <v>0</v>
      </c>
      <c r="HD74" s="23">
        <v>0</v>
      </c>
      <c r="HE74" s="23">
        <v>0</v>
      </c>
      <c r="HF74" s="23">
        <v>0</v>
      </c>
      <c r="HG74" s="23">
        <v>0</v>
      </c>
      <c r="HH74" s="23">
        <v>0</v>
      </c>
      <c r="HI74" s="23">
        <v>0</v>
      </c>
      <c r="HJ74" s="23">
        <v>0</v>
      </c>
      <c r="HK74" s="23">
        <v>0</v>
      </c>
      <c r="HL74" s="23">
        <v>0</v>
      </c>
      <c r="HM74" s="23">
        <v>0</v>
      </c>
      <c r="HN74" s="23">
        <v>0</v>
      </c>
      <c r="HO74" s="23">
        <v>0</v>
      </c>
      <c r="HP74" s="23" t="s">
        <v>68</v>
      </c>
      <c r="HQ74" s="23">
        <v>23</v>
      </c>
      <c r="HR74" s="23">
        <v>27</v>
      </c>
      <c r="HS74" s="23">
        <v>0</v>
      </c>
      <c r="HT74" s="23">
        <v>0</v>
      </c>
      <c r="HU74" s="23">
        <v>0</v>
      </c>
      <c r="HV74" s="23">
        <v>0</v>
      </c>
      <c r="HW74" s="22">
        <v>23</v>
      </c>
      <c r="HX74" s="22">
        <v>1</v>
      </c>
      <c r="HY74" s="23">
        <v>97</v>
      </c>
      <c r="HZ74" s="23">
        <v>13</v>
      </c>
      <c r="IA74" s="23"/>
      <c r="IB74" s="23"/>
      <c r="IC74" s="25" t="s">
        <v>7459</v>
      </c>
      <c r="ID74" s="26">
        <v>73</v>
      </c>
      <c r="IE74" s="260" t="s">
        <v>6420</v>
      </c>
      <c r="IF74" s="25" t="s">
        <v>7140</v>
      </c>
      <c r="IG74" s="260" t="s">
        <v>6421</v>
      </c>
      <c r="IH74" s="260" t="s">
        <v>6422</v>
      </c>
      <c r="II74" s="342" t="s">
        <v>6421</v>
      </c>
      <c r="IJ74" s="260">
        <v>44931</v>
      </c>
      <c r="IK74" s="261">
        <v>3</v>
      </c>
      <c r="IL74" s="262" t="s">
        <v>7176</v>
      </c>
      <c r="IM74" s="262" t="s">
        <v>6427</v>
      </c>
      <c r="IN74" s="262" t="s">
        <v>7177</v>
      </c>
      <c r="IO74" s="262" t="s">
        <v>72</v>
      </c>
      <c r="IP74" s="262" t="s">
        <v>72</v>
      </c>
      <c r="IQ74" s="262" t="s">
        <v>72</v>
      </c>
      <c r="IR74" s="262">
        <v>2</v>
      </c>
      <c r="IS74" s="262">
        <v>1</v>
      </c>
      <c r="IT74" s="262" t="s">
        <v>6406</v>
      </c>
      <c r="IU74" s="262" t="s">
        <v>6406</v>
      </c>
    </row>
    <row r="75" spans="1:255" ht="114.75">
      <c r="A75" s="22">
        <v>74</v>
      </c>
      <c r="B75" s="22" t="s">
        <v>6192</v>
      </c>
      <c r="C75" s="22" t="s">
        <v>277</v>
      </c>
      <c r="D75" s="22" t="s">
        <v>6928</v>
      </c>
      <c r="E75" s="22" t="s">
        <v>6923</v>
      </c>
      <c r="F75" s="22" t="s">
        <v>153</v>
      </c>
      <c r="G75" s="22" t="s">
        <v>6924</v>
      </c>
      <c r="H75" s="22" t="s">
        <v>6925</v>
      </c>
      <c r="I75" s="22">
        <v>2</v>
      </c>
      <c r="J75" s="22" t="s">
        <v>6926</v>
      </c>
      <c r="K75" s="24" t="s">
        <v>7165</v>
      </c>
      <c r="L75" s="24" t="s">
        <v>7212</v>
      </c>
      <c r="M75" s="22" t="s">
        <v>6334</v>
      </c>
      <c r="N75" s="22" t="s">
        <v>7460</v>
      </c>
      <c r="O75" s="22" t="s">
        <v>7179</v>
      </c>
      <c r="P75" s="22" t="s">
        <v>6131</v>
      </c>
      <c r="Q75" s="22" t="s">
        <v>7461</v>
      </c>
      <c r="R75" s="22" t="s">
        <v>7462</v>
      </c>
      <c r="S75" s="22" t="s">
        <v>7171</v>
      </c>
      <c r="T75" s="22" t="s">
        <v>7463</v>
      </c>
      <c r="U75" s="22">
        <v>74</v>
      </c>
      <c r="V75" s="22"/>
      <c r="W75" s="22" t="b">
        <v>0</v>
      </c>
      <c r="X75" s="22" t="b">
        <v>0</v>
      </c>
      <c r="Y75" s="22" t="s">
        <v>72</v>
      </c>
      <c r="Z75" s="22" t="b">
        <v>1</v>
      </c>
      <c r="AA75" s="22">
        <v>20</v>
      </c>
      <c r="AB75" s="22" t="b">
        <v>0</v>
      </c>
      <c r="AC75" s="22" t="b">
        <v>1</v>
      </c>
      <c r="AD75" s="22">
        <v>0</v>
      </c>
      <c r="AE75" s="22"/>
      <c r="AF75" s="22">
        <v>0</v>
      </c>
      <c r="AG75" s="22">
        <v>0</v>
      </c>
      <c r="AH75" s="23"/>
      <c r="AI75" s="350" t="s">
        <v>6292</v>
      </c>
      <c r="AJ75" s="350" t="s">
        <v>6291</v>
      </c>
      <c r="AK75" s="22">
        <v>4</v>
      </c>
      <c r="AL75" s="258" t="s">
        <v>5765</v>
      </c>
      <c r="AM75" s="258" t="s">
        <v>7173</v>
      </c>
      <c r="AN75" s="258" t="s">
        <v>7458</v>
      </c>
      <c r="AO75" s="22" t="s">
        <v>206</v>
      </c>
      <c r="AP75" s="23" t="s">
        <v>6291</v>
      </c>
      <c r="AQ75" s="23" t="s">
        <v>6291</v>
      </c>
      <c r="AR75" s="23">
        <v>0</v>
      </c>
      <c r="AS75" s="23" t="s">
        <v>72</v>
      </c>
      <c r="AT75" s="23" t="s">
        <v>72</v>
      </c>
      <c r="AU75" s="23" t="s">
        <v>72</v>
      </c>
      <c r="AV75" s="23" t="s">
        <v>277</v>
      </c>
      <c r="AW75" s="23" t="s">
        <v>277</v>
      </c>
      <c r="AX75" s="23" t="s">
        <v>72</v>
      </c>
      <c r="AY75" s="23" t="s">
        <v>72</v>
      </c>
      <c r="AZ75" s="23" t="s">
        <v>72</v>
      </c>
      <c r="BA75" s="23" t="s">
        <v>72</v>
      </c>
      <c r="BB75" s="23" t="s">
        <v>6335</v>
      </c>
      <c r="BC75" s="23" t="s">
        <v>6928</v>
      </c>
      <c r="BD75" s="23" t="s">
        <v>6928</v>
      </c>
      <c r="BE75" s="23">
        <v>0</v>
      </c>
      <c r="BF75" s="23" t="s">
        <v>72</v>
      </c>
      <c r="BG75" s="23" t="s">
        <v>72</v>
      </c>
      <c r="BH75" s="23" t="s">
        <v>72</v>
      </c>
      <c r="BI75" s="23" t="s">
        <v>6435</v>
      </c>
      <c r="BJ75" s="23" t="s">
        <v>639</v>
      </c>
      <c r="BK75" s="23">
        <v>0</v>
      </c>
      <c r="BL75" s="23" t="s">
        <v>72</v>
      </c>
      <c r="BM75" s="23" t="s">
        <v>72</v>
      </c>
      <c r="BN75" s="23" t="s">
        <v>72</v>
      </c>
      <c r="BO75" s="350">
        <v>3</v>
      </c>
      <c r="BP75" s="350">
        <v>3</v>
      </c>
      <c r="BQ75" s="350">
        <v>0</v>
      </c>
      <c r="BR75" s="350">
        <v>0</v>
      </c>
      <c r="BS75" s="350">
        <v>0</v>
      </c>
      <c r="BT75" s="351">
        <v>0</v>
      </c>
      <c r="BU75" s="23" t="s">
        <v>6929</v>
      </c>
      <c r="BV75" s="23" t="s">
        <v>39</v>
      </c>
      <c r="BW75" s="23" t="s">
        <v>72</v>
      </c>
      <c r="BX75" s="23" t="s">
        <v>72</v>
      </c>
      <c r="BY75" s="23" t="s">
        <v>72</v>
      </c>
      <c r="BZ75" s="23" t="s">
        <v>72</v>
      </c>
      <c r="CA75" s="23">
        <v>6</v>
      </c>
      <c r="CB75" s="23">
        <v>3</v>
      </c>
      <c r="CC75" s="23">
        <v>3</v>
      </c>
      <c r="CD75" s="23">
        <v>0</v>
      </c>
      <c r="CE75" s="23">
        <v>0</v>
      </c>
      <c r="CF75" s="23">
        <v>0</v>
      </c>
      <c r="CG75" s="23">
        <v>2</v>
      </c>
      <c r="CH75" s="23">
        <v>2</v>
      </c>
      <c r="CI75" s="23">
        <v>2</v>
      </c>
      <c r="CJ75" s="23">
        <v>0</v>
      </c>
      <c r="CK75" s="23">
        <v>0</v>
      </c>
      <c r="CL75" s="23">
        <v>0</v>
      </c>
      <c r="CM75" s="23">
        <v>0</v>
      </c>
      <c r="CN75" s="23">
        <v>0</v>
      </c>
      <c r="CO75" s="23">
        <v>0</v>
      </c>
      <c r="CP75" s="23">
        <v>0</v>
      </c>
      <c r="CQ75" s="23">
        <v>0</v>
      </c>
      <c r="CR75" s="23">
        <v>0</v>
      </c>
      <c r="CS75" s="23">
        <v>0</v>
      </c>
      <c r="CT75" s="23">
        <v>0</v>
      </c>
      <c r="CU75" s="23">
        <v>0</v>
      </c>
      <c r="CV75" s="23">
        <v>0</v>
      </c>
      <c r="CW75" s="23">
        <v>0</v>
      </c>
      <c r="CX75" s="23">
        <v>0</v>
      </c>
      <c r="CY75" s="23">
        <v>0</v>
      </c>
      <c r="CZ75" s="23">
        <v>0</v>
      </c>
      <c r="DA75" s="23">
        <v>0</v>
      </c>
      <c r="DB75" s="23">
        <v>0</v>
      </c>
      <c r="DC75" s="23">
        <v>0</v>
      </c>
      <c r="DD75" s="23">
        <v>0</v>
      </c>
      <c r="DE75" s="23">
        <v>0</v>
      </c>
      <c r="DF75" s="23">
        <v>0</v>
      </c>
      <c r="DG75" s="23">
        <v>0</v>
      </c>
      <c r="DH75" s="23">
        <v>0</v>
      </c>
      <c r="DI75" s="23">
        <v>0</v>
      </c>
      <c r="DJ75" s="23">
        <v>0</v>
      </c>
      <c r="DK75" s="23" t="s">
        <v>6930</v>
      </c>
      <c r="DL75" s="23" t="s">
        <v>6331</v>
      </c>
      <c r="DM75" s="23" t="s">
        <v>72</v>
      </c>
      <c r="DN75" s="23" t="s">
        <v>72</v>
      </c>
      <c r="DO75" s="23" t="s">
        <v>72</v>
      </c>
      <c r="DP75" s="23" t="s">
        <v>72</v>
      </c>
      <c r="DQ75" s="23" t="s">
        <v>7464</v>
      </c>
      <c r="DR75" s="23" t="s">
        <v>7175</v>
      </c>
      <c r="DS75" s="23" t="s">
        <v>72</v>
      </c>
      <c r="DT75" s="23" t="s">
        <v>72</v>
      </c>
      <c r="DU75" s="23" t="s">
        <v>72</v>
      </c>
      <c r="DV75" s="23" t="s">
        <v>72</v>
      </c>
      <c r="DW75" s="23">
        <v>120</v>
      </c>
      <c r="DX75" s="23">
        <v>76</v>
      </c>
      <c r="DY75" s="23">
        <v>76</v>
      </c>
      <c r="DZ75" s="23">
        <v>0</v>
      </c>
      <c r="EA75" s="23">
        <v>0</v>
      </c>
      <c r="EB75" s="23">
        <v>0</v>
      </c>
      <c r="EC75" s="23">
        <v>120</v>
      </c>
      <c r="ED75" s="23">
        <v>80</v>
      </c>
      <c r="EE75" s="23">
        <v>80</v>
      </c>
      <c r="EF75" s="23">
        <v>80</v>
      </c>
      <c r="EG75" s="23">
        <v>0</v>
      </c>
      <c r="EH75" s="23">
        <v>0</v>
      </c>
      <c r="EI75" s="23">
        <v>0</v>
      </c>
      <c r="EJ75" s="23">
        <v>80</v>
      </c>
      <c r="EK75" s="23">
        <v>0</v>
      </c>
      <c r="EL75" s="23">
        <v>0</v>
      </c>
      <c r="EM75" s="23">
        <v>0</v>
      </c>
      <c r="EN75" s="23">
        <v>0</v>
      </c>
      <c r="EO75" s="23">
        <v>0</v>
      </c>
      <c r="EP75" s="23">
        <v>0</v>
      </c>
      <c r="EQ75" s="23">
        <v>0</v>
      </c>
      <c r="ER75" s="23">
        <v>0</v>
      </c>
      <c r="ES75" s="23">
        <v>0</v>
      </c>
      <c r="ET75" s="23">
        <v>0</v>
      </c>
      <c r="EU75" s="23">
        <v>0</v>
      </c>
      <c r="EV75" s="23">
        <v>0</v>
      </c>
      <c r="EW75" s="23">
        <v>0</v>
      </c>
      <c r="EX75" s="23">
        <v>0</v>
      </c>
      <c r="EY75" s="23">
        <v>0</v>
      </c>
      <c r="EZ75" s="23">
        <v>0</v>
      </c>
      <c r="FA75" s="23">
        <v>0</v>
      </c>
      <c r="FB75" s="23">
        <v>0</v>
      </c>
      <c r="FC75" s="23">
        <v>0</v>
      </c>
      <c r="FD75" s="23">
        <v>0</v>
      </c>
      <c r="FE75" s="23">
        <v>0</v>
      </c>
      <c r="FF75" s="23">
        <v>0</v>
      </c>
      <c r="FG75" s="23">
        <v>0</v>
      </c>
      <c r="FH75" s="23">
        <v>0</v>
      </c>
      <c r="FI75" s="23">
        <v>0</v>
      </c>
      <c r="FJ75" s="23">
        <v>0</v>
      </c>
      <c r="FK75" s="23">
        <v>0</v>
      </c>
      <c r="FL75" s="23">
        <v>0</v>
      </c>
      <c r="FM75" s="23">
        <v>120</v>
      </c>
      <c r="FN75" s="23" t="s">
        <v>152</v>
      </c>
      <c r="FO75" s="23" t="s">
        <v>444</v>
      </c>
      <c r="FP75" s="23">
        <v>0</v>
      </c>
      <c r="FQ75" s="23" t="s">
        <v>72</v>
      </c>
      <c r="FR75" s="23" t="s">
        <v>72</v>
      </c>
      <c r="FS75" s="23" t="s">
        <v>72</v>
      </c>
      <c r="FT75" s="23" t="s">
        <v>6787</v>
      </c>
      <c r="FU75" s="23" t="s">
        <v>6338</v>
      </c>
      <c r="FV75" s="23">
        <v>0</v>
      </c>
      <c r="FW75" s="23" t="s">
        <v>72</v>
      </c>
      <c r="FX75" s="23" t="s">
        <v>72</v>
      </c>
      <c r="FY75" s="23" t="s">
        <v>72</v>
      </c>
      <c r="FZ75" s="23" t="s">
        <v>6787</v>
      </c>
      <c r="GA75" s="23" t="s">
        <v>6338</v>
      </c>
      <c r="GB75" s="23" t="s">
        <v>72</v>
      </c>
      <c r="GC75" s="23" t="s">
        <v>72</v>
      </c>
      <c r="GD75" s="23" t="s">
        <v>72</v>
      </c>
      <c r="GE75" s="23" t="s">
        <v>72</v>
      </c>
      <c r="GF75" s="23">
        <v>38</v>
      </c>
      <c r="GG75" s="23">
        <v>38</v>
      </c>
      <c r="GH75" s="23">
        <v>38</v>
      </c>
      <c r="GI75" s="23">
        <v>0</v>
      </c>
      <c r="GJ75" s="23">
        <v>0</v>
      </c>
      <c r="GK75" s="23">
        <v>0</v>
      </c>
      <c r="GL75" s="23">
        <v>36</v>
      </c>
      <c r="GM75" s="23">
        <v>36</v>
      </c>
      <c r="GN75" s="23">
        <v>36</v>
      </c>
      <c r="GO75" s="23">
        <v>0</v>
      </c>
      <c r="GP75" s="23">
        <v>0</v>
      </c>
      <c r="GQ75" s="23">
        <v>0</v>
      </c>
      <c r="GR75" s="23">
        <v>0</v>
      </c>
      <c r="GS75" s="23">
        <v>0</v>
      </c>
      <c r="GT75" s="23">
        <v>0</v>
      </c>
      <c r="GU75" s="23">
        <v>0</v>
      </c>
      <c r="GV75" s="23">
        <v>0</v>
      </c>
      <c r="GW75" s="23">
        <v>0</v>
      </c>
      <c r="GX75" s="23">
        <v>0</v>
      </c>
      <c r="GY75" s="23">
        <v>0</v>
      </c>
      <c r="GZ75" s="23">
        <v>0</v>
      </c>
      <c r="HA75" s="23">
        <v>0</v>
      </c>
      <c r="HB75" s="23">
        <v>0</v>
      </c>
      <c r="HC75" s="23">
        <v>0</v>
      </c>
      <c r="HD75" s="23">
        <v>0</v>
      </c>
      <c r="HE75" s="23">
        <v>0</v>
      </c>
      <c r="HF75" s="23">
        <v>0</v>
      </c>
      <c r="HG75" s="23">
        <v>0</v>
      </c>
      <c r="HH75" s="23">
        <v>0</v>
      </c>
      <c r="HI75" s="23">
        <v>0</v>
      </c>
      <c r="HJ75" s="23">
        <v>0</v>
      </c>
      <c r="HK75" s="23">
        <v>0</v>
      </c>
      <c r="HL75" s="23">
        <v>0</v>
      </c>
      <c r="HM75" s="23">
        <v>0</v>
      </c>
      <c r="HN75" s="23">
        <v>0</v>
      </c>
      <c r="HO75" s="23">
        <v>0</v>
      </c>
      <c r="HP75" s="23" t="s">
        <v>68</v>
      </c>
      <c r="HQ75" s="23">
        <v>38</v>
      </c>
      <c r="HR75" s="23">
        <v>36</v>
      </c>
      <c r="HS75" s="23">
        <v>0</v>
      </c>
      <c r="HT75" s="23">
        <v>0</v>
      </c>
      <c r="HU75" s="23">
        <v>0</v>
      </c>
      <c r="HV75" s="23">
        <v>0</v>
      </c>
      <c r="HW75" s="22">
        <v>36</v>
      </c>
      <c r="HX75" s="22">
        <v>16</v>
      </c>
      <c r="HY75" s="23">
        <v>97</v>
      </c>
      <c r="HZ75" s="23">
        <v>13</v>
      </c>
      <c r="IA75" s="23"/>
      <c r="IB75" s="23"/>
      <c r="IC75" s="25" t="s">
        <v>7465</v>
      </c>
      <c r="ID75" s="26">
        <v>74</v>
      </c>
      <c r="IE75" s="260" t="s">
        <v>6420</v>
      </c>
      <c r="IF75" s="25" t="s">
        <v>7141</v>
      </c>
      <c r="IG75" s="260" t="s">
        <v>6421</v>
      </c>
      <c r="IH75" s="260" t="s">
        <v>6422</v>
      </c>
      <c r="II75" s="342" t="s">
        <v>6421</v>
      </c>
      <c r="IJ75" s="260">
        <v>44931</v>
      </c>
      <c r="IK75" s="261">
        <v>3</v>
      </c>
      <c r="IL75" s="262" t="s">
        <v>7176</v>
      </c>
      <c r="IM75" s="262" t="s">
        <v>6427</v>
      </c>
      <c r="IN75" s="262" t="s">
        <v>7177</v>
      </c>
      <c r="IO75" s="262" t="s">
        <v>72</v>
      </c>
      <c r="IP75" s="262" t="s">
        <v>72</v>
      </c>
      <c r="IQ75" s="262" t="s">
        <v>72</v>
      </c>
      <c r="IR75" s="262">
        <v>2</v>
      </c>
      <c r="IS75" s="262">
        <v>1</v>
      </c>
      <c r="IT75" s="262" t="s">
        <v>6406</v>
      </c>
      <c r="IU75" s="262" t="s">
        <v>6406</v>
      </c>
    </row>
    <row r="76" spans="1:255" ht="114.75">
      <c r="A76" s="22">
        <v>75</v>
      </c>
      <c r="B76" s="22" t="s">
        <v>6192</v>
      </c>
      <c r="C76" s="22" t="s">
        <v>277</v>
      </c>
      <c r="D76" s="22" t="s">
        <v>6936</v>
      </c>
      <c r="E76" s="22" t="s">
        <v>6931</v>
      </c>
      <c r="F76" s="22" t="s">
        <v>153</v>
      </c>
      <c r="G76" s="22" t="s">
        <v>6932</v>
      </c>
      <c r="H76" s="22" t="s">
        <v>6933</v>
      </c>
      <c r="I76" s="22">
        <v>2</v>
      </c>
      <c r="J76" s="22" t="s">
        <v>6934</v>
      </c>
      <c r="K76" s="24" t="s">
        <v>7165</v>
      </c>
      <c r="L76" s="24" t="s">
        <v>7235</v>
      </c>
      <c r="M76" s="22" t="s">
        <v>6334</v>
      </c>
      <c r="N76" s="22" t="s">
        <v>7466</v>
      </c>
      <c r="O76" s="22" t="s">
        <v>7168</v>
      </c>
      <c r="P76" s="22" t="s">
        <v>6131</v>
      </c>
      <c r="Q76" s="22" t="s">
        <v>7169</v>
      </c>
      <c r="R76" s="22" t="s">
        <v>7170</v>
      </c>
      <c r="S76" s="22" t="s">
        <v>7171</v>
      </c>
      <c r="T76" s="22" t="s">
        <v>6343</v>
      </c>
      <c r="U76" s="22">
        <v>75</v>
      </c>
      <c r="V76" s="22"/>
      <c r="W76" s="22" t="b">
        <v>0</v>
      </c>
      <c r="X76" s="22" t="b">
        <v>0</v>
      </c>
      <c r="Y76" s="22" t="s">
        <v>72</v>
      </c>
      <c r="Z76" s="22" t="b">
        <v>1</v>
      </c>
      <c r="AA76" s="22">
        <v>21</v>
      </c>
      <c r="AB76" s="22" t="b">
        <v>0</v>
      </c>
      <c r="AC76" s="22" t="b">
        <v>1</v>
      </c>
      <c r="AD76" s="22">
        <v>0</v>
      </c>
      <c r="AE76" s="22"/>
      <c r="AF76" s="22">
        <v>0</v>
      </c>
      <c r="AG76" s="22">
        <v>0</v>
      </c>
      <c r="AH76" s="23"/>
      <c r="AI76" s="350" t="s">
        <v>6292</v>
      </c>
      <c r="AJ76" s="350" t="s">
        <v>6291</v>
      </c>
      <c r="AK76" s="22">
        <v>6</v>
      </c>
      <c r="AL76" s="258" t="s">
        <v>5765</v>
      </c>
      <c r="AM76" s="258" t="s">
        <v>7249</v>
      </c>
      <c r="AN76" s="258" t="s">
        <v>5954</v>
      </c>
      <c r="AO76" s="22" t="s">
        <v>206</v>
      </c>
      <c r="AP76" s="23" t="s">
        <v>6291</v>
      </c>
      <c r="AQ76" s="23" t="s">
        <v>6291</v>
      </c>
      <c r="AR76" s="23">
        <v>0</v>
      </c>
      <c r="AS76" s="23" t="s">
        <v>72</v>
      </c>
      <c r="AT76" s="23" t="s">
        <v>72</v>
      </c>
      <c r="AU76" s="23" t="s">
        <v>72</v>
      </c>
      <c r="AV76" s="23" t="s">
        <v>277</v>
      </c>
      <c r="AW76" s="23" t="s">
        <v>277</v>
      </c>
      <c r="AX76" s="23" t="s">
        <v>72</v>
      </c>
      <c r="AY76" s="23" t="s">
        <v>72</v>
      </c>
      <c r="AZ76" s="23" t="s">
        <v>72</v>
      </c>
      <c r="BA76" s="23" t="s">
        <v>72</v>
      </c>
      <c r="BB76" s="23" t="s">
        <v>6335</v>
      </c>
      <c r="BC76" s="23" t="s">
        <v>6936</v>
      </c>
      <c r="BD76" s="23" t="s">
        <v>6936</v>
      </c>
      <c r="BE76" s="23">
        <v>0</v>
      </c>
      <c r="BF76" s="23" t="s">
        <v>72</v>
      </c>
      <c r="BG76" s="23" t="s">
        <v>72</v>
      </c>
      <c r="BH76" s="23" t="s">
        <v>72</v>
      </c>
      <c r="BI76" s="23" t="s">
        <v>569</v>
      </c>
      <c r="BJ76" s="23" t="s">
        <v>639</v>
      </c>
      <c r="BK76" s="23">
        <v>0</v>
      </c>
      <c r="BL76" s="23" t="s">
        <v>72</v>
      </c>
      <c r="BM76" s="23" t="s">
        <v>72</v>
      </c>
      <c r="BN76" s="23" t="s">
        <v>72</v>
      </c>
      <c r="BO76" s="350">
        <v>3</v>
      </c>
      <c r="BP76" s="350">
        <v>3</v>
      </c>
      <c r="BQ76" s="350">
        <v>0</v>
      </c>
      <c r="BR76" s="350">
        <v>0</v>
      </c>
      <c r="BS76" s="350">
        <v>0</v>
      </c>
      <c r="BT76" s="351">
        <v>0</v>
      </c>
      <c r="BU76" s="23" t="s">
        <v>38</v>
      </c>
      <c r="BV76" s="23" t="s">
        <v>39</v>
      </c>
      <c r="BW76" s="23" t="s">
        <v>72</v>
      </c>
      <c r="BX76" s="23" t="s">
        <v>72</v>
      </c>
      <c r="BY76" s="23" t="s">
        <v>72</v>
      </c>
      <c r="BZ76" s="23" t="s">
        <v>72</v>
      </c>
      <c r="CA76" s="23">
        <v>4</v>
      </c>
      <c r="CB76" s="23">
        <v>4</v>
      </c>
      <c r="CC76" s="23">
        <v>4</v>
      </c>
      <c r="CD76" s="23">
        <v>0</v>
      </c>
      <c r="CE76" s="23">
        <v>0</v>
      </c>
      <c r="CF76" s="23">
        <v>0</v>
      </c>
      <c r="CG76" s="23">
        <v>2</v>
      </c>
      <c r="CH76" s="23">
        <v>2</v>
      </c>
      <c r="CI76" s="23">
        <v>2</v>
      </c>
      <c r="CJ76" s="23">
        <v>0</v>
      </c>
      <c r="CK76" s="23">
        <v>0</v>
      </c>
      <c r="CL76" s="23">
        <v>0</v>
      </c>
      <c r="CM76" s="23">
        <v>0</v>
      </c>
      <c r="CN76" s="23">
        <v>0</v>
      </c>
      <c r="CO76" s="23">
        <v>0</v>
      </c>
      <c r="CP76" s="23">
        <v>0</v>
      </c>
      <c r="CQ76" s="23">
        <v>0</v>
      </c>
      <c r="CR76" s="23">
        <v>0</v>
      </c>
      <c r="CS76" s="23">
        <v>0</v>
      </c>
      <c r="CT76" s="23">
        <v>0</v>
      </c>
      <c r="CU76" s="23">
        <v>0</v>
      </c>
      <c r="CV76" s="23">
        <v>0</v>
      </c>
      <c r="CW76" s="23">
        <v>0</v>
      </c>
      <c r="CX76" s="23">
        <v>0</v>
      </c>
      <c r="CY76" s="23">
        <v>0</v>
      </c>
      <c r="CZ76" s="23">
        <v>0</v>
      </c>
      <c r="DA76" s="23">
        <v>0</v>
      </c>
      <c r="DB76" s="23">
        <v>0</v>
      </c>
      <c r="DC76" s="23">
        <v>0</v>
      </c>
      <c r="DD76" s="23">
        <v>0</v>
      </c>
      <c r="DE76" s="23">
        <v>0</v>
      </c>
      <c r="DF76" s="23">
        <v>0</v>
      </c>
      <c r="DG76" s="23">
        <v>0</v>
      </c>
      <c r="DH76" s="23">
        <v>0</v>
      </c>
      <c r="DI76" s="23">
        <v>0</v>
      </c>
      <c r="DJ76" s="23">
        <v>0</v>
      </c>
      <c r="DK76" s="23" t="s">
        <v>6331</v>
      </c>
      <c r="DL76" s="23" t="s">
        <v>6331</v>
      </c>
      <c r="DM76" s="23" t="s">
        <v>72</v>
      </c>
      <c r="DN76" s="23" t="s">
        <v>72</v>
      </c>
      <c r="DO76" s="23" t="s">
        <v>72</v>
      </c>
      <c r="DP76" s="23" t="s">
        <v>72</v>
      </c>
      <c r="DQ76" s="23" t="s">
        <v>7175</v>
      </c>
      <c r="DR76" s="23" t="s">
        <v>7175</v>
      </c>
      <c r="DS76" s="23" t="s">
        <v>72</v>
      </c>
      <c r="DT76" s="23" t="s">
        <v>72</v>
      </c>
      <c r="DU76" s="23" t="s">
        <v>72</v>
      </c>
      <c r="DV76" s="23" t="s">
        <v>72</v>
      </c>
      <c r="DW76" s="23">
        <v>80</v>
      </c>
      <c r="DX76" s="23">
        <v>80</v>
      </c>
      <c r="DY76" s="23">
        <v>80</v>
      </c>
      <c r="DZ76" s="23">
        <v>0</v>
      </c>
      <c r="EA76" s="23">
        <v>0</v>
      </c>
      <c r="EB76" s="23">
        <v>0</v>
      </c>
      <c r="EC76" s="23">
        <v>80</v>
      </c>
      <c r="ED76" s="23">
        <v>80</v>
      </c>
      <c r="EE76" s="23">
        <v>80</v>
      </c>
      <c r="EF76" s="23">
        <v>80</v>
      </c>
      <c r="EG76" s="23">
        <v>0</v>
      </c>
      <c r="EH76" s="23">
        <v>0</v>
      </c>
      <c r="EI76" s="23">
        <v>0</v>
      </c>
      <c r="EJ76" s="23">
        <v>80</v>
      </c>
      <c r="EK76" s="23">
        <v>0</v>
      </c>
      <c r="EL76" s="23">
        <v>0</v>
      </c>
      <c r="EM76" s="23">
        <v>0</v>
      </c>
      <c r="EN76" s="23">
        <v>0</v>
      </c>
      <c r="EO76" s="23">
        <v>0</v>
      </c>
      <c r="EP76" s="23">
        <v>0</v>
      </c>
      <c r="EQ76" s="23">
        <v>0</v>
      </c>
      <c r="ER76" s="23">
        <v>0</v>
      </c>
      <c r="ES76" s="23">
        <v>0</v>
      </c>
      <c r="ET76" s="23">
        <v>0</v>
      </c>
      <c r="EU76" s="23">
        <v>0</v>
      </c>
      <c r="EV76" s="23">
        <v>0</v>
      </c>
      <c r="EW76" s="23">
        <v>0</v>
      </c>
      <c r="EX76" s="23">
        <v>0</v>
      </c>
      <c r="EY76" s="23">
        <v>0</v>
      </c>
      <c r="EZ76" s="23">
        <v>0</v>
      </c>
      <c r="FA76" s="23">
        <v>0</v>
      </c>
      <c r="FB76" s="23">
        <v>0</v>
      </c>
      <c r="FC76" s="23">
        <v>0</v>
      </c>
      <c r="FD76" s="23">
        <v>0</v>
      </c>
      <c r="FE76" s="23">
        <v>0</v>
      </c>
      <c r="FF76" s="23">
        <v>0</v>
      </c>
      <c r="FG76" s="23">
        <v>0</v>
      </c>
      <c r="FH76" s="23">
        <v>0</v>
      </c>
      <c r="FI76" s="23">
        <v>0</v>
      </c>
      <c r="FJ76" s="23">
        <v>0</v>
      </c>
      <c r="FK76" s="23">
        <v>0</v>
      </c>
      <c r="FL76" s="23">
        <v>0</v>
      </c>
      <c r="FM76" s="23">
        <v>80</v>
      </c>
      <c r="FN76" s="23" t="s">
        <v>152</v>
      </c>
      <c r="FO76" s="23" t="s">
        <v>444</v>
      </c>
      <c r="FP76" s="23">
        <v>0</v>
      </c>
      <c r="FQ76" s="23" t="s">
        <v>72</v>
      </c>
      <c r="FR76" s="23" t="s">
        <v>72</v>
      </c>
      <c r="FS76" s="23" t="s">
        <v>72</v>
      </c>
      <c r="FT76" s="23" t="s">
        <v>6336</v>
      </c>
      <c r="FU76" s="23" t="s">
        <v>6346</v>
      </c>
      <c r="FV76" s="23">
        <v>0</v>
      </c>
      <c r="FW76" s="23" t="s">
        <v>72</v>
      </c>
      <c r="FX76" s="23" t="s">
        <v>72</v>
      </c>
      <c r="FY76" s="23" t="s">
        <v>72</v>
      </c>
      <c r="FZ76" s="23" t="s">
        <v>6336</v>
      </c>
      <c r="GA76" s="23" t="s">
        <v>6346</v>
      </c>
      <c r="GB76" s="23" t="s">
        <v>72</v>
      </c>
      <c r="GC76" s="23" t="s">
        <v>72</v>
      </c>
      <c r="GD76" s="23" t="s">
        <v>72</v>
      </c>
      <c r="GE76" s="23" t="s">
        <v>72</v>
      </c>
      <c r="GF76" s="23">
        <v>30</v>
      </c>
      <c r="GG76" s="23">
        <v>30</v>
      </c>
      <c r="GH76" s="23">
        <v>30</v>
      </c>
      <c r="GI76" s="23">
        <v>0</v>
      </c>
      <c r="GJ76" s="23">
        <v>0</v>
      </c>
      <c r="GK76" s="23">
        <v>0</v>
      </c>
      <c r="GL76" s="23">
        <v>26</v>
      </c>
      <c r="GM76" s="23">
        <v>26</v>
      </c>
      <c r="GN76" s="23">
        <v>26</v>
      </c>
      <c r="GO76" s="23">
        <v>0</v>
      </c>
      <c r="GP76" s="23">
        <v>0</v>
      </c>
      <c r="GQ76" s="23">
        <v>0</v>
      </c>
      <c r="GR76" s="23">
        <v>0</v>
      </c>
      <c r="GS76" s="23">
        <v>0</v>
      </c>
      <c r="GT76" s="23">
        <v>0</v>
      </c>
      <c r="GU76" s="23">
        <v>0</v>
      </c>
      <c r="GV76" s="23">
        <v>0</v>
      </c>
      <c r="GW76" s="23">
        <v>0</v>
      </c>
      <c r="GX76" s="23">
        <v>0</v>
      </c>
      <c r="GY76" s="23">
        <v>0</v>
      </c>
      <c r="GZ76" s="23">
        <v>0</v>
      </c>
      <c r="HA76" s="23">
        <v>0</v>
      </c>
      <c r="HB76" s="23">
        <v>0</v>
      </c>
      <c r="HC76" s="23">
        <v>0</v>
      </c>
      <c r="HD76" s="23">
        <v>0</v>
      </c>
      <c r="HE76" s="23">
        <v>0</v>
      </c>
      <c r="HF76" s="23">
        <v>0</v>
      </c>
      <c r="HG76" s="23">
        <v>0</v>
      </c>
      <c r="HH76" s="23">
        <v>0</v>
      </c>
      <c r="HI76" s="23">
        <v>0</v>
      </c>
      <c r="HJ76" s="23">
        <v>0</v>
      </c>
      <c r="HK76" s="23">
        <v>0</v>
      </c>
      <c r="HL76" s="23">
        <v>0</v>
      </c>
      <c r="HM76" s="23">
        <v>0</v>
      </c>
      <c r="HN76" s="23">
        <v>0</v>
      </c>
      <c r="HO76" s="23">
        <v>0</v>
      </c>
      <c r="HP76" s="23" t="s">
        <v>68</v>
      </c>
      <c r="HQ76" s="23">
        <v>30</v>
      </c>
      <c r="HR76" s="23">
        <v>26</v>
      </c>
      <c r="HS76" s="23">
        <v>0</v>
      </c>
      <c r="HT76" s="23">
        <v>0</v>
      </c>
      <c r="HU76" s="23">
        <v>0</v>
      </c>
      <c r="HV76" s="23">
        <v>0</v>
      </c>
      <c r="HW76" s="22">
        <v>26</v>
      </c>
      <c r="HX76" s="22">
        <v>5</v>
      </c>
      <c r="HY76" s="23">
        <v>97</v>
      </c>
      <c r="HZ76" s="23">
        <v>13</v>
      </c>
      <c r="IA76" s="23"/>
      <c r="IB76" s="23"/>
      <c r="IC76" s="25" t="s">
        <v>7467</v>
      </c>
      <c r="ID76" s="26">
        <v>75</v>
      </c>
      <c r="IE76" s="260" t="s">
        <v>6420</v>
      </c>
      <c r="IF76" s="25" t="s">
        <v>7142</v>
      </c>
      <c r="IG76" s="260" t="s">
        <v>6421</v>
      </c>
      <c r="IH76" s="260" t="s">
        <v>6422</v>
      </c>
      <c r="II76" s="342" t="s">
        <v>6421</v>
      </c>
      <c r="IJ76" s="260">
        <v>44931</v>
      </c>
      <c r="IK76" s="261">
        <v>3</v>
      </c>
      <c r="IL76" s="262" t="s">
        <v>7176</v>
      </c>
      <c r="IM76" s="262" t="s">
        <v>6427</v>
      </c>
      <c r="IN76" s="262" t="s">
        <v>7177</v>
      </c>
      <c r="IO76" s="262" t="s">
        <v>72</v>
      </c>
      <c r="IP76" s="262" t="s">
        <v>72</v>
      </c>
      <c r="IQ76" s="262" t="s">
        <v>72</v>
      </c>
      <c r="IR76" s="262">
        <v>2</v>
      </c>
      <c r="IS76" s="262">
        <v>1</v>
      </c>
      <c r="IT76" s="262" t="s">
        <v>6406</v>
      </c>
      <c r="IU76" s="262" t="s">
        <v>6406</v>
      </c>
    </row>
    <row r="77" spans="1:255" ht="114.75">
      <c r="A77" s="22">
        <v>76</v>
      </c>
      <c r="B77" s="22" t="s">
        <v>6192</v>
      </c>
      <c r="C77" s="22" t="s">
        <v>277</v>
      </c>
      <c r="D77" s="22" t="s">
        <v>6942</v>
      </c>
      <c r="E77" s="22" t="s">
        <v>6937</v>
      </c>
      <c r="F77" s="22" t="s">
        <v>153</v>
      </c>
      <c r="G77" s="22" t="s">
        <v>6938</v>
      </c>
      <c r="H77" s="22" t="s">
        <v>6939</v>
      </c>
      <c r="I77" s="22">
        <v>2</v>
      </c>
      <c r="J77" s="22" t="s">
        <v>6940</v>
      </c>
      <c r="K77" s="24" t="s">
        <v>7165</v>
      </c>
      <c r="L77" s="24" t="s">
        <v>7235</v>
      </c>
      <c r="M77" s="22" t="s">
        <v>6334</v>
      </c>
      <c r="N77" s="22" t="s">
        <v>7468</v>
      </c>
      <c r="O77" s="22" t="s">
        <v>7168</v>
      </c>
      <c r="P77" s="22" t="s">
        <v>6131</v>
      </c>
      <c r="Q77" s="22" t="s">
        <v>7277</v>
      </c>
      <c r="R77" s="22" t="s">
        <v>7278</v>
      </c>
      <c r="S77" s="22" t="s">
        <v>7171</v>
      </c>
      <c r="T77" s="22" t="s">
        <v>7350</v>
      </c>
      <c r="U77" s="22">
        <v>76</v>
      </c>
      <c r="V77" s="22"/>
      <c r="W77" s="22" t="b">
        <v>0</v>
      </c>
      <c r="X77" s="22" t="b">
        <v>0</v>
      </c>
      <c r="Y77" s="22" t="s">
        <v>72</v>
      </c>
      <c r="Z77" s="22" t="b">
        <v>1</v>
      </c>
      <c r="AA77" s="22">
        <v>17</v>
      </c>
      <c r="AB77" s="22" t="b">
        <v>0</v>
      </c>
      <c r="AC77" s="22" t="b">
        <v>1</v>
      </c>
      <c r="AD77" s="22">
        <v>0</v>
      </c>
      <c r="AE77" s="22"/>
      <c r="AF77" s="22">
        <v>0</v>
      </c>
      <c r="AG77" s="22">
        <v>0</v>
      </c>
      <c r="AH77" s="23"/>
      <c r="AI77" s="350" t="s">
        <v>6292</v>
      </c>
      <c r="AJ77" s="350" t="s">
        <v>6291</v>
      </c>
      <c r="AK77" s="22">
        <v>5</v>
      </c>
      <c r="AL77" s="258" t="s">
        <v>5765</v>
      </c>
      <c r="AM77" s="258" t="s">
        <v>7249</v>
      </c>
      <c r="AN77" s="258" t="s">
        <v>5951</v>
      </c>
      <c r="AO77" s="22" t="s">
        <v>206</v>
      </c>
      <c r="AP77" s="23" t="s">
        <v>6291</v>
      </c>
      <c r="AQ77" s="23" t="s">
        <v>6291</v>
      </c>
      <c r="AR77" s="23">
        <v>0</v>
      </c>
      <c r="AS77" s="23" t="s">
        <v>72</v>
      </c>
      <c r="AT77" s="23" t="s">
        <v>72</v>
      </c>
      <c r="AU77" s="23" t="s">
        <v>72</v>
      </c>
      <c r="AV77" s="23" t="s">
        <v>277</v>
      </c>
      <c r="AW77" s="23" t="s">
        <v>277</v>
      </c>
      <c r="AX77" s="23" t="s">
        <v>72</v>
      </c>
      <c r="AY77" s="23" t="s">
        <v>72</v>
      </c>
      <c r="AZ77" s="23" t="s">
        <v>72</v>
      </c>
      <c r="BA77" s="23" t="s">
        <v>72</v>
      </c>
      <c r="BB77" s="23" t="s">
        <v>6335</v>
      </c>
      <c r="BC77" s="23" t="s">
        <v>6942</v>
      </c>
      <c r="BD77" s="23" t="s">
        <v>6942</v>
      </c>
      <c r="BE77" s="23">
        <v>0</v>
      </c>
      <c r="BF77" s="23" t="s">
        <v>72</v>
      </c>
      <c r="BG77" s="23" t="s">
        <v>72</v>
      </c>
      <c r="BH77" s="23" t="s">
        <v>72</v>
      </c>
      <c r="BI77" s="23" t="s">
        <v>569</v>
      </c>
      <c r="BJ77" s="23" t="s">
        <v>639</v>
      </c>
      <c r="BK77" s="23">
        <v>0</v>
      </c>
      <c r="BL77" s="23" t="s">
        <v>72</v>
      </c>
      <c r="BM77" s="23" t="s">
        <v>72</v>
      </c>
      <c r="BN77" s="23" t="s">
        <v>72</v>
      </c>
      <c r="BO77" s="350">
        <v>3</v>
      </c>
      <c r="BP77" s="350">
        <v>3</v>
      </c>
      <c r="BQ77" s="350">
        <v>0</v>
      </c>
      <c r="BR77" s="350">
        <v>0</v>
      </c>
      <c r="BS77" s="350">
        <v>0</v>
      </c>
      <c r="BT77" s="351">
        <v>0</v>
      </c>
      <c r="BU77" s="23" t="s">
        <v>6579</v>
      </c>
      <c r="BV77" s="23" t="s">
        <v>39</v>
      </c>
      <c r="BW77" s="23" t="s">
        <v>72</v>
      </c>
      <c r="BX77" s="23" t="s">
        <v>72</v>
      </c>
      <c r="BY77" s="23" t="s">
        <v>72</v>
      </c>
      <c r="BZ77" s="23" t="s">
        <v>72</v>
      </c>
      <c r="CA77" s="23">
        <v>2</v>
      </c>
      <c r="CB77" s="23">
        <v>3</v>
      </c>
      <c r="CC77" s="23">
        <v>3</v>
      </c>
      <c r="CD77" s="23">
        <v>0</v>
      </c>
      <c r="CE77" s="23">
        <v>0</v>
      </c>
      <c r="CF77" s="23">
        <v>0</v>
      </c>
      <c r="CG77" s="23">
        <v>2</v>
      </c>
      <c r="CH77" s="23">
        <v>2</v>
      </c>
      <c r="CI77" s="23">
        <v>2</v>
      </c>
      <c r="CJ77" s="23">
        <v>0</v>
      </c>
      <c r="CK77" s="23">
        <v>0</v>
      </c>
      <c r="CL77" s="23">
        <v>0</v>
      </c>
      <c r="CM77" s="23">
        <v>0</v>
      </c>
      <c r="CN77" s="23">
        <v>0</v>
      </c>
      <c r="CO77" s="23">
        <v>0</v>
      </c>
      <c r="CP77" s="23">
        <v>0</v>
      </c>
      <c r="CQ77" s="23">
        <v>0</v>
      </c>
      <c r="CR77" s="23">
        <v>0</v>
      </c>
      <c r="CS77" s="23">
        <v>0</v>
      </c>
      <c r="CT77" s="23">
        <v>0</v>
      </c>
      <c r="CU77" s="23">
        <v>0</v>
      </c>
      <c r="CV77" s="23">
        <v>0</v>
      </c>
      <c r="CW77" s="23">
        <v>0</v>
      </c>
      <c r="CX77" s="23">
        <v>0</v>
      </c>
      <c r="CY77" s="23">
        <v>0</v>
      </c>
      <c r="CZ77" s="23">
        <v>0</v>
      </c>
      <c r="DA77" s="23">
        <v>0</v>
      </c>
      <c r="DB77" s="23">
        <v>0</v>
      </c>
      <c r="DC77" s="23">
        <v>0</v>
      </c>
      <c r="DD77" s="23">
        <v>0</v>
      </c>
      <c r="DE77" s="23">
        <v>0</v>
      </c>
      <c r="DF77" s="23">
        <v>0</v>
      </c>
      <c r="DG77" s="23">
        <v>0</v>
      </c>
      <c r="DH77" s="23">
        <v>0</v>
      </c>
      <c r="DI77" s="23">
        <v>0</v>
      </c>
      <c r="DJ77" s="23">
        <v>0</v>
      </c>
      <c r="DK77" s="23" t="s">
        <v>6580</v>
      </c>
      <c r="DL77" s="23" t="s">
        <v>6331</v>
      </c>
      <c r="DM77" s="23" t="s">
        <v>72</v>
      </c>
      <c r="DN77" s="23" t="s">
        <v>72</v>
      </c>
      <c r="DO77" s="23" t="s">
        <v>72</v>
      </c>
      <c r="DP77" s="23" t="s">
        <v>72</v>
      </c>
      <c r="DQ77" s="23" t="s">
        <v>7281</v>
      </c>
      <c r="DR77" s="23" t="s">
        <v>7175</v>
      </c>
      <c r="DS77" s="23" t="s">
        <v>72</v>
      </c>
      <c r="DT77" s="23" t="s">
        <v>72</v>
      </c>
      <c r="DU77" s="23" t="s">
        <v>72</v>
      </c>
      <c r="DV77" s="23" t="s">
        <v>72</v>
      </c>
      <c r="DW77" s="23">
        <v>40</v>
      </c>
      <c r="DX77" s="23">
        <v>76</v>
      </c>
      <c r="DY77" s="23">
        <v>76</v>
      </c>
      <c r="DZ77" s="23">
        <v>0</v>
      </c>
      <c r="EA77" s="23">
        <v>0</v>
      </c>
      <c r="EB77" s="23">
        <v>0</v>
      </c>
      <c r="EC77" s="23">
        <v>76</v>
      </c>
      <c r="ED77" s="23">
        <v>80</v>
      </c>
      <c r="EE77" s="23">
        <v>80</v>
      </c>
      <c r="EF77" s="23">
        <v>80</v>
      </c>
      <c r="EG77" s="23">
        <v>0</v>
      </c>
      <c r="EH77" s="23">
        <v>0</v>
      </c>
      <c r="EI77" s="23">
        <v>0</v>
      </c>
      <c r="EJ77" s="23">
        <v>80</v>
      </c>
      <c r="EK77" s="23">
        <v>0</v>
      </c>
      <c r="EL77" s="23">
        <v>0</v>
      </c>
      <c r="EM77" s="23">
        <v>0</v>
      </c>
      <c r="EN77" s="23">
        <v>0</v>
      </c>
      <c r="EO77" s="23">
        <v>0</v>
      </c>
      <c r="EP77" s="23">
        <v>0</v>
      </c>
      <c r="EQ77" s="23">
        <v>0</v>
      </c>
      <c r="ER77" s="23">
        <v>0</v>
      </c>
      <c r="ES77" s="23">
        <v>0</v>
      </c>
      <c r="ET77" s="23">
        <v>0</v>
      </c>
      <c r="EU77" s="23">
        <v>0</v>
      </c>
      <c r="EV77" s="23">
        <v>0</v>
      </c>
      <c r="EW77" s="23">
        <v>0</v>
      </c>
      <c r="EX77" s="23">
        <v>0</v>
      </c>
      <c r="EY77" s="23">
        <v>0</v>
      </c>
      <c r="EZ77" s="23">
        <v>0</v>
      </c>
      <c r="FA77" s="23">
        <v>0</v>
      </c>
      <c r="FB77" s="23">
        <v>0</v>
      </c>
      <c r="FC77" s="23">
        <v>0</v>
      </c>
      <c r="FD77" s="23">
        <v>0</v>
      </c>
      <c r="FE77" s="23">
        <v>0</v>
      </c>
      <c r="FF77" s="23">
        <v>0</v>
      </c>
      <c r="FG77" s="23">
        <v>0</v>
      </c>
      <c r="FH77" s="23">
        <v>0</v>
      </c>
      <c r="FI77" s="23">
        <v>0</v>
      </c>
      <c r="FJ77" s="23">
        <v>0</v>
      </c>
      <c r="FK77" s="23">
        <v>0</v>
      </c>
      <c r="FL77" s="23">
        <v>0</v>
      </c>
      <c r="FM77" s="23">
        <v>80</v>
      </c>
      <c r="FN77" s="23" t="s">
        <v>152</v>
      </c>
      <c r="FO77" s="23" t="s">
        <v>444</v>
      </c>
      <c r="FP77" s="23">
        <v>0</v>
      </c>
      <c r="FQ77" s="23" t="s">
        <v>72</v>
      </c>
      <c r="FR77" s="23" t="s">
        <v>72</v>
      </c>
      <c r="FS77" s="23" t="s">
        <v>72</v>
      </c>
      <c r="FT77" s="23" t="s">
        <v>6341</v>
      </c>
      <c r="FU77" s="23" t="s">
        <v>6657</v>
      </c>
      <c r="FV77" s="23">
        <v>0</v>
      </c>
      <c r="FW77" s="23" t="s">
        <v>72</v>
      </c>
      <c r="FX77" s="23" t="s">
        <v>72</v>
      </c>
      <c r="FY77" s="23" t="s">
        <v>72</v>
      </c>
      <c r="FZ77" s="23" t="s">
        <v>6341</v>
      </c>
      <c r="GA77" s="23" t="s">
        <v>6657</v>
      </c>
      <c r="GB77" s="23" t="s">
        <v>72</v>
      </c>
      <c r="GC77" s="23" t="s">
        <v>72</v>
      </c>
      <c r="GD77" s="23" t="s">
        <v>72</v>
      </c>
      <c r="GE77" s="23" t="s">
        <v>72</v>
      </c>
      <c r="GF77" s="23">
        <v>24</v>
      </c>
      <c r="GG77" s="23">
        <v>24</v>
      </c>
      <c r="GH77" s="23">
        <v>24</v>
      </c>
      <c r="GI77" s="23">
        <v>0</v>
      </c>
      <c r="GJ77" s="23">
        <v>0</v>
      </c>
      <c r="GK77" s="23">
        <v>0</v>
      </c>
      <c r="GL77" s="23">
        <v>22</v>
      </c>
      <c r="GM77" s="23">
        <v>22</v>
      </c>
      <c r="GN77" s="23">
        <v>22</v>
      </c>
      <c r="GO77" s="23">
        <v>0</v>
      </c>
      <c r="GP77" s="23">
        <v>0</v>
      </c>
      <c r="GQ77" s="23">
        <v>0</v>
      </c>
      <c r="GR77" s="23">
        <v>0</v>
      </c>
      <c r="GS77" s="23">
        <v>0</v>
      </c>
      <c r="GT77" s="23">
        <v>0</v>
      </c>
      <c r="GU77" s="23">
        <v>0</v>
      </c>
      <c r="GV77" s="23">
        <v>0</v>
      </c>
      <c r="GW77" s="23">
        <v>0</v>
      </c>
      <c r="GX77" s="23">
        <v>0</v>
      </c>
      <c r="GY77" s="23">
        <v>0</v>
      </c>
      <c r="GZ77" s="23">
        <v>0</v>
      </c>
      <c r="HA77" s="23">
        <v>0</v>
      </c>
      <c r="HB77" s="23">
        <v>0</v>
      </c>
      <c r="HC77" s="23">
        <v>0</v>
      </c>
      <c r="HD77" s="23">
        <v>0</v>
      </c>
      <c r="HE77" s="23">
        <v>0</v>
      </c>
      <c r="HF77" s="23">
        <v>0</v>
      </c>
      <c r="HG77" s="23">
        <v>0</v>
      </c>
      <c r="HH77" s="23">
        <v>0</v>
      </c>
      <c r="HI77" s="23">
        <v>0</v>
      </c>
      <c r="HJ77" s="23">
        <v>0</v>
      </c>
      <c r="HK77" s="23">
        <v>0</v>
      </c>
      <c r="HL77" s="23">
        <v>0</v>
      </c>
      <c r="HM77" s="23">
        <v>0</v>
      </c>
      <c r="HN77" s="23">
        <v>0</v>
      </c>
      <c r="HO77" s="23">
        <v>0</v>
      </c>
      <c r="HP77" s="23" t="s">
        <v>68</v>
      </c>
      <c r="HQ77" s="23">
        <v>24</v>
      </c>
      <c r="HR77" s="23">
        <v>22</v>
      </c>
      <c r="HS77" s="23">
        <v>0</v>
      </c>
      <c r="HT77" s="23">
        <v>0</v>
      </c>
      <c r="HU77" s="23">
        <v>0</v>
      </c>
      <c r="HV77" s="23">
        <v>0</v>
      </c>
      <c r="HW77" s="22">
        <v>22</v>
      </c>
      <c r="HX77" s="22">
        <v>5</v>
      </c>
      <c r="HY77" s="23">
        <v>97</v>
      </c>
      <c r="HZ77" s="23">
        <v>13</v>
      </c>
      <c r="IA77" s="23"/>
      <c r="IB77" s="23"/>
      <c r="IC77" s="25" t="s">
        <v>7469</v>
      </c>
      <c r="ID77" s="26">
        <v>76</v>
      </c>
      <c r="IE77" s="260" t="s">
        <v>6420</v>
      </c>
      <c r="IF77" s="25" t="s">
        <v>7143</v>
      </c>
      <c r="IG77" s="260" t="s">
        <v>6421</v>
      </c>
      <c r="IH77" s="260" t="s">
        <v>6422</v>
      </c>
      <c r="II77" s="342" t="s">
        <v>6421</v>
      </c>
      <c r="IJ77" s="260">
        <v>44931</v>
      </c>
      <c r="IK77" s="261">
        <v>3</v>
      </c>
      <c r="IL77" s="262" t="s">
        <v>7176</v>
      </c>
      <c r="IM77" s="262" t="s">
        <v>6427</v>
      </c>
      <c r="IN77" s="262" t="s">
        <v>7177</v>
      </c>
      <c r="IO77" s="262" t="s">
        <v>72</v>
      </c>
      <c r="IP77" s="262" t="s">
        <v>72</v>
      </c>
      <c r="IQ77" s="262" t="s">
        <v>72</v>
      </c>
      <c r="IR77" s="262">
        <v>2</v>
      </c>
      <c r="IS77" s="262">
        <v>1</v>
      </c>
      <c r="IT77" s="262" t="s">
        <v>6406</v>
      </c>
      <c r="IU77" s="262" t="s">
        <v>6406</v>
      </c>
    </row>
    <row r="78" spans="1:255" ht="114.75">
      <c r="A78" s="22">
        <v>77</v>
      </c>
      <c r="B78" s="22" t="s">
        <v>6192</v>
      </c>
      <c r="C78" s="22" t="s">
        <v>277</v>
      </c>
      <c r="D78" s="22" t="s">
        <v>6948</v>
      </c>
      <c r="E78" s="22" t="s">
        <v>6943</v>
      </c>
      <c r="F78" s="22" t="s">
        <v>153</v>
      </c>
      <c r="G78" s="22" t="s">
        <v>6944</v>
      </c>
      <c r="H78" s="22" t="s">
        <v>6945</v>
      </c>
      <c r="I78" s="22">
        <v>2</v>
      </c>
      <c r="J78" s="22" t="s">
        <v>6946</v>
      </c>
      <c r="K78" s="24" t="s">
        <v>7165</v>
      </c>
      <c r="L78" s="24" t="s">
        <v>7235</v>
      </c>
      <c r="M78" s="22" t="s">
        <v>6334</v>
      </c>
      <c r="N78" s="22" t="s">
        <v>7470</v>
      </c>
      <c r="O78" s="22" t="s">
        <v>7168</v>
      </c>
      <c r="P78" s="22" t="s">
        <v>6131</v>
      </c>
      <c r="Q78" s="22" t="s">
        <v>7214</v>
      </c>
      <c r="R78" s="22" t="s">
        <v>7215</v>
      </c>
      <c r="S78" s="22" t="s">
        <v>7171</v>
      </c>
      <c r="T78" s="22" t="s">
        <v>7350</v>
      </c>
      <c r="U78" s="22">
        <v>77</v>
      </c>
      <c r="V78" s="22"/>
      <c r="W78" s="22" t="b">
        <v>0</v>
      </c>
      <c r="X78" s="22" t="b">
        <v>0</v>
      </c>
      <c r="Y78" s="22" t="s">
        <v>72</v>
      </c>
      <c r="Z78" s="22" t="b">
        <v>1</v>
      </c>
      <c r="AA78" s="22">
        <v>20</v>
      </c>
      <c r="AB78" s="22" t="b">
        <v>0</v>
      </c>
      <c r="AC78" s="22" t="b">
        <v>1</v>
      </c>
      <c r="AD78" s="22">
        <v>0</v>
      </c>
      <c r="AE78" s="22"/>
      <c r="AF78" s="22">
        <v>0</v>
      </c>
      <c r="AG78" s="22">
        <v>0</v>
      </c>
      <c r="AH78" s="23"/>
      <c r="AI78" s="350" t="s">
        <v>6292</v>
      </c>
      <c r="AJ78" s="350" t="s">
        <v>6291</v>
      </c>
      <c r="AK78" s="22">
        <v>4</v>
      </c>
      <c r="AL78" s="258" t="s">
        <v>5765</v>
      </c>
      <c r="AM78" s="258" t="s">
        <v>7249</v>
      </c>
      <c r="AN78" s="258" t="s">
        <v>5951</v>
      </c>
      <c r="AO78" s="22" t="s">
        <v>206</v>
      </c>
      <c r="AP78" s="23" t="s">
        <v>6291</v>
      </c>
      <c r="AQ78" s="23" t="s">
        <v>6291</v>
      </c>
      <c r="AR78" s="23">
        <v>0</v>
      </c>
      <c r="AS78" s="23" t="s">
        <v>72</v>
      </c>
      <c r="AT78" s="23" t="s">
        <v>72</v>
      </c>
      <c r="AU78" s="23" t="s">
        <v>72</v>
      </c>
      <c r="AV78" s="23" t="s">
        <v>277</v>
      </c>
      <c r="AW78" s="23" t="s">
        <v>277</v>
      </c>
      <c r="AX78" s="23" t="s">
        <v>72</v>
      </c>
      <c r="AY78" s="23" t="s">
        <v>72</v>
      </c>
      <c r="AZ78" s="23" t="s">
        <v>72</v>
      </c>
      <c r="BA78" s="23" t="s">
        <v>72</v>
      </c>
      <c r="BB78" s="23" t="s">
        <v>6335</v>
      </c>
      <c r="BC78" s="23" t="s">
        <v>6948</v>
      </c>
      <c r="BD78" s="23" t="s">
        <v>6948</v>
      </c>
      <c r="BE78" s="23">
        <v>0</v>
      </c>
      <c r="BF78" s="23" t="s">
        <v>72</v>
      </c>
      <c r="BG78" s="23" t="s">
        <v>72</v>
      </c>
      <c r="BH78" s="23" t="s">
        <v>72</v>
      </c>
      <c r="BI78" s="23" t="s">
        <v>569</v>
      </c>
      <c r="BJ78" s="23" t="s">
        <v>639</v>
      </c>
      <c r="BK78" s="23">
        <v>0</v>
      </c>
      <c r="BL78" s="23" t="s">
        <v>72</v>
      </c>
      <c r="BM78" s="23" t="s">
        <v>72</v>
      </c>
      <c r="BN78" s="23" t="s">
        <v>72</v>
      </c>
      <c r="BO78" s="350">
        <v>3</v>
      </c>
      <c r="BP78" s="350">
        <v>3</v>
      </c>
      <c r="BQ78" s="350">
        <v>0</v>
      </c>
      <c r="BR78" s="350">
        <v>0</v>
      </c>
      <c r="BS78" s="350">
        <v>0</v>
      </c>
      <c r="BT78" s="351">
        <v>0</v>
      </c>
      <c r="BU78" s="23" t="s">
        <v>6488</v>
      </c>
      <c r="BV78" s="23" t="s">
        <v>39</v>
      </c>
      <c r="BW78" s="23" t="s">
        <v>72</v>
      </c>
      <c r="BX78" s="23" t="s">
        <v>72</v>
      </c>
      <c r="BY78" s="23" t="s">
        <v>72</v>
      </c>
      <c r="BZ78" s="23" t="s">
        <v>72</v>
      </c>
      <c r="CA78" s="23">
        <v>3</v>
      </c>
      <c r="CB78" s="23">
        <v>3</v>
      </c>
      <c r="CC78" s="23">
        <v>2</v>
      </c>
      <c r="CD78" s="23">
        <v>0</v>
      </c>
      <c r="CE78" s="23">
        <v>0</v>
      </c>
      <c r="CF78" s="23">
        <v>0</v>
      </c>
      <c r="CG78" s="23">
        <v>2</v>
      </c>
      <c r="CH78" s="23">
        <v>2</v>
      </c>
      <c r="CI78" s="23">
        <v>2</v>
      </c>
      <c r="CJ78" s="23">
        <v>0</v>
      </c>
      <c r="CK78" s="23">
        <v>0</v>
      </c>
      <c r="CL78" s="23">
        <v>0</v>
      </c>
      <c r="CM78" s="23">
        <v>0</v>
      </c>
      <c r="CN78" s="23">
        <v>0</v>
      </c>
      <c r="CO78" s="23">
        <v>0</v>
      </c>
      <c r="CP78" s="23">
        <v>0</v>
      </c>
      <c r="CQ78" s="23">
        <v>0</v>
      </c>
      <c r="CR78" s="23">
        <v>0</v>
      </c>
      <c r="CS78" s="23">
        <v>0</v>
      </c>
      <c r="CT78" s="23">
        <v>0</v>
      </c>
      <c r="CU78" s="23">
        <v>0</v>
      </c>
      <c r="CV78" s="23">
        <v>0</v>
      </c>
      <c r="CW78" s="23">
        <v>0</v>
      </c>
      <c r="CX78" s="23">
        <v>0</v>
      </c>
      <c r="CY78" s="23">
        <v>0</v>
      </c>
      <c r="CZ78" s="23">
        <v>0</v>
      </c>
      <c r="DA78" s="23">
        <v>0</v>
      </c>
      <c r="DB78" s="23">
        <v>0</v>
      </c>
      <c r="DC78" s="23">
        <v>0</v>
      </c>
      <c r="DD78" s="23">
        <v>0</v>
      </c>
      <c r="DE78" s="23">
        <v>0</v>
      </c>
      <c r="DF78" s="23">
        <v>0</v>
      </c>
      <c r="DG78" s="23">
        <v>0</v>
      </c>
      <c r="DH78" s="23">
        <v>0</v>
      </c>
      <c r="DI78" s="23">
        <v>0</v>
      </c>
      <c r="DJ78" s="23">
        <v>0</v>
      </c>
      <c r="DK78" s="23" t="s">
        <v>6490</v>
      </c>
      <c r="DL78" s="23" t="s">
        <v>6331</v>
      </c>
      <c r="DM78" s="23" t="s">
        <v>72</v>
      </c>
      <c r="DN78" s="23" t="s">
        <v>72</v>
      </c>
      <c r="DO78" s="23" t="s">
        <v>72</v>
      </c>
      <c r="DP78" s="23" t="s">
        <v>72</v>
      </c>
      <c r="DQ78" s="23" t="s">
        <v>7218</v>
      </c>
      <c r="DR78" s="23" t="s">
        <v>7175</v>
      </c>
      <c r="DS78" s="23" t="s">
        <v>72</v>
      </c>
      <c r="DT78" s="23" t="s">
        <v>72</v>
      </c>
      <c r="DU78" s="23" t="s">
        <v>72</v>
      </c>
      <c r="DV78" s="23" t="s">
        <v>72</v>
      </c>
      <c r="DW78" s="23">
        <v>76</v>
      </c>
      <c r="DX78" s="23">
        <v>76</v>
      </c>
      <c r="DY78" s="23">
        <v>40</v>
      </c>
      <c r="DZ78" s="23">
        <v>0</v>
      </c>
      <c r="EA78" s="23">
        <v>0</v>
      </c>
      <c r="EB78" s="23">
        <v>0</v>
      </c>
      <c r="EC78" s="23">
        <v>76</v>
      </c>
      <c r="ED78" s="23">
        <v>80</v>
      </c>
      <c r="EE78" s="23">
        <v>80</v>
      </c>
      <c r="EF78" s="23">
        <v>80</v>
      </c>
      <c r="EG78" s="23">
        <v>0</v>
      </c>
      <c r="EH78" s="23">
        <v>0</v>
      </c>
      <c r="EI78" s="23">
        <v>0</v>
      </c>
      <c r="EJ78" s="23">
        <v>80</v>
      </c>
      <c r="EK78" s="23">
        <v>0</v>
      </c>
      <c r="EL78" s="23">
        <v>0</v>
      </c>
      <c r="EM78" s="23">
        <v>0</v>
      </c>
      <c r="EN78" s="23">
        <v>0</v>
      </c>
      <c r="EO78" s="23">
        <v>0</v>
      </c>
      <c r="EP78" s="23">
        <v>0</v>
      </c>
      <c r="EQ78" s="23">
        <v>0</v>
      </c>
      <c r="ER78" s="23">
        <v>0</v>
      </c>
      <c r="ES78" s="23">
        <v>0</v>
      </c>
      <c r="ET78" s="23">
        <v>0</v>
      </c>
      <c r="EU78" s="23">
        <v>0</v>
      </c>
      <c r="EV78" s="23">
        <v>0</v>
      </c>
      <c r="EW78" s="23">
        <v>0</v>
      </c>
      <c r="EX78" s="23">
        <v>0</v>
      </c>
      <c r="EY78" s="23">
        <v>0</v>
      </c>
      <c r="EZ78" s="23">
        <v>0</v>
      </c>
      <c r="FA78" s="23">
        <v>0</v>
      </c>
      <c r="FB78" s="23">
        <v>0</v>
      </c>
      <c r="FC78" s="23">
        <v>0</v>
      </c>
      <c r="FD78" s="23">
        <v>0</v>
      </c>
      <c r="FE78" s="23">
        <v>0</v>
      </c>
      <c r="FF78" s="23">
        <v>0</v>
      </c>
      <c r="FG78" s="23">
        <v>0</v>
      </c>
      <c r="FH78" s="23">
        <v>0</v>
      </c>
      <c r="FI78" s="23">
        <v>0</v>
      </c>
      <c r="FJ78" s="23">
        <v>0</v>
      </c>
      <c r="FK78" s="23">
        <v>0</v>
      </c>
      <c r="FL78" s="23">
        <v>0</v>
      </c>
      <c r="FM78" s="23">
        <v>80</v>
      </c>
      <c r="FN78" s="23" t="s">
        <v>152</v>
      </c>
      <c r="FO78" s="23" t="s">
        <v>444</v>
      </c>
      <c r="FP78" s="23">
        <v>0</v>
      </c>
      <c r="FQ78" s="23" t="s">
        <v>72</v>
      </c>
      <c r="FR78" s="23" t="s">
        <v>72</v>
      </c>
      <c r="FS78" s="23" t="s">
        <v>72</v>
      </c>
      <c r="FT78" s="23" t="s">
        <v>6341</v>
      </c>
      <c r="FU78" s="23" t="s">
        <v>6657</v>
      </c>
      <c r="FV78" s="23">
        <v>0</v>
      </c>
      <c r="FW78" s="23" t="s">
        <v>72</v>
      </c>
      <c r="FX78" s="23" t="s">
        <v>72</v>
      </c>
      <c r="FY78" s="23" t="s">
        <v>72</v>
      </c>
      <c r="FZ78" s="23" t="s">
        <v>6341</v>
      </c>
      <c r="GA78" s="23" t="s">
        <v>6657</v>
      </c>
      <c r="GB78" s="23" t="s">
        <v>72</v>
      </c>
      <c r="GC78" s="23" t="s">
        <v>72</v>
      </c>
      <c r="GD78" s="23" t="s">
        <v>72</v>
      </c>
      <c r="GE78" s="23" t="s">
        <v>72</v>
      </c>
      <c r="GF78" s="23">
        <v>24</v>
      </c>
      <c r="GG78" s="23">
        <v>24</v>
      </c>
      <c r="GH78" s="23">
        <v>24</v>
      </c>
      <c r="GI78" s="23">
        <v>0</v>
      </c>
      <c r="GJ78" s="23">
        <v>0</v>
      </c>
      <c r="GK78" s="23">
        <v>0</v>
      </c>
      <c r="GL78" s="23">
        <v>22</v>
      </c>
      <c r="GM78" s="23">
        <v>22</v>
      </c>
      <c r="GN78" s="23">
        <v>22</v>
      </c>
      <c r="GO78" s="23">
        <v>0</v>
      </c>
      <c r="GP78" s="23">
        <v>0</v>
      </c>
      <c r="GQ78" s="23">
        <v>0</v>
      </c>
      <c r="GR78" s="23">
        <v>0</v>
      </c>
      <c r="GS78" s="23">
        <v>0</v>
      </c>
      <c r="GT78" s="23">
        <v>0</v>
      </c>
      <c r="GU78" s="23">
        <v>0</v>
      </c>
      <c r="GV78" s="23">
        <v>0</v>
      </c>
      <c r="GW78" s="23">
        <v>0</v>
      </c>
      <c r="GX78" s="23">
        <v>0</v>
      </c>
      <c r="GY78" s="23">
        <v>0</v>
      </c>
      <c r="GZ78" s="23">
        <v>0</v>
      </c>
      <c r="HA78" s="23">
        <v>0</v>
      </c>
      <c r="HB78" s="23">
        <v>0</v>
      </c>
      <c r="HC78" s="23">
        <v>0</v>
      </c>
      <c r="HD78" s="23">
        <v>0</v>
      </c>
      <c r="HE78" s="23">
        <v>0</v>
      </c>
      <c r="HF78" s="23">
        <v>0</v>
      </c>
      <c r="HG78" s="23">
        <v>0</v>
      </c>
      <c r="HH78" s="23">
        <v>0</v>
      </c>
      <c r="HI78" s="23">
        <v>0</v>
      </c>
      <c r="HJ78" s="23">
        <v>0</v>
      </c>
      <c r="HK78" s="23">
        <v>0</v>
      </c>
      <c r="HL78" s="23">
        <v>0</v>
      </c>
      <c r="HM78" s="23">
        <v>0</v>
      </c>
      <c r="HN78" s="23">
        <v>0</v>
      </c>
      <c r="HO78" s="23">
        <v>0</v>
      </c>
      <c r="HP78" s="23" t="s">
        <v>68</v>
      </c>
      <c r="HQ78" s="23">
        <v>24</v>
      </c>
      <c r="HR78" s="23">
        <v>22</v>
      </c>
      <c r="HS78" s="23">
        <v>0</v>
      </c>
      <c r="HT78" s="23">
        <v>0</v>
      </c>
      <c r="HU78" s="23">
        <v>0</v>
      </c>
      <c r="HV78" s="23">
        <v>0</v>
      </c>
      <c r="HW78" s="22">
        <v>22</v>
      </c>
      <c r="HX78" s="22">
        <v>2</v>
      </c>
      <c r="HY78" s="23">
        <v>97</v>
      </c>
      <c r="HZ78" s="23">
        <v>13</v>
      </c>
      <c r="IA78" s="23"/>
      <c r="IB78" s="23"/>
      <c r="IC78" s="25" t="s">
        <v>7471</v>
      </c>
      <c r="ID78" s="26">
        <v>77</v>
      </c>
      <c r="IE78" s="260" t="s">
        <v>6420</v>
      </c>
      <c r="IF78" s="25" t="s">
        <v>7144</v>
      </c>
      <c r="IG78" s="260" t="s">
        <v>6421</v>
      </c>
      <c r="IH78" s="260" t="s">
        <v>6422</v>
      </c>
      <c r="II78" s="342" t="s">
        <v>6421</v>
      </c>
      <c r="IJ78" s="260">
        <v>44931</v>
      </c>
      <c r="IK78" s="261">
        <v>3</v>
      </c>
      <c r="IL78" s="262" t="s">
        <v>7176</v>
      </c>
      <c r="IM78" s="262" t="s">
        <v>6427</v>
      </c>
      <c r="IN78" s="262" t="s">
        <v>7177</v>
      </c>
      <c r="IO78" s="262" t="s">
        <v>72</v>
      </c>
      <c r="IP78" s="262" t="s">
        <v>72</v>
      </c>
      <c r="IQ78" s="262" t="s">
        <v>72</v>
      </c>
      <c r="IR78" s="262">
        <v>2</v>
      </c>
      <c r="IS78" s="262">
        <v>1</v>
      </c>
      <c r="IT78" s="262" t="s">
        <v>6406</v>
      </c>
      <c r="IU78" s="262" t="s">
        <v>6406</v>
      </c>
    </row>
    <row r="79" spans="1:255" ht="114.75">
      <c r="A79" s="22">
        <v>78</v>
      </c>
      <c r="B79" s="22" t="s">
        <v>6192</v>
      </c>
      <c r="C79" s="22" t="s">
        <v>277</v>
      </c>
      <c r="D79" s="22" t="s">
        <v>6954</v>
      </c>
      <c r="E79" s="22" t="s">
        <v>6949</v>
      </c>
      <c r="F79" s="22" t="s">
        <v>153</v>
      </c>
      <c r="G79" s="22" t="s">
        <v>6950</v>
      </c>
      <c r="H79" s="22" t="s">
        <v>6951</v>
      </c>
      <c r="I79" s="22">
        <v>2</v>
      </c>
      <c r="J79" s="22" t="s">
        <v>6952</v>
      </c>
      <c r="K79" s="24" t="s">
        <v>7165</v>
      </c>
      <c r="L79" s="24" t="s">
        <v>7235</v>
      </c>
      <c r="M79" s="22" t="s">
        <v>6334</v>
      </c>
      <c r="N79" s="22" t="s">
        <v>7472</v>
      </c>
      <c r="O79" s="22" t="s">
        <v>7168</v>
      </c>
      <c r="P79" s="22" t="s">
        <v>6131</v>
      </c>
      <c r="Q79" s="22" t="s">
        <v>7277</v>
      </c>
      <c r="R79" s="22" t="s">
        <v>7278</v>
      </c>
      <c r="S79" s="22" t="s">
        <v>7171</v>
      </c>
      <c r="T79" s="22" t="s">
        <v>7473</v>
      </c>
      <c r="U79" s="22">
        <v>78</v>
      </c>
      <c r="V79" s="22"/>
      <c r="W79" s="22" t="b">
        <v>0</v>
      </c>
      <c r="X79" s="22" t="b">
        <v>0</v>
      </c>
      <c r="Y79" s="22" t="s">
        <v>72</v>
      </c>
      <c r="Z79" s="22" t="b">
        <v>1</v>
      </c>
      <c r="AA79" s="22">
        <v>15</v>
      </c>
      <c r="AB79" s="22" t="b">
        <v>0</v>
      </c>
      <c r="AC79" s="22" t="b">
        <v>1</v>
      </c>
      <c r="AD79" s="22">
        <v>0</v>
      </c>
      <c r="AE79" s="22"/>
      <c r="AF79" s="22">
        <v>0</v>
      </c>
      <c r="AG79" s="22">
        <v>0</v>
      </c>
      <c r="AH79" s="23"/>
      <c r="AI79" s="350" t="s">
        <v>6292</v>
      </c>
      <c r="AJ79" s="350" t="s">
        <v>6291</v>
      </c>
      <c r="AK79" s="22">
        <v>6</v>
      </c>
      <c r="AL79" s="258" t="s">
        <v>5765</v>
      </c>
      <c r="AM79" s="258" t="s">
        <v>7249</v>
      </c>
      <c r="AN79" s="258" t="s">
        <v>5949</v>
      </c>
      <c r="AO79" s="22" t="s">
        <v>206</v>
      </c>
      <c r="AP79" s="23" t="s">
        <v>6291</v>
      </c>
      <c r="AQ79" s="23" t="s">
        <v>6291</v>
      </c>
      <c r="AR79" s="23">
        <v>0</v>
      </c>
      <c r="AS79" s="23" t="s">
        <v>72</v>
      </c>
      <c r="AT79" s="23" t="s">
        <v>72</v>
      </c>
      <c r="AU79" s="23" t="s">
        <v>72</v>
      </c>
      <c r="AV79" s="23" t="s">
        <v>277</v>
      </c>
      <c r="AW79" s="23" t="s">
        <v>277</v>
      </c>
      <c r="AX79" s="23" t="s">
        <v>72</v>
      </c>
      <c r="AY79" s="23" t="s">
        <v>72</v>
      </c>
      <c r="AZ79" s="23" t="s">
        <v>72</v>
      </c>
      <c r="BA79" s="23" t="s">
        <v>72</v>
      </c>
      <c r="BB79" s="23" t="s">
        <v>6335</v>
      </c>
      <c r="BC79" s="23" t="s">
        <v>6954</v>
      </c>
      <c r="BD79" s="23" t="s">
        <v>6954</v>
      </c>
      <c r="BE79" s="23">
        <v>0</v>
      </c>
      <c r="BF79" s="23" t="s">
        <v>72</v>
      </c>
      <c r="BG79" s="23" t="s">
        <v>72</v>
      </c>
      <c r="BH79" s="23" t="s">
        <v>72</v>
      </c>
      <c r="BI79" s="23" t="s">
        <v>569</v>
      </c>
      <c r="BJ79" s="23" t="s">
        <v>639</v>
      </c>
      <c r="BK79" s="23">
        <v>0</v>
      </c>
      <c r="BL79" s="23" t="s">
        <v>72</v>
      </c>
      <c r="BM79" s="23" t="s">
        <v>72</v>
      </c>
      <c r="BN79" s="23" t="s">
        <v>72</v>
      </c>
      <c r="BO79" s="350">
        <v>3</v>
      </c>
      <c r="BP79" s="350">
        <v>3</v>
      </c>
      <c r="BQ79" s="350">
        <v>0</v>
      </c>
      <c r="BR79" s="350">
        <v>0</v>
      </c>
      <c r="BS79" s="350">
        <v>0</v>
      </c>
      <c r="BT79" s="351">
        <v>0</v>
      </c>
      <c r="BU79" s="23" t="s">
        <v>6579</v>
      </c>
      <c r="BV79" s="23" t="s">
        <v>39</v>
      </c>
      <c r="BW79" s="23" t="s">
        <v>72</v>
      </c>
      <c r="BX79" s="23" t="s">
        <v>72</v>
      </c>
      <c r="BY79" s="23" t="s">
        <v>72</v>
      </c>
      <c r="BZ79" s="23" t="s">
        <v>72</v>
      </c>
      <c r="CA79" s="23">
        <v>2</v>
      </c>
      <c r="CB79" s="23">
        <v>3</v>
      </c>
      <c r="CC79" s="23">
        <v>3</v>
      </c>
      <c r="CD79" s="23">
        <v>0</v>
      </c>
      <c r="CE79" s="23">
        <v>0</v>
      </c>
      <c r="CF79" s="23">
        <v>0</v>
      </c>
      <c r="CG79" s="23">
        <v>2</v>
      </c>
      <c r="CH79" s="23">
        <v>2</v>
      </c>
      <c r="CI79" s="23">
        <v>2</v>
      </c>
      <c r="CJ79" s="23">
        <v>0</v>
      </c>
      <c r="CK79" s="23">
        <v>0</v>
      </c>
      <c r="CL79" s="23">
        <v>0</v>
      </c>
      <c r="CM79" s="23">
        <v>0</v>
      </c>
      <c r="CN79" s="23">
        <v>0</v>
      </c>
      <c r="CO79" s="23">
        <v>0</v>
      </c>
      <c r="CP79" s="23">
        <v>0</v>
      </c>
      <c r="CQ79" s="23">
        <v>0</v>
      </c>
      <c r="CR79" s="23">
        <v>0</v>
      </c>
      <c r="CS79" s="23">
        <v>0</v>
      </c>
      <c r="CT79" s="23">
        <v>0</v>
      </c>
      <c r="CU79" s="23">
        <v>0</v>
      </c>
      <c r="CV79" s="23">
        <v>0</v>
      </c>
      <c r="CW79" s="23">
        <v>0</v>
      </c>
      <c r="CX79" s="23">
        <v>0</v>
      </c>
      <c r="CY79" s="23">
        <v>0</v>
      </c>
      <c r="CZ79" s="23">
        <v>0</v>
      </c>
      <c r="DA79" s="23">
        <v>0</v>
      </c>
      <c r="DB79" s="23">
        <v>0</v>
      </c>
      <c r="DC79" s="23">
        <v>0</v>
      </c>
      <c r="DD79" s="23">
        <v>0</v>
      </c>
      <c r="DE79" s="23">
        <v>0</v>
      </c>
      <c r="DF79" s="23">
        <v>0</v>
      </c>
      <c r="DG79" s="23">
        <v>0</v>
      </c>
      <c r="DH79" s="23">
        <v>0</v>
      </c>
      <c r="DI79" s="23">
        <v>0</v>
      </c>
      <c r="DJ79" s="23">
        <v>0</v>
      </c>
      <c r="DK79" s="23" t="s">
        <v>6580</v>
      </c>
      <c r="DL79" s="23" t="s">
        <v>6331</v>
      </c>
      <c r="DM79" s="23" t="s">
        <v>72</v>
      </c>
      <c r="DN79" s="23" t="s">
        <v>72</v>
      </c>
      <c r="DO79" s="23" t="s">
        <v>72</v>
      </c>
      <c r="DP79" s="23" t="s">
        <v>72</v>
      </c>
      <c r="DQ79" s="23" t="s">
        <v>7281</v>
      </c>
      <c r="DR79" s="23" t="s">
        <v>7175</v>
      </c>
      <c r="DS79" s="23" t="s">
        <v>72</v>
      </c>
      <c r="DT79" s="23" t="s">
        <v>72</v>
      </c>
      <c r="DU79" s="23" t="s">
        <v>72</v>
      </c>
      <c r="DV79" s="23" t="s">
        <v>72</v>
      </c>
      <c r="DW79" s="23">
        <v>40</v>
      </c>
      <c r="DX79" s="23">
        <v>76</v>
      </c>
      <c r="DY79" s="23">
        <v>76</v>
      </c>
      <c r="DZ79" s="23">
        <v>0</v>
      </c>
      <c r="EA79" s="23">
        <v>0</v>
      </c>
      <c r="EB79" s="23">
        <v>0</v>
      </c>
      <c r="EC79" s="23">
        <v>76</v>
      </c>
      <c r="ED79" s="23">
        <v>80</v>
      </c>
      <c r="EE79" s="23">
        <v>80</v>
      </c>
      <c r="EF79" s="23">
        <v>80</v>
      </c>
      <c r="EG79" s="23">
        <v>0</v>
      </c>
      <c r="EH79" s="23">
        <v>0</v>
      </c>
      <c r="EI79" s="23">
        <v>0</v>
      </c>
      <c r="EJ79" s="23">
        <v>80</v>
      </c>
      <c r="EK79" s="23">
        <v>0</v>
      </c>
      <c r="EL79" s="23">
        <v>0</v>
      </c>
      <c r="EM79" s="23">
        <v>0</v>
      </c>
      <c r="EN79" s="23">
        <v>0</v>
      </c>
      <c r="EO79" s="23">
        <v>0</v>
      </c>
      <c r="EP79" s="23">
        <v>0</v>
      </c>
      <c r="EQ79" s="23">
        <v>0</v>
      </c>
      <c r="ER79" s="23">
        <v>0</v>
      </c>
      <c r="ES79" s="23">
        <v>0</v>
      </c>
      <c r="ET79" s="23">
        <v>0</v>
      </c>
      <c r="EU79" s="23">
        <v>0</v>
      </c>
      <c r="EV79" s="23">
        <v>0</v>
      </c>
      <c r="EW79" s="23">
        <v>0</v>
      </c>
      <c r="EX79" s="23">
        <v>0</v>
      </c>
      <c r="EY79" s="23">
        <v>0</v>
      </c>
      <c r="EZ79" s="23">
        <v>0</v>
      </c>
      <c r="FA79" s="23">
        <v>0</v>
      </c>
      <c r="FB79" s="23">
        <v>0</v>
      </c>
      <c r="FC79" s="23">
        <v>0</v>
      </c>
      <c r="FD79" s="23">
        <v>0</v>
      </c>
      <c r="FE79" s="23">
        <v>0</v>
      </c>
      <c r="FF79" s="23">
        <v>0</v>
      </c>
      <c r="FG79" s="23">
        <v>0</v>
      </c>
      <c r="FH79" s="23">
        <v>0</v>
      </c>
      <c r="FI79" s="23">
        <v>0</v>
      </c>
      <c r="FJ79" s="23">
        <v>0</v>
      </c>
      <c r="FK79" s="23">
        <v>0</v>
      </c>
      <c r="FL79" s="23">
        <v>0</v>
      </c>
      <c r="FM79" s="23">
        <v>80</v>
      </c>
      <c r="FN79" s="23" t="s">
        <v>152</v>
      </c>
      <c r="FO79" s="23" t="s">
        <v>444</v>
      </c>
      <c r="FP79" s="23">
        <v>0</v>
      </c>
      <c r="FQ79" s="23" t="s">
        <v>72</v>
      </c>
      <c r="FR79" s="23" t="s">
        <v>72</v>
      </c>
      <c r="FS79" s="23" t="s">
        <v>72</v>
      </c>
      <c r="FT79" s="23" t="s">
        <v>6348</v>
      </c>
      <c r="FU79" s="23" t="s">
        <v>6446</v>
      </c>
      <c r="FV79" s="23">
        <v>0</v>
      </c>
      <c r="FW79" s="23" t="s">
        <v>72</v>
      </c>
      <c r="FX79" s="23" t="s">
        <v>72</v>
      </c>
      <c r="FY79" s="23" t="s">
        <v>72</v>
      </c>
      <c r="FZ79" s="23" t="s">
        <v>6348</v>
      </c>
      <c r="GA79" s="23" t="s">
        <v>6446</v>
      </c>
      <c r="GB79" s="23" t="s">
        <v>72</v>
      </c>
      <c r="GC79" s="23" t="s">
        <v>72</v>
      </c>
      <c r="GD79" s="23" t="s">
        <v>72</v>
      </c>
      <c r="GE79" s="23" t="s">
        <v>72</v>
      </c>
      <c r="GF79" s="23">
        <v>25</v>
      </c>
      <c r="GG79" s="23">
        <v>25</v>
      </c>
      <c r="GH79" s="23">
        <v>25</v>
      </c>
      <c r="GI79" s="23">
        <v>0</v>
      </c>
      <c r="GJ79" s="23">
        <v>0</v>
      </c>
      <c r="GK79" s="23">
        <v>0</v>
      </c>
      <c r="GL79" s="23">
        <v>23</v>
      </c>
      <c r="GM79" s="23">
        <v>23</v>
      </c>
      <c r="GN79" s="23">
        <v>23</v>
      </c>
      <c r="GO79" s="23">
        <v>0</v>
      </c>
      <c r="GP79" s="23">
        <v>0</v>
      </c>
      <c r="GQ79" s="23">
        <v>0</v>
      </c>
      <c r="GR79" s="23">
        <v>0</v>
      </c>
      <c r="GS79" s="23">
        <v>0</v>
      </c>
      <c r="GT79" s="23">
        <v>0</v>
      </c>
      <c r="GU79" s="23">
        <v>0</v>
      </c>
      <c r="GV79" s="23">
        <v>0</v>
      </c>
      <c r="GW79" s="23">
        <v>0</v>
      </c>
      <c r="GX79" s="23">
        <v>0</v>
      </c>
      <c r="GY79" s="23">
        <v>0</v>
      </c>
      <c r="GZ79" s="23">
        <v>0</v>
      </c>
      <c r="HA79" s="23">
        <v>0</v>
      </c>
      <c r="HB79" s="23">
        <v>0</v>
      </c>
      <c r="HC79" s="23">
        <v>0</v>
      </c>
      <c r="HD79" s="23">
        <v>0</v>
      </c>
      <c r="HE79" s="23">
        <v>0</v>
      </c>
      <c r="HF79" s="23">
        <v>0</v>
      </c>
      <c r="HG79" s="23">
        <v>0</v>
      </c>
      <c r="HH79" s="23">
        <v>0</v>
      </c>
      <c r="HI79" s="23">
        <v>0</v>
      </c>
      <c r="HJ79" s="23">
        <v>0</v>
      </c>
      <c r="HK79" s="23">
        <v>0</v>
      </c>
      <c r="HL79" s="23">
        <v>0</v>
      </c>
      <c r="HM79" s="23">
        <v>0</v>
      </c>
      <c r="HN79" s="23">
        <v>0</v>
      </c>
      <c r="HO79" s="23">
        <v>0</v>
      </c>
      <c r="HP79" s="23" t="s">
        <v>68</v>
      </c>
      <c r="HQ79" s="23">
        <v>25</v>
      </c>
      <c r="HR79" s="23">
        <v>23</v>
      </c>
      <c r="HS79" s="23">
        <v>0</v>
      </c>
      <c r="HT79" s="23">
        <v>0</v>
      </c>
      <c r="HU79" s="23">
        <v>0</v>
      </c>
      <c r="HV79" s="23">
        <v>0</v>
      </c>
      <c r="HW79" s="22">
        <v>23</v>
      </c>
      <c r="HX79" s="22">
        <v>8</v>
      </c>
      <c r="HY79" s="23">
        <v>97</v>
      </c>
      <c r="HZ79" s="23">
        <v>13</v>
      </c>
      <c r="IA79" s="23"/>
      <c r="IB79" s="23"/>
      <c r="IC79" s="25" t="s">
        <v>7474</v>
      </c>
      <c r="ID79" s="26">
        <v>78</v>
      </c>
      <c r="IE79" s="260" t="s">
        <v>6420</v>
      </c>
      <c r="IF79" s="25" t="s">
        <v>7145</v>
      </c>
      <c r="IG79" s="260" t="s">
        <v>6421</v>
      </c>
      <c r="IH79" s="260" t="s">
        <v>6422</v>
      </c>
      <c r="II79" s="342" t="s">
        <v>6421</v>
      </c>
      <c r="IJ79" s="260">
        <v>44931</v>
      </c>
      <c r="IK79" s="261">
        <v>3</v>
      </c>
      <c r="IL79" s="262" t="s">
        <v>7176</v>
      </c>
      <c r="IM79" s="262" t="s">
        <v>6427</v>
      </c>
      <c r="IN79" s="262" t="s">
        <v>7177</v>
      </c>
      <c r="IO79" s="262" t="s">
        <v>72</v>
      </c>
      <c r="IP79" s="262" t="s">
        <v>72</v>
      </c>
      <c r="IQ79" s="262" t="s">
        <v>72</v>
      </c>
      <c r="IR79" s="262">
        <v>2</v>
      </c>
      <c r="IS79" s="262">
        <v>1</v>
      </c>
      <c r="IT79" s="262" t="s">
        <v>6406</v>
      </c>
      <c r="IU79" s="262" t="s">
        <v>6406</v>
      </c>
    </row>
    <row r="80" spans="1:255" ht="114.75">
      <c r="A80" s="22">
        <v>79</v>
      </c>
      <c r="B80" s="22" t="s">
        <v>6192</v>
      </c>
      <c r="C80" s="22" t="s">
        <v>277</v>
      </c>
      <c r="D80" s="22" t="s">
        <v>6960</v>
      </c>
      <c r="E80" s="22" t="s">
        <v>6955</v>
      </c>
      <c r="F80" s="22" t="s">
        <v>153</v>
      </c>
      <c r="G80" s="22" t="s">
        <v>6956</v>
      </c>
      <c r="H80" s="22" t="s">
        <v>6957</v>
      </c>
      <c r="I80" s="22">
        <v>2</v>
      </c>
      <c r="J80" s="22" t="s">
        <v>6958</v>
      </c>
      <c r="K80" s="24" t="s">
        <v>7165</v>
      </c>
      <c r="L80" s="24" t="s">
        <v>7252</v>
      </c>
      <c r="M80" s="22" t="s">
        <v>6334</v>
      </c>
      <c r="N80" s="22" t="s">
        <v>7475</v>
      </c>
      <c r="O80" s="22" t="s">
        <v>7168</v>
      </c>
      <c r="P80" s="22" t="s">
        <v>6131</v>
      </c>
      <c r="Q80" s="22" t="s">
        <v>7169</v>
      </c>
      <c r="R80" s="22" t="s">
        <v>7170</v>
      </c>
      <c r="S80" s="22" t="s">
        <v>7171</v>
      </c>
      <c r="T80" s="22" t="s">
        <v>7476</v>
      </c>
      <c r="U80" s="22">
        <v>79</v>
      </c>
      <c r="V80" s="22"/>
      <c r="W80" s="22" t="b">
        <v>0</v>
      </c>
      <c r="X80" s="22" t="b">
        <v>0</v>
      </c>
      <c r="Y80" s="22" t="s">
        <v>72</v>
      </c>
      <c r="Z80" s="22" t="b">
        <v>1</v>
      </c>
      <c r="AA80" s="22">
        <v>20</v>
      </c>
      <c r="AB80" s="22" t="b">
        <v>0</v>
      </c>
      <c r="AC80" s="22" t="b">
        <v>1</v>
      </c>
      <c r="AD80" s="22">
        <v>0</v>
      </c>
      <c r="AE80" s="22"/>
      <c r="AF80" s="22">
        <v>0</v>
      </c>
      <c r="AG80" s="22">
        <v>0</v>
      </c>
      <c r="AH80" s="23"/>
      <c r="AI80" s="350" t="s">
        <v>6292</v>
      </c>
      <c r="AJ80" s="350" t="s">
        <v>6291</v>
      </c>
      <c r="AK80" s="22">
        <v>5</v>
      </c>
      <c r="AL80" s="258" t="s">
        <v>5765</v>
      </c>
      <c r="AM80" s="258" t="s">
        <v>7249</v>
      </c>
      <c r="AN80" s="258" t="s">
        <v>5955</v>
      </c>
      <c r="AO80" s="22" t="s">
        <v>206</v>
      </c>
      <c r="AP80" s="23" t="s">
        <v>6291</v>
      </c>
      <c r="AQ80" s="23" t="s">
        <v>6291</v>
      </c>
      <c r="AR80" s="23">
        <v>0</v>
      </c>
      <c r="AS80" s="23" t="s">
        <v>72</v>
      </c>
      <c r="AT80" s="23" t="s">
        <v>72</v>
      </c>
      <c r="AU80" s="23" t="s">
        <v>72</v>
      </c>
      <c r="AV80" s="23" t="s">
        <v>277</v>
      </c>
      <c r="AW80" s="23" t="s">
        <v>277</v>
      </c>
      <c r="AX80" s="23" t="s">
        <v>72</v>
      </c>
      <c r="AY80" s="23" t="s">
        <v>72</v>
      </c>
      <c r="AZ80" s="23" t="s">
        <v>72</v>
      </c>
      <c r="BA80" s="23" t="s">
        <v>72</v>
      </c>
      <c r="BB80" s="23" t="s">
        <v>6335</v>
      </c>
      <c r="BC80" s="23" t="s">
        <v>6960</v>
      </c>
      <c r="BD80" s="23" t="s">
        <v>6960</v>
      </c>
      <c r="BE80" s="23">
        <v>0</v>
      </c>
      <c r="BF80" s="23" t="s">
        <v>72</v>
      </c>
      <c r="BG80" s="23" t="s">
        <v>72</v>
      </c>
      <c r="BH80" s="23" t="s">
        <v>72</v>
      </c>
      <c r="BI80" s="23" t="s">
        <v>569</v>
      </c>
      <c r="BJ80" s="23" t="s">
        <v>639</v>
      </c>
      <c r="BK80" s="23">
        <v>0</v>
      </c>
      <c r="BL80" s="23" t="s">
        <v>72</v>
      </c>
      <c r="BM80" s="23" t="s">
        <v>72</v>
      </c>
      <c r="BN80" s="23" t="s">
        <v>72</v>
      </c>
      <c r="BO80" s="350">
        <v>3</v>
      </c>
      <c r="BP80" s="350">
        <v>3</v>
      </c>
      <c r="BQ80" s="350">
        <v>0</v>
      </c>
      <c r="BR80" s="350">
        <v>0</v>
      </c>
      <c r="BS80" s="350">
        <v>0</v>
      </c>
      <c r="BT80" s="351">
        <v>0</v>
      </c>
      <c r="BU80" s="23" t="s">
        <v>38</v>
      </c>
      <c r="BV80" s="23" t="s">
        <v>39</v>
      </c>
      <c r="BW80" s="23" t="s">
        <v>72</v>
      </c>
      <c r="BX80" s="23" t="s">
        <v>72</v>
      </c>
      <c r="BY80" s="23" t="s">
        <v>72</v>
      </c>
      <c r="BZ80" s="23" t="s">
        <v>72</v>
      </c>
      <c r="CA80" s="23">
        <v>4</v>
      </c>
      <c r="CB80" s="23">
        <v>4</v>
      </c>
      <c r="CC80" s="23">
        <v>4</v>
      </c>
      <c r="CD80" s="23">
        <v>0</v>
      </c>
      <c r="CE80" s="23">
        <v>0</v>
      </c>
      <c r="CF80" s="23">
        <v>0</v>
      </c>
      <c r="CG80" s="23">
        <v>2</v>
      </c>
      <c r="CH80" s="23">
        <v>2</v>
      </c>
      <c r="CI80" s="23">
        <v>2</v>
      </c>
      <c r="CJ80" s="23">
        <v>0</v>
      </c>
      <c r="CK80" s="23">
        <v>0</v>
      </c>
      <c r="CL80" s="23">
        <v>0</v>
      </c>
      <c r="CM80" s="23">
        <v>0</v>
      </c>
      <c r="CN80" s="23">
        <v>0</v>
      </c>
      <c r="CO80" s="23">
        <v>0</v>
      </c>
      <c r="CP80" s="23">
        <v>0</v>
      </c>
      <c r="CQ80" s="23">
        <v>0</v>
      </c>
      <c r="CR80" s="23">
        <v>0</v>
      </c>
      <c r="CS80" s="23">
        <v>0</v>
      </c>
      <c r="CT80" s="23">
        <v>0</v>
      </c>
      <c r="CU80" s="23">
        <v>0</v>
      </c>
      <c r="CV80" s="23">
        <v>0</v>
      </c>
      <c r="CW80" s="23">
        <v>0</v>
      </c>
      <c r="CX80" s="23">
        <v>0</v>
      </c>
      <c r="CY80" s="23">
        <v>0</v>
      </c>
      <c r="CZ80" s="23">
        <v>0</v>
      </c>
      <c r="DA80" s="23">
        <v>0</v>
      </c>
      <c r="DB80" s="23">
        <v>0</v>
      </c>
      <c r="DC80" s="23">
        <v>0</v>
      </c>
      <c r="DD80" s="23">
        <v>0</v>
      </c>
      <c r="DE80" s="23">
        <v>0</v>
      </c>
      <c r="DF80" s="23">
        <v>0</v>
      </c>
      <c r="DG80" s="23">
        <v>0</v>
      </c>
      <c r="DH80" s="23">
        <v>0</v>
      </c>
      <c r="DI80" s="23">
        <v>0</v>
      </c>
      <c r="DJ80" s="23">
        <v>0</v>
      </c>
      <c r="DK80" s="23" t="s">
        <v>6331</v>
      </c>
      <c r="DL80" s="23" t="s">
        <v>6331</v>
      </c>
      <c r="DM80" s="23" t="s">
        <v>72</v>
      </c>
      <c r="DN80" s="23" t="s">
        <v>72</v>
      </c>
      <c r="DO80" s="23" t="s">
        <v>72</v>
      </c>
      <c r="DP80" s="23" t="s">
        <v>72</v>
      </c>
      <c r="DQ80" s="23" t="s">
        <v>7175</v>
      </c>
      <c r="DR80" s="23" t="s">
        <v>7175</v>
      </c>
      <c r="DS80" s="23" t="s">
        <v>72</v>
      </c>
      <c r="DT80" s="23" t="s">
        <v>72</v>
      </c>
      <c r="DU80" s="23" t="s">
        <v>72</v>
      </c>
      <c r="DV80" s="23" t="s">
        <v>72</v>
      </c>
      <c r="DW80" s="23">
        <v>80</v>
      </c>
      <c r="DX80" s="23">
        <v>80</v>
      </c>
      <c r="DY80" s="23">
        <v>80</v>
      </c>
      <c r="DZ80" s="23">
        <v>0</v>
      </c>
      <c r="EA80" s="23">
        <v>0</v>
      </c>
      <c r="EB80" s="23">
        <v>0</v>
      </c>
      <c r="EC80" s="23">
        <v>80</v>
      </c>
      <c r="ED80" s="23">
        <v>80</v>
      </c>
      <c r="EE80" s="23">
        <v>80</v>
      </c>
      <c r="EF80" s="23">
        <v>80</v>
      </c>
      <c r="EG80" s="23">
        <v>0</v>
      </c>
      <c r="EH80" s="23">
        <v>0</v>
      </c>
      <c r="EI80" s="23">
        <v>0</v>
      </c>
      <c r="EJ80" s="23">
        <v>80</v>
      </c>
      <c r="EK80" s="23">
        <v>0</v>
      </c>
      <c r="EL80" s="23">
        <v>0</v>
      </c>
      <c r="EM80" s="23">
        <v>0</v>
      </c>
      <c r="EN80" s="23">
        <v>0</v>
      </c>
      <c r="EO80" s="23">
        <v>0</v>
      </c>
      <c r="EP80" s="23">
        <v>0</v>
      </c>
      <c r="EQ80" s="23">
        <v>0</v>
      </c>
      <c r="ER80" s="23">
        <v>0</v>
      </c>
      <c r="ES80" s="23">
        <v>0</v>
      </c>
      <c r="ET80" s="23">
        <v>0</v>
      </c>
      <c r="EU80" s="23">
        <v>0</v>
      </c>
      <c r="EV80" s="23">
        <v>0</v>
      </c>
      <c r="EW80" s="23">
        <v>0</v>
      </c>
      <c r="EX80" s="23">
        <v>0</v>
      </c>
      <c r="EY80" s="23">
        <v>0</v>
      </c>
      <c r="EZ80" s="23">
        <v>0</v>
      </c>
      <c r="FA80" s="23">
        <v>0</v>
      </c>
      <c r="FB80" s="23">
        <v>0</v>
      </c>
      <c r="FC80" s="23">
        <v>0</v>
      </c>
      <c r="FD80" s="23">
        <v>0</v>
      </c>
      <c r="FE80" s="23">
        <v>0</v>
      </c>
      <c r="FF80" s="23">
        <v>0</v>
      </c>
      <c r="FG80" s="23">
        <v>0</v>
      </c>
      <c r="FH80" s="23">
        <v>0</v>
      </c>
      <c r="FI80" s="23">
        <v>0</v>
      </c>
      <c r="FJ80" s="23">
        <v>0</v>
      </c>
      <c r="FK80" s="23">
        <v>0</v>
      </c>
      <c r="FL80" s="23">
        <v>0</v>
      </c>
      <c r="FM80" s="23">
        <v>80</v>
      </c>
      <c r="FN80" s="23" t="s">
        <v>152</v>
      </c>
      <c r="FO80" s="23" t="s">
        <v>444</v>
      </c>
      <c r="FP80" s="23">
        <v>0</v>
      </c>
      <c r="FQ80" s="23" t="s">
        <v>72</v>
      </c>
      <c r="FR80" s="23" t="s">
        <v>72</v>
      </c>
      <c r="FS80" s="23" t="s">
        <v>72</v>
      </c>
      <c r="FT80" s="23" t="s">
        <v>6884</v>
      </c>
      <c r="FU80" s="23" t="s">
        <v>6349</v>
      </c>
      <c r="FV80" s="23">
        <v>0</v>
      </c>
      <c r="FW80" s="23" t="s">
        <v>72</v>
      </c>
      <c r="FX80" s="23" t="s">
        <v>72</v>
      </c>
      <c r="FY80" s="23" t="s">
        <v>72</v>
      </c>
      <c r="FZ80" s="23" t="s">
        <v>6884</v>
      </c>
      <c r="GA80" s="23" t="s">
        <v>6349</v>
      </c>
      <c r="GB80" s="23" t="s">
        <v>72</v>
      </c>
      <c r="GC80" s="23" t="s">
        <v>72</v>
      </c>
      <c r="GD80" s="23" t="s">
        <v>72</v>
      </c>
      <c r="GE80" s="23" t="s">
        <v>72</v>
      </c>
      <c r="GF80" s="23">
        <v>29</v>
      </c>
      <c r="GG80" s="23">
        <v>29</v>
      </c>
      <c r="GH80" s="23">
        <v>29</v>
      </c>
      <c r="GI80" s="23">
        <v>0</v>
      </c>
      <c r="GJ80" s="23">
        <v>0</v>
      </c>
      <c r="GK80" s="23">
        <v>0</v>
      </c>
      <c r="GL80" s="23">
        <v>28</v>
      </c>
      <c r="GM80" s="23">
        <v>28</v>
      </c>
      <c r="GN80" s="23">
        <v>28</v>
      </c>
      <c r="GO80" s="23">
        <v>0</v>
      </c>
      <c r="GP80" s="23">
        <v>0</v>
      </c>
      <c r="GQ80" s="23">
        <v>0</v>
      </c>
      <c r="GR80" s="23">
        <v>0</v>
      </c>
      <c r="GS80" s="23">
        <v>0</v>
      </c>
      <c r="GT80" s="23">
        <v>0</v>
      </c>
      <c r="GU80" s="23">
        <v>0</v>
      </c>
      <c r="GV80" s="23">
        <v>0</v>
      </c>
      <c r="GW80" s="23">
        <v>0</v>
      </c>
      <c r="GX80" s="23">
        <v>0</v>
      </c>
      <c r="GY80" s="23">
        <v>0</v>
      </c>
      <c r="GZ80" s="23">
        <v>0</v>
      </c>
      <c r="HA80" s="23">
        <v>0</v>
      </c>
      <c r="HB80" s="23">
        <v>0</v>
      </c>
      <c r="HC80" s="23">
        <v>0</v>
      </c>
      <c r="HD80" s="23">
        <v>0</v>
      </c>
      <c r="HE80" s="23">
        <v>0</v>
      </c>
      <c r="HF80" s="23">
        <v>0</v>
      </c>
      <c r="HG80" s="23">
        <v>0</v>
      </c>
      <c r="HH80" s="23">
        <v>0</v>
      </c>
      <c r="HI80" s="23">
        <v>0</v>
      </c>
      <c r="HJ80" s="23">
        <v>0</v>
      </c>
      <c r="HK80" s="23">
        <v>0</v>
      </c>
      <c r="HL80" s="23">
        <v>0</v>
      </c>
      <c r="HM80" s="23">
        <v>0</v>
      </c>
      <c r="HN80" s="23">
        <v>0</v>
      </c>
      <c r="HO80" s="23">
        <v>0</v>
      </c>
      <c r="HP80" s="23" t="s">
        <v>68</v>
      </c>
      <c r="HQ80" s="23">
        <v>29</v>
      </c>
      <c r="HR80" s="23">
        <v>28</v>
      </c>
      <c r="HS80" s="23">
        <v>0</v>
      </c>
      <c r="HT80" s="23">
        <v>0</v>
      </c>
      <c r="HU80" s="23">
        <v>0</v>
      </c>
      <c r="HV80" s="23">
        <v>0</v>
      </c>
      <c r="HW80" s="22">
        <v>28</v>
      </c>
      <c r="HX80" s="22">
        <v>8</v>
      </c>
      <c r="HY80" s="23">
        <v>97</v>
      </c>
      <c r="HZ80" s="23">
        <v>13</v>
      </c>
      <c r="IA80" s="23"/>
      <c r="IB80" s="23"/>
      <c r="IC80" s="25" t="s">
        <v>7477</v>
      </c>
      <c r="ID80" s="26">
        <v>79</v>
      </c>
      <c r="IE80" s="260" t="s">
        <v>6420</v>
      </c>
      <c r="IF80" s="25" t="s">
        <v>7146</v>
      </c>
      <c r="IG80" s="260" t="s">
        <v>6421</v>
      </c>
      <c r="IH80" s="260" t="s">
        <v>6422</v>
      </c>
      <c r="II80" s="342" t="s">
        <v>6421</v>
      </c>
      <c r="IJ80" s="260">
        <v>44931</v>
      </c>
      <c r="IK80" s="261">
        <v>3</v>
      </c>
      <c r="IL80" s="262" t="s">
        <v>7176</v>
      </c>
      <c r="IM80" s="262" t="s">
        <v>6427</v>
      </c>
      <c r="IN80" s="262" t="s">
        <v>7177</v>
      </c>
      <c r="IO80" s="262" t="s">
        <v>72</v>
      </c>
      <c r="IP80" s="262" t="s">
        <v>72</v>
      </c>
      <c r="IQ80" s="262" t="s">
        <v>72</v>
      </c>
      <c r="IR80" s="262">
        <v>2</v>
      </c>
      <c r="IS80" s="262">
        <v>1</v>
      </c>
      <c r="IT80" s="262" t="s">
        <v>6406</v>
      </c>
      <c r="IU80" s="262" t="s">
        <v>6406</v>
      </c>
    </row>
    <row r="81" spans="1:255" ht="114.75">
      <c r="A81" s="22">
        <v>80</v>
      </c>
      <c r="B81" s="22" t="s">
        <v>6192</v>
      </c>
      <c r="C81" s="22" t="s">
        <v>277</v>
      </c>
      <c r="D81" s="22" t="s">
        <v>6964</v>
      </c>
      <c r="E81" s="22" t="s">
        <v>6961</v>
      </c>
      <c r="F81" s="22" t="s">
        <v>153</v>
      </c>
      <c r="G81" s="22" t="s">
        <v>6956</v>
      </c>
      <c r="H81" s="22" t="s">
        <v>6957</v>
      </c>
      <c r="I81" s="22">
        <v>2</v>
      </c>
      <c r="J81" s="22" t="s">
        <v>6962</v>
      </c>
      <c r="K81" s="24" t="s">
        <v>7165</v>
      </c>
      <c r="L81" s="24" t="s">
        <v>7252</v>
      </c>
      <c r="M81" s="22" t="s">
        <v>6334</v>
      </c>
      <c r="N81" s="22" t="s">
        <v>7478</v>
      </c>
      <c r="O81" s="22" t="s">
        <v>7168</v>
      </c>
      <c r="P81" s="22" t="s">
        <v>6131</v>
      </c>
      <c r="Q81" s="22" t="s">
        <v>7169</v>
      </c>
      <c r="R81" s="22" t="s">
        <v>7170</v>
      </c>
      <c r="S81" s="22" t="s">
        <v>7171</v>
      </c>
      <c r="T81" s="22" t="s">
        <v>7479</v>
      </c>
      <c r="U81" s="22">
        <v>80</v>
      </c>
      <c r="V81" s="22"/>
      <c r="W81" s="22" t="b">
        <v>0</v>
      </c>
      <c r="X81" s="22" t="b">
        <v>0</v>
      </c>
      <c r="Y81" s="22" t="s">
        <v>72</v>
      </c>
      <c r="Z81" s="22" t="b">
        <v>1</v>
      </c>
      <c r="AA81" s="22">
        <v>24</v>
      </c>
      <c r="AB81" s="22" t="b">
        <v>0</v>
      </c>
      <c r="AC81" s="22" t="b">
        <v>1</v>
      </c>
      <c r="AD81" s="22">
        <v>0</v>
      </c>
      <c r="AE81" s="22"/>
      <c r="AF81" s="22">
        <v>0</v>
      </c>
      <c r="AG81" s="22">
        <v>0</v>
      </c>
      <c r="AH81" s="23"/>
      <c r="AI81" s="350" t="s">
        <v>6292</v>
      </c>
      <c r="AJ81" s="350" t="s">
        <v>6291</v>
      </c>
      <c r="AK81" s="22">
        <v>4</v>
      </c>
      <c r="AL81" s="258" t="s">
        <v>5765</v>
      </c>
      <c r="AM81" s="258" t="s">
        <v>7249</v>
      </c>
      <c r="AN81" s="258" t="s">
        <v>5956</v>
      </c>
      <c r="AO81" s="22" t="s">
        <v>206</v>
      </c>
      <c r="AP81" s="23" t="s">
        <v>6291</v>
      </c>
      <c r="AQ81" s="23" t="s">
        <v>6291</v>
      </c>
      <c r="AR81" s="23">
        <v>0</v>
      </c>
      <c r="AS81" s="23" t="s">
        <v>72</v>
      </c>
      <c r="AT81" s="23" t="s">
        <v>72</v>
      </c>
      <c r="AU81" s="23" t="s">
        <v>72</v>
      </c>
      <c r="AV81" s="23" t="s">
        <v>277</v>
      </c>
      <c r="AW81" s="23" t="s">
        <v>277</v>
      </c>
      <c r="AX81" s="23" t="s">
        <v>72</v>
      </c>
      <c r="AY81" s="23" t="s">
        <v>72</v>
      </c>
      <c r="AZ81" s="23" t="s">
        <v>72</v>
      </c>
      <c r="BA81" s="23" t="s">
        <v>72</v>
      </c>
      <c r="BB81" s="23" t="s">
        <v>6335</v>
      </c>
      <c r="BC81" s="23" t="s">
        <v>6964</v>
      </c>
      <c r="BD81" s="23" t="s">
        <v>6964</v>
      </c>
      <c r="BE81" s="23">
        <v>0</v>
      </c>
      <c r="BF81" s="23" t="s">
        <v>72</v>
      </c>
      <c r="BG81" s="23" t="s">
        <v>72</v>
      </c>
      <c r="BH81" s="23" t="s">
        <v>72</v>
      </c>
      <c r="BI81" s="23" t="s">
        <v>569</v>
      </c>
      <c r="BJ81" s="23" t="s">
        <v>639</v>
      </c>
      <c r="BK81" s="23">
        <v>0</v>
      </c>
      <c r="BL81" s="23" t="s">
        <v>72</v>
      </c>
      <c r="BM81" s="23" t="s">
        <v>72</v>
      </c>
      <c r="BN81" s="23" t="s">
        <v>72</v>
      </c>
      <c r="BO81" s="350">
        <v>3</v>
      </c>
      <c r="BP81" s="350">
        <v>3</v>
      </c>
      <c r="BQ81" s="350">
        <v>0</v>
      </c>
      <c r="BR81" s="350">
        <v>0</v>
      </c>
      <c r="BS81" s="350">
        <v>0</v>
      </c>
      <c r="BT81" s="351">
        <v>0</v>
      </c>
      <c r="BU81" s="23" t="s">
        <v>38</v>
      </c>
      <c r="BV81" s="23" t="s">
        <v>39</v>
      </c>
      <c r="BW81" s="23" t="s">
        <v>72</v>
      </c>
      <c r="BX81" s="23" t="s">
        <v>72</v>
      </c>
      <c r="BY81" s="23" t="s">
        <v>72</v>
      </c>
      <c r="BZ81" s="23" t="s">
        <v>72</v>
      </c>
      <c r="CA81" s="23">
        <v>4</v>
      </c>
      <c r="CB81" s="23">
        <v>4</v>
      </c>
      <c r="CC81" s="23">
        <v>4</v>
      </c>
      <c r="CD81" s="23">
        <v>0</v>
      </c>
      <c r="CE81" s="23">
        <v>0</v>
      </c>
      <c r="CF81" s="23">
        <v>0</v>
      </c>
      <c r="CG81" s="23">
        <v>2</v>
      </c>
      <c r="CH81" s="23">
        <v>2</v>
      </c>
      <c r="CI81" s="23">
        <v>2</v>
      </c>
      <c r="CJ81" s="23">
        <v>0</v>
      </c>
      <c r="CK81" s="23">
        <v>0</v>
      </c>
      <c r="CL81" s="23">
        <v>0</v>
      </c>
      <c r="CM81" s="23">
        <v>0</v>
      </c>
      <c r="CN81" s="23">
        <v>0</v>
      </c>
      <c r="CO81" s="23">
        <v>0</v>
      </c>
      <c r="CP81" s="23">
        <v>0</v>
      </c>
      <c r="CQ81" s="23">
        <v>0</v>
      </c>
      <c r="CR81" s="23">
        <v>0</v>
      </c>
      <c r="CS81" s="23">
        <v>0</v>
      </c>
      <c r="CT81" s="23">
        <v>0</v>
      </c>
      <c r="CU81" s="23">
        <v>0</v>
      </c>
      <c r="CV81" s="23">
        <v>0</v>
      </c>
      <c r="CW81" s="23">
        <v>0</v>
      </c>
      <c r="CX81" s="23">
        <v>0</v>
      </c>
      <c r="CY81" s="23">
        <v>0</v>
      </c>
      <c r="CZ81" s="23">
        <v>0</v>
      </c>
      <c r="DA81" s="23">
        <v>0</v>
      </c>
      <c r="DB81" s="23">
        <v>0</v>
      </c>
      <c r="DC81" s="23">
        <v>0</v>
      </c>
      <c r="DD81" s="23">
        <v>0</v>
      </c>
      <c r="DE81" s="23">
        <v>0</v>
      </c>
      <c r="DF81" s="23">
        <v>0</v>
      </c>
      <c r="DG81" s="23">
        <v>0</v>
      </c>
      <c r="DH81" s="23">
        <v>0</v>
      </c>
      <c r="DI81" s="23">
        <v>0</v>
      </c>
      <c r="DJ81" s="23">
        <v>0</v>
      </c>
      <c r="DK81" s="23" t="s">
        <v>6331</v>
      </c>
      <c r="DL81" s="23" t="s">
        <v>6331</v>
      </c>
      <c r="DM81" s="23" t="s">
        <v>72</v>
      </c>
      <c r="DN81" s="23" t="s">
        <v>72</v>
      </c>
      <c r="DO81" s="23" t="s">
        <v>72</v>
      </c>
      <c r="DP81" s="23" t="s">
        <v>72</v>
      </c>
      <c r="DQ81" s="23" t="s">
        <v>7175</v>
      </c>
      <c r="DR81" s="23" t="s">
        <v>7175</v>
      </c>
      <c r="DS81" s="23" t="s">
        <v>72</v>
      </c>
      <c r="DT81" s="23" t="s">
        <v>72</v>
      </c>
      <c r="DU81" s="23" t="s">
        <v>72</v>
      </c>
      <c r="DV81" s="23" t="s">
        <v>72</v>
      </c>
      <c r="DW81" s="23">
        <v>80</v>
      </c>
      <c r="DX81" s="23">
        <v>80</v>
      </c>
      <c r="DY81" s="23">
        <v>80</v>
      </c>
      <c r="DZ81" s="23">
        <v>0</v>
      </c>
      <c r="EA81" s="23">
        <v>0</v>
      </c>
      <c r="EB81" s="23">
        <v>0</v>
      </c>
      <c r="EC81" s="23">
        <v>80</v>
      </c>
      <c r="ED81" s="23">
        <v>80</v>
      </c>
      <c r="EE81" s="23">
        <v>80</v>
      </c>
      <c r="EF81" s="23">
        <v>80</v>
      </c>
      <c r="EG81" s="23">
        <v>0</v>
      </c>
      <c r="EH81" s="23">
        <v>0</v>
      </c>
      <c r="EI81" s="23">
        <v>0</v>
      </c>
      <c r="EJ81" s="23">
        <v>80</v>
      </c>
      <c r="EK81" s="23">
        <v>0</v>
      </c>
      <c r="EL81" s="23">
        <v>0</v>
      </c>
      <c r="EM81" s="23">
        <v>0</v>
      </c>
      <c r="EN81" s="23">
        <v>0</v>
      </c>
      <c r="EO81" s="23">
        <v>0</v>
      </c>
      <c r="EP81" s="23">
        <v>0</v>
      </c>
      <c r="EQ81" s="23">
        <v>0</v>
      </c>
      <c r="ER81" s="23">
        <v>0</v>
      </c>
      <c r="ES81" s="23">
        <v>0</v>
      </c>
      <c r="ET81" s="23">
        <v>0</v>
      </c>
      <c r="EU81" s="23">
        <v>0</v>
      </c>
      <c r="EV81" s="23">
        <v>0</v>
      </c>
      <c r="EW81" s="23">
        <v>0</v>
      </c>
      <c r="EX81" s="23">
        <v>0</v>
      </c>
      <c r="EY81" s="23">
        <v>0</v>
      </c>
      <c r="EZ81" s="23">
        <v>0</v>
      </c>
      <c r="FA81" s="23">
        <v>0</v>
      </c>
      <c r="FB81" s="23">
        <v>0</v>
      </c>
      <c r="FC81" s="23">
        <v>0</v>
      </c>
      <c r="FD81" s="23">
        <v>0</v>
      </c>
      <c r="FE81" s="23">
        <v>0</v>
      </c>
      <c r="FF81" s="23">
        <v>0</v>
      </c>
      <c r="FG81" s="23">
        <v>0</v>
      </c>
      <c r="FH81" s="23">
        <v>0</v>
      </c>
      <c r="FI81" s="23">
        <v>0</v>
      </c>
      <c r="FJ81" s="23">
        <v>0</v>
      </c>
      <c r="FK81" s="23">
        <v>0</v>
      </c>
      <c r="FL81" s="23">
        <v>0</v>
      </c>
      <c r="FM81" s="23">
        <v>80</v>
      </c>
      <c r="FN81" s="23" t="s">
        <v>152</v>
      </c>
      <c r="FO81" s="23" t="s">
        <v>444</v>
      </c>
      <c r="FP81" s="23">
        <v>0</v>
      </c>
      <c r="FQ81" s="23" t="s">
        <v>72</v>
      </c>
      <c r="FR81" s="23" t="s">
        <v>72</v>
      </c>
      <c r="FS81" s="23" t="s">
        <v>72</v>
      </c>
      <c r="FT81" s="23" t="s">
        <v>6884</v>
      </c>
      <c r="FU81" s="23" t="s">
        <v>6347</v>
      </c>
      <c r="FV81" s="23">
        <v>0</v>
      </c>
      <c r="FW81" s="23" t="s">
        <v>72</v>
      </c>
      <c r="FX81" s="23" t="s">
        <v>72</v>
      </c>
      <c r="FY81" s="23" t="s">
        <v>72</v>
      </c>
      <c r="FZ81" s="23" t="s">
        <v>6884</v>
      </c>
      <c r="GA81" s="23" t="s">
        <v>6347</v>
      </c>
      <c r="GB81" s="23" t="s">
        <v>72</v>
      </c>
      <c r="GC81" s="23" t="s">
        <v>72</v>
      </c>
      <c r="GD81" s="23" t="s">
        <v>72</v>
      </c>
      <c r="GE81" s="23" t="s">
        <v>72</v>
      </c>
      <c r="GF81" s="23">
        <v>29</v>
      </c>
      <c r="GG81" s="23">
        <v>29</v>
      </c>
      <c r="GH81" s="23">
        <v>29</v>
      </c>
      <c r="GI81" s="23">
        <v>0</v>
      </c>
      <c r="GJ81" s="23">
        <v>0</v>
      </c>
      <c r="GK81" s="23">
        <v>0</v>
      </c>
      <c r="GL81" s="23">
        <v>27</v>
      </c>
      <c r="GM81" s="23">
        <v>27</v>
      </c>
      <c r="GN81" s="23">
        <v>27</v>
      </c>
      <c r="GO81" s="23">
        <v>0</v>
      </c>
      <c r="GP81" s="23">
        <v>0</v>
      </c>
      <c r="GQ81" s="23">
        <v>0</v>
      </c>
      <c r="GR81" s="23">
        <v>0</v>
      </c>
      <c r="GS81" s="23">
        <v>0</v>
      </c>
      <c r="GT81" s="23">
        <v>0</v>
      </c>
      <c r="GU81" s="23">
        <v>0</v>
      </c>
      <c r="GV81" s="23">
        <v>0</v>
      </c>
      <c r="GW81" s="23">
        <v>0</v>
      </c>
      <c r="GX81" s="23">
        <v>0</v>
      </c>
      <c r="GY81" s="23">
        <v>0</v>
      </c>
      <c r="GZ81" s="23">
        <v>0</v>
      </c>
      <c r="HA81" s="23">
        <v>0</v>
      </c>
      <c r="HB81" s="23">
        <v>0</v>
      </c>
      <c r="HC81" s="23">
        <v>0</v>
      </c>
      <c r="HD81" s="23">
        <v>0</v>
      </c>
      <c r="HE81" s="23">
        <v>0</v>
      </c>
      <c r="HF81" s="23">
        <v>0</v>
      </c>
      <c r="HG81" s="23">
        <v>0</v>
      </c>
      <c r="HH81" s="23">
        <v>0</v>
      </c>
      <c r="HI81" s="23">
        <v>0</v>
      </c>
      <c r="HJ81" s="23">
        <v>0</v>
      </c>
      <c r="HK81" s="23">
        <v>0</v>
      </c>
      <c r="HL81" s="23">
        <v>0</v>
      </c>
      <c r="HM81" s="23">
        <v>0</v>
      </c>
      <c r="HN81" s="23">
        <v>0</v>
      </c>
      <c r="HO81" s="23">
        <v>0</v>
      </c>
      <c r="HP81" s="23" t="s">
        <v>68</v>
      </c>
      <c r="HQ81" s="23">
        <v>29</v>
      </c>
      <c r="HR81" s="23">
        <v>27</v>
      </c>
      <c r="HS81" s="23">
        <v>0</v>
      </c>
      <c r="HT81" s="23">
        <v>0</v>
      </c>
      <c r="HU81" s="23">
        <v>0</v>
      </c>
      <c r="HV81" s="23">
        <v>0</v>
      </c>
      <c r="HW81" s="22">
        <v>27</v>
      </c>
      <c r="HX81" s="22">
        <v>3</v>
      </c>
      <c r="HY81" s="23">
        <v>97</v>
      </c>
      <c r="HZ81" s="23">
        <v>13</v>
      </c>
      <c r="IA81" s="23"/>
      <c r="IB81" s="23"/>
      <c r="IC81" s="25" t="s">
        <v>7480</v>
      </c>
      <c r="ID81" s="26">
        <v>80</v>
      </c>
      <c r="IE81" s="260" t="s">
        <v>6420</v>
      </c>
      <c r="IF81" s="25" t="s">
        <v>7147</v>
      </c>
      <c r="IG81" s="260" t="s">
        <v>6421</v>
      </c>
      <c r="IH81" s="260" t="s">
        <v>6422</v>
      </c>
      <c r="II81" s="342" t="s">
        <v>6421</v>
      </c>
      <c r="IJ81" s="260">
        <v>44931</v>
      </c>
      <c r="IK81" s="261">
        <v>3</v>
      </c>
      <c r="IL81" s="262" t="s">
        <v>7176</v>
      </c>
      <c r="IM81" s="262" t="s">
        <v>6427</v>
      </c>
      <c r="IN81" s="262" t="s">
        <v>7177</v>
      </c>
      <c r="IO81" s="262" t="s">
        <v>72</v>
      </c>
      <c r="IP81" s="262" t="s">
        <v>72</v>
      </c>
      <c r="IQ81" s="262" t="s">
        <v>72</v>
      </c>
      <c r="IR81" s="262">
        <v>2</v>
      </c>
      <c r="IS81" s="262">
        <v>1</v>
      </c>
      <c r="IT81" s="262" t="s">
        <v>6406</v>
      </c>
      <c r="IU81" s="262" t="s">
        <v>6406</v>
      </c>
    </row>
    <row r="82" spans="1:255" ht="114.75">
      <c r="A82" s="22">
        <v>81</v>
      </c>
      <c r="B82" s="22" t="s">
        <v>6192</v>
      </c>
      <c r="C82" s="22" t="s">
        <v>277</v>
      </c>
      <c r="D82" s="22" t="s">
        <v>6970</v>
      </c>
      <c r="E82" s="22" t="s">
        <v>6965</v>
      </c>
      <c r="F82" s="22" t="s">
        <v>153</v>
      </c>
      <c r="G82" s="22" t="s">
        <v>6966</v>
      </c>
      <c r="H82" s="22" t="s">
        <v>6967</v>
      </c>
      <c r="I82" s="22">
        <v>2</v>
      </c>
      <c r="J82" s="22" t="s">
        <v>6968</v>
      </c>
      <c r="K82" s="24" t="s">
        <v>7165</v>
      </c>
      <c r="L82" s="24" t="s">
        <v>7252</v>
      </c>
      <c r="M82" s="22" t="s">
        <v>6334</v>
      </c>
      <c r="N82" s="22" t="s">
        <v>7481</v>
      </c>
      <c r="O82" s="22" t="s">
        <v>7168</v>
      </c>
      <c r="P82" s="22" t="s">
        <v>6131</v>
      </c>
      <c r="Q82" s="22" t="s">
        <v>7269</v>
      </c>
      <c r="R82" s="22" t="s">
        <v>7270</v>
      </c>
      <c r="S82" s="22" t="s">
        <v>7171</v>
      </c>
      <c r="T82" s="22" t="s">
        <v>7316</v>
      </c>
      <c r="U82" s="22">
        <v>81</v>
      </c>
      <c r="V82" s="22"/>
      <c r="W82" s="22" t="b">
        <v>0</v>
      </c>
      <c r="X82" s="22" t="b">
        <v>0</v>
      </c>
      <c r="Y82" s="22" t="s">
        <v>72</v>
      </c>
      <c r="Z82" s="22" t="b">
        <v>1</v>
      </c>
      <c r="AA82" s="22">
        <v>20</v>
      </c>
      <c r="AB82" s="22" t="b">
        <v>0</v>
      </c>
      <c r="AC82" s="22" t="b">
        <v>1</v>
      </c>
      <c r="AD82" s="22">
        <v>0</v>
      </c>
      <c r="AE82" s="22"/>
      <c r="AF82" s="22">
        <v>0</v>
      </c>
      <c r="AG82" s="22">
        <v>0</v>
      </c>
      <c r="AH82" s="23"/>
      <c r="AI82" s="350" t="s">
        <v>6292</v>
      </c>
      <c r="AJ82" s="350" t="s">
        <v>6291</v>
      </c>
      <c r="AK82" s="22">
        <v>5</v>
      </c>
      <c r="AL82" s="258" t="s">
        <v>5765</v>
      </c>
      <c r="AM82" s="258" t="s">
        <v>7287</v>
      </c>
      <c r="AN82" s="258" t="s">
        <v>5959</v>
      </c>
      <c r="AO82" s="22" t="s">
        <v>206</v>
      </c>
      <c r="AP82" s="23" t="s">
        <v>6291</v>
      </c>
      <c r="AQ82" s="23" t="s">
        <v>6291</v>
      </c>
      <c r="AR82" s="23">
        <v>0</v>
      </c>
      <c r="AS82" s="23" t="s">
        <v>72</v>
      </c>
      <c r="AT82" s="23" t="s">
        <v>72</v>
      </c>
      <c r="AU82" s="23" t="s">
        <v>72</v>
      </c>
      <c r="AV82" s="23" t="s">
        <v>277</v>
      </c>
      <c r="AW82" s="23" t="s">
        <v>277</v>
      </c>
      <c r="AX82" s="23" t="s">
        <v>72</v>
      </c>
      <c r="AY82" s="23" t="s">
        <v>72</v>
      </c>
      <c r="AZ82" s="23" t="s">
        <v>72</v>
      </c>
      <c r="BA82" s="23" t="s">
        <v>72</v>
      </c>
      <c r="BB82" s="23" t="s">
        <v>6335</v>
      </c>
      <c r="BC82" s="23" t="s">
        <v>6970</v>
      </c>
      <c r="BD82" s="23" t="s">
        <v>6970</v>
      </c>
      <c r="BE82" s="23">
        <v>0</v>
      </c>
      <c r="BF82" s="23" t="s">
        <v>72</v>
      </c>
      <c r="BG82" s="23" t="s">
        <v>72</v>
      </c>
      <c r="BH82" s="23" t="s">
        <v>72</v>
      </c>
      <c r="BI82" s="23" t="s">
        <v>569</v>
      </c>
      <c r="BJ82" s="23" t="s">
        <v>639</v>
      </c>
      <c r="BK82" s="23">
        <v>0</v>
      </c>
      <c r="BL82" s="23" t="s">
        <v>72</v>
      </c>
      <c r="BM82" s="23" t="s">
        <v>72</v>
      </c>
      <c r="BN82" s="23" t="s">
        <v>72</v>
      </c>
      <c r="BO82" s="350">
        <v>3</v>
      </c>
      <c r="BP82" s="350">
        <v>3</v>
      </c>
      <c r="BQ82" s="350">
        <v>0</v>
      </c>
      <c r="BR82" s="350">
        <v>0</v>
      </c>
      <c r="BS82" s="350">
        <v>0</v>
      </c>
      <c r="BT82" s="351">
        <v>0</v>
      </c>
      <c r="BU82" s="23" t="s">
        <v>41</v>
      </c>
      <c r="BV82" s="23" t="s">
        <v>39</v>
      </c>
      <c r="BW82" s="23" t="s">
        <v>72</v>
      </c>
      <c r="BX82" s="23" t="s">
        <v>72</v>
      </c>
      <c r="BY82" s="23" t="s">
        <v>72</v>
      </c>
      <c r="BZ82" s="23" t="s">
        <v>72</v>
      </c>
      <c r="CA82" s="23">
        <v>4</v>
      </c>
      <c r="CB82" s="23">
        <v>2</v>
      </c>
      <c r="CC82" s="23">
        <v>4</v>
      </c>
      <c r="CD82" s="23">
        <v>0</v>
      </c>
      <c r="CE82" s="23">
        <v>0</v>
      </c>
      <c r="CF82" s="23">
        <v>0</v>
      </c>
      <c r="CG82" s="23">
        <v>2</v>
      </c>
      <c r="CH82" s="23">
        <v>2</v>
      </c>
      <c r="CI82" s="23">
        <v>2</v>
      </c>
      <c r="CJ82" s="23">
        <v>0</v>
      </c>
      <c r="CK82" s="23">
        <v>0</v>
      </c>
      <c r="CL82" s="23">
        <v>0</v>
      </c>
      <c r="CM82" s="23">
        <v>0</v>
      </c>
      <c r="CN82" s="23">
        <v>0</v>
      </c>
      <c r="CO82" s="23">
        <v>0</v>
      </c>
      <c r="CP82" s="23">
        <v>0</v>
      </c>
      <c r="CQ82" s="23">
        <v>0</v>
      </c>
      <c r="CR82" s="23">
        <v>0</v>
      </c>
      <c r="CS82" s="23">
        <v>0</v>
      </c>
      <c r="CT82" s="23">
        <v>0</v>
      </c>
      <c r="CU82" s="23">
        <v>0</v>
      </c>
      <c r="CV82" s="23">
        <v>0</v>
      </c>
      <c r="CW82" s="23">
        <v>0</v>
      </c>
      <c r="CX82" s="23">
        <v>0</v>
      </c>
      <c r="CY82" s="23">
        <v>0</v>
      </c>
      <c r="CZ82" s="23">
        <v>0</v>
      </c>
      <c r="DA82" s="23">
        <v>0</v>
      </c>
      <c r="DB82" s="23">
        <v>0</v>
      </c>
      <c r="DC82" s="23">
        <v>0</v>
      </c>
      <c r="DD82" s="23">
        <v>0</v>
      </c>
      <c r="DE82" s="23">
        <v>0</v>
      </c>
      <c r="DF82" s="23">
        <v>0</v>
      </c>
      <c r="DG82" s="23">
        <v>0</v>
      </c>
      <c r="DH82" s="23">
        <v>0</v>
      </c>
      <c r="DI82" s="23">
        <v>0</v>
      </c>
      <c r="DJ82" s="23">
        <v>0</v>
      </c>
      <c r="DK82" s="23" t="s">
        <v>6571</v>
      </c>
      <c r="DL82" s="23" t="s">
        <v>6331</v>
      </c>
      <c r="DM82" s="23" t="s">
        <v>72</v>
      </c>
      <c r="DN82" s="23" t="s">
        <v>72</v>
      </c>
      <c r="DO82" s="23" t="s">
        <v>72</v>
      </c>
      <c r="DP82" s="23" t="s">
        <v>72</v>
      </c>
      <c r="DQ82" s="23" t="s">
        <v>7273</v>
      </c>
      <c r="DR82" s="23" t="s">
        <v>7175</v>
      </c>
      <c r="DS82" s="23" t="s">
        <v>72</v>
      </c>
      <c r="DT82" s="23" t="s">
        <v>72</v>
      </c>
      <c r="DU82" s="23" t="s">
        <v>72</v>
      </c>
      <c r="DV82" s="23" t="s">
        <v>72</v>
      </c>
      <c r="DW82" s="23">
        <v>80</v>
      </c>
      <c r="DX82" s="23">
        <v>40</v>
      </c>
      <c r="DY82" s="23">
        <v>80</v>
      </c>
      <c r="DZ82" s="23">
        <v>0</v>
      </c>
      <c r="EA82" s="23">
        <v>0</v>
      </c>
      <c r="EB82" s="23">
        <v>0</v>
      </c>
      <c r="EC82" s="23">
        <v>80</v>
      </c>
      <c r="ED82" s="23">
        <v>80</v>
      </c>
      <c r="EE82" s="23">
        <v>80</v>
      </c>
      <c r="EF82" s="23">
        <v>80</v>
      </c>
      <c r="EG82" s="23">
        <v>0</v>
      </c>
      <c r="EH82" s="23">
        <v>0</v>
      </c>
      <c r="EI82" s="23">
        <v>0</v>
      </c>
      <c r="EJ82" s="23">
        <v>80</v>
      </c>
      <c r="EK82" s="23">
        <v>0</v>
      </c>
      <c r="EL82" s="23">
        <v>0</v>
      </c>
      <c r="EM82" s="23">
        <v>0</v>
      </c>
      <c r="EN82" s="23">
        <v>0</v>
      </c>
      <c r="EO82" s="23">
        <v>0</v>
      </c>
      <c r="EP82" s="23">
        <v>0</v>
      </c>
      <c r="EQ82" s="23">
        <v>0</v>
      </c>
      <c r="ER82" s="23">
        <v>0</v>
      </c>
      <c r="ES82" s="23">
        <v>0</v>
      </c>
      <c r="ET82" s="23">
        <v>0</v>
      </c>
      <c r="EU82" s="23">
        <v>0</v>
      </c>
      <c r="EV82" s="23">
        <v>0</v>
      </c>
      <c r="EW82" s="23">
        <v>0</v>
      </c>
      <c r="EX82" s="23">
        <v>0</v>
      </c>
      <c r="EY82" s="23">
        <v>0</v>
      </c>
      <c r="EZ82" s="23">
        <v>0</v>
      </c>
      <c r="FA82" s="23">
        <v>0</v>
      </c>
      <c r="FB82" s="23">
        <v>0</v>
      </c>
      <c r="FC82" s="23">
        <v>0</v>
      </c>
      <c r="FD82" s="23">
        <v>0</v>
      </c>
      <c r="FE82" s="23">
        <v>0</v>
      </c>
      <c r="FF82" s="23">
        <v>0</v>
      </c>
      <c r="FG82" s="23">
        <v>0</v>
      </c>
      <c r="FH82" s="23">
        <v>0</v>
      </c>
      <c r="FI82" s="23">
        <v>0</v>
      </c>
      <c r="FJ82" s="23">
        <v>0</v>
      </c>
      <c r="FK82" s="23">
        <v>0</v>
      </c>
      <c r="FL82" s="23">
        <v>0</v>
      </c>
      <c r="FM82" s="23">
        <v>80</v>
      </c>
      <c r="FN82" s="23" t="s">
        <v>152</v>
      </c>
      <c r="FO82" s="23" t="s">
        <v>444</v>
      </c>
      <c r="FP82" s="23">
        <v>0</v>
      </c>
      <c r="FQ82" s="23" t="s">
        <v>72</v>
      </c>
      <c r="FR82" s="23" t="s">
        <v>72</v>
      </c>
      <c r="FS82" s="23" t="s">
        <v>72</v>
      </c>
      <c r="FT82" s="23" t="s">
        <v>6346</v>
      </c>
      <c r="FU82" s="23" t="s">
        <v>6341</v>
      </c>
      <c r="FV82" s="23">
        <v>0</v>
      </c>
      <c r="FW82" s="23" t="s">
        <v>72</v>
      </c>
      <c r="FX82" s="23" t="s">
        <v>72</v>
      </c>
      <c r="FY82" s="23" t="s">
        <v>72</v>
      </c>
      <c r="FZ82" s="23" t="s">
        <v>6346</v>
      </c>
      <c r="GA82" s="23" t="s">
        <v>6341</v>
      </c>
      <c r="GB82" s="23" t="s">
        <v>72</v>
      </c>
      <c r="GC82" s="23" t="s">
        <v>72</v>
      </c>
      <c r="GD82" s="23" t="s">
        <v>72</v>
      </c>
      <c r="GE82" s="23" t="s">
        <v>72</v>
      </c>
      <c r="GF82" s="23">
        <v>26</v>
      </c>
      <c r="GG82" s="23">
        <v>26</v>
      </c>
      <c r="GH82" s="23">
        <v>26</v>
      </c>
      <c r="GI82" s="23">
        <v>0</v>
      </c>
      <c r="GJ82" s="23">
        <v>0</v>
      </c>
      <c r="GK82" s="23">
        <v>0</v>
      </c>
      <c r="GL82" s="23">
        <v>24</v>
      </c>
      <c r="GM82" s="23">
        <v>24</v>
      </c>
      <c r="GN82" s="23">
        <v>24</v>
      </c>
      <c r="GO82" s="23">
        <v>0</v>
      </c>
      <c r="GP82" s="23">
        <v>0</v>
      </c>
      <c r="GQ82" s="23">
        <v>0</v>
      </c>
      <c r="GR82" s="23">
        <v>0</v>
      </c>
      <c r="GS82" s="23">
        <v>0</v>
      </c>
      <c r="GT82" s="23">
        <v>0</v>
      </c>
      <c r="GU82" s="23">
        <v>0</v>
      </c>
      <c r="GV82" s="23">
        <v>0</v>
      </c>
      <c r="GW82" s="23">
        <v>0</v>
      </c>
      <c r="GX82" s="23">
        <v>0</v>
      </c>
      <c r="GY82" s="23">
        <v>0</v>
      </c>
      <c r="GZ82" s="23">
        <v>0</v>
      </c>
      <c r="HA82" s="23">
        <v>0</v>
      </c>
      <c r="HB82" s="23">
        <v>0</v>
      </c>
      <c r="HC82" s="23">
        <v>0</v>
      </c>
      <c r="HD82" s="23">
        <v>0</v>
      </c>
      <c r="HE82" s="23">
        <v>0</v>
      </c>
      <c r="HF82" s="23">
        <v>0</v>
      </c>
      <c r="HG82" s="23">
        <v>0</v>
      </c>
      <c r="HH82" s="23">
        <v>0</v>
      </c>
      <c r="HI82" s="23">
        <v>0</v>
      </c>
      <c r="HJ82" s="23">
        <v>0</v>
      </c>
      <c r="HK82" s="23">
        <v>0</v>
      </c>
      <c r="HL82" s="23">
        <v>0</v>
      </c>
      <c r="HM82" s="23">
        <v>0</v>
      </c>
      <c r="HN82" s="23">
        <v>0</v>
      </c>
      <c r="HO82" s="23">
        <v>0</v>
      </c>
      <c r="HP82" s="23" t="s">
        <v>68</v>
      </c>
      <c r="HQ82" s="23">
        <v>26</v>
      </c>
      <c r="HR82" s="23">
        <v>24</v>
      </c>
      <c r="HS82" s="23">
        <v>0</v>
      </c>
      <c r="HT82" s="23">
        <v>0</v>
      </c>
      <c r="HU82" s="23">
        <v>0</v>
      </c>
      <c r="HV82" s="23">
        <v>0</v>
      </c>
      <c r="HW82" s="22">
        <v>24</v>
      </c>
      <c r="HX82" s="22">
        <v>4</v>
      </c>
      <c r="HY82" s="23">
        <v>97</v>
      </c>
      <c r="HZ82" s="23">
        <v>13</v>
      </c>
      <c r="IA82" s="23"/>
      <c r="IB82" s="23"/>
      <c r="IC82" s="25" t="s">
        <v>7482</v>
      </c>
      <c r="ID82" s="26">
        <v>81</v>
      </c>
      <c r="IE82" s="260" t="s">
        <v>6420</v>
      </c>
      <c r="IF82" s="25" t="s">
        <v>7148</v>
      </c>
      <c r="IG82" s="260" t="s">
        <v>6421</v>
      </c>
      <c r="IH82" s="260" t="s">
        <v>6422</v>
      </c>
      <c r="II82" s="342" t="s">
        <v>6421</v>
      </c>
      <c r="IJ82" s="260">
        <v>44931</v>
      </c>
      <c r="IK82" s="261">
        <v>3</v>
      </c>
      <c r="IL82" s="262" t="s">
        <v>7176</v>
      </c>
      <c r="IM82" s="262" t="s">
        <v>6427</v>
      </c>
      <c r="IN82" s="262" t="s">
        <v>7177</v>
      </c>
      <c r="IO82" s="262" t="s">
        <v>72</v>
      </c>
      <c r="IP82" s="262" t="s">
        <v>72</v>
      </c>
      <c r="IQ82" s="262" t="s">
        <v>72</v>
      </c>
      <c r="IR82" s="262">
        <v>2</v>
      </c>
      <c r="IS82" s="262">
        <v>1</v>
      </c>
      <c r="IT82" s="262" t="s">
        <v>6406</v>
      </c>
      <c r="IU82" s="262" t="s">
        <v>6406</v>
      </c>
    </row>
    <row r="83" spans="1:255" ht="114.75">
      <c r="A83" s="22">
        <v>82</v>
      </c>
      <c r="B83" s="22" t="s">
        <v>6192</v>
      </c>
      <c r="C83" s="22" t="s">
        <v>277</v>
      </c>
      <c r="D83" s="22" t="s">
        <v>6976</v>
      </c>
      <c r="E83" s="22" t="s">
        <v>6971</v>
      </c>
      <c r="F83" s="22" t="s">
        <v>153</v>
      </c>
      <c r="G83" s="22" t="s">
        <v>6972</v>
      </c>
      <c r="H83" s="22" t="s">
        <v>6973</v>
      </c>
      <c r="I83" s="22">
        <v>2</v>
      </c>
      <c r="J83" s="22" t="s">
        <v>6974</v>
      </c>
      <c r="K83" s="24" t="s">
        <v>7165</v>
      </c>
      <c r="L83" s="24" t="s">
        <v>7252</v>
      </c>
      <c r="M83" s="22" t="s">
        <v>6334</v>
      </c>
      <c r="N83" s="22" t="s">
        <v>7483</v>
      </c>
      <c r="O83" s="22" t="s">
        <v>7168</v>
      </c>
      <c r="P83" s="22" t="s">
        <v>6131</v>
      </c>
      <c r="Q83" s="22" t="s">
        <v>7169</v>
      </c>
      <c r="R83" s="22" t="s">
        <v>7170</v>
      </c>
      <c r="S83" s="22" t="s">
        <v>7171</v>
      </c>
      <c r="T83" s="22" t="s">
        <v>7484</v>
      </c>
      <c r="U83" s="22">
        <v>82</v>
      </c>
      <c r="V83" s="22"/>
      <c r="W83" s="22" t="b">
        <v>0</v>
      </c>
      <c r="X83" s="22" t="b">
        <v>0</v>
      </c>
      <c r="Y83" s="22" t="s">
        <v>72</v>
      </c>
      <c r="Z83" s="22" t="b">
        <v>1</v>
      </c>
      <c r="AA83" s="22">
        <v>15</v>
      </c>
      <c r="AB83" s="22" t="b">
        <v>0</v>
      </c>
      <c r="AC83" s="22" t="b">
        <v>1</v>
      </c>
      <c r="AD83" s="22">
        <v>0</v>
      </c>
      <c r="AE83" s="22"/>
      <c r="AF83" s="22">
        <v>0</v>
      </c>
      <c r="AG83" s="22">
        <v>0</v>
      </c>
      <c r="AH83" s="23"/>
      <c r="AI83" s="350" t="s">
        <v>6292</v>
      </c>
      <c r="AJ83" s="350" t="s">
        <v>6291</v>
      </c>
      <c r="AK83" s="22">
        <v>4</v>
      </c>
      <c r="AL83" s="258" t="s">
        <v>5765</v>
      </c>
      <c r="AM83" s="258" t="s">
        <v>7485</v>
      </c>
      <c r="AN83" s="258" t="s">
        <v>5939</v>
      </c>
      <c r="AO83" s="22" t="s">
        <v>206</v>
      </c>
      <c r="AP83" s="23" t="s">
        <v>6291</v>
      </c>
      <c r="AQ83" s="23" t="s">
        <v>6291</v>
      </c>
      <c r="AR83" s="23">
        <v>0</v>
      </c>
      <c r="AS83" s="23" t="s">
        <v>72</v>
      </c>
      <c r="AT83" s="23" t="s">
        <v>72</v>
      </c>
      <c r="AU83" s="23" t="s">
        <v>72</v>
      </c>
      <c r="AV83" s="23" t="s">
        <v>277</v>
      </c>
      <c r="AW83" s="23" t="s">
        <v>277</v>
      </c>
      <c r="AX83" s="23" t="s">
        <v>72</v>
      </c>
      <c r="AY83" s="23" t="s">
        <v>72</v>
      </c>
      <c r="AZ83" s="23" t="s">
        <v>72</v>
      </c>
      <c r="BA83" s="23" t="s">
        <v>72</v>
      </c>
      <c r="BB83" s="23" t="s">
        <v>6335</v>
      </c>
      <c r="BC83" s="23" t="s">
        <v>6976</v>
      </c>
      <c r="BD83" s="23" t="s">
        <v>6976</v>
      </c>
      <c r="BE83" s="23">
        <v>0</v>
      </c>
      <c r="BF83" s="23" t="s">
        <v>72</v>
      </c>
      <c r="BG83" s="23" t="s">
        <v>72</v>
      </c>
      <c r="BH83" s="23" t="s">
        <v>72</v>
      </c>
      <c r="BI83" s="23" t="s">
        <v>569</v>
      </c>
      <c r="BJ83" s="23" t="s">
        <v>639</v>
      </c>
      <c r="BK83" s="23">
        <v>0</v>
      </c>
      <c r="BL83" s="23" t="s">
        <v>72</v>
      </c>
      <c r="BM83" s="23" t="s">
        <v>72</v>
      </c>
      <c r="BN83" s="23" t="s">
        <v>72</v>
      </c>
      <c r="BO83" s="350">
        <v>3</v>
      </c>
      <c r="BP83" s="350">
        <v>3</v>
      </c>
      <c r="BQ83" s="350">
        <v>0</v>
      </c>
      <c r="BR83" s="350">
        <v>0</v>
      </c>
      <c r="BS83" s="350">
        <v>0</v>
      </c>
      <c r="BT83" s="351">
        <v>0</v>
      </c>
      <c r="BU83" s="23" t="s">
        <v>38</v>
      </c>
      <c r="BV83" s="23" t="s">
        <v>39</v>
      </c>
      <c r="BW83" s="23" t="s">
        <v>72</v>
      </c>
      <c r="BX83" s="23" t="s">
        <v>72</v>
      </c>
      <c r="BY83" s="23" t="s">
        <v>72</v>
      </c>
      <c r="BZ83" s="23" t="s">
        <v>72</v>
      </c>
      <c r="CA83" s="23">
        <v>4</v>
      </c>
      <c r="CB83" s="23">
        <v>4</v>
      </c>
      <c r="CC83" s="23">
        <v>4</v>
      </c>
      <c r="CD83" s="23">
        <v>0</v>
      </c>
      <c r="CE83" s="23">
        <v>0</v>
      </c>
      <c r="CF83" s="23">
        <v>0</v>
      </c>
      <c r="CG83" s="23">
        <v>2</v>
      </c>
      <c r="CH83" s="23">
        <v>2</v>
      </c>
      <c r="CI83" s="23">
        <v>2</v>
      </c>
      <c r="CJ83" s="23">
        <v>0</v>
      </c>
      <c r="CK83" s="23">
        <v>0</v>
      </c>
      <c r="CL83" s="23">
        <v>0</v>
      </c>
      <c r="CM83" s="23">
        <v>0</v>
      </c>
      <c r="CN83" s="23">
        <v>0</v>
      </c>
      <c r="CO83" s="23">
        <v>0</v>
      </c>
      <c r="CP83" s="23">
        <v>0</v>
      </c>
      <c r="CQ83" s="23">
        <v>0</v>
      </c>
      <c r="CR83" s="23">
        <v>0</v>
      </c>
      <c r="CS83" s="23">
        <v>0</v>
      </c>
      <c r="CT83" s="23">
        <v>0</v>
      </c>
      <c r="CU83" s="23">
        <v>0</v>
      </c>
      <c r="CV83" s="23">
        <v>0</v>
      </c>
      <c r="CW83" s="23">
        <v>0</v>
      </c>
      <c r="CX83" s="23">
        <v>0</v>
      </c>
      <c r="CY83" s="23">
        <v>0</v>
      </c>
      <c r="CZ83" s="23">
        <v>0</v>
      </c>
      <c r="DA83" s="23">
        <v>0</v>
      </c>
      <c r="DB83" s="23">
        <v>0</v>
      </c>
      <c r="DC83" s="23">
        <v>0</v>
      </c>
      <c r="DD83" s="23">
        <v>0</v>
      </c>
      <c r="DE83" s="23">
        <v>0</v>
      </c>
      <c r="DF83" s="23">
        <v>0</v>
      </c>
      <c r="DG83" s="23">
        <v>0</v>
      </c>
      <c r="DH83" s="23">
        <v>0</v>
      </c>
      <c r="DI83" s="23">
        <v>0</v>
      </c>
      <c r="DJ83" s="23">
        <v>0</v>
      </c>
      <c r="DK83" s="23" t="s">
        <v>6331</v>
      </c>
      <c r="DL83" s="23" t="s">
        <v>6331</v>
      </c>
      <c r="DM83" s="23" t="s">
        <v>72</v>
      </c>
      <c r="DN83" s="23" t="s">
        <v>72</v>
      </c>
      <c r="DO83" s="23" t="s">
        <v>72</v>
      </c>
      <c r="DP83" s="23" t="s">
        <v>72</v>
      </c>
      <c r="DQ83" s="23" t="s">
        <v>7175</v>
      </c>
      <c r="DR83" s="23" t="s">
        <v>7175</v>
      </c>
      <c r="DS83" s="23" t="s">
        <v>72</v>
      </c>
      <c r="DT83" s="23" t="s">
        <v>72</v>
      </c>
      <c r="DU83" s="23" t="s">
        <v>72</v>
      </c>
      <c r="DV83" s="23" t="s">
        <v>72</v>
      </c>
      <c r="DW83" s="23">
        <v>80</v>
      </c>
      <c r="DX83" s="23">
        <v>80</v>
      </c>
      <c r="DY83" s="23">
        <v>80</v>
      </c>
      <c r="DZ83" s="23">
        <v>0</v>
      </c>
      <c r="EA83" s="23">
        <v>0</v>
      </c>
      <c r="EB83" s="23">
        <v>0</v>
      </c>
      <c r="EC83" s="23">
        <v>80</v>
      </c>
      <c r="ED83" s="23">
        <v>80</v>
      </c>
      <c r="EE83" s="23">
        <v>80</v>
      </c>
      <c r="EF83" s="23">
        <v>80</v>
      </c>
      <c r="EG83" s="23">
        <v>0</v>
      </c>
      <c r="EH83" s="23">
        <v>0</v>
      </c>
      <c r="EI83" s="23">
        <v>0</v>
      </c>
      <c r="EJ83" s="23">
        <v>80</v>
      </c>
      <c r="EK83" s="23">
        <v>0</v>
      </c>
      <c r="EL83" s="23">
        <v>0</v>
      </c>
      <c r="EM83" s="23">
        <v>0</v>
      </c>
      <c r="EN83" s="23">
        <v>0</v>
      </c>
      <c r="EO83" s="23">
        <v>0</v>
      </c>
      <c r="EP83" s="23">
        <v>0</v>
      </c>
      <c r="EQ83" s="23">
        <v>0</v>
      </c>
      <c r="ER83" s="23">
        <v>0</v>
      </c>
      <c r="ES83" s="23">
        <v>0</v>
      </c>
      <c r="ET83" s="23">
        <v>0</v>
      </c>
      <c r="EU83" s="23">
        <v>0</v>
      </c>
      <c r="EV83" s="23">
        <v>0</v>
      </c>
      <c r="EW83" s="23">
        <v>0</v>
      </c>
      <c r="EX83" s="23">
        <v>0</v>
      </c>
      <c r="EY83" s="23">
        <v>0</v>
      </c>
      <c r="EZ83" s="23">
        <v>0</v>
      </c>
      <c r="FA83" s="23">
        <v>0</v>
      </c>
      <c r="FB83" s="23">
        <v>0</v>
      </c>
      <c r="FC83" s="23">
        <v>0</v>
      </c>
      <c r="FD83" s="23">
        <v>0</v>
      </c>
      <c r="FE83" s="23">
        <v>0</v>
      </c>
      <c r="FF83" s="23">
        <v>0</v>
      </c>
      <c r="FG83" s="23">
        <v>0</v>
      </c>
      <c r="FH83" s="23">
        <v>0</v>
      </c>
      <c r="FI83" s="23">
        <v>0</v>
      </c>
      <c r="FJ83" s="23">
        <v>0</v>
      </c>
      <c r="FK83" s="23">
        <v>0</v>
      </c>
      <c r="FL83" s="23">
        <v>0</v>
      </c>
      <c r="FM83" s="23">
        <v>80</v>
      </c>
      <c r="FN83" s="23" t="s">
        <v>152</v>
      </c>
      <c r="FO83" s="23" t="s">
        <v>444</v>
      </c>
      <c r="FP83" s="23">
        <v>0</v>
      </c>
      <c r="FQ83" s="23" t="s">
        <v>72</v>
      </c>
      <c r="FR83" s="23" t="s">
        <v>72</v>
      </c>
      <c r="FS83" s="23" t="s">
        <v>72</v>
      </c>
      <c r="FT83" s="23" t="s">
        <v>6349</v>
      </c>
      <c r="FU83" s="23" t="s">
        <v>6446</v>
      </c>
      <c r="FV83" s="23">
        <v>0</v>
      </c>
      <c r="FW83" s="23" t="s">
        <v>72</v>
      </c>
      <c r="FX83" s="23" t="s">
        <v>72</v>
      </c>
      <c r="FY83" s="23" t="s">
        <v>72</v>
      </c>
      <c r="FZ83" s="23" t="s">
        <v>6349</v>
      </c>
      <c r="GA83" s="23" t="s">
        <v>6446</v>
      </c>
      <c r="GB83" s="23" t="s">
        <v>72</v>
      </c>
      <c r="GC83" s="23" t="s">
        <v>72</v>
      </c>
      <c r="GD83" s="23" t="s">
        <v>72</v>
      </c>
      <c r="GE83" s="23" t="s">
        <v>72</v>
      </c>
      <c r="GF83" s="23">
        <v>28</v>
      </c>
      <c r="GG83" s="23">
        <v>28</v>
      </c>
      <c r="GH83" s="23">
        <v>28</v>
      </c>
      <c r="GI83" s="23">
        <v>0</v>
      </c>
      <c r="GJ83" s="23">
        <v>0</v>
      </c>
      <c r="GK83" s="23">
        <v>0</v>
      </c>
      <c r="GL83" s="23">
        <v>23</v>
      </c>
      <c r="GM83" s="23">
        <v>23</v>
      </c>
      <c r="GN83" s="23">
        <v>23</v>
      </c>
      <c r="GO83" s="23">
        <v>0</v>
      </c>
      <c r="GP83" s="23">
        <v>0</v>
      </c>
      <c r="GQ83" s="23">
        <v>0</v>
      </c>
      <c r="GR83" s="23">
        <v>0</v>
      </c>
      <c r="GS83" s="23">
        <v>0</v>
      </c>
      <c r="GT83" s="23">
        <v>0</v>
      </c>
      <c r="GU83" s="23">
        <v>0</v>
      </c>
      <c r="GV83" s="23">
        <v>0</v>
      </c>
      <c r="GW83" s="23">
        <v>0</v>
      </c>
      <c r="GX83" s="23">
        <v>0</v>
      </c>
      <c r="GY83" s="23">
        <v>0</v>
      </c>
      <c r="GZ83" s="23">
        <v>0</v>
      </c>
      <c r="HA83" s="23">
        <v>0</v>
      </c>
      <c r="HB83" s="23">
        <v>0</v>
      </c>
      <c r="HC83" s="23">
        <v>0</v>
      </c>
      <c r="HD83" s="23">
        <v>0</v>
      </c>
      <c r="HE83" s="23">
        <v>0</v>
      </c>
      <c r="HF83" s="23">
        <v>0</v>
      </c>
      <c r="HG83" s="23">
        <v>0</v>
      </c>
      <c r="HH83" s="23">
        <v>0</v>
      </c>
      <c r="HI83" s="23">
        <v>0</v>
      </c>
      <c r="HJ83" s="23">
        <v>0</v>
      </c>
      <c r="HK83" s="23">
        <v>0</v>
      </c>
      <c r="HL83" s="23">
        <v>0</v>
      </c>
      <c r="HM83" s="23">
        <v>0</v>
      </c>
      <c r="HN83" s="23">
        <v>0</v>
      </c>
      <c r="HO83" s="23">
        <v>0</v>
      </c>
      <c r="HP83" s="23" t="s">
        <v>68</v>
      </c>
      <c r="HQ83" s="23">
        <v>28</v>
      </c>
      <c r="HR83" s="23">
        <v>23</v>
      </c>
      <c r="HS83" s="23">
        <v>0</v>
      </c>
      <c r="HT83" s="23">
        <v>0</v>
      </c>
      <c r="HU83" s="23">
        <v>0</v>
      </c>
      <c r="HV83" s="23">
        <v>0</v>
      </c>
      <c r="HW83" s="22">
        <v>23</v>
      </c>
      <c r="HX83" s="22">
        <v>8</v>
      </c>
      <c r="HY83" s="23">
        <v>97</v>
      </c>
      <c r="HZ83" s="23">
        <v>13</v>
      </c>
      <c r="IA83" s="23"/>
      <c r="IB83" s="23"/>
      <c r="IC83" s="25" t="s">
        <v>7486</v>
      </c>
      <c r="ID83" s="26">
        <v>82</v>
      </c>
      <c r="IE83" s="260" t="s">
        <v>6420</v>
      </c>
      <c r="IF83" s="25" t="s">
        <v>7149</v>
      </c>
      <c r="IG83" s="260" t="s">
        <v>6421</v>
      </c>
      <c r="IH83" s="260" t="s">
        <v>6422</v>
      </c>
      <c r="II83" s="342" t="s">
        <v>6421</v>
      </c>
      <c r="IJ83" s="260">
        <v>44931</v>
      </c>
      <c r="IK83" s="261">
        <v>3</v>
      </c>
      <c r="IL83" s="262" t="s">
        <v>7176</v>
      </c>
      <c r="IM83" s="262" t="s">
        <v>6427</v>
      </c>
      <c r="IN83" s="262" t="s">
        <v>7177</v>
      </c>
      <c r="IO83" s="262" t="s">
        <v>72</v>
      </c>
      <c r="IP83" s="262" t="s">
        <v>72</v>
      </c>
      <c r="IQ83" s="262" t="s">
        <v>72</v>
      </c>
      <c r="IR83" s="262">
        <v>2</v>
      </c>
      <c r="IS83" s="262">
        <v>1</v>
      </c>
      <c r="IT83" s="262" t="s">
        <v>6406</v>
      </c>
      <c r="IU83" s="262" t="s">
        <v>6406</v>
      </c>
    </row>
    <row r="84" spans="1:255" ht="114.75">
      <c r="A84" s="22">
        <v>83</v>
      </c>
      <c r="B84" s="22" t="s">
        <v>6192</v>
      </c>
      <c r="C84" s="22" t="s">
        <v>277</v>
      </c>
      <c r="D84" s="22" t="s">
        <v>6982</v>
      </c>
      <c r="E84" s="22" t="s">
        <v>6977</v>
      </c>
      <c r="F84" s="22" t="s">
        <v>164</v>
      </c>
      <c r="G84" s="22" t="s">
        <v>6978</v>
      </c>
      <c r="H84" s="22" t="s">
        <v>6979</v>
      </c>
      <c r="I84" s="22">
        <v>2</v>
      </c>
      <c r="J84" s="22" t="s">
        <v>6980</v>
      </c>
      <c r="K84" s="24" t="s">
        <v>7165</v>
      </c>
      <c r="L84" s="24" t="s">
        <v>7275</v>
      </c>
      <c r="M84" s="22" t="s">
        <v>6334</v>
      </c>
      <c r="N84" s="22" t="s">
        <v>7487</v>
      </c>
      <c r="O84" s="22" t="s">
        <v>7168</v>
      </c>
      <c r="P84" s="22" t="s">
        <v>6131</v>
      </c>
      <c r="Q84" s="22" t="s">
        <v>7169</v>
      </c>
      <c r="R84" s="22" t="s">
        <v>7170</v>
      </c>
      <c r="S84" s="22" t="s">
        <v>7171</v>
      </c>
      <c r="T84" s="22" t="s">
        <v>7488</v>
      </c>
      <c r="U84" s="22">
        <v>83</v>
      </c>
      <c r="V84" s="22"/>
      <c r="W84" s="22" t="b">
        <v>0</v>
      </c>
      <c r="X84" s="22" t="b">
        <v>0</v>
      </c>
      <c r="Y84" s="22" t="s">
        <v>72</v>
      </c>
      <c r="Z84" s="22" t="b">
        <v>1</v>
      </c>
      <c r="AA84" s="22">
        <v>15</v>
      </c>
      <c r="AB84" s="22" t="b">
        <v>0</v>
      </c>
      <c r="AC84" s="22" t="b">
        <v>1</v>
      </c>
      <c r="AD84" s="22">
        <v>0</v>
      </c>
      <c r="AE84" s="22"/>
      <c r="AF84" s="22">
        <v>0</v>
      </c>
      <c r="AG84" s="22">
        <v>0</v>
      </c>
      <c r="AH84" s="23"/>
      <c r="AI84" s="350" t="s">
        <v>6292</v>
      </c>
      <c r="AJ84" s="350" t="s">
        <v>6291</v>
      </c>
      <c r="AK84" s="22">
        <v>4</v>
      </c>
      <c r="AL84" s="258" t="s">
        <v>5735</v>
      </c>
      <c r="AM84" s="258" t="s">
        <v>7239</v>
      </c>
      <c r="AN84" s="258" t="s">
        <v>5885</v>
      </c>
      <c r="AO84" s="22" t="s">
        <v>243</v>
      </c>
      <c r="AP84" s="23" t="s">
        <v>6291</v>
      </c>
      <c r="AQ84" s="23" t="s">
        <v>6291</v>
      </c>
      <c r="AR84" s="23">
        <v>0</v>
      </c>
      <c r="AS84" s="23" t="s">
        <v>72</v>
      </c>
      <c r="AT84" s="23" t="s">
        <v>72</v>
      </c>
      <c r="AU84" s="23" t="s">
        <v>72</v>
      </c>
      <c r="AV84" s="23" t="s">
        <v>277</v>
      </c>
      <c r="AW84" s="23" t="s">
        <v>277</v>
      </c>
      <c r="AX84" s="23" t="s">
        <v>72</v>
      </c>
      <c r="AY84" s="23" t="s">
        <v>72</v>
      </c>
      <c r="AZ84" s="23" t="s">
        <v>72</v>
      </c>
      <c r="BA84" s="23" t="s">
        <v>72</v>
      </c>
      <c r="BB84" s="23" t="s">
        <v>6335</v>
      </c>
      <c r="BC84" s="23" t="s">
        <v>6982</v>
      </c>
      <c r="BD84" s="23" t="s">
        <v>6982</v>
      </c>
      <c r="BE84" s="23">
        <v>0</v>
      </c>
      <c r="BF84" s="23" t="s">
        <v>72</v>
      </c>
      <c r="BG84" s="23" t="s">
        <v>72</v>
      </c>
      <c r="BH84" s="23" t="s">
        <v>72</v>
      </c>
      <c r="BI84" s="23" t="s">
        <v>569</v>
      </c>
      <c r="BJ84" s="23" t="s">
        <v>639</v>
      </c>
      <c r="BK84" s="23">
        <v>0</v>
      </c>
      <c r="BL84" s="23" t="s">
        <v>72</v>
      </c>
      <c r="BM84" s="23" t="s">
        <v>72</v>
      </c>
      <c r="BN84" s="23" t="s">
        <v>72</v>
      </c>
      <c r="BO84" s="350">
        <v>3</v>
      </c>
      <c r="BP84" s="350">
        <v>3</v>
      </c>
      <c r="BQ84" s="350">
        <v>0</v>
      </c>
      <c r="BR84" s="350">
        <v>0</v>
      </c>
      <c r="BS84" s="350">
        <v>0</v>
      </c>
      <c r="BT84" s="351">
        <v>0</v>
      </c>
      <c r="BU84" s="23" t="s">
        <v>38</v>
      </c>
      <c r="BV84" s="23" t="s">
        <v>39</v>
      </c>
      <c r="BW84" s="23" t="s">
        <v>72</v>
      </c>
      <c r="BX84" s="23" t="s">
        <v>72</v>
      </c>
      <c r="BY84" s="23" t="s">
        <v>72</v>
      </c>
      <c r="BZ84" s="23" t="s">
        <v>72</v>
      </c>
      <c r="CA84" s="23">
        <v>4</v>
      </c>
      <c r="CB84" s="23">
        <v>4</v>
      </c>
      <c r="CC84" s="23">
        <v>4</v>
      </c>
      <c r="CD84" s="23">
        <v>0</v>
      </c>
      <c r="CE84" s="23">
        <v>0</v>
      </c>
      <c r="CF84" s="23">
        <v>0</v>
      </c>
      <c r="CG84" s="23">
        <v>2</v>
      </c>
      <c r="CH84" s="23">
        <v>2</v>
      </c>
      <c r="CI84" s="23">
        <v>2</v>
      </c>
      <c r="CJ84" s="23">
        <v>0</v>
      </c>
      <c r="CK84" s="23">
        <v>0</v>
      </c>
      <c r="CL84" s="23">
        <v>0</v>
      </c>
      <c r="CM84" s="23">
        <v>0</v>
      </c>
      <c r="CN84" s="23">
        <v>0</v>
      </c>
      <c r="CO84" s="23">
        <v>0</v>
      </c>
      <c r="CP84" s="23">
        <v>0</v>
      </c>
      <c r="CQ84" s="23">
        <v>0</v>
      </c>
      <c r="CR84" s="23">
        <v>0</v>
      </c>
      <c r="CS84" s="23">
        <v>0</v>
      </c>
      <c r="CT84" s="23">
        <v>0</v>
      </c>
      <c r="CU84" s="23">
        <v>0</v>
      </c>
      <c r="CV84" s="23">
        <v>0</v>
      </c>
      <c r="CW84" s="23">
        <v>0</v>
      </c>
      <c r="CX84" s="23">
        <v>0</v>
      </c>
      <c r="CY84" s="23">
        <v>0</v>
      </c>
      <c r="CZ84" s="23">
        <v>0</v>
      </c>
      <c r="DA84" s="23">
        <v>0</v>
      </c>
      <c r="DB84" s="23">
        <v>0</v>
      </c>
      <c r="DC84" s="23">
        <v>0</v>
      </c>
      <c r="DD84" s="23">
        <v>0</v>
      </c>
      <c r="DE84" s="23">
        <v>0</v>
      </c>
      <c r="DF84" s="23">
        <v>0</v>
      </c>
      <c r="DG84" s="23">
        <v>0</v>
      </c>
      <c r="DH84" s="23">
        <v>0</v>
      </c>
      <c r="DI84" s="23">
        <v>0</v>
      </c>
      <c r="DJ84" s="23">
        <v>0</v>
      </c>
      <c r="DK84" s="23" t="s">
        <v>6331</v>
      </c>
      <c r="DL84" s="23" t="s">
        <v>6331</v>
      </c>
      <c r="DM84" s="23" t="s">
        <v>72</v>
      </c>
      <c r="DN84" s="23" t="s">
        <v>72</v>
      </c>
      <c r="DO84" s="23" t="s">
        <v>72</v>
      </c>
      <c r="DP84" s="23" t="s">
        <v>72</v>
      </c>
      <c r="DQ84" s="23" t="s">
        <v>7175</v>
      </c>
      <c r="DR84" s="23" t="s">
        <v>7175</v>
      </c>
      <c r="DS84" s="23" t="s">
        <v>72</v>
      </c>
      <c r="DT84" s="23" t="s">
        <v>72</v>
      </c>
      <c r="DU84" s="23" t="s">
        <v>72</v>
      </c>
      <c r="DV84" s="23" t="s">
        <v>72</v>
      </c>
      <c r="DW84" s="23">
        <v>80</v>
      </c>
      <c r="DX84" s="23">
        <v>80</v>
      </c>
      <c r="DY84" s="23">
        <v>80</v>
      </c>
      <c r="DZ84" s="23">
        <v>0</v>
      </c>
      <c r="EA84" s="23">
        <v>0</v>
      </c>
      <c r="EB84" s="23">
        <v>0</v>
      </c>
      <c r="EC84" s="23">
        <v>80</v>
      </c>
      <c r="ED84" s="23">
        <v>80</v>
      </c>
      <c r="EE84" s="23">
        <v>80</v>
      </c>
      <c r="EF84" s="23">
        <v>80</v>
      </c>
      <c r="EG84" s="23">
        <v>0</v>
      </c>
      <c r="EH84" s="23">
        <v>0</v>
      </c>
      <c r="EI84" s="23">
        <v>0</v>
      </c>
      <c r="EJ84" s="23">
        <v>80</v>
      </c>
      <c r="EK84" s="23">
        <v>0</v>
      </c>
      <c r="EL84" s="23">
        <v>0</v>
      </c>
      <c r="EM84" s="23">
        <v>0</v>
      </c>
      <c r="EN84" s="23">
        <v>0</v>
      </c>
      <c r="EO84" s="23">
        <v>0</v>
      </c>
      <c r="EP84" s="23">
        <v>0</v>
      </c>
      <c r="EQ84" s="23">
        <v>0</v>
      </c>
      <c r="ER84" s="23">
        <v>0</v>
      </c>
      <c r="ES84" s="23">
        <v>0</v>
      </c>
      <c r="ET84" s="23">
        <v>0</v>
      </c>
      <c r="EU84" s="23">
        <v>0</v>
      </c>
      <c r="EV84" s="23">
        <v>0</v>
      </c>
      <c r="EW84" s="23">
        <v>0</v>
      </c>
      <c r="EX84" s="23">
        <v>0</v>
      </c>
      <c r="EY84" s="23">
        <v>0</v>
      </c>
      <c r="EZ84" s="23">
        <v>0</v>
      </c>
      <c r="FA84" s="23">
        <v>0</v>
      </c>
      <c r="FB84" s="23">
        <v>0</v>
      </c>
      <c r="FC84" s="23">
        <v>0</v>
      </c>
      <c r="FD84" s="23">
        <v>0</v>
      </c>
      <c r="FE84" s="23">
        <v>0</v>
      </c>
      <c r="FF84" s="23">
        <v>0</v>
      </c>
      <c r="FG84" s="23">
        <v>0</v>
      </c>
      <c r="FH84" s="23">
        <v>0</v>
      </c>
      <c r="FI84" s="23">
        <v>0</v>
      </c>
      <c r="FJ84" s="23">
        <v>0</v>
      </c>
      <c r="FK84" s="23">
        <v>0</v>
      </c>
      <c r="FL84" s="23">
        <v>0</v>
      </c>
      <c r="FM84" s="23">
        <v>80</v>
      </c>
      <c r="FN84" s="23" t="s">
        <v>152</v>
      </c>
      <c r="FO84" s="23" t="s">
        <v>444</v>
      </c>
      <c r="FP84" s="23">
        <v>0</v>
      </c>
      <c r="FQ84" s="23" t="s">
        <v>72</v>
      </c>
      <c r="FR84" s="23" t="s">
        <v>72</v>
      </c>
      <c r="FS84" s="23" t="s">
        <v>72</v>
      </c>
      <c r="FT84" s="23" t="s">
        <v>6349</v>
      </c>
      <c r="FU84" s="23" t="s">
        <v>6657</v>
      </c>
      <c r="FV84" s="23">
        <v>0</v>
      </c>
      <c r="FW84" s="23" t="s">
        <v>72</v>
      </c>
      <c r="FX84" s="23" t="s">
        <v>72</v>
      </c>
      <c r="FY84" s="23" t="s">
        <v>72</v>
      </c>
      <c r="FZ84" s="23" t="s">
        <v>6349</v>
      </c>
      <c r="GA84" s="23" t="s">
        <v>6657</v>
      </c>
      <c r="GB84" s="23" t="s">
        <v>72</v>
      </c>
      <c r="GC84" s="23" t="s">
        <v>72</v>
      </c>
      <c r="GD84" s="23" t="s">
        <v>72</v>
      </c>
      <c r="GE84" s="23" t="s">
        <v>72</v>
      </c>
      <c r="GF84" s="23">
        <v>28</v>
      </c>
      <c r="GG84" s="23">
        <v>28</v>
      </c>
      <c r="GH84" s="23">
        <v>28</v>
      </c>
      <c r="GI84" s="23">
        <v>0</v>
      </c>
      <c r="GJ84" s="23">
        <v>0</v>
      </c>
      <c r="GK84" s="23">
        <v>0</v>
      </c>
      <c r="GL84" s="23">
        <v>22</v>
      </c>
      <c r="GM84" s="23">
        <v>22</v>
      </c>
      <c r="GN84" s="23">
        <v>22</v>
      </c>
      <c r="GO84" s="23">
        <v>0</v>
      </c>
      <c r="GP84" s="23">
        <v>0</v>
      </c>
      <c r="GQ84" s="23">
        <v>0</v>
      </c>
      <c r="GR84" s="23">
        <v>0</v>
      </c>
      <c r="GS84" s="23">
        <v>0</v>
      </c>
      <c r="GT84" s="23">
        <v>0</v>
      </c>
      <c r="GU84" s="23">
        <v>0</v>
      </c>
      <c r="GV84" s="23">
        <v>0</v>
      </c>
      <c r="GW84" s="23">
        <v>0</v>
      </c>
      <c r="GX84" s="23">
        <v>0</v>
      </c>
      <c r="GY84" s="23">
        <v>0</v>
      </c>
      <c r="GZ84" s="23">
        <v>0</v>
      </c>
      <c r="HA84" s="23">
        <v>0</v>
      </c>
      <c r="HB84" s="23">
        <v>0</v>
      </c>
      <c r="HC84" s="23">
        <v>0</v>
      </c>
      <c r="HD84" s="23">
        <v>0</v>
      </c>
      <c r="HE84" s="23">
        <v>0</v>
      </c>
      <c r="HF84" s="23">
        <v>0</v>
      </c>
      <c r="HG84" s="23">
        <v>0</v>
      </c>
      <c r="HH84" s="23">
        <v>0</v>
      </c>
      <c r="HI84" s="23">
        <v>0</v>
      </c>
      <c r="HJ84" s="23">
        <v>0</v>
      </c>
      <c r="HK84" s="23">
        <v>0</v>
      </c>
      <c r="HL84" s="23">
        <v>0</v>
      </c>
      <c r="HM84" s="23">
        <v>0</v>
      </c>
      <c r="HN84" s="23">
        <v>0</v>
      </c>
      <c r="HO84" s="23">
        <v>0</v>
      </c>
      <c r="HP84" s="23" t="s">
        <v>68</v>
      </c>
      <c r="HQ84" s="23">
        <v>28</v>
      </c>
      <c r="HR84" s="23">
        <v>22</v>
      </c>
      <c r="HS84" s="23">
        <v>0</v>
      </c>
      <c r="HT84" s="23">
        <v>0</v>
      </c>
      <c r="HU84" s="23">
        <v>0</v>
      </c>
      <c r="HV84" s="23">
        <v>0</v>
      </c>
      <c r="HW84" s="22">
        <v>22</v>
      </c>
      <c r="HX84" s="22">
        <v>7</v>
      </c>
      <c r="HY84" s="23">
        <v>97</v>
      </c>
      <c r="HZ84" s="23">
        <v>13</v>
      </c>
      <c r="IA84" s="23"/>
      <c r="IB84" s="23"/>
      <c r="IC84" s="25" t="s">
        <v>7489</v>
      </c>
      <c r="ID84" s="26">
        <v>83</v>
      </c>
      <c r="IE84" s="260" t="s">
        <v>6420</v>
      </c>
      <c r="IF84" s="25" t="s">
        <v>7150</v>
      </c>
      <c r="IG84" s="260" t="s">
        <v>6421</v>
      </c>
      <c r="IH84" s="260" t="s">
        <v>6422</v>
      </c>
      <c r="II84" s="342" t="s">
        <v>6421</v>
      </c>
      <c r="IJ84" s="260">
        <v>44931</v>
      </c>
      <c r="IK84" s="261">
        <v>3</v>
      </c>
      <c r="IL84" s="262" t="s">
        <v>7176</v>
      </c>
      <c r="IM84" s="262" t="s">
        <v>6427</v>
      </c>
      <c r="IN84" s="262" t="s">
        <v>7177</v>
      </c>
      <c r="IO84" s="262" t="s">
        <v>72</v>
      </c>
      <c r="IP84" s="262" t="s">
        <v>72</v>
      </c>
      <c r="IQ84" s="262" t="s">
        <v>72</v>
      </c>
      <c r="IR84" s="262">
        <v>2</v>
      </c>
      <c r="IS84" s="262">
        <v>1</v>
      </c>
      <c r="IT84" s="262" t="s">
        <v>6406</v>
      </c>
      <c r="IU84" s="262" t="s">
        <v>6406</v>
      </c>
    </row>
    <row r="85" spans="1:255" ht="114.75">
      <c r="A85" s="22">
        <v>84</v>
      </c>
      <c r="B85" s="22" t="s">
        <v>6192</v>
      </c>
      <c r="C85" s="22" t="s">
        <v>277</v>
      </c>
      <c r="D85" s="22" t="s">
        <v>6988</v>
      </c>
      <c r="E85" s="22" t="s">
        <v>6983</v>
      </c>
      <c r="F85" s="22" t="s">
        <v>153</v>
      </c>
      <c r="G85" s="22" t="s">
        <v>6984</v>
      </c>
      <c r="H85" s="22" t="s">
        <v>6985</v>
      </c>
      <c r="I85" s="22">
        <v>2</v>
      </c>
      <c r="J85" s="22" t="s">
        <v>6986</v>
      </c>
      <c r="K85" s="24" t="s">
        <v>7165</v>
      </c>
      <c r="L85" s="24" t="s">
        <v>7275</v>
      </c>
      <c r="M85" s="22" t="s">
        <v>6334</v>
      </c>
      <c r="N85" s="22" t="s">
        <v>7490</v>
      </c>
      <c r="O85" s="22" t="s">
        <v>7179</v>
      </c>
      <c r="P85" s="22" t="s">
        <v>6131</v>
      </c>
      <c r="Q85" s="22" t="s">
        <v>7227</v>
      </c>
      <c r="R85" s="22" t="s">
        <v>7228</v>
      </c>
      <c r="S85" s="22" t="s">
        <v>7171</v>
      </c>
      <c r="T85" s="22" t="s">
        <v>6342</v>
      </c>
      <c r="U85" s="22">
        <v>84</v>
      </c>
      <c r="V85" s="22"/>
      <c r="W85" s="22" t="b">
        <v>0</v>
      </c>
      <c r="X85" s="22" t="b">
        <v>0</v>
      </c>
      <c r="Y85" s="22" t="s">
        <v>72</v>
      </c>
      <c r="Z85" s="22" t="b">
        <v>1</v>
      </c>
      <c r="AA85" s="22">
        <v>19</v>
      </c>
      <c r="AB85" s="22" t="b">
        <v>0</v>
      </c>
      <c r="AC85" s="22" t="b">
        <v>1</v>
      </c>
      <c r="AD85" s="22" t="s">
        <v>6734</v>
      </c>
      <c r="AE85" s="22"/>
      <c r="AF85" s="22">
        <v>0</v>
      </c>
      <c r="AG85" s="22" t="s">
        <v>6734</v>
      </c>
      <c r="AH85" s="23"/>
      <c r="AI85" s="350" t="s">
        <v>6292</v>
      </c>
      <c r="AJ85" s="350" t="s">
        <v>6291</v>
      </c>
      <c r="AK85" s="22">
        <v>5</v>
      </c>
      <c r="AL85" s="258" t="s">
        <v>5765</v>
      </c>
      <c r="AM85" s="258" t="s">
        <v>7173</v>
      </c>
      <c r="AN85" s="258" t="s">
        <v>7458</v>
      </c>
      <c r="AO85" s="22" t="s">
        <v>206</v>
      </c>
      <c r="AP85" s="23" t="s">
        <v>6291</v>
      </c>
      <c r="AQ85" s="23" t="s">
        <v>6291</v>
      </c>
      <c r="AR85" s="23">
        <v>0</v>
      </c>
      <c r="AS85" s="23" t="s">
        <v>72</v>
      </c>
      <c r="AT85" s="23" t="s">
        <v>72</v>
      </c>
      <c r="AU85" s="23" t="s">
        <v>72</v>
      </c>
      <c r="AV85" s="23" t="s">
        <v>277</v>
      </c>
      <c r="AW85" s="23" t="s">
        <v>277</v>
      </c>
      <c r="AX85" s="23" t="s">
        <v>72</v>
      </c>
      <c r="AY85" s="23" t="s">
        <v>72</v>
      </c>
      <c r="AZ85" s="23" t="s">
        <v>72</v>
      </c>
      <c r="BA85" s="23" t="s">
        <v>72</v>
      </c>
      <c r="BB85" s="23" t="s">
        <v>6335</v>
      </c>
      <c r="BC85" s="23" t="s">
        <v>6988</v>
      </c>
      <c r="BD85" s="23" t="s">
        <v>6988</v>
      </c>
      <c r="BE85" s="23">
        <v>0</v>
      </c>
      <c r="BF85" s="23" t="s">
        <v>72</v>
      </c>
      <c r="BG85" s="23" t="s">
        <v>72</v>
      </c>
      <c r="BH85" s="23" t="s">
        <v>72</v>
      </c>
      <c r="BI85" s="23" t="s">
        <v>6435</v>
      </c>
      <c r="BJ85" s="23" t="s">
        <v>639</v>
      </c>
      <c r="BK85" s="23">
        <v>0</v>
      </c>
      <c r="BL85" s="23" t="s">
        <v>72</v>
      </c>
      <c r="BM85" s="23" t="s">
        <v>72</v>
      </c>
      <c r="BN85" s="23" t="s">
        <v>72</v>
      </c>
      <c r="BO85" s="350">
        <v>3</v>
      </c>
      <c r="BP85" s="350">
        <v>3</v>
      </c>
      <c r="BQ85" s="350">
        <v>0</v>
      </c>
      <c r="BR85" s="350">
        <v>0</v>
      </c>
      <c r="BS85" s="350">
        <v>0</v>
      </c>
      <c r="BT85" s="351">
        <v>0</v>
      </c>
      <c r="BU85" s="23" t="s">
        <v>6507</v>
      </c>
      <c r="BV85" s="23" t="s">
        <v>39</v>
      </c>
      <c r="BW85" s="23" t="s">
        <v>72</v>
      </c>
      <c r="BX85" s="23" t="s">
        <v>72</v>
      </c>
      <c r="BY85" s="23" t="s">
        <v>72</v>
      </c>
      <c r="BZ85" s="23" t="s">
        <v>72</v>
      </c>
      <c r="CA85" s="23">
        <v>4</v>
      </c>
      <c r="CB85" s="23">
        <v>6</v>
      </c>
      <c r="CC85" s="23">
        <v>4</v>
      </c>
      <c r="CD85" s="23">
        <v>0</v>
      </c>
      <c r="CE85" s="23">
        <v>0</v>
      </c>
      <c r="CF85" s="23">
        <v>0</v>
      </c>
      <c r="CG85" s="23">
        <v>2</v>
      </c>
      <c r="CH85" s="23">
        <v>2</v>
      </c>
      <c r="CI85" s="23">
        <v>2</v>
      </c>
      <c r="CJ85" s="23">
        <v>0</v>
      </c>
      <c r="CK85" s="23">
        <v>0</v>
      </c>
      <c r="CL85" s="23">
        <v>0</v>
      </c>
      <c r="CM85" s="23">
        <v>0</v>
      </c>
      <c r="CN85" s="23">
        <v>0</v>
      </c>
      <c r="CO85" s="23">
        <v>0</v>
      </c>
      <c r="CP85" s="23">
        <v>0</v>
      </c>
      <c r="CQ85" s="23">
        <v>0</v>
      </c>
      <c r="CR85" s="23">
        <v>0</v>
      </c>
      <c r="CS85" s="23">
        <v>0</v>
      </c>
      <c r="CT85" s="23">
        <v>0</v>
      </c>
      <c r="CU85" s="23">
        <v>0</v>
      </c>
      <c r="CV85" s="23">
        <v>0</v>
      </c>
      <c r="CW85" s="23">
        <v>0</v>
      </c>
      <c r="CX85" s="23">
        <v>0</v>
      </c>
      <c r="CY85" s="23">
        <v>0</v>
      </c>
      <c r="CZ85" s="23">
        <v>0</v>
      </c>
      <c r="DA85" s="23">
        <v>0</v>
      </c>
      <c r="DB85" s="23">
        <v>0</v>
      </c>
      <c r="DC85" s="23">
        <v>0</v>
      </c>
      <c r="DD85" s="23">
        <v>0</v>
      </c>
      <c r="DE85" s="23">
        <v>0</v>
      </c>
      <c r="DF85" s="23">
        <v>0</v>
      </c>
      <c r="DG85" s="23">
        <v>0</v>
      </c>
      <c r="DH85" s="23">
        <v>0</v>
      </c>
      <c r="DI85" s="23">
        <v>0</v>
      </c>
      <c r="DJ85" s="23">
        <v>0</v>
      </c>
      <c r="DK85" s="23" t="s">
        <v>6508</v>
      </c>
      <c r="DL85" s="23" t="s">
        <v>6331</v>
      </c>
      <c r="DM85" s="23" t="s">
        <v>72</v>
      </c>
      <c r="DN85" s="23" t="s">
        <v>72</v>
      </c>
      <c r="DO85" s="23" t="s">
        <v>72</v>
      </c>
      <c r="DP85" s="23" t="s">
        <v>72</v>
      </c>
      <c r="DQ85" s="23" t="s">
        <v>7230</v>
      </c>
      <c r="DR85" s="23" t="s">
        <v>7175</v>
      </c>
      <c r="DS85" s="23" t="s">
        <v>72</v>
      </c>
      <c r="DT85" s="23" t="s">
        <v>72</v>
      </c>
      <c r="DU85" s="23" t="s">
        <v>72</v>
      </c>
      <c r="DV85" s="23" t="s">
        <v>72</v>
      </c>
      <c r="DW85" s="23">
        <v>80</v>
      </c>
      <c r="DX85" s="23">
        <v>120</v>
      </c>
      <c r="DY85" s="23">
        <v>80</v>
      </c>
      <c r="DZ85" s="23">
        <v>0</v>
      </c>
      <c r="EA85" s="23">
        <v>0</v>
      </c>
      <c r="EB85" s="23">
        <v>0</v>
      </c>
      <c r="EC85" s="23">
        <v>120</v>
      </c>
      <c r="ED85" s="23">
        <v>80</v>
      </c>
      <c r="EE85" s="23">
        <v>80</v>
      </c>
      <c r="EF85" s="23">
        <v>80</v>
      </c>
      <c r="EG85" s="23">
        <v>0</v>
      </c>
      <c r="EH85" s="23">
        <v>0</v>
      </c>
      <c r="EI85" s="23">
        <v>0</v>
      </c>
      <c r="EJ85" s="23">
        <v>80</v>
      </c>
      <c r="EK85" s="23">
        <v>0</v>
      </c>
      <c r="EL85" s="23">
        <v>0</v>
      </c>
      <c r="EM85" s="23">
        <v>0</v>
      </c>
      <c r="EN85" s="23">
        <v>0</v>
      </c>
      <c r="EO85" s="23">
        <v>0</v>
      </c>
      <c r="EP85" s="23">
        <v>0</v>
      </c>
      <c r="EQ85" s="23">
        <v>0</v>
      </c>
      <c r="ER85" s="23">
        <v>0</v>
      </c>
      <c r="ES85" s="23">
        <v>0</v>
      </c>
      <c r="ET85" s="23">
        <v>0</v>
      </c>
      <c r="EU85" s="23">
        <v>0</v>
      </c>
      <c r="EV85" s="23">
        <v>0</v>
      </c>
      <c r="EW85" s="23">
        <v>0</v>
      </c>
      <c r="EX85" s="23">
        <v>0</v>
      </c>
      <c r="EY85" s="23">
        <v>0</v>
      </c>
      <c r="EZ85" s="23">
        <v>0</v>
      </c>
      <c r="FA85" s="23">
        <v>0</v>
      </c>
      <c r="FB85" s="23">
        <v>0</v>
      </c>
      <c r="FC85" s="23">
        <v>0</v>
      </c>
      <c r="FD85" s="23">
        <v>0</v>
      </c>
      <c r="FE85" s="23">
        <v>0</v>
      </c>
      <c r="FF85" s="23">
        <v>0</v>
      </c>
      <c r="FG85" s="23">
        <v>0</v>
      </c>
      <c r="FH85" s="23">
        <v>0</v>
      </c>
      <c r="FI85" s="23">
        <v>0</v>
      </c>
      <c r="FJ85" s="23">
        <v>0</v>
      </c>
      <c r="FK85" s="23">
        <v>0</v>
      </c>
      <c r="FL85" s="23">
        <v>0</v>
      </c>
      <c r="FM85" s="23">
        <v>120</v>
      </c>
      <c r="FN85" s="23" t="s">
        <v>152</v>
      </c>
      <c r="FO85" s="23" t="s">
        <v>444</v>
      </c>
      <c r="FP85" s="23">
        <v>0</v>
      </c>
      <c r="FQ85" s="23" t="s">
        <v>72</v>
      </c>
      <c r="FR85" s="23" t="s">
        <v>72</v>
      </c>
      <c r="FS85" s="23" t="s">
        <v>72</v>
      </c>
      <c r="FT85" s="23" t="s">
        <v>6341</v>
      </c>
      <c r="FU85" s="23" t="s">
        <v>6341</v>
      </c>
      <c r="FV85" s="23">
        <v>0</v>
      </c>
      <c r="FW85" s="23" t="s">
        <v>72</v>
      </c>
      <c r="FX85" s="23" t="s">
        <v>72</v>
      </c>
      <c r="FY85" s="23" t="s">
        <v>72</v>
      </c>
      <c r="FZ85" s="23" t="s">
        <v>6341</v>
      </c>
      <c r="GA85" s="23" t="s">
        <v>6341</v>
      </c>
      <c r="GB85" s="23" t="s">
        <v>72</v>
      </c>
      <c r="GC85" s="23" t="s">
        <v>72</v>
      </c>
      <c r="GD85" s="23" t="s">
        <v>72</v>
      </c>
      <c r="GE85" s="23" t="s">
        <v>72</v>
      </c>
      <c r="GF85" s="23">
        <v>24</v>
      </c>
      <c r="GG85" s="23">
        <v>24</v>
      </c>
      <c r="GH85" s="23">
        <v>24</v>
      </c>
      <c r="GI85" s="23">
        <v>0</v>
      </c>
      <c r="GJ85" s="23">
        <v>0</v>
      </c>
      <c r="GK85" s="23">
        <v>0</v>
      </c>
      <c r="GL85" s="23">
        <v>24</v>
      </c>
      <c r="GM85" s="23">
        <v>24</v>
      </c>
      <c r="GN85" s="23">
        <v>24</v>
      </c>
      <c r="GO85" s="23">
        <v>0</v>
      </c>
      <c r="GP85" s="23">
        <v>0</v>
      </c>
      <c r="GQ85" s="23">
        <v>0</v>
      </c>
      <c r="GR85" s="23">
        <v>0</v>
      </c>
      <c r="GS85" s="23">
        <v>0</v>
      </c>
      <c r="GT85" s="23">
        <v>0</v>
      </c>
      <c r="GU85" s="23">
        <v>0</v>
      </c>
      <c r="GV85" s="23">
        <v>0</v>
      </c>
      <c r="GW85" s="23">
        <v>0</v>
      </c>
      <c r="GX85" s="23">
        <v>0</v>
      </c>
      <c r="GY85" s="23">
        <v>0</v>
      </c>
      <c r="GZ85" s="23">
        <v>0</v>
      </c>
      <c r="HA85" s="23">
        <v>0</v>
      </c>
      <c r="HB85" s="23">
        <v>0</v>
      </c>
      <c r="HC85" s="23">
        <v>0</v>
      </c>
      <c r="HD85" s="23">
        <v>0</v>
      </c>
      <c r="HE85" s="23">
        <v>0</v>
      </c>
      <c r="HF85" s="23">
        <v>0</v>
      </c>
      <c r="HG85" s="23">
        <v>0</v>
      </c>
      <c r="HH85" s="23">
        <v>0</v>
      </c>
      <c r="HI85" s="23">
        <v>0</v>
      </c>
      <c r="HJ85" s="23">
        <v>0</v>
      </c>
      <c r="HK85" s="23">
        <v>0</v>
      </c>
      <c r="HL85" s="23">
        <v>0</v>
      </c>
      <c r="HM85" s="23">
        <v>0</v>
      </c>
      <c r="HN85" s="23">
        <v>0</v>
      </c>
      <c r="HO85" s="23">
        <v>0</v>
      </c>
      <c r="HP85" s="23" t="s">
        <v>68</v>
      </c>
      <c r="HQ85" s="23">
        <v>24</v>
      </c>
      <c r="HR85" s="23">
        <v>24</v>
      </c>
      <c r="HS85" s="23">
        <v>0</v>
      </c>
      <c r="HT85" s="23">
        <v>0</v>
      </c>
      <c r="HU85" s="23">
        <v>0</v>
      </c>
      <c r="HV85" s="23">
        <v>0</v>
      </c>
      <c r="HW85" s="22">
        <v>24</v>
      </c>
      <c r="HX85" s="22">
        <v>5</v>
      </c>
      <c r="HY85" s="23">
        <v>97</v>
      </c>
      <c r="HZ85" s="23">
        <v>13</v>
      </c>
      <c r="IA85" s="23"/>
      <c r="IB85" s="23"/>
      <c r="IC85" s="25" t="s">
        <v>7491</v>
      </c>
      <c r="ID85" s="26">
        <v>84</v>
      </c>
      <c r="IE85" s="260" t="s">
        <v>6420</v>
      </c>
      <c r="IF85" s="25" t="s">
        <v>7151</v>
      </c>
      <c r="IG85" s="260" t="s">
        <v>6421</v>
      </c>
      <c r="IH85" s="260" t="s">
        <v>6422</v>
      </c>
      <c r="II85" s="342" t="s">
        <v>6421</v>
      </c>
      <c r="IJ85" s="260">
        <v>44931</v>
      </c>
      <c r="IK85" s="261">
        <v>3</v>
      </c>
      <c r="IL85" s="262" t="s">
        <v>7176</v>
      </c>
      <c r="IM85" s="262" t="s">
        <v>6427</v>
      </c>
      <c r="IN85" s="262" t="s">
        <v>7177</v>
      </c>
      <c r="IO85" s="262" t="s">
        <v>72</v>
      </c>
      <c r="IP85" s="262" t="s">
        <v>72</v>
      </c>
      <c r="IQ85" s="262" t="s">
        <v>72</v>
      </c>
      <c r="IR85" s="262">
        <v>2</v>
      </c>
      <c r="IS85" s="262">
        <v>1</v>
      </c>
      <c r="IT85" s="262" t="s">
        <v>6406</v>
      </c>
      <c r="IU85" s="262" t="s">
        <v>6406</v>
      </c>
    </row>
    <row r="86" spans="1:255" ht="114.75">
      <c r="A86" s="22">
        <v>85</v>
      </c>
      <c r="B86" s="22" t="s">
        <v>6192</v>
      </c>
      <c r="C86" s="22" t="s">
        <v>277</v>
      </c>
      <c r="D86" s="22" t="s">
        <v>6994</v>
      </c>
      <c r="E86" s="22" t="s">
        <v>6989</v>
      </c>
      <c r="F86" s="22" t="s">
        <v>153</v>
      </c>
      <c r="G86" s="22" t="s">
        <v>6990</v>
      </c>
      <c r="H86" s="22" t="s">
        <v>6991</v>
      </c>
      <c r="I86" s="22">
        <v>2</v>
      </c>
      <c r="J86" s="22" t="s">
        <v>6992</v>
      </c>
      <c r="K86" s="24" t="s">
        <v>7165</v>
      </c>
      <c r="L86" s="24" t="s">
        <v>7275</v>
      </c>
      <c r="M86" s="22" t="s">
        <v>6334</v>
      </c>
      <c r="N86" s="22" t="s">
        <v>7492</v>
      </c>
      <c r="O86" s="22" t="s">
        <v>7168</v>
      </c>
      <c r="P86" s="22" t="s">
        <v>6131</v>
      </c>
      <c r="Q86" s="22" t="s">
        <v>7214</v>
      </c>
      <c r="R86" s="22" t="s">
        <v>7215</v>
      </c>
      <c r="S86" s="22" t="s">
        <v>7171</v>
      </c>
      <c r="T86" s="22" t="s">
        <v>7421</v>
      </c>
      <c r="U86" s="22">
        <v>85</v>
      </c>
      <c r="V86" s="22"/>
      <c r="W86" s="22" t="b">
        <v>0</v>
      </c>
      <c r="X86" s="22" t="b">
        <v>0</v>
      </c>
      <c r="Y86" s="22" t="s">
        <v>72</v>
      </c>
      <c r="Z86" s="22" t="b">
        <v>1</v>
      </c>
      <c r="AA86" s="22">
        <v>18</v>
      </c>
      <c r="AB86" s="22" t="b">
        <v>0</v>
      </c>
      <c r="AC86" s="22" t="b">
        <v>1</v>
      </c>
      <c r="AD86" s="22">
        <v>0</v>
      </c>
      <c r="AE86" s="22"/>
      <c r="AF86" s="22">
        <v>0</v>
      </c>
      <c r="AG86" s="22">
        <v>0</v>
      </c>
      <c r="AH86" s="23"/>
      <c r="AI86" s="350" t="s">
        <v>6292</v>
      </c>
      <c r="AJ86" s="350" t="s">
        <v>6291</v>
      </c>
      <c r="AK86" s="22">
        <v>4</v>
      </c>
      <c r="AL86" s="258" t="s">
        <v>5765</v>
      </c>
      <c r="AM86" s="258" t="s">
        <v>7249</v>
      </c>
      <c r="AN86" s="258" t="s">
        <v>5950</v>
      </c>
      <c r="AO86" s="22" t="s">
        <v>206</v>
      </c>
      <c r="AP86" s="23" t="s">
        <v>6291</v>
      </c>
      <c r="AQ86" s="23" t="s">
        <v>6291</v>
      </c>
      <c r="AR86" s="23">
        <v>0</v>
      </c>
      <c r="AS86" s="23" t="s">
        <v>72</v>
      </c>
      <c r="AT86" s="23" t="s">
        <v>72</v>
      </c>
      <c r="AU86" s="23" t="s">
        <v>72</v>
      </c>
      <c r="AV86" s="23" t="s">
        <v>277</v>
      </c>
      <c r="AW86" s="23" t="s">
        <v>277</v>
      </c>
      <c r="AX86" s="23" t="s">
        <v>72</v>
      </c>
      <c r="AY86" s="23" t="s">
        <v>72</v>
      </c>
      <c r="AZ86" s="23" t="s">
        <v>72</v>
      </c>
      <c r="BA86" s="23" t="s">
        <v>72</v>
      </c>
      <c r="BB86" s="23" t="s">
        <v>6335</v>
      </c>
      <c r="BC86" s="23" t="s">
        <v>6994</v>
      </c>
      <c r="BD86" s="23" t="s">
        <v>6994</v>
      </c>
      <c r="BE86" s="23">
        <v>0</v>
      </c>
      <c r="BF86" s="23" t="s">
        <v>72</v>
      </c>
      <c r="BG86" s="23" t="s">
        <v>72</v>
      </c>
      <c r="BH86" s="23" t="s">
        <v>72</v>
      </c>
      <c r="BI86" s="23" t="s">
        <v>569</v>
      </c>
      <c r="BJ86" s="23" t="s">
        <v>639</v>
      </c>
      <c r="BK86" s="23">
        <v>0</v>
      </c>
      <c r="BL86" s="23" t="s">
        <v>72</v>
      </c>
      <c r="BM86" s="23" t="s">
        <v>72</v>
      </c>
      <c r="BN86" s="23" t="s">
        <v>72</v>
      </c>
      <c r="BO86" s="350">
        <v>3</v>
      </c>
      <c r="BP86" s="350">
        <v>3</v>
      </c>
      <c r="BQ86" s="350">
        <v>0</v>
      </c>
      <c r="BR86" s="350">
        <v>0</v>
      </c>
      <c r="BS86" s="350">
        <v>0</v>
      </c>
      <c r="BT86" s="351">
        <v>0</v>
      </c>
      <c r="BU86" s="23" t="s">
        <v>6488</v>
      </c>
      <c r="BV86" s="23" t="s">
        <v>39</v>
      </c>
      <c r="BW86" s="23" t="s">
        <v>72</v>
      </c>
      <c r="BX86" s="23" t="s">
        <v>72</v>
      </c>
      <c r="BY86" s="23" t="s">
        <v>72</v>
      </c>
      <c r="BZ86" s="23" t="s">
        <v>72</v>
      </c>
      <c r="CA86" s="23">
        <v>3</v>
      </c>
      <c r="CB86" s="23">
        <v>3</v>
      </c>
      <c r="CC86" s="23">
        <v>2</v>
      </c>
      <c r="CD86" s="23">
        <v>0</v>
      </c>
      <c r="CE86" s="23">
        <v>0</v>
      </c>
      <c r="CF86" s="23">
        <v>0</v>
      </c>
      <c r="CG86" s="23">
        <v>2</v>
      </c>
      <c r="CH86" s="23">
        <v>2</v>
      </c>
      <c r="CI86" s="23">
        <v>2</v>
      </c>
      <c r="CJ86" s="23">
        <v>0</v>
      </c>
      <c r="CK86" s="23">
        <v>0</v>
      </c>
      <c r="CL86" s="23">
        <v>0</v>
      </c>
      <c r="CM86" s="23">
        <v>0</v>
      </c>
      <c r="CN86" s="23">
        <v>0</v>
      </c>
      <c r="CO86" s="23">
        <v>0</v>
      </c>
      <c r="CP86" s="23">
        <v>0</v>
      </c>
      <c r="CQ86" s="23">
        <v>0</v>
      </c>
      <c r="CR86" s="23">
        <v>0</v>
      </c>
      <c r="CS86" s="23">
        <v>0</v>
      </c>
      <c r="CT86" s="23">
        <v>0</v>
      </c>
      <c r="CU86" s="23">
        <v>0</v>
      </c>
      <c r="CV86" s="23">
        <v>0</v>
      </c>
      <c r="CW86" s="23">
        <v>0</v>
      </c>
      <c r="CX86" s="23">
        <v>0</v>
      </c>
      <c r="CY86" s="23">
        <v>0</v>
      </c>
      <c r="CZ86" s="23">
        <v>0</v>
      </c>
      <c r="DA86" s="23">
        <v>0</v>
      </c>
      <c r="DB86" s="23">
        <v>0</v>
      </c>
      <c r="DC86" s="23">
        <v>0</v>
      </c>
      <c r="DD86" s="23">
        <v>0</v>
      </c>
      <c r="DE86" s="23">
        <v>0</v>
      </c>
      <c r="DF86" s="23">
        <v>0</v>
      </c>
      <c r="DG86" s="23">
        <v>0</v>
      </c>
      <c r="DH86" s="23">
        <v>0</v>
      </c>
      <c r="DI86" s="23">
        <v>0</v>
      </c>
      <c r="DJ86" s="23">
        <v>0</v>
      </c>
      <c r="DK86" s="23" t="s">
        <v>6490</v>
      </c>
      <c r="DL86" s="23" t="s">
        <v>6331</v>
      </c>
      <c r="DM86" s="23" t="s">
        <v>72</v>
      </c>
      <c r="DN86" s="23" t="s">
        <v>72</v>
      </c>
      <c r="DO86" s="23" t="s">
        <v>72</v>
      </c>
      <c r="DP86" s="23" t="s">
        <v>72</v>
      </c>
      <c r="DQ86" s="23" t="s">
        <v>7218</v>
      </c>
      <c r="DR86" s="23" t="s">
        <v>7175</v>
      </c>
      <c r="DS86" s="23" t="s">
        <v>72</v>
      </c>
      <c r="DT86" s="23" t="s">
        <v>72</v>
      </c>
      <c r="DU86" s="23" t="s">
        <v>72</v>
      </c>
      <c r="DV86" s="23" t="s">
        <v>72</v>
      </c>
      <c r="DW86" s="23">
        <v>76</v>
      </c>
      <c r="DX86" s="23">
        <v>76</v>
      </c>
      <c r="DY86" s="23">
        <v>40</v>
      </c>
      <c r="DZ86" s="23">
        <v>0</v>
      </c>
      <c r="EA86" s="23">
        <v>0</v>
      </c>
      <c r="EB86" s="23">
        <v>0</v>
      </c>
      <c r="EC86" s="23">
        <v>76</v>
      </c>
      <c r="ED86" s="23">
        <v>80</v>
      </c>
      <c r="EE86" s="23">
        <v>80</v>
      </c>
      <c r="EF86" s="23">
        <v>80</v>
      </c>
      <c r="EG86" s="23">
        <v>0</v>
      </c>
      <c r="EH86" s="23">
        <v>0</v>
      </c>
      <c r="EI86" s="23">
        <v>0</v>
      </c>
      <c r="EJ86" s="23">
        <v>80</v>
      </c>
      <c r="EK86" s="23">
        <v>0</v>
      </c>
      <c r="EL86" s="23">
        <v>0</v>
      </c>
      <c r="EM86" s="23">
        <v>0</v>
      </c>
      <c r="EN86" s="23">
        <v>0</v>
      </c>
      <c r="EO86" s="23">
        <v>0</v>
      </c>
      <c r="EP86" s="23">
        <v>0</v>
      </c>
      <c r="EQ86" s="23">
        <v>0</v>
      </c>
      <c r="ER86" s="23">
        <v>0</v>
      </c>
      <c r="ES86" s="23">
        <v>0</v>
      </c>
      <c r="ET86" s="23">
        <v>0</v>
      </c>
      <c r="EU86" s="23">
        <v>0</v>
      </c>
      <c r="EV86" s="23">
        <v>0</v>
      </c>
      <c r="EW86" s="23">
        <v>0</v>
      </c>
      <c r="EX86" s="23">
        <v>0</v>
      </c>
      <c r="EY86" s="23">
        <v>0</v>
      </c>
      <c r="EZ86" s="23">
        <v>0</v>
      </c>
      <c r="FA86" s="23">
        <v>0</v>
      </c>
      <c r="FB86" s="23">
        <v>0</v>
      </c>
      <c r="FC86" s="23">
        <v>0</v>
      </c>
      <c r="FD86" s="23">
        <v>0</v>
      </c>
      <c r="FE86" s="23">
        <v>0</v>
      </c>
      <c r="FF86" s="23">
        <v>0</v>
      </c>
      <c r="FG86" s="23">
        <v>0</v>
      </c>
      <c r="FH86" s="23">
        <v>0</v>
      </c>
      <c r="FI86" s="23">
        <v>0</v>
      </c>
      <c r="FJ86" s="23">
        <v>0</v>
      </c>
      <c r="FK86" s="23">
        <v>0</v>
      </c>
      <c r="FL86" s="23">
        <v>0</v>
      </c>
      <c r="FM86" s="23">
        <v>80</v>
      </c>
      <c r="FN86" s="23" t="s">
        <v>152</v>
      </c>
      <c r="FO86" s="23" t="s">
        <v>444</v>
      </c>
      <c r="FP86" s="23">
        <v>0</v>
      </c>
      <c r="FQ86" s="23" t="s">
        <v>72</v>
      </c>
      <c r="FR86" s="23" t="s">
        <v>72</v>
      </c>
      <c r="FS86" s="23" t="s">
        <v>72</v>
      </c>
      <c r="FT86" s="23" t="s">
        <v>6339</v>
      </c>
      <c r="FU86" s="23" t="s">
        <v>6339</v>
      </c>
      <c r="FV86" s="23">
        <v>0</v>
      </c>
      <c r="FW86" s="23" t="s">
        <v>72</v>
      </c>
      <c r="FX86" s="23" t="s">
        <v>72</v>
      </c>
      <c r="FY86" s="23" t="s">
        <v>72</v>
      </c>
      <c r="FZ86" s="23" t="s">
        <v>6339</v>
      </c>
      <c r="GA86" s="23" t="s">
        <v>6339</v>
      </c>
      <c r="GB86" s="23" t="s">
        <v>72</v>
      </c>
      <c r="GC86" s="23" t="s">
        <v>72</v>
      </c>
      <c r="GD86" s="23" t="s">
        <v>72</v>
      </c>
      <c r="GE86" s="23" t="s">
        <v>72</v>
      </c>
      <c r="GF86" s="23">
        <v>33</v>
      </c>
      <c r="GG86" s="23">
        <v>33</v>
      </c>
      <c r="GH86" s="23">
        <v>33</v>
      </c>
      <c r="GI86" s="23">
        <v>0</v>
      </c>
      <c r="GJ86" s="23">
        <v>0</v>
      </c>
      <c r="GK86" s="23">
        <v>0</v>
      </c>
      <c r="GL86" s="23">
        <v>33</v>
      </c>
      <c r="GM86" s="23">
        <v>33</v>
      </c>
      <c r="GN86" s="23">
        <v>33</v>
      </c>
      <c r="GO86" s="23">
        <v>0</v>
      </c>
      <c r="GP86" s="23">
        <v>0</v>
      </c>
      <c r="GQ86" s="23">
        <v>0</v>
      </c>
      <c r="GR86" s="23">
        <v>0</v>
      </c>
      <c r="GS86" s="23">
        <v>0</v>
      </c>
      <c r="GT86" s="23">
        <v>0</v>
      </c>
      <c r="GU86" s="23">
        <v>0</v>
      </c>
      <c r="GV86" s="23">
        <v>0</v>
      </c>
      <c r="GW86" s="23">
        <v>0</v>
      </c>
      <c r="GX86" s="23">
        <v>0</v>
      </c>
      <c r="GY86" s="23">
        <v>0</v>
      </c>
      <c r="GZ86" s="23">
        <v>0</v>
      </c>
      <c r="HA86" s="23">
        <v>0</v>
      </c>
      <c r="HB86" s="23">
        <v>0</v>
      </c>
      <c r="HC86" s="23">
        <v>0</v>
      </c>
      <c r="HD86" s="23">
        <v>0</v>
      </c>
      <c r="HE86" s="23">
        <v>0</v>
      </c>
      <c r="HF86" s="23">
        <v>0</v>
      </c>
      <c r="HG86" s="23">
        <v>0</v>
      </c>
      <c r="HH86" s="23">
        <v>0</v>
      </c>
      <c r="HI86" s="23">
        <v>0</v>
      </c>
      <c r="HJ86" s="23">
        <v>0</v>
      </c>
      <c r="HK86" s="23">
        <v>0</v>
      </c>
      <c r="HL86" s="23">
        <v>0</v>
      </c>
      <c r="HM86" s="23">
        <v>0</v>
      </c>
      <c r="HN86" s="23">
        <v>0</v>
      </c>
      <c r="HO86" s="23">
        <v>0</v>
      </c>
      <c r="HP86" s="23" t="s">
        <v>68</v>
      </c>
      <c r="HQ86" s="23">
        <v>33</v>
      </c>
      <c r="HR86" s="23">
        <v>33</v>
      </c>
      <c r="HS86" s="23">
        <v>0</v>
      </c>
      <c r="HT86" s="23">
        <v>0</v>
      </c>
      <c r="HU86" s="23">
        <v>0</v>
      </c>
      <c r="HV86" s="23">
        <v>0</v>
      </c>
      <c r="HW86" s="22">
        <v>33</v>
      </c>
      <c r="HX86" s="22">
        <v>15</v>
      </c>
      <c r="HY86" s="23">
        <v>97</v>
      </c>
      <c r="HZ86" s="23">
        <v>13</v>
      </c>
      <c r="IA86" s="23"/>
      <c r="IB86" s="23"/>
      <c r="IC86" s="25" t="s">
        <v>7493</v>
      </c>
      <c r="ID86" s="26">
        <v>85</v>
      </c>
      <c r="IE86" s="260" t="s">
        <v>6420</v>
      </c>
      <c r="IF86" s="25" t="s">
        <v>7152</v>
      </c>
      <c r="IG86" s="260" t="s">
        <v>6421</v>
      </c>
      <c r="IH86" s="260" t="s">
        <v>6422</v>
      </c>
      <c r="II86" s="342" t="s">
        <v>6421</v>
      </c>
      <c r="IJ86" s="260">
        <v>44931</v>
      </c>
      <c r="IK86" s="261">
        <v>3</v>
      </c>
      <c r="IL86" s="262" t="s">
        <v>7176</v>
      </c>
      <c r="IM86" s="262" t="s">
        <v>6427</v>
      </c>
      <c r="IN86" s="262" t="s">
        <v>7177</v>
      </c>
      <c r="IO86" s="262" t="s">
        <v>72</v>
      </c>
      <c r="IP86" s="262" t="s">
        <v>72</v>
      </c>
      <c r="IQ86" s="262" t="s">
        <v>72</v>
      </c>
      <c r="IR86" s="262">
        <v>2</v>
      </c>
      <c r="IS86" s="262">
        <v>1</v>
      </c>
      <c r="IT86" s="262" t="s">
        <v>6406</v>
      </c>
      <c r="IU86" s="262" t="s">
        <v>6406</v>
      </c>
    </row>
    <row r="87" spans="1:255" ht="114.75">
      <c r="A87" s="22">
        <v>86</v>
      </c>
      <c r="B87" s="22" t="s">
        <v>6192</v>
      </c>
      <c r="C87" s="22" t="s">
        <v>277</v>
      </c>
      <c r="D87" s="22" t="s">
        <v>7000</v>
      </c>
      <c r="E87" s="22" t="s">
        <v>6995</v>
      </c>
      <c r="F87" s="22" t="s">
        <v>153</v>
      </c>
      <c r="G87" s="22" t="s">
        <v>6996</v>
      </c>
      <c r="H87" s="22" t="s">
        <v>6997</v>
      </c>
      <c r="I87" s="22">
        <v>2</v>
      </c>
      <c r="J87" s="22" t="s">
        <v>6998</v>
      </c>
      <c r="K87" s="24" t="s">
        <v>7165</v>
      </c>
      <c r="L87" s="24" t="s">
        <v>7275</v>
      </c>
      <c r="M87" s="22" t="s">
        <v>6334</v>
      </c>
      <c r="N87" s="22" t="s">
        <v>7494</v>
      </c>
      <c r="O87" s="22" t="s">
        <v>7168</v>
      </c>
      <c r="P87" s="22" t="s">
        <v>6131</v>
      </c>
      <c r="Q87" s="22" t="s">
        <v>7169</v>
      </c>
      <c r="R87" s="22" t="s">
        <v>7170</v>
      </c>
      <c r="S87" s="22" t="s">
        <v>7171</v>
      </c>
      <c r="T87" s="22" t="s">
        <v>7457</v>
      </c>
      <c r="U87" s="22">
        <v>86</v>
      </c>
      <c r="V87" s="22"/>
      <c r="W87" s="22" t="b">
        <v>0</v>
      </c>
      <c r="X87" s="22" t="b">
        <v>0</v>
      </c>
      <c r="Y87" s="22" t="s">
        <v>72</v>
      </c>
      <c r="Z87" s="22" t="b">
        <v>1</v>
      </c>
      <c r="AA87" s="22">
        <v>15</v>
      </c>
      <c r="AB87" s="22" t="b">
        <v>0</v>
      </c>
      <c r="AC87" s="22" t="b">
        <v>1</v>
      </c>
      <c r="AD87" s="22">
        <v>0</v>
      </c>
      <c r="AE87" s="22"/>
      <c r="AF87" s="22">
        <v>0</v>
      </c>
      <c r="AG87" s="22">
        <v>0</v>
      </c>
      <c r="AH87" s="23"/>
      <c r="AI87" s="350" t="s">
        <v>6292</v>
      </c>
      <c r="AJ87" s="350" t="s">
        <v>6291</v>
      </c>
      <c r="AK87" s="22">
        <v>4</v>
      </c>
      <c r="AL87" s="258" t="s">
        <v>5765</v>
      </c>
      <c r="AM87" s="258" t="s">
        <v>7287</v>
      </c>
      <c r="AN87" s="258" t="s">
        <v>5960</v>
      </c>
      <c r="AO87" s="22" t="s">
        <v>206</v>
      </c>
      <c r="AP87" s="23" t="s">
        <v>6291</v>
      </c>
      <c r="AQ87" s="23" t="s">
        <v>6291</v>
      </c>
      <c r="AR87" s="23">
        <v>0</v>
      </c>
      <c r="AS87" s="23" t="s">
        <v>72</v>
      </c>
      <c r="AT87" s="23" t="s">
        <v>72</v>
      </c>
      <c r="AU87" s="23" t="s">
        <v>72</v>
      </c>
      <c r="AV87" s="23" t="s">
        <v>277</v>
      </c>
      <c r="AW87" s="23" t="s">
        <v>277</v>
      </c>
      <c r="AX87" s="23" t="s">
        <v>72</v>
      </c>
      <c r="AY87" s="23" t="s">
        <v>72</v>
      </c>
      <c r="AZ87" s="23" t="s">
        <v>72</v>
      </c>
      <c r="BA87" s="23" t="s">
        <v>72</v>
      </c>
      <c r="BB87" s="23" t="s">
        <v>6335</v>
      </c>
      <c r="BC87" s="23" t="s">
        <v>7000</v>
      </c>
      <c r="BD87" s="23" t="s">
        <v>7000</v>
      </c>
      <c r="BE87" s="23">
        <v>0</v>
      </c>
      <c r="BF87" s="23" t="s">
        <v>72</v>
      </c>
      <c r="BG87" s="23" t="s">
        <v>72</v>
      </c>
      <c r="BH87" s="23" t="s">
        <v>72</v>
      </c>
      <c r="BI87" s="23" t="s">
        <v>569</v>
      </c>
      <c r="BJ87" s="23" t="s">
        <v>639</v>
      </c>
      <c r="BK87" s="23">
        <v>0</v>
      </c>
      <c r="BL87" s="23" t="s">
        <v>72</v>
      </c>
      <c r="BM87" s="23" t="s">
        <v>72</v>
      </c>
      <c r="BN87" s="23" t="s">
        <v>72</v>
      </c>
      <c r="BO87" s="350">
        <v>3</v>
      </c>
      <c r="BP87" s="350">
        <v>3</v>
      </c>
      <c r="BQ87" s="350">
        <v>0</v>
      </c>
      <c r="BR87" s="350">
        <v>0</v>
      </c>
      <c r="BS87" s="350">
        <v>0</v>
      </c>
      <c r="BT87" s="351">
        <v>0</v>
      </c>
      <c r="BU87" s="23" t="s">
        <v>38</v>
      </c>
      <c r="BV87" s="23" t="s">
        <v>39</v>
      </c>
      <c r="BW87" s="23" t="s">
        <v>72</v>
      </c>
      <c r="BX87" s="23" t="s">
        <v>72</v>
      </c>
      <c r="BY87" s="23" t="s">
        <v>72</v>
      </c>
      <c r="BZ87" s="23" t="s">
        <v>72</v>
      </c>
      <c r="CA87" s="23">
        <v>4</v>
      </c>
      <c r="CB87" s="23">
        <v>4</v>
      </c>
      <c r="CC87" s="23">
        <v>4</v>
      </c>
      <c r="CD87" s="23">
        <v>0</v>
      </c>
      <c r="CE87" s="23">
        <v>0</v>
      </c>
      <c r="CF87" s="23">
        <v>0</v>
      </c>
      <c r="CG87" s="23">
        <v>2</v>
      </c>
      <c r="CH87" s="23">
        <v>2</v>
      </c>
      <c r="CI87" s="23">
        <v>2</v>
      </c>
      <c r="CJ87" s="23">
        <v>0</v>
      </c>
      <c r="CK87" s="23">
        <v>0</v>
      </c>
      <c r="CL87" s="23">
        <v>0</v>
      </c>
      <c r="CM87" s="23">
        <v>0</v>
      </c>
      <c r="CN87" s="23">
        <v>0</v>
      </c>
      <c r="CO87" s="23">
        <v>0</v>
      </c>
      <c r="CP87" s="23">
        <v>0</v>
      </c>
      <c r="CQ87" s="23">
        <v>0</v>
      </c>
      <c r="CR87" s="23">
        <v>0</v>
      </c>
      <c r="CS87" s="23">
        <v>0</v>
      </c>
      <c r="CT87" s="23">
        <v>0</v>
      </c>
      <c r="CU87" s="23">
        <v>0</v>
      </c>
      <c r="CV87" s="23">
        <v>0</v>
      </c>
      <c r="CW87" s="23">
        <v>0</v>
      </c>
      <c r="CX87" s="23">
        <v>0</v>
      </c>
      <c r="CY87" s="23">
        <v>0</v>
      </c>
      <c r="CZ87" s="23">
        <v>0</v>
      </c>
      <c r="DA87" s="23">
        <v>0</v>
      </c>
      <c r="DB87" s="23">
        <v>0</v>
      </c>
      <c r="DC87" s="23">
        <v>0</v>
      </c>
      <c r="DD87" s="23">
        <v>0</v>
      </c>
      <c r="DE87" s="23">
        <v>0</v>
      </c>
      <c r="DF87" s="23">
        <v>0</v>
      </c>
      <c r="DG87" s="23">
        <v>0</v>
      </c>
      <c r="DH87" s="23">
        <v>0</v>
      </c>
      <c r="DI87" s="23">
        <v>0</v>
      </c>
      <c r="DJ87" s="23">
        <v>0</v>
      </c>
      <c r="DK87" s="23" t="s">
        <v>6331</v>
      </c>
      <c r="DL87" s="23" t="s">
        <v>6331</v>
      </c>
      <c r="DM87" s="23" t="s">
        <v>72</v>
      </c>
      <c r="DN87" s="23" t="s">
        <v>72</v>
      </c>
      <c r="DO87" s="23" t="s">
        <v>72</v>
      </c>
      <c r="DP87" s="23" t="s">
        <v>72</v>
      </c>
      <c r="DQ87" s="23" t="s">
        <v>7175</v>
      </c>
      <c r="DR87" s="23" t="s">
        <v>7175</v>
      </c>
      <c r="DS87" s="23" t="s">
        <v>72</v>
      </c>
      <c r="DT87" s="23" t="s">
        <v>72</v>
      </c>
      <c r="DU87" s="23" t="s">
        <v>72</v>
      </c>
      <c r="DV87" s="23" t="s">
        <v>72</v>
      </c>
      <c r="DW87" s="23">
        <v>80</v>
      </c>
      <c r="DX87" s="23">
        <v>80</v>
      </c>
      <c r="DY87" s="23">
        <v>80</v>
      </c>
      <c r="DZ87" s="23">
        <v>0</v>
      </c>
      <c r="EA87" s="23">
        <v>0</v>
      </c>
      <c r="EB87" s="23">
        <v>0</v>
      </c>
      <c r="EC87" s="23">
        <v>80</v>
      </c>
      <c r="ED87" s="23">
        <v>80</v>
      </c>
      <c r="EE87" s="23">
        <v>80</v>
      </c>
      <c r="EF87" s="23">
        <v>80</v>
      </c>
      <c r="EG87" s="23">
        <v>0</v>
      </c>
      <c r="EH87" s="23">
        <v>0</v>
      </c>
      <c r="EI87" s="23">
        <v>0</v>
      </c>
      <c r="EJ87" s="23">
        <v>80</v>
      </c>
      <c r="EK87" s="23">
        <v>0</v>
      </c>
      <c r="EL87" s="23">
        <v>0</v>
      </c>
      <c r="EM87" s="23">
        <v>0</v>
      </c>
      <c r="EN87" s="23">
        <v>0</v>
      </c>
      <c r="EO87" s="23">
        <v>0</v>
      </c>
      <c r="EP87" s="23">
        <v>0</v>
      </c>
      <c r="EQ87" s="23">
        <v>0</v>
      </c>
      <c r="ER87" s="23">
        <v>0</v>
      </c>
      <c r="ES87" s="23">
        <v>0</v>
      </c>
      <c r="ET87" s="23">
        <v>0</v>
      </c>
      <c r="EU87" s="23">
        <v>0</v>
      </c>
      <c r="EV87" s="23">
        <v>0</v>
      </c>
      <c r="EW87" s="23">
        <v>0</v>
      </c>
      <c r="EX87" s="23">
        <v>0</v>
      </c>
      <c r="EY87" s="23">
        <v>0</v>
      </c>
      <c r="EZ87" s="23">
        <v>0</v>
      </c>
      <c r="FA87" s="23">
        <v>0</v>
      </c>
      <c r="FB87" s="23">
        <v>0</v>
      </c>
      <c r="FC87" s="23">
        <v>0</v>
      </c>
      <c r="FD87" s="23">
        <v>0</v>
      </c>
      <c r="FE87" s="23">
        <v>0</v>
      </c>
      <c r="FF87" s="23">
        <v>0</v>
      </c>
      <c r="FG87" s="23">
        <v>0</v>
      </c>
      <c r="FH87" s="23">
        <v>0</v>
      </c>
      <c r="FI87" s="23">
        <v>0</v>
      </c>
      <c r="FJ87" s="23">
        <v>0</v>
      </c>
      <c r="FK87" s="23">
        <v>0</v>
      </c>
      <c r="FL87" s="23">
        <v>0</v>
      </c>
      <c r="FM87" s="23">
        <v>80</v>
      </c>
      <c r="FN87" s="23" t="s">
        <v>152</v>
      </c>
      <c r="FO87" s="23" t="s">
        <v>444</v>
      </c>
      <c r="FP87" s="23">
        <v>0</v>
      </c>
      <c r="FQ87" s="23" t="s">
        <v>72</v>
      </c>
      <c r="FR87" s="23" t="s">
        <v>72</v>
      </c>
      <c r="FS87" s="23" t="s">
        <v>72</v>
      </c>
      <c r="FT87" s="23" t="s">
        <v>6446</v>
      </c>
      <c r="FU87" s="23" t="s">
        <v>6347</v>
      </c>
      <c r="FV87" s="23">
        <v>0</v>
      </c>
      <c r="FW87" s="23" t="s">
        <v>72</v>
      </c>
      <c r="FX87" s="23" t="s">
        <v>72</v>
      </c>
      <c r="FY87" s="23" t="s">
        <v>72</v>
      </c>
      <c r="FZ87" s="23" t="s">
        <v>6446</v>
      </c>
      <c r="GA87" s="23" t="s">
        <v>6347</v>
      </c>
      <c r="GB87" s="23" t="s">
        <v>72</v>
      </c>
      <c r="GC87" s="23" t="s">
        <v>72</v>
      </c>
      <c r="GD87" s="23" t="s">
        <v>72</v>
      </c>
      <c r="GE87" s="23" t="s">
        <v>72</v>
      </c>
      <c r="GF87" s="23">
        <v>23</v>
      </c>
      <c r="GG87" s="23">
        <v>23</v>
      </c>
      <c r="GH87" s="23">
        <v>23</v>
      </c>
      <c r="GI87" s="23">
        <v>0</v>
      </c>
      <c r="GJ87" s="23">
        <v>0</v>
      </c>
      <c r="GK87" s="23">
        <v>0</v>
      </c>
      <c r="GL87" s="23">
        <v>27</v>
      </c>
      <c r="GM87" s="23">
        <v>27</v>
      </c>
      <c r="GN87" s="23">
        <v>27</v>
      </c>
      <c r="GO87" s="23">
        <v>0</v>
      </c>
      <c r="GP87" s="23">
        <v>0</v>
      </c>
      <c r="GQ87" s="23">
        <v>0</v>
      </c>
      <c r="GR87" s="23">
        <v>0</v>
      </c>
      <c r="GS87" s="23">
        <v>0</v>
      </c>
      <c r="GT87" s="23">
        <v>0</v>
      </c>
      <c r="GU87" s="23">
        <v>0</v>
      </c>
      <c r="GV87" s="23">
        <v>0</v>
      </c>
      <c r="GW87" s="23">
        <v>0</v>
      </c>
      <c r="GX87" s="23">
        <v>0</v>
      </c>
      <c r="GY87" s="23">
        <v>0</v>
      </c>
      <c r="GZ87" s="23">
        <v>0</v>
      </c>
      <c r="HA87" s="23">
        <v>0</v>
      </c>
      <c r="HB87" s="23">
        <v>0</v>
      </c>
      <c r="HC87" s="23">
        <v>0</v>
      </c>
      <c r="HD87" s="23">
        <v>0</v>
      </c>
      <c r="HE87" s="23">
        <v>0</v>
      </c>
      <c r="HF87" s="23">
        <v>0</v>
      </c>
      <c r="HG87" s="23">
        <v>0</v>
      </c>
      <c r="HH87" s="23">
        <v>0</v>
      </c>
      <c r="HI87" s="23">
        <v>0</v>
      </c>
      <c r="HJ87" s="23">
        <v>0</v>
      </c>
      <c r="HK87" s="23">
        <v>0</v>
      </c>
      <c r="HL87" s="23">
        <v>0</v>
      </c>
      <c r="HM87" s="23">
        <v>0</v>
      </c>
      <c r="HN87" s="23">
        <v>0</v>
      </c>
      <c r="HO87" s="23">
        <v>0</v>
      </c>
      <c r="HP87" s="23" t="s">
        <v>68</v>
      </c>
      <c r="HQ87" s="23">
        <v>23</v>
      </c>
      <c r="HR87" s="23">
        <v>27</v>
      </c>
      <c r="HS87" s="23">
        <v>0</v>
      </c>
      <c r="HT87" s="23">
        <v>0</v>
      </c>
      <c r="HU87" s="23">
        <v>0</v>
      </c>
      <c r="HV87" s="23">
        <v>0</v>
      </c>
      <c r="HW87" s="22">
        <v>23</v>
      </c>
      <c r="HX87" s="22">
        <v>8</v>
      </c>
      <c r="HY87" s="23">
        <v>97</v>
      </c>
      <c r="HZ87" s="23">
        <v>13</v>
      </c>
      <c r="IA87" s="23"/>
      <c r="IB87" s="23"/>
      <c r="IC87" s="25" t="s">
        <v>7495</v>
      </c>
      <c r="ID87" s="26">
        <v>86</v>
      </c>
      <c r="IE87" s="260" t="s">
        <v>6420</v>
      </c>
      <c r="IF87" s="25" t="s">
        <v>7153</v>
      </c>
      <c r="IG87" s="260" t="s">
        <v>6421</v>
      </c>
      <c r="IH87" s="260" t="s">
        <v>6422</v>
      </c>
      <c r="II87" s="342" t="s">
        <v>6421</v>
      </c>
      <c r="IJ87" s="260">
        <v>44931</v>
      </c>
      <c r="IK87" s="261">
        <v>3</v>
      </c>
      <c r="IL87" s="262" t="s">
        <v>7176</v>
      </c>
      <c r="IM87" s="262" t="s">
        <v>6427</v>
      </c>
      <c r="IN87" s="262" t="s">
        <v>7177</v>
      </c>
      <c r="IO87" s="262" t="s">
        <v>72</v>
      </c>
      <c r="IP87" s="262" t="s">
        <v>72</v>
      </c>
      <c r="IQ87" s="262" t="s">
        <v>72</v>
      </c>
      <c r="IR87" s="262">
        <v>2</v>
      </c>
      <c r="IS87" s="262">
        <v>1</v>
      </c>
      <c r="IT87" s="262" t="s">
        <v>6406</v>
      </c>
      <c r="IU87" s="262" t="s">
        <v>6406</v>
      </c>
    </row>
    <row r="88" spans="1:255" ht="114.75">
      <c r="A88" s="22">
        <v>87</v>
      </c>
      <c r="B88" s="22" t="s">
        <v>6192</v>
      </c>
      <c r="C88" s="22" t="s">
        <v>277</v>
      </c>
      <c r="D88" s="22" t="s">
        <v>7006</v>
      </c>
      <c r="E88" s="22" t="s">
        <v>7001</v>
      </c>
      <c r="F88" s="22" t="s">
        <v>153</v>
      </c>
      <c r="G88" s="22" t="s">
        <v>7002</v>
      </c>
      <c r="H88" s="22" t="s">
        <v>7003</v>
      </c>
      <c r="I88" s="22">
        <v>2</v>
      </c>
      <c r="J88" s="22" t="s">
        <v>7004</v>
      </c>
      <c r="K88" s="24" t="s">
        <v>7165</v>
      </c>
      <c r="L88" s="24" t="s">
        <v>7297</v>
      </c>
      <c r="M88" s="22" t="s">
        <v>6334</v>
      </c>
      <c r="N88" s="22" t="s">
        <v>7496</v>
      </c>
      <c r="O88" s="22" t="s">
        <v>7168</v>
      </c>
      <c r="P88" s="22" t="s">
        <v>6131</v>
      </c>
      <c r="Q88" s="22" t="s">
        <v>7169</v>
      </c>
      <c r="R88" s="22" t="s">
        <v>7170</v>
      </c>
      <c r="S88" s="22" t="s">
        <v>7171</v>
      </c>
      <c r="T88" s="22" t="s">
        <v>7350</v>
      </c>
      <c r="U88" s="22">
        <v>87</v>
      </c>
      <c r="V88" s="22"/>
      <c r="W88" s="22" t="b">
        <v>0</v>
      </c>
      <c r="X88" s="22" t="b">
        <v>0</v>
      </c>
      <c r="Y88" s="22" t="s">
        <v>72</v>
      </c>
      <c r="Z88" s="22" t="b">
        <v>1</v>
      </c>
      <c r="AA88" s="22">
        <v>14</v>
      </c>
      <c r="AB88" s="22" t="b">
        <v>0</v>
      </c>
      <c r="AC88" s="22" t="b">
        <v>1</v>
      </c>
      <c r="AD88" s="22">
        <v>0</v>
      </c>
      <c r="AE88" s="22"/>
      <c r="AF88" s="22">
        <v>0</v>
      </c>
      <c r="AG88" s="22">
        <v>0</v>
      </c>
      <c r="AH88" s="23"/>
      <c r="AI88" s="350" t="s">
        <v>6292</v>
      </c>
      <c r="AJ88" s="350" t="s">
        <v>6291</v>
      </c>
      <c r="AK88" s="22">
        <v>4</v>
      </c>
      <c r="AL88" s="258" t="s">
        <v>5765</v>
      </c>
      <c r="AM88" s="258" t="s">
        <v>7272</v>
      </c>
      <c r="AN88" s="258" t="s">
        <v>5882</v>
      </c>
      <c r="AO88" s="22" t="s">
        <v>206</v>
      </c>
      <c r="AP88" s="23" t="s">
        <v>6291</v>
      </c>
      <c r="AQ88" s="23" t="s">
        <v>6291</v>
      </c>
      <c r="AR88" s="23">
        <v>0</v>
      </c>
      <c r="AS88" s="23" t="s">
        <v>72</v>
      </c>
      <c r="AT88" s="23" t="s">
        <v>72</v>
      </c>
      <c r="AU88" s="23" t="s">
        <v>72</v>
      </c>
      <c r="AV88" s="23" t="s">
        <v>277</v>
      </c>
      <c r="AW88" s="23" t="s">
        <v>277</v>
      </c>
      <c r="AX88" s="23" t="s">
        <v>72</v>
      </c>
      <c r="AY88" s="23" t="s">
        <v>72</v>
      </c>
      <c r="AZ88" s="23" t="s">
        <v>72</v>
      </c>
      <c r="BA88" s="23" t="s">
        <v>72</v>
      </c>
      <c r="BB88" s="23" t="s">
        <v>6335</v>
      </c>
      <c r="BC88" s="23" t="s">
        <v>7006</v>
      </c>
      <c r="BD88" s="23" t="s">
        <v>7006</v>
      </c>
      <c r="BE88" s="23">
        <v>0</v>
      </c>
      <c r="BF88" s="23" t="s">
        <v>72</v>
      </c>
      <c r="BG88" s="23" t="s">
        <v>72</v>
      </c>
      <c r="BH88" s="23" t="s">
        <v>72</v>
      </c>
      <c r="BI88" s="23" t="s">
        <v>569</v>
      </c>
      <c r="BJ88" s="23" t="s">
        <v>639</v>
      </c>
      <c r="BK88" s="23">
        <v>0</v>
      </c>
      <c r="BL88" s="23" t="s">
        <v>72</v>
      </c>
      <c r="BM88" s="23" t="s">
        <v>72</v>
      </c>
      <c r="BN88" s="23" t="s">
        <v>72</v>
      </c>
      <c r="BO88" s="350">
        <v>3</v>
      </c>
      <c r="BP88" s="350">
        <v>3</v>
      </c>
      <c r="BQ88" s="350">
        <v>0</v>
      </c>
      <c r="BR88" s="350">
        <v>0</v>
      </c>
      <c r="BS88" s="350">
        <v>0</v>
      </c>
      <c r="BT88" s="351">
        <v>0</v>
      </c>
      <c r="BU88" s="23" t="s">
        <v>38</v>
      </c>
      <c r="BV88" s="23" t="s">
        <v>39</v>
      </c>
      <c r="BW88" s="23" t="s">
        <v>72</v>
      </c>
      <c r="BX88" s="23" t="s">
        <v>72</v>
      </c>
      <c r="BY88" s="23" t="s">
        <v>72</v>
      </c>
      <c r="BZ88" s="23" t="s">
        <v>72</v>
      </c>
      <c r="CA88" s="23">
        <v>4</v>
      </c>
      <c r="CB88" s="23">
        <v>4</v>
      </c>
      <c r="CC88" s="23">
        <v>4</v>
      </c>
      <c r="CD88" s="23">
        <v>0</v>
      </c>
      <c r="CE88" s="23">
        <v>0</v>
      </c>
      <c r="CF88" s="23">
        <v>0</v>
      </c>
      <c r="CG88" s="23">
        <v>2</v>
      </c>
      <c r="CH88" s="23">
        <v>2</v>
      </c>
      <c r="CI88" s="23">
        <v>2</v>
      </c>
      <c r="CJ88" s="23">
        <v>0</v>
      </c>
      <c r="CK88" s="23">
        <v>0</v>
      </c>
      <c r="CL88" s="23">
        <v>0</v>
      </c>
      <c r="CM88" s="23">
        <v>0</v>
      </c>
      <c r="CN88" s="23">
        <v>0</v>
      </c>
      <c r="CO88" s="23">
        <v>0</v>
      </c>
      <c r="CP88" s="23">
        <v>0</v>
      </c>
      <c r="CQ88" s="23">
        <v>0</v>
      </c>
      <c r="CR88" s="23">
        <v>0</v>
      </c>
      <c r="CS88" s="23">
        <v>0</v>
      </c>
      <c r="CT88" s="23">
        <v>0</v>
      </c>
      <c r="CU88" s="23">
        <v>0</v>
      </c>
      <c r="CV88" s="23">
        <v>0</v>
      </c>
      <c r="CW88" s="23">
        <v>0</v>
      </c>
      <c r="CX88" s="23">
        <v>0</v>
      </c>
      <c r="CY88" s="23">
        <v>0</v>
      </c>
      <c r="CZ88" s="23">
        <v>0</v>
      </c>
      <c r="DA88" s="23">
        <v>0</v>
      </c>
      <c r="DB88" s="23">
        <v>0</v>
      </c>
      <c r="DC88" s="23">
        <v>0</v>
      </c>
      <c r="DD88" s="23">
        <v>0</v>
      </c>
      <c r="DE88" s="23">
        <v>0</v>
      </c>
      <c r="DF88" s="23">
        <v>0</v>
      </c>
      <c r="DG88" s="23">
        <v>0</v>
      </c>
      <c r="DH88" s="23">
        <v>0</v>
      </c>
      <c r="DI88" s="23">
        <v>0</v>
      </c>
      <c r="DJ88" s="23">
        <v>0</v>
      </c>
      <c r="DK88" s="23" t="s">
        <v>6331</v>
      </c>
      <c r="DL88" s="23" t="s">
        <v>6331</v>
      </c>
      <c r="DM88" s="23" t="s">
        <v>72</v>
      </c>
      <c r="DN88" s="23" t="s">
        <v>72</v>
      </c>
      <c r="DO88" s="23" t="s">
        <v>72</v>
      </c>
      <c r="DP88" s="23" t="s">
        <v>72</v>
      </c>
      <c r="DQ88" s="23" t="s">
        <v>7175</v>
      </c>
      <c r="DR88" s="23" t="s">
        <v>7175</v>
      </c>
      <c r="DS88" s="23" t="s">
        <v>72</v>
      </c>
      <c r="DT88" s="23" t="s">
        <v>72</v>
      </c>
      <c r="DU88" s="23" t="s">
        <v>72</v>
      </c>
      <c r="DV88" s="23" t="s">
        <v>72</v>
      </c>
      <c r="DW88" s="23">
        <v>80</v>
      </c>
      <c r="DX88" s="23">
        <v>80</v>
      </c>
      <c r="DY88" s="23">
        <v>80</v>
      </c>
      <c r="DZ88" s="23">
        <v>0</v>
      </c>
      <c r="EA88" s="23">
        <v>0</v>
      </c>
      <c r="EB88" s="23">
        <v>0</v>
      </c>
      <c r="EC88" s="23">
        <v>80</v>
      </c>
      <c r="ED88" s="23">
        <v>80</v>
      </c>
      <c r="EE88" s="23">
        <v>80</v>
      </c>
      <c r="EF88" s="23">
        <v>80</v>
      </c>
      <c r="EG88" s="23">
        <v>0</v>
      </c>
      <c r="EH88" s="23">
        <v>0</v>
      </c>
      <c r="EI88" s="23">
        <v>0</v>
      </c>
      <c r="EJ88" s="23">
        <v>80</v>
      </c>
      <c r="EK88" s="23">
        <v>0</v>
      </c>
      <c r="EL88" s="23">
        <v>0</v>
      </c>
      <c r="EM88" s="23">
        <v>0</v>
      </c>
      <c r="EN88" s="23">
        <v>0</v>
      </c>
      <c r="EO88" s="23">
        <v>0</v>
      </c>
      <c r="EP88" s="23">
        <v>0</v>
      </c>
      <c r="EQ88" s="23">
        <v>0</v>
      </c>
      <c r="ER88" s="23">
        <v>0</v>
      </c>
      <c r="ES88" s="23">
        <v>0</v>
      </c>
      <c r="ET88" s="23">
        <v>0</v>
      </c>
      <c r="EU88" s="23">
        <v>0</v>
      </c>
      <c r="EV88" s="23">
        <v>0</v>
      </c>
      <c r="EW88" s="23">
        <v>0</v>
      </c>
      <c r="EX88" s="23">
        <v>0</v>
      </c>
      <c r="EY88" s="23">
        <v>0</v>
      </c>
      <c r="EZ88" s="23">
        <v>0</v>
      </c>
      <c r="FA88" s="23">
        <v>0</v>
      </c>
      <c r="FB88" s="23">
        <v>0</v>
      </c>
      <c r="FC88" s="23">
        <v>0</v>
      </c>
      <c r="FD88" s="23">
        <v>0</v>
      </c>
      <c r="FE88" s="23">
        <v>0</v>
      </c>
      <c r="FF88" s="23">
        <v>0</v>
      </c>
      <c r="FG88" s="23">
        <v>0</v>
      </c>
      <c r="FH88" s="23">
        <v>0</v>
      </c>
      <c r="FI88" s="23">
        <v>0</v>
      </c>
      <c r="FJ88" s="23">
        <v>0</v>
      </c>
      <c r="FK88" s="23">
        <v>0</v>
      </c>
      <c r="FL88" s="23">
        <v>0</v>
      </c>
      <c r="FM88" s="23">
        <v>80</v>
      </c>
      <c r="FN88" s="23" t="s">
        <v>152</v>
      </c>
      <c r="FO88" s="23" t="s">
        <v>444</v>
      </c>
      <c r="FP88" s="23">
        <v>0</v>
      </c>
      <c r="FQ88" s="23" t="s">
        <v>72</v>
      </c>
      <c r="FR88" s="23" t="s">
        <v>72</v>
      </c>
      <c r="FS88" s="23" t="s">
        <v>72</v>
      </c>
      <c r="FT88" s="23" t="s">
        <v>6341</v>
      </c>
      <c r="FU88" s="23" t="s">
        <v>6657</v>
      </c>
      <c r="FV88" s="23">
        <v>0</v>
      </c>
      <c r="FW88" s="23" t="s">
        <v>72</v>
      </c>
      <c r="FX88" s="23" t="s">
        <v>72</v>
      </c>
      <c r="FY88" s="23" t="s">
        <v>72</v>
      </c>
      <c r="FZ88" s="23" t="s">
        <v>6341</v>
      </c>
      <c r="GA88" s="23" t="s">
        <v>6657</v>
      </c>
      <c r="GB88" s="23" t="s">
        <v>72</v>
      </c>
      <c r="GC88" s="23" t="s">
        <v>72</v>
      </c>
      <c r="GD88" s="23" t="s">
        <v>72</v>
      </c>
      <c r="GE88" s="23" t="s">
        <v>72</v>
      </c>
      <c r="GF88" s="23">
        <v>24</v>
      </c>
      <c r="GG88" s="23">
        <v>24</v>
      </c>
      <c r="GH88" s="23">
        <v>24</v>
      </c>
      <c r="GI88" s="23">
        <v>0</v>
      </c>
      <c r="GJ88" s="23">
        <v>0</v>
      </c>
      <c r="GK88" s="23">
        <v>0</v>
      </c>
      <c r="GL88" s="23">
        <v>22</v>
      </c>
      <c r="GM88" s="23">
        <v>22</v>
      </c>
      <c r="GN88" s="23">
        <v>22</v>
      </c>
      <c r="GO88" s="23">
        <v>0</v>
      </c>
      <c r="GP88" s="23">
        <v>0</v>
      </c>
      <c r="GQ88" s="23">
        <v>0</v>
      </c>
      <c r="GR88" s="23">
        <v>0</v>
      </c>
      <c r="GS88" s="23">
        <v>0</v>
      </c>
      <c r="GT88" s="23">
        <v>0</v>
      </c>
      <c r="GU88" s="23">
        <v>0</v>
      </c>
      <c r="GV88" s="23">
        <v>0</v>
      </c>
      <c r="GW88" s="23">
        <v>0</v>
      </c>
      <c r="GX88" s="23">
        <v>0</v>
      </c>
      <c r="GY88" s="23">
        <v>0</v>
      </c>
      <c r="GZ88" s="23">
        <v>0</v>
      </c>
      <c r="HA88" s="23">
        <v>0</v>
      </c>
      <c r="HB88" s="23">
        <v>0</v>
      </c>
      <c r="HC88" s="23">
        <v>0</v>
      </c>
      <c r="HD88" s="23">
        <v>0</v>
      </c>
      <c r="HE88" s="23">
        <v>0</v>
      </c>
      <c r="HF88" s="23">
        <v>0</v>
      </c>
      <c r="HG88" s="23">
        <v>0</v>
      </c>
      <c r="HH88" s="23">
        <v>0</v>
      </c>
      <c r="HI88" s="23">
        <v>0</v>
      </c>
      <c r="HJ88" s="23">
        <v>0</v>
      </c>
      <c r="HK88" s="23">
        <v>0</v>
      </c>
      <c r="HL88" s="23">
        <v>0</v>
      </c>
      <c r="HM88" s="23">
        <v>0</v>
      </c>
      <c r="HN88" s="23">
        <v>0</v>
      </c>
      <c r="HO88" s="23">
        <v>0</v>
      </c>
      <c r="HP88" s="23" t="s">
        <v>68</v>
      </c>
      <c r="HQ88" s="23">
        <v>24</v>
      </c>
      <c r="HR88" s="23">
        <v>22</v>
      </c>
      <c r="HS88" s="23">
        <v>0</v>
      </c>
      <c r="HT88" s="23">
        <v>0</v>
      </c>
      <c r="HU88" s="23">
        <v>0</v>
      </c>
      <c r="HV88" s="23">
        <v>0</v>
      </c>
      <c r="HW88" s="22">
        <v>22</v>
      </c>
      <c r="HX88" s="22">
        <v>8</v>
      </c>
      <c r="HY88" s="23">
        <v>97</v>
      </c>
      <c r="HZ88" s="23">
        <v>13</v>
      </c>
      <c r="IA88" s="23"/>
      <c r="IB88" s="23"/>
      <c r="IC88" s="25" t="s">
        <v>7497</v>
      </c>
      <c r="ID88" s="26">
        <v>87</v>
      </c>
      <c r="IE88" s="260" t="s">
        <v>6420</v>
      </c>
      <c r="IF88" s="25" t="s">
        <v>7154</v>
      </c>
      <c r="IG88" s="260" t="s">
        <v>6421</v>
      </c>
      <c r="IH88" s="260" t="s">
        <v>6422</v>
      </c>
      <c r="II88" s="342" t="s">
        <v>6421</v>
      </c>
      <c r="IJ88" s="260">
        <v>44931</v>
      </c>
      <c r="IK88" s="261">
        <v>3</v>
      </c>
      <c r="IL88" s="262" t="s">
        <v>7176</v>
      </c>
      <c r="IM88" s="262" t="s">
        <v>6427</v>
      </c>
      <c r="IN88" s="262" t="s">
        <v>7177</v>
      </c>
      <c r="IO88" s="262" t="s">
        <v>72</v>
      </c>
      <c r="IP88" s="262" t="s">
        <v>72</v>
      </c>
      <c r="IQ88" s="262" t="s">
        <v>72</v>
      </c>
      <c r="IR88" s="262">
        <v>2</v>
      </c>
      <c r="IS88" s="262">
        <v>1</v>
      </c>
      <c r="IT88" s="262" t="s">
        <v>6406</v>
      </c>
      <c r="IU88" s="262" t="s">
        <v>6406</v>
      </c>
    </row>
    <row r="89" spans="1:255" ht="114.75">
      <c r="A89" s="22">
        <v>88</v>
      </c>
      <c r="B89" s="22" t="s">
        <v>6192</v>
      </c>
      <c r="C89" s="22" t="s">
        <v>277</v>
      </c>
      <c r="D89" s="22" t="s">
        <v>7012</v>
      </c>
      <c r="E89" s="22" t="s">
        <v>7007</v>
      </c>
      <c r="F89" s="22" t="s">
        <v>153</v>
      </c>
      <c r="G89" s="22" t="s">
        <v>7008</v>
      </c>
      <c r="H89" s="22" t="s">
        <v>7009</v>
      </c>
      <c r="I89" s="22">
        <v>2</v>
      </c>
      <c r="J89" s="22" t="s">
        <v>7010</v>
      </c>
      <c r="K89" s="24" t="s">
        <v>7165</v>
      </c>
      <c r="L89" s="24" t="s">
        <v>7297</v>
      </c>
      <c r="M89" s="22" t="s">
        <v>6334</v>
      </c>
      <c r="N89" s="22" t="s">
        <v>7498</v>
      </c>
      <c r="O89" s="22" t="s">
        <v>7168</v>
      </c>
      <c r="P89" s="22" t="s">
        <v>6131</v>
      </c>
      <c r="Q89" s="22" t="s">
        <v>7269</v>
      </c>
      <c r="R89" s="22" t="s">
        <v>7270</v>
      </c>
      <c r="S89" s="22" t="s">
        <v>7171</v>
      </c>
      <c r="T89" s="22" t="s">
        <v>7499</v>
      </c>
      <c r="U89" s="22">
        <v>88</v>
      </c>
      <c r="V89" s="22"/>
      <c r="W89" s="22" t="b">
        <v>0</v>
      </c>
      <c r="X89" s="22" t="b">
        <v>0</v>
      </c>
      <c r="Y89" s="22" t="s">
        <v>72</v>
      </c>
      <c r="Z89" s="22" t="b">
        <v>1</v>
      </c>
      <c r="AA89" s="22">
        <v>15</v>
      </c>
      <c r="AB89" s="22" t="b">
        <v>0</v>
      </c>
      <c r="AC89" s="22" t="b">
        <v>1</v>
      </c>
      <c r="AD89" s="22">
        <v>0</v>
      </c>
      <c r="AE89" s="22"/>
      <c r="AF89" s="22">
        <v>0</v>
      </c>
      <c r="AG89" s="22">
        <v>0</v>
      </c>
      <c r="AH89" s="23"/>
      <c r="AI89" s="350" t="s">
        <v>6292</v>
      </c>
      <c r="AJ89" s="350" t="s">
        <v>6291</v>
      </c>
      <c r="AK89" s="22">
        <v>4</v>
      </c>
      <c r="AL89" s="258" t="s">
        <v>5765</v>
      </c>
      <c r="AM89" s="258" t="s">
        <v>7272</v>
      </c>
      <c r="AN89" s="258" t="s">
        <v>6004</v>
      </c>
      <c r="AO89" s="22" t="s">
        <v>206</v>
      </c>
      <c r="AP89" s="23" t="s">
        <v>6291</v>
      </c>
      <c r="AQ89" s="23" t="s">
        <v>6291</v>
      </c>
      <c r="AR89" s="23">
        <v>0</v>
      </c>
      <c r="AS89" s="23" t="s">
        <v>72</v>
      </c>
      <c r="AT89" s="23" t="s">
        <v>72</v>
      </c>
      <c r="AU89" s="23" t="s">
        <v>72</v>
      </c>
      <c r="AV89" s="23" t="s">
        <v>277</v>
      </c>
      <c r="AW89" s="23" t="s">
        <v>277</v>
      </c>
      <c r="AX89" s="23" t="s">
        <v>72</v>
      </c>
      <c r="AY89" s="23" t="s">
        <v>72</v>
      </c>
      <c r="AZ89" s="23" t="s">
        <v>72</v>
      </c>
      <c r="BA89" s="23" t="s">
        <v>72</v>
      </c>
      <c r="BB89" s="23" t="s">
        <v>6335</v>
      </c>
      <c r="BC89" s="23" t="s">
        <v>7012</v>
      </c>
      <c r="BD89" s="23" t="s">
        <v>7012</v>
      </c>
      <c r="BE89" s="23">
        <v>0</v>
      </c>
      <c r="BF89" s="23" t="s">
        <v>72</v>
      </c>
      <c r="BG89" s="23" t="s">
        <v>72</v>
      </c>
      <c r="BH89" s="23" t="s">
        <v>72</v>
      </c>
      <c r="BI89" s="23" t="s">
        <v>569</v>
      </c>
      <c r="BJ89" s="23" t="s">
        <v>639</v>
      </c>
      <c r="BK89" s="23">
        <v>0</v>
      </c>
      <c r="BL89" s="23" t="s">
        <v>72</v>
      </c>
      <c r="BM89" s="23" t="s">
        <v>72</v>
      </c>
      <c r="BN89" s="23" t="s">
        <v>72</v>
      </c>
      <c r="BO89" s="350">
        <v>3</v>
      </c>
      <c r="BP89" s="350">
        <v>3</v>
      </c>
      <c r="BQ89" s="350">
        <v>0</v>
      </c>
      <c r="BR89" s="350">
        <v>0</v>
      </c>
      <c r="BS89" s="350">
        <v>0</v>
      </c>
      <c r="BT89" s="351">
        <v>0</v>
      </c>
      <c r="BU89" s="23" t="s">
        <v>41</v>
      </c>
      <c r="BV89" s="23" t="s">
        <v>39</v>
      </c>
      <c r="BW89" s="23" t="s">
        <v>72</v>
      </c>
      <c r="BX89" s="23" t="s">
        <v>72</v>
      </c>
      <c r="BY89" s="23" t="s">
        <v>72</v>
      </c>
      <c r="BZ89" s="23" t="s">
        <v>72</v>
      </c>
      <c r="CA89" s="23">
        <v>4</v>
      </c>
      <c r="CB89" s="23">
        <v>2</v>
      </c>
      <c r="CC89" s="23">
        <v>4</v>
      </c>
      <c r="CD89" s="23">
        <v>0</v>
      </c>
      <c r="CE89" s="23">
        <v>0</v>
      </c>
      <c r="CF89" s="23">
        <v>0</v>
      </c>
      <c r="CG89" s="23">
        <v>2</v>
      </c>
      <c r="CH89" s="23">
        <v>2</v>
      </c>
      <c r="CI89" s="23">
        <v>2</v>
      </c>
      <c r="CJ89" s="23">
        <v>0</v>
      </c>
      <c r="CK89" s="23">
        <v>0</v>
      </c>
      <c r="CL89" s="23">
        <v>0</v>
      </c>
      <c r="CM89" s="23">
        <v>0</v>
      </c>
      <c r="CN89" s="23">
        <v>0</v>
      </c>
      <c r="CO89" s="23">
        <v>0</v>
      </c>
      <c r="CP89" s="23">
        <v>0</v>
      </c>
      <c r="CQ89" s="23">
        <v>0</v>
      </c>
      <c r="CR89" s="23">
        <v>0</v>
      </c>
      <c r="CS89" s="23">
        <v>0</v>
      </c>
      <c r="CT89" s="23">
        <v>0</v>
      </c>
      <c r="CU89" s="23">
        <v>0</v>
      </c>
      <c r="CV89" s="23">
        <v>0</v>
      </c>
      <c r="CW89" s="23">
        <v>0</v>
      </c>
      <c r="CX89" s="23">
        <v>0</v>
      </c>
      <c r="CY89" s="23">
        <v>0</v>
      </c>
      <c r="CZ89" s="23">
        <v>0</v>
      </c>
      <c r="DA89" s="23">
        <v>0</v>
      </c>
      <c r="DB89" s="23">
        <v>0</v>
      </c>
      <c r="DC89" s="23">
        <v>0</v>
      </c>
      <c r="DD89" s="23">
        <v>0</v>
      </c>
      <c r="DE89" s="23">
        <v>0</v>
      </c>
      <c r="DF89" s="23">
        <v>0</v>
      </c>
      <c r="DG89" s="23">
        <v>0</v>
      </c>
      <c r="DH89" s="23">
        <v>0</v>
      </c>
      <c r="DI89" s="23">
        <v>0</v>
      </c>
      <c r="DJ89" s="23">
        <v>0</v>
      </c>
      <c r="DK89" s="23" t="s">
        <v>6571</v>
      </c>
      <c r="DL89" s="23" t="s">
        <v>6331</v>
      </c>
      <c r="DM89" s="23" t="s">
        <v>72</v>
      </c>
      <c r="DN89" s="23" t="s">
        <v>72</v>
      </c>
      <c r="DO89" s="23" t="s">
        <v>72</v>
      </c>
      <c r="DP89" s="23" t="s">
        <v>72</v>
      </c>
      <c r="DQ89" s="23" t="s">
        <v>7273</v>
      </c>
      <c r="DR89" s="23" t="s">
        <v>7175</v>
      </c>
      <c r="DS89" s="23" t="s">
        <v>72</v>
      </c>
      <c r="DT89" s="23" t="s">
        <v>72</v>
      </c>
      <c r="DU89" s="23" t="s">
        <v>72</v>
      </c>
      <c r="DV89" s="23" t="s">
        <v>72</v>
      </c>
      <c r="DW89" s="23">
        <v>80</v>
      </c>
      <c r="DX89" s="23">
        <v>40</v>
      </c>
      <c r="DY89" s="23">
        <v>80</v>
      </c>
      <c r="DZ89" s="23">
        <v>0</v>
      </c>
      <c r="EA89" s="23">
        <v>0</v>
      </c>
      <c r="EB89" s="23">
        <v>0</v>
      </c>
      <c r="EC89" s="23">
        <v>80</v>
      </c>
      <c r="ED89" s="23">
        <v>80</v>
      </c>
      <c r="EE89" s="23">
        <v>80</v>
      </c>
      <c r="EF89" s="23">
        <v>80</v>
      </c>
      <c r="EG89" s="23">
        <v>0</v>
      </c>
      <c r="EH89" s="23">
        <v>0</v>
      </c>
      <c r="EI89" s="23">
        <v>0</v>
      </c>
      <c r="EJ89" s="23">
        <v>80</v>
      </c>
      <c r="EK89" s="23">
        <v>0</v>
      </c>
      <c r="EL89" s="23">
        <v>0</v>
      </c>
      <c r="EM89" s="23">
        <v>0</v>
      </c>
      <c r="EN89" s="23">
        <v>0</v>
      </c>
      <c r="EO89" s="23">
        <v>0</v>
      </c>
      <c r="EP89" s="23">
        <v>0</v>
      </c>
      <c r="EQ89" s="23">
        <v>0</v>
      </c>
      <c r="ER89" s="23">
        <v>0</v>
      </c>
      <c r="ES89" s="23">
        <v>0</v>
      </c>
      <c r="ET89" s="23">
        <v>0</v>
      </c>
      <c r="EU89" s="23">
        <v>0</v>
      </c>
      <c r="EV89" s="23">
        <v>0</v>
      </c>
      <c r="EW89" s="23">
        <v>0</v>
      </c>
      <c r="EX89" s="23">
        <v>0</v>
      </c>
      <c r="EY89" s="23">
        <v>0</v>
      </c>
      <c r="EZ89" s="23">
        <v>0</v>
      </c>
      <c r="FA89" s="23">
        <v>0</v>
      </c>
      <c r="FB89" s="23">
        <v>0</v>
      </c>
      <c r="FC89" s="23">
        <v>0</v>
      </c>
      <c r="FD89" s="23">
        <v>0</v>
      </c>
      <c r="FE89" s="23">
        <v>0</v>
      </c>
      <c r="FF89" s="23">
        <v>0</v>
      </c>
      <c r="FG89" s="23">
        <v>0</v>
      </c>
      <c r="FH89" s="23">
        <v>0</v>
      </c>
      <c r="FI89" s="23">
        <v>0</v>
      </c>
      <c r="FJ89" s="23">
        <v>0</v>
      </c>
      <c r="FK89" s="23">
        <v>0</v>
      </c>
      <c r="FL89" s="23">
        <v>0</v>
      </c>
      <c r="FM89" s="23">
        <v>80</v>
      </c>
      <c r="FN89" s="23" t="s">
        <v>152</v>
      </c>
      <c r="FO89" s="23" t="s">
        <v>444</v>
      </c>
      <c r="FP89" s="23">
        <v>0</v>
      </c>
      <c r="FQ89" s="23" t="s">
        <v>72</v>
      </c>
      <c r="FR89" s="23" t="s">
        <v>72</v>
      </c>
      <c r="FS89" s="23" t="s">
        <v>72</v>
      </c>
      <c r="FT89" s="23" t="s">
        <v>6657</v>
      </c>
      <c r="FU89" s="23" t="s">
        <v>6608</v>
      </c>
      <c r="FV89" s="23">
        <v>0</v>
      </c>
      <c r="FW89" s="23" t="s">
        <v>72</v>
      </c>
      <c r="FX89" s="23" t="s">
        <v>72</v>
      </c>
      <c r="FY89" s="23" t="s">
        <v>72</v>
      </c>
      <c r="FZ89" s="23" t="s">
        <v>6657</v>
      </c>
      <c r="GA89" s="23" t="s">
        <v>6608</v>
      </c>
      <c r="GB89" s="23" t="s">
        <v>72</v>
      </c>
      <c r="GC89" s="23" t="s">
        <v>72</v>
      </c>
      <c r="GD89" s="23" t="s">
        <v>72</v>
      </c>
      <c r="GE89" s="23" t="s">
        <v>72</v>
      </c>
      <c r="GF89" s="23">
        <v>22</v>
      </c>
      <c r="GG89" s="23">
        <v>22</v>
      </c>
      <c r="GH89" s="23">
        <v>22</v>
      </c>
      <c r="GI89" s="23">
        <v>0</v>
      </c>
      <c r="GJ89" s="23">
        <v>0</v>
      </c>
      <c r="GK89" s="23">
        <v>0</v>
      </c>
      <c r="GL89" s="23">
        <v>19</v>
      </c>
      <c r="GM89" s="23">
        <v>19</v>
      </c>
      <c r="GN89" s="23">
        <v>19</v>
      </c>
      <c r="GO89" s="23">
        <v>0</v>
      </c>
      <c r="GP89" s="23">
        <v>0</v>
      </c>
      <c r="GQ89" s="23">
        <v>0</v>
      </c>
      <c r="GR89" s="23">
        <v>0</v>
      </c>
      <c r="GS89" s="23">
        <v>0</v>
      </c>
      <c r="GT89" s="23">
        <v>0</v>
      </c>
      <c r="GU89" s="23">
        <v>0</v>
      </c>
      <c r="GV89" s="23">
        <v>0</v>
      </c>
      <c r="GW89" s="23">
        <v>0</v>
      </c>
      <c r="GX89" s="23">
        <v>0</v>
      </c>
      <c r="GY89" s="23">
        <v>0</v>
      </c>
      <c r="GZ89" s="23">
        <v>0</v>
      </c>
      <c r="HA89" s="23">
        <v>0</v>
      </c>
      <c r="HB89" s="23">
        <v>0</v>
      </c>
      <c r="HC89" s="23">
        <v>0</v>
      </c>
      <c r="HD89" s="23">
        <v>0</v>
      </c>
      <c r="HE89" s="23">
        <v>0</v>
      </c>
      <c r="HF89" s="23">
        <v>0</v>
      </c>
      <c r="HG89" s="23">
        <v>0</v>
      </c>
      <c r="HH89" s="23">
        <v>0</v>
      </c>
      <c r="HI89" s="23">
        <v>0</v>
      </c>
      <c r="HJ89" s="23">
        <v>0</v>
      </c>
      <c r="HK89" s="23">
        <v>0</v>
      </c>
      <c r="HL89" s="23">
        <v>0</v>
      </c>
      <c r="HM89" s="23">
        <v>0</v>
      </c>
      <c r="HN89" s="23">
        <v>0</v>
      </c>
      <c r="HO89" s="23">
        <v>0</v>
      </c>
      <c r="HP89" s="23" t="s">
        <v>68</v>
      </c>
      <c r="HQ89" s="23">
        <v>22</v>
      </c>
      <c r="HR89" s="23">
        <v>19</v>
      </c>
      <c r="HS89" s="23">
        <v>0</v>
      </c>
      <c r="HT89" s="23">
        <v>0</v>
      </c>
      <c r="HU89" s="23">
        <v>0</v>
      </c>
      <c r="HV89" s="23">
        <v>0</v>
      </c>
      <c r="HW89" s="22">
        <v>19</v>
      </c>
      <c r="HX89" s="22">
        <v>4</v>
      </c>
      <c r="HY89" s="23">
        <v>97</v>
      </c>
      <c r="HZ89" s="23">
        <v>13</v>
      </c>
      <c r="IA89" s="23"/>
      <c r="IB89" s="23"/>
      <c r="IC89" s="25" t="s">
        <v>7500</v>
      </c>
      <c r="ID89" s="26">
        <v>88</v>
      </c>
      <c r="IE89" s="260" t="s">
        <v>6420</v>
      </c>
      <c r="IF89" s="25" t="s">
        <v>7155</v>
      </c>
      <c r="IG89" s="260" t="s">
        <v>6421</v>
      </c>
      <c r="IH89" s="260" t="s">
        <v>6422</v>
      </c>
      <c r="II89" s="342" t="s">
        <v>6421</v>
      </c>
      <c r="IJ89" s="260">
        <v>44931</v>
      </c>
      <c r="IK89" s="261">
        <v>3</v>
      </c>
      <c r="IL89" s="262" t="s">
        <v>7176</v>
      </c>
      <c r="IM89" s="262" t="s">
        <v>6427</v>
      </c>
      <c r="IN89" s="262" t="s">
        <v>7177</v>
      </c>
      <c r="IO89" s="262" t="s">
        <v>72</v>
      </c>
      <c r="IP89" s="262" t="s">
        <v>72</v>
      </c>
      <c r="IQ89" s="262" t="s">
        <v>72</v>
      </c>
      <c r="IR89" s="262">
        <v>2</v>
      </c>
      <c r="IS89" s="262">
        <v>1</v>
      </c>
      <c r="IT89" s="262" t="s">
        <v>6406</v>
      </c>
      <c r="IU89" s="262" t="s">
        <v>6406</v>
      </c>
    </row>
    <row r="90" spans="1:255" ht="114.75">
      <c r="A90" s="22">
        <v>89</v>
      </c>
      <c r="B90" s="22" t="s">
        <v>6192</v>
      </c>
      <c r="C90" s="22" t="s">
        <v>277</v>
      </c>
      <c r="D90" s="22" t="s">
        <v>7018</v>
      </c>
      <c r="E90" s="22" t="s">
        <v>7013</v>
      </c>
      <c r="F90" s="22" t="s">
        <v>153</v>
      </c>
      <c r="G90" s="22" t="s">
        <v>7014</v>
      </c>
      <c r="H90" s="22" t="s">
        <v>7015</v>
      </c>
      <c r="I90" s="22">
        <v>2</v>
      </c>
      <c r="J90" s="22" t="s">
        <v>7016</v>
      </c>
      <c r="K90" s="24" t="s">
        <v>7165</v>
      </c>
      <c r="L90" s="24" t="s">
        <v>7297</v>
      </c>
      <c r="M90" s="22" t="s">
        <v>6334</v>
      </c>
      <c r="N90" s="22" t="s">
        <v>7501</v>
      </c>
      <c r="O90" s="22" t="s">
        <v>7168</v>
      </c>
      <c r="P90" s="22" t="s">
        <v>6131</v>
      </c>
      <c r="Q90" s="22" t="s">
        <v>7214</v>
      </c>
      <c r="R90" s="22" t="s">
        <v>7215</v>
      </c>
      <c r="S90" s="22" t="s">
        <v>7171</v>
      </c>
      <c r="T90" s="22" t="s">
        <v>7286</v>
      </c>
      <c r="U90" s="22">
        <v>89</v>
      </c>
      <c r="V90" s="22"/>
      <c r="W90" s="22" t="b">
        <v>0</v>
      </c>
      <c r="X90" s="22" t="b">
        <v>0</v>
      </c>
      <c r="Y90" s="22" t="s">
        <v>72</v>
      </c>
      <c r="Z90" s="22" t="b">
        <v>1</v>
      </c>
      <c r="AA90" s="22">
        <v>16</v>
      </c>
      <c r="AB90" s="22" t="b">
        <v>0</v>
      </c>
      <c r="AC90" s="22" t="b">
        <v>1</v>
      </c>
      <c r="AD90" s="22">
        <v>0</v>
      </c>
      <c r="AE90" s="22"/>
      <c r="AF90" s="22">
        <v>0</v>
      </c>
      <c r="AG90" s="22">
        <v>0</v>
      </c>
      <c r="AH90" s="23"/>
      <c r="AI90" s="350" t="s">
        <v>6292</v>
      </c>
      <c r="AJ90" s="350" t="s">
        <v>6291</v>
      </c>
      <c r="AK90" s="22">
        <v>5</v>
      </c>
      <c r="AL90" s="258" t="s">
        <v>5765</v>
      </c>
      <c r="AM90" s="258" t="s">
        <v>7485</v>
      </c>
      <c r="AN90" s="258" t="s">
        <v>5939</v>
      </c>
      <c r="AO90" s="22" t="s">
        <v>206</v>
      </c>
      <c r="AP90" s="23" t="s">
        <v>6291</v>
      </c>
      <c r="AQ90" s="23" t="s">
        <v>6291</v>
      </c>
      <c r="AR90" s="23">
        <v>0</v>
      </c>
      <c r="AS90" s="23" t="s">
        <v>72</v>
      </c>
      <c r="AT90" s="23" t="s">
        <v>72</v>
      </c>
      <c r="AU90" s="23" t="s">
        <v>72</v>
      </c>
      <c r="AV90" s="23" t="s">
        <v>277</v>
      </c>
      <c r="AW90" s="23" t="s">
        <v>277</v>
      </c>
      <c r="AX90" s="23" t="s">
        <v>72</v>
      </c>
      <c r="AY90" s="23" t="s">
        <v>72</v>
      </c>
      <c r="AZ90" s="23" t="s">
        <v>72</v>
      </c>
      <c r="BA90" s="23" t="s">
        <v>72</v>
      </c>
      <c r="BB90" s="23" t="s">
        <v>6335</v>
      </c>
      <c r="BC90" s="23" t="s">
        <v>7018</v>
      </c>
      <c r="BD90" s="23" t="s">
        <v>7018</v>
      </c>
      <c r="BE90" s="23">
        <v>0</v>
      </c>
      <c r="BF90" s="23" t="s">
        <v>72</v>
      </c>
      <c r="BG90" s="23" t="s">
        <v>72</v>
      </c>
      <c r="BH90" s="23" t="s">
        <v>72</v>
      </c>
      <c r="BI90" s="23" t="s">
        <v>569</v>
      </c>
      <c r="BJ90" s="23" t="s">
        <v>639</v>
      </c>
      <c r="BK90" s="23">
        <v>0</v>
      </c>
      <c r="BL90" s="23" t="s">
        <v>72</v>
      </c>
      <c r="BM90" s="23" t="s">
        <v>72</v>
      </c>
      <c r="BN90" s="23" t="s">
        <v>72</v>
      </c>
      <c r="BO90" s="350">
        <v>3</v>
      </c>
      <c r="BP90" s="350">
        <v>3</v>
      </c>
      <c r="BQ90" s="350">
        <v>0</v>
      </c>
      <c r="BR90" s="350">
        <v>0</v>
      </c>
      <c r="BS90" s="350">
        <v>0</v>
      </c>
      <c r="BT90" s="351">
        <v>0</v>
      </c>
      <c r="BU90" s="23" t="s">
        <v>6488</v>
      </c>
      <c r="BV90" s="23" t="s">
        <v>39</v>
      </c>
      <c r="BW90" s="23" t="s">
        <v>72</v>
      </c>
      <c r="BX90" s="23" t="s">
        <v>72</v>
      </c>
      <c r="BY90" s="23" t="s">
        <v>72</v>
      </c>
      <c r="BZ90" s="23" t="s">
        <v>72</v>
      </c>
      <c r="CA90" s="23">
        <v>3</v>
      </c>
      <c r="CB90" s="23">
        <v>3</v>
      </c>
      <c r="CC90" s="23">
        <v>2</v>
      </c>
      <c r="CD90" s="23">
        <v>0</v>
      </c>
      <c r="CE90" s="23">
        <v>0</v>
      </c>
      <c r="CF90" s="23">
        <v>0</v>
      </c>
      <c r="CG90" s="23">
        <v>2</v>
      </c>
      <c r="CH90" s="23">
        <v>2</v>
      </c>
      <c r="CI90" s="23">
        <v>2</v>
      </c>
      <c r="CJ90" s="23">
        <v>0</v>
      </c>
      <c r="CK90" s="23">
        <v>0</v>
      </c>
      <c r="CL90" s="23">
        <v>0</v>
      </c>
      <c r="CM90" s="23">
        <v>0</v>
      </c>
      <c r="CN90" s="23">
        <v>0</v>
      </c>
      <c r="CO90" s="23">
        <v>0</v>
      </c>
      <c r="CP90" s="23">
        <v>0</v>
      </c>
      <c r="CQ90" s="23">
        <v>0</v>
      </c>
      <c r="CR90" s="23">
        <v>0</v>
      </c>
      <c r="CS90" s="23">
        <v>0</v>
      </c>
      <c r="CT90" s="23">
        <v>0</v>
      </c>
      <c r="CU90" s="23">
        <v>0</v>
      </c>
      <c r="CV90" s="23">
        <v>0</v>
      </c>
      <c r="CW90" s="23">
        <v>0</v>
      </c>
      <c r="CX90" s="23">
        <v>0</v>
      </c>
      <c r="CY90" s="23">
        <v>0</v>
      </c>
      <c r="CZ90" s="23">
        <v>0</v>
      </c>
      <c r="DA90" s="23">
        <v>0</v>
      </c>
      <c r="DB90" s="23">
        <v>0</v>
      </c>
      <c r="DC90" s="23">
        <v>0</v>
      </c>
      <c r="DD90" s="23">
        <v>0</v>
      </c>
      <c r="DE90" s="23">
        <v>0</v>
      </c>
      <c r="DF90" s="23">
        <v>0</v>
      </c>
      <c r="DG90" s="23">
        <v>0</v>
      </c>
      <c r="DH90" s="23">
        <v>0</v>
      </c>
      <c r="DI90" s="23">
        <v>0</v>
      </c>
      <c r="DJ90" s="23">
        <v>0</v>
      </c>
      <c r="DK90" s="23" t="s">
        <v>6490</v>
      </c>
      <c r="DL90" s="23" t="s">
        <v>6331</v>
      </c>
      <c r="DM90" s="23" t="s">
        <v>72</v>
      </c>
      <c r="DN90" s="23" t="s">
        <v>72</v>
      </c>
      <c r="DO90" s="23" t="s">
        <v>72</v>
      </c>
      <c r="DP90" s="23" t="s">
        <v>72</v>
      </c>
      <c r="DQ90" s="23" t="s">
        <v>7218</v>
      </c>
      <c r="DR90" s="23" t="s">
        <v>7175</v>
      </c>
      <c r="DS90" s="23" t="s">
        <v>72</v>
      </c>
      <c r="DT90" s="23" t="s">
        <v>72</v>
      </c>
      <c r="DU90" s="23" t="s">
        <v>72</v>
      </c>
      <c r="DV90" s="23" t="s">
        <v>72</v>
      </c>
      <c r="DW90" s="23">
        <v>76</v>
      </c>
      <c r="DX90" s="23">
        <v>76</v>
      </c>
      <c r="DY90" s="23">
        <v>40</v>
      </c>
      <c r="DZ90" s="23">
        <v>0</v>
      </c>
      <c r="EA90" s="23">
        <v>0</v>
      </c>
      <c r="EB90" s="23">
        <v>0</v>
      </c>
      <c r="EC90" s="23">
        <v>76</v>
      </c>
      <c r="ED90" s="23">
        <v>80</v>
      </c>
      <c r="EE90" s="23">
        <v>80</v>
      </c>
      <c r="EF90" s="23">
        <v>80</v>
      </c>
      <c r="EG90" s="23">
        <v>0</v>
      </c>
      <c r="EH90" s="23">
        <v>0</v>
      </c>
      <c r="EI90" s="23">
        <v>0</v>
      </c>
      <c r="EJ90" s="23">
        <v>80</v>
      </c>
      <c r="EK90" s="23">
        <v>0</v>
      </c>
      <c r="EL90" s="23">
        <v>0</v>
      </c>
      <c r="EM90" s="23">
        <v>0</v>
      </c>
      <c r="EN90" s="23">
        <v>0</v>
      </c>
      <c r="EO90" s="23">
        <v>0</v>
      </c>
      <c r="EP90" s="23">
        <v>0</v>
      </c>
      <c r="EQ90" s="23">
        <v>0</v>
      </c>
      <c r="ER90" s="23">
        <v>0</v>
      </c>
      <c r="ES90" s="23">
        <v>0</v>
      </c>
      <c r="ET90" s="23">
        <v>0</v>
      </c>
      <c r="EU90" s="23">
        <v>0</v>
      </c>
      <c r="EV90" s="23">
        <v>0</v>
      </c>
      <c r="EW90" s="23">
        <v>0</v>
      </c>
      <c r="EX90" s="23">
        <v>0</v>
      </c>
      <c r="EY90" s="23">
        <v>0</v>
      </c>
      <c r="EZ90" s="23">
        <v>0</v>
      </c>
      <c r="FA90" s="23">
        <v>0</v>
      </c>
      <c r="FB90" s="23">
        <v>0</v>
      </c>
      <c r="FC90" s="23">
        <v>0</v>
      </c>
      <c r="FD90" s="23">
        <v>0</v>
      </c>
      <c r="FE90" s="23">
        <v>0</v>
      </c>
      <c r="FF90" s="23">
        <v>0</v>
      </c>
      <c r="FG90" s="23">
        <v>0</v>
      </c>
      <c r="FH90" s="23">
        <v>0</v>
      </c>
      <c r="FI90" s="23">
        <v>0</v>
      </c>
      <c r="FJ90" s="23">
        <v>0</v>
      </c>
      <c r="FK90" s="23">
        <v>0</v>
      </c>
      <c r="FL90" s="23">
        <v>0</v>
      </c>
      <c r="FM90" s="23">
        <v>80</v>
      </c>
      <c r="FN90" s="23" t="s">
        <v>152</v>
      </c>
      <c r="FO90" s="23" t="s">
        <v>444</v>
      </c>
      <c r="FP90" s="23">
        <v>0</v>
      </c>
      <c r="FQ90" s="23" t="s">
        <v>72</v>
      </c>
      <c r="FR90" s="23" t="s">
        <v>72</v>
      </c>
      <c r="FS90" s="23" t="s">
        <v>72</v>
      </c>
      <c r="FT90" s="23" t="s">
        <v>6347</v>
      </c>
      <c r="FU90" s="23" t="s">
        <v>6348</v>
      </c>
      <c r="FV90" s="23">
        <v>0</v>
      </c>
      <c r="FW90" s="23" t="s">
        <v>72</v>
      </c>
      <c r="FX90" s="23" t="s">
        <v>72</v>
      </c>
      <c r="FY90" s="23" t="s">
        <v>72</v>
      </c>
      <c r="FZ90" s="23" t="s">
        <v>6347</v>
      </c>
      <c r="GA90" s="23" t="s">
        <v>6348</v>
      </c>
      <c r="GB90" s="23" t="s">
        <v>72</v>
      </c>
      <c r="GC90" s="23" t="s">
        <v>72</v>
      </c>
      <c r="GD90" s="23" t="s">
        <v>72</v>
      </c>
      <c r="GE90" s="23" t="s">
        <v>72</v>
      </c>
      <c r="GF90" s="23">
        <v>27</v>
      </c>
      <c r="GG90" s="23">
        <v>27</v>
      </c>
      <c r="GH90" s="23">
        <v>27</v>
      </c>
      <c r="GI90" s="23">
        <v>0</v>
      </c>
      <c r="GJ90" s="23">
        <v>0</v>
      </c>
      <c r="GK90" s="23">
        <v>0</v>
      </c>
      <c r="GL90" s="23">
        <v>25</v>
      </c>
      <c r="GM90" s="23">
        <v>25</v>
      </c>
      <c r="GN90" s="23">
        <v>25</v>
      </c>
      <c r="GO90" s="23">
        <v>0</v>
      </c>
      <c r="GP90" s="23">
        <v>0</v>
      </c>
      <c r="GQ90" s="23">
        <v>0</v>
      </c>
      <c r="GR90" s="23">
        <v>0</v>
      </c>
      <c r="GS90" s="23">
        <v>0</v>
      </c>
      <c r="GT90" s="23">
        <v>0</v>
      </c>
      <c r="GU90" s="23">
        <v>0</v>
      </c>
      <c r="GV90" s="23">
        <v>0</v>
      </c>
      <c r="GW90" s="23">
        <v>0</v>
      </c>
      <c r="GX90" s="23">
        <v>0</v>
      </c>
      <c r="GY90" s="23">
        <v>0</v>
      </c>
      <c r="GZ90" s="23">
        <v>0</v>
      </c>
      <c r="HA90" s="23">
        <v>0</v>
      </c>
      <c r="HB90" s="23">
        <v>0</v>
      </c>
      <c r="HC90" s="23">
        <v>0</v>
      </c>
      <c r="HD90" s="23">
        <v>0</v>
      </c>
      <c r="HE90" s="23">
        <v>0</v>
      </c>
      <c r="HF90" s="23">
        <v>0</v>
      </c>
      <c r="HG90" s="23">
        <v>0</v>
      </c>
      <c r="HH90" s="23">
        <v>0</v>
      </c>
      <c r="HI90" s="23">
        <v>0</v>
      </c>
      <c r="HJ90" s="23">
        <v>0</v>
      </c>
      <c r="HK90" s="23">
        <v>0</v>
      </c>
      <c r="HL90" s="23">
        <v>0</v>
      </c>
      <c r="HM90" s="23">
        <v>0</v>
      </c>
      <c r="HN90" s="23">
        <v>0</v>
      </c>
      <c r="HO90" s="23">
        <v>0</v>
      </c>
      <c r="HP90" s="23" t="s">
        <v>68</v>
      </c>
      <c r="HQ90" s="23">
        <v>27</v>
      </c>
      <c r="HR90" s="23">
        <v>25</v>
      </c>
      <c r="HS90" s="23">
        <v>0</v>
      </c>
      <c r="HT90" s="23">
        <v>0</v>
      </c>
      <c r="HU90" s="23">
        <v>0</v>
      </c>
      <c r="HV90" s="23">
        <v>0</v>
      </c>
      <c r="HW90" s="22">
        <v>25</v>
      </c>
      <c r="HX90" s="22">
        <v>9</v>
      </c>
      <c r="HY90" s="23">
        <v>97</v>
      </c>
      <c r="HZ90" s="23">
        <v>13</v>
      </c>
      <c r="IA90" s="23"/>
      <c r="IB90" s="23"/>
      <c r="IC90" s="25" t="s">
        <v>7502</v>
      </c>
      <c r="ID90" s="26">
        <v>89</v>
      </c>
      <c r="IE90" s="260" t="s">
        <v>6420</v>
      </c>
      <c r="IF90" s="25" t="s">
        <v>7156</v>
      </c>
      <c r="IG90" s="260" t="s">
        <v>6421</v>
      </c>
      <c r="IH90" s="260" t="s">
        <v>6422</v>
      </c>
      <c r="II90" s="342" t="s">
        <v>6421</v>
      </c>
      <c r="IJ90" s="260">
        <v>44931</v>
      </c>
      <c r="IK90" s="261">
        <v>3</v>
      </c>
      <c r="IL90" s="262" t="s">
        <v>7176</v>
      </c>
      <c r="IM90" s="262" t="s">
        <v>6427</v>
      </c>
      <c r="IN90" s="262" t="s">
        <v>7177</v>
      </c>
      <c r="IO90" s="262" t="s">
        <v>72</v>
      </c>
      <c r="IP90" s="262" t="s">
        <v>72</v>
      </c>
      <c r="IQ90" s="262" t="s">
        <v>72</v>
      </c>
      <c r="IR90" s="262">
        <v>2</v>
      </c>
      <c r="IS90" s="262">
        <v>1</v>
      </c>
      <c r="IT90" s="262" t="s">
        <v>6406</v>
      </c>
      <c r="IU90" s="262" t="s">
        <v>6406</v>
      </c>
    </row>
    <row r="91" spans="1:255" ht="114.75">
      <c r="A91" s="22">
        <v>90</v>
      </c>
      <c r="B91" s="22" t="s">
        <v>6192</v>
      </c>
      <c r="C91" s="22" t="s">
        <v>277</v>
      </c>
      <c r="D91" s="22" t="s">
        <v>7024</v>
      </c>
      <c r="E91" s="22" t="s">
        <v>7019</v>
      </c>
      <c r="F91" s="22" t="s">
        <v>153</v>
      </c>
      <c r="G91" s="22" t="s">
        <v>7020</v>
      </c>
      <c r="H91" s="22" t="s">
        <v>7021</v>
      </c>
      <c r="I91" s="22">
        <v>2</v>
      </c>
      <c r="J91" s="22" t="s">
        <v>7022</v>
      </c>
      <c r="K91" s="24" t="s">
        <v>7165</v>
      </c>
      <c r="L91" s="24" t="s">
        <v>7297</v>
      </c>
      <c r="M91" s="22" t="s">
        <v>6334</v>
      </c>
      <c r="N91" s="22" t="s">
        <v>7503</v>
      </c>
      <c r="O91" s="22" t="s">
        <v>7168</v>
      </c>
      <c r="P91" s="22" t="s">
        <v>6131</v>
      </c>
      <c r="Q91" s="22" t="s">
        <v>7169</v>
      </c>
      <c r="R91" s="22" t="s">
        <v>7170</v>
      </c>
      <c r="S91" s="22" t="s">
        <v>7171</v>
      </c>
      <c r="T91" s="22" t="s">
        <v>7504</v>
      </c>
      <c r="U91" s="22">
        <v>90</v>
      </c>
      <c r="V91" s="22"/>
      <c r="W91" s="22" t="b">
        <v>1</v>
      </c>
      <c r="X91" s="22" t="b">
        <v>1</v>
      </c>
      <c r="Y91" s="22">
        <v>38</v>
      </c>
      <c r="Z91" s="22" t="b">
        <v>1</v>
      </c>
      <c r="AA91" s="22">
        <v>14</v>
      </c>
      <c r="AB91" s="22" t="b">
        <v>0</v>
      </c>
      <c r="AC91" s="22" t="b">
        <v>1</v>
      </c>
      <c r="AD91" s="22">
        <v>0</v>
      </c>
      <c r="AE91" s="22"/>
      <c r="AF91" s="22">
        <v>0</v>
      </c>
      <c r="AG91" s="22">
        <v>0</v>
      </c>
      <c r="AH91" s="23"/>
      <c r="AI91" s="350" t="s">
        <v>6292</v>
      </c>
      <c r="AJ91" s="350" t="s">
        <v>6291</v>
      </c>
      <c r="AK91" s="22">
        <v>5</v>
      </c>
      <c r="AL91" s="258" t="s">
        <v>5765</v>
      </c>
      <c r="AM91" s="258" t="s">
        <v>7485</v>
      </c>
      <c r="AN91" s="258" t="s">
        <v>5939</v>
      </c>
      <c r="AO91" s="22" t="s">
        <v>206</v>
      </c>
      <c r="AP91" s="23" t="s">
        <v>6291</v>
      </c>
      <c r="AQ91" s="23" t="s">
        <v>6291</v>
      </c>
      <c r="AR91" s="23">
        <v>0</v>
      </c>
      <c r="AS91" s="23" t="s">
        <v>72</v>
      </c>
      <c r="AT91" s="23" t="s">
        <v>72</v>
      </c>
      <c r="AU91" s="23" t="s">
        <v>72</v>
      </c>
      <c r="AV91" s="23" t="s">
        <v>277</v>
      </c>
      <c r="AW91" s="23" t="s">
        <v>277</v>
      </c>
      <c r="AX91" s="23" t="s">
        <v>72</v>
      </c>
      <c r="AY91" s="23" t="s">
        <v>72</v>
      </c>
      <c r="AZ91" s="23" t="s">
        <v>72</v>
      </c>
      <c r="BA91" s="23" t="s">
        <v>72</v>
      </c>
      <c r="BB91" s="23" t="s">
        <v>6335</v>
      </c>
      <c r="BC91" s="23" t="s">
        <v>7024</v>
      </c>
      <c r="BD91" s="23" t="s">
        <v>7024</v>
      </c>
      <c r="BE91" s="23">
        <v>0</v>
      </c>
      <c r="BF91" s="23" t="s">
        <v>72</v>
      </c>
      <c r="BG91" s="23" t="s">
        <v>72</v>
      </c>
      <c r="BH91" s="23" t="s">
        <v>72</v>
      </c>
      <c r="BI91" s="23" t="s">
        <v>569</v>
      </c>
      <c r="BJ91" s="23" t="s">
        <v>639</v>
      </c>
      <c r="BK91" s="23">
        <v>0</v>
      </c>
      <c r="BL91" s="23" t="s">
        <v>72</v>
      </c>
      <c r="BM91" s="23" t="s">
        <v>72</v>
      </c>
      <c r="BN91" s="23" t="s">
        <v>72</v>
      </c>
      <c r="BO91" s="350">
        <v>3</v>
      </c>
      <c r="BP91" s="350">
        <v>3</v>
      </c>
      <c r="BQ91" s="350">
        <v>0</v>
      </c>
      <c r="BR91" s="350">
        <v>0</v>
      </c>
      <c r="BS91" s="350">
        <v>0</v>
      </c>
      <c r="BT91" s="351">
        <v>0</v>
      </c>
      <c r="BU91" s="23" t="s">
        <v>38</v>
      </c>
      <c r="BV91" s="23" t="s">
        <v>39</v>
      </c>
      <c r="BW91" s="23" t="s">
        <v>72</v>
      </c>
      <c r="BX91" s="23" t="s">
        <v>72</v>
      </c>
      <c r="BY91" s="23" t="s">
        <v>72</v>
      </c>
      <c r="BZ91" s="23" t="s">
        <v>72</v>
      </c>
      <c r="CA91" s="23">
        <v>4</v>
      </c>
      <c r="CB91" s="23">
        <v>4</v>
      </c>
      <c r="CC91" s="23">
        <v>4</v>
      </c>
      <c r="CD91" s="23">
        <v>0</v>
      </c>
      <c r="CE91" s="23">
        <v>0</v>
      </c>
      <c r="CF91" s="23">
        <v>0</v>
      </c>
      <c r="CG91" s="23">
        <v>2</v>
      </c>
      <c r="CH91" s="23">
        <v>2</v>
      </c>
      <c r="CI91" s="23">
        <v>2</v>
      </c>
      <c r="CJ91" s="23">
        <v>0</v>
      </c>
      <c r="CK91" s="23">
        <v>0</v>
      </c>
      <c r="CL91" s="23">
        <v>0</v>
      </c>
      <c r="CM91" s="23">
        <v>0</v>
      </c>
      <c r="CN91" s="23">
        <v>0</v>
      </c>
      <c r="CO91" s="23">
        <v>0</v>
      </c>
      <c r="CP91" s="23">
        <v>0</v>
      </c>
      <c r="CQ91" s="23">
        <v>0</v>
      </c>
      <c r="CR91" s="23">
        <v>0</v>
      </c>
      <c r="CS91" s="23">
        <v>0</v>
      </c>
      <c r="CT91" s="23">
        <v>0</v>
      </c>
      <c r="CU91" s="23">
        <v>0</v>
      </c>
      <c r="CV91" s="23">
        <v>0</v>
      </c>
      <c r="CW91" s="23">
        <v>0</v>
      </c>
      <c r="CX91" s="23">
        <v>0</v>
      </c>
      <c r="CY91" s="23">
        <v>0</v>
      </c>
      <c r="CZ91" s="23">
        <v>0</v>
      </c>
      <c r="DA91" s="23">
        <v>0</v>
      </c>
      <c r="DB91" s="23">
        <v>0</v>
      </c>
      <c r="DC91" s="23">
        <v>0</v>
      </c>
      <c r="DD91" s="23">
        <v>0</v>
      </c>
      <c r="DE91" s="23">
        <v>0</v>
      </c>
      <c r="DF91" s="23">
        <v>0</v>
      </c>
      <c r="DG91" s="23">
        <v>0</v>
      </c>
      <c r="DH91" s="23">
        <v>0</v>
      </c>
      <c r="DI91" s="23">
        <v>0</v>
      </c>
      <c r="DJ91" s="23">
        <v>0</v>
      </c>
      <c r="DK91" s="23" t="s">
        <v>6331</v>
      </c>
      <c r="DL91" s="23" t="s">
        <v>6331</v>
      </c>
      <c r="DM91" s="23" t="s">
        <v>72</v>
      </c>
      <c r="DN91" s="23" t="s">
        <v>72</v>
      </c>
      <c r="DO91" s="23" t="s">
        <v>72</v>
      </c>
      <c r="DP91" s="23" t="s">
        <v>72</v>
      </c>
      <c r="DQ91" s="23" t="s">
        <v>7175</v>
      </c>
      <c r="DR91" s="23" t="s">
        <v>7175</v>
      </c>
      <c r="DS91" s="23" t="s">
        <v>72</v>
      </c>
      <c r="DT91" s="23" t="s">
        <v>72</v>
      </c>
      <c r="DU91" s="23" t="s">
        <v>72</v>
      </c>
      <c r="DV91" s="23" t="s">
        <v>72</v>
      </c>
      <c r="DW91" s="23">
        <v>80</v>
      </c>
      <c r="DX91" s="23">
        <v>80</v>
      </c>
      <c r="DY91" s="23">
        <v>80</v>
      </c>
      <c r="DZ91" s="23">
        <v>0</v>
      </c>
      <c r="EA91" s="23">
        <v>0</v>
      </c>
      <c r="EB91" s="23">
        <v>0</v>
      </c>
      <c r="EC91" s="23">
        <v>80</v>
      </c>
      <c r="ED91" s="23">
        <v>80</v>
      </c>
      <c r="EE91" s="23">
        <v>80</v>
      </c>
      <c r="EF91" s="23">
        <v>80</v>
      </c>
      <c r="EG91" s="23">
        <v>0</v>
      </c>
      <c r="EH91" s="23">
        <v>0</v>
      </c>
      <c r="EI91" s="23">
        <v>0</v>
      </c>
      <c r="EJ91" s="23">
        <v>80</v>
      </c>
      <c r="EK91" s="23">
        <v>0</v>
      </c>
      <c r="EL91" s="23">
        <v>0</v>
      </c>
      <c r="EM91" s="23">
        <v>0</v>
      </c>
      <c r="EN91" s="23">
        <v>0</v>
      </c>
      <c r="EO91" s="23">
        <v>0</v>
      </c>
      <c r="EP91" s="23">
        <v>0</v>
      </c>
      <c r="EQ91" s="23">
        <v>0</v>
      </c>
      <c r="ER91" s="23">
        <v>0</v>
      </c>
      <c r="ES91" s="23">
        <v>0</v>
      </c>
      <c r="ET91" s="23">
        <v>0</v>
      </c>
      <c r="EU91" s="23">
        <v>0</v>
      </c>
      <c r="EV91" s="23">
        <v>0</v>
      </c>
      <c r="EW91" s="23">
        <v>0</v>
      </c>
      <c r="EX91" s="23">
        <v>0</v>
      </c>
      <c r="EY91" s="23">
        <v>0</v>
      </c>
      <c r="EZ91" s="23">
        <v>0</v>
      </c>
      <c r="FA91" s="23">
        <v>0</v>
      </c>
      <c r="FB91" s="23">
        <v>0</v>
      </c>
      <c r="FC91" s="23">
        <v>0</v>
      </c>
      <c r="FD91" s="23">
        <v>0</v>
      </c>
      <c r="FE91" s="23">
        <v>0</v>
      </c>
      <c r="FF91" s="23">
        <v>0</v>
      </c>
      <c r="FG91" s="23">
        <v>0</v>
      </c>
      <c r="FH91" s="23">
        <v>0</v>
      </c>
      <c r="FI91" s="23">
        <v>0</v>
      </c>
      <c r="FJ91" s="23">
        <v>0</v>
      </c>
      <c r="FK91" s="23">
        <v>0</v>
      </c>
      <c r="FL91" s="23">
        <v>0</v>
      </c>
      <c r="FM91" s="23">
        <v>80</v>
      </c>
      <c r="FN91" s="23" t="s">
        <v>152</v>
      </c>
      <c r="FO91" s="23" t="s">
        <v>444</v>
      </c>
      <c r="FP91" s="23">
        <v>0</v>
      </c>
      <c r="FQ91" s="23" t="s">
        <v>72</v>
      </c>
      <c r="FR91" s="23" t="s">
        <v>72</v>
      </c>
      <c r="FS91" s="23" t="s">
        <v>72</v>
      </c>
      <c r="FT91" s="23" t="s">
        <v>6509</v>
      </c>
      <c r="FU91" s="23" t="s">
        <v>6787</v>
      </c>
      <c r="FV91" s="23">
        <v>0</v>
      </c>
      <c r="FW91" s="23" t="s">
        <v>72</v>
      </c>
      <c r="FX91" s="23" t="s">
        <v>72</v>
      </c>
      <c r="FY91" s="23" t="s">
        <v>72</v>
      </c>
      <c r="FZ91" s="23" t="s">
        <v>6509</v>
      </c>
      <c r="GA91" s="23" t="s">
        <v>6787</v>
      </c>
      <c r="GB91" s="23" t="s">
        <v>72</v>
      </c>
      <c r="GC91" s="23" t="s">
        <v>72</v>
      </c>
      <c r="GD91" s="23" t="s">
        <v>72</v>
      </c>
      <c r="GE91" s="23" t="s">
        <v>72</v>
      </c>
      <c r="GF91" s="23">
        <v>41</v>
      </c>
      <c r="GG91" s="23">
        <v>41</v>
      </c>
      <c r="GH91" s="23">
        <v>41</v>
      </c>
      <c r="GI91" s="23">
        <v>0</v>
      </c>
      <c r="GJ91" s="23">
        <v>0</v>
      </c>
      <c r="GK91" s="23">
        <v>0</v>
      </c>
      <c r="GL91" s="23">
        <v>38</v>
      </c>
      <c r="GM91" s="23">
        <v>38</v>
      </c>
      <c r="GN91" s="23">
        <v>38</v>
      </c>
      <c r="GO91" s="23">
        <v>0</v>
      </c>
      <c r="GP91" s="23">
        <v>0</v>
      </c>
      <c r="GQ91" s="23">
        <v>0</v>
      </c>
      <c r="GR91" s="23">
        <v>0</v>
      </c>
      <c r="GS91" s="23">
        <v>0</v>
      </c>
      <c r="GT91" s="23">
        <v>0</v>
      </c>
      <c r="GU91" s="23">
        <v>0</v>
      </c>
      <c r="GV91" s="23">
        <v>0</v>
      </c>
      <c r="GW91" s="23">
        <v>0</v>
      </c>
      <c r="GX91" s="23">
        <v>0</v>
      </c>
      <c r="GY91" s="23">
        <v>0</v>
      </c>
      <c r="GZ91" s="23">
        <v>0</v>
      </c>
      <c r="HA91" s="23">
        <v>0</v>
      </c>
      <c r="HB91" s="23">
        <v>0</v>
      </c>
      <c r="HC91" s="23">
        <v>0</v>
      </c>
      <c r="HD91" s="23">
        <v>0</v>
      </c>
      <c r="HE91" s="23">
        <v>0</v>
      </c>
      <c r="HF91" s="23">
        <v>0</v>
      </c>
      <c r="HG91" s="23">
        <v>0</v>
      </c>
      <c r="HH91" s="23">
        <v>0</v>
      </c>
      <c r="HI91" s="23">
        <v>0</v>
      </c>
      <c r="HJ91" s="23">
        <v>0</v>
      </c>
      <c r="HK91" s="23">
        <v>0</v>
      </c>
      <c r="HL91" s="23">
        <v>0</v>
      </c>
      <c r="HM91" s="23">
        <v>0</v>
      </c>
      <c r="HN91" s="23">
        <v>0</v>
      </c>
      <c r="HO91" s="23">
        <v>0</v>
      </c>
      <c r="HP91" s="23" t="s">
        <v>68</v>
      </c>
      <c r="HQ91" s="23">
        <v>41</v>
      </c>
      <c r="HR91" s="23">
        <v>38</v>
      </c>
      <c r="HS91" s="23">
        <v>0</v>
      </c>
      <c r="HT91" s="23">
        <v>0</v>
      </c>
      <c r="HU91" s="23">
        <v>0</v>
      </c>
      <c r="HV91" s="23">
        <v>0</v>
      </c>
      <c r="HW91" s="22">
        <v>38</v>
      </c>
      <c r="HX91" s="22">
        <v>24</v>
      </c>
      <c r="HY91" s="23">
        <v>97</v>
      </c>
      <c r="HZ91" s="23">
        <v>13</v>
      </c>
      <c r="IA91" s="23"/>
      <c r="IB91" s="23"/>
      <c r="IC91" s="25" t="s">
        <v>7505</v>
      </c>
      <c r="ID91" s="26">
        <v>90</v>
      </c>
      <c r="IE91" s="260" t="s">
        <v>6420</v>
      </c>
      <c r="IF91" s="25" t="s">
        <v>7157</v>
      </c>
      <c r="IG91" s="260" t="s">
        <v>6421</v>
      </c>
      <c r="IH91" s="260" t="s">
        <v>6422</v>
      </c>
      <c r="II91" s="342" t="s">
        <v>6421</v>
      </c>
      <c r="IJ91" s="260">
        <v>44931</v>
      </c>
      <c r="IK91" s="261">
        <v>3</v>
      </c>
      <c r="IL91" s="262" t="s">
        <v>7176</v>
      </c>
      <c r="IM91" s="262" t="s">
        <v>6427</v>
      </c>
      <c r="IN91" s="262" t="s">
        <v>7177</v>
      </c>
      <c r="IO91" s="262" t="s">
        <v>72</v>
      </c>
      <c r="IP91" s="262" t="s">
        <v>72</v>
      </c>
      <c r="IQ91" s="262" t="s">
        <v>72</v>
      </c>
      <c r="IR91" s="262">
        <v>2</v>
      </c>
      <c r="IS91" s="262">
        <v>1</v>
      </c>
      <c r="IT91" s="262" t="s">
        <v>6406</v>
      </c>
      <c r="IU91" s="262" t="s">
        <v>6406</v>
      </c>
    </row>
    <row r="92" spans="1:255" ht="114.75">
      <c r="A92" s="22">
        <v>91</v>
      </c>
      <c r="B92" s="22" t="s">
        <v>6192</v>
      </c>
      <c r="C92" s="22" t="s">
        <v>277</v>
      </c>
      <c r="D92" s="22" t="s">
        <v>7030</v>
      </c>
      <c r="E92" s="22" t="s">
        <v>7025</v>
      </c>
      <c r="F92" s="22" t="s">
        <v>164</v>
      </c>
      <c r="G92" s="22" t="s">
        <v>7026</v>
      </c>
      <c r="H92" s="22" t="s">
        <v>7027</v>
      </c>
      <c r="I92" s="22">
        <v>2</v>
      </c>
      <c r="J92" s="22" t="s">
        <v>7028</v>
      </c>
      <c r="K92" s="24" t="s">
        <v>7165</v>
      </c>
      <c r="L92" s="24" t="s">
        <v>7308</v>
      </c>
      <c r="M92" s="22" t="s">
        <v>6334</v>
      </c>
      <c r="N92" s="22" t="s">
        <v>7506</v>
      </c>
      <c r="O92" s="22" t="s">
        <v>7179</v>
      </c>
      <c r="P92" s="22" t="s">
        <v>6131</v>
      </c>
      <c r="Q92" s="22" t="s">
        <v>7258</v>
      </c>
      <c r="R92" s="22" t="s">
        <v>7259</v>
      </c>
      <c r="S92" s="22" t="s">
        <v>7171</v>
      </c>
      <c r="T92" s="22" t="s">
        <v>7507</v>
      </c>
      <c r="U92" s="22">
        <v>91</v>
      </c>
      <c r="V92" s="22"/>
      <c r="W92" s="22" t="b">
        <v>1</v>
      </c>
      <c r="X92" s="22" t="b">
        <v>0</v>
      </c>
      <c r="Y92" s="22" t="s">
        <v>72</v>
      </c>
      <c r="Z92" s="22" t="b">
        <v>1</v>
      </c>
      <c r="AA92" s="22">
        <v>12</v>
      </c>
      <c r="AB92" s="22" t="b">
        <v>0</v>
      </c>
      <c r="AC92" s="22" t="b">
        <v>1</v>
      </c>
      <c r="AD92" s="22">
        <v>0</v>
      </c>
      <c r="AE92" s="22"/>
      <c r="AF92" s="22">
        <v>0</v>
      </c>
      <c r="AG92" s="22">
        <v>0</v>
      </c>
      <c r="AH92" s="23"/>
      <c r="AI92" s="350" t="s">
        <v>6292</v>
      </c>
      <c r="AJ92" s="350" t="s">
        <v>6291</v>
      </c>
      <c r="AK92" s="22">
        <v>4</v>
      </c>
      <c r="AL92" s="258" t="s">
        <v>5735</v>
      </c>
      <c r="AM92" s="258" t="s">
        <v>7239</v>
      </c>
      <c r="AN92" s="258" t="s">
        <v>5885</v>
      </c>
      <c r="AO92" s="22" t="s">
        <v>243</v>
      </c>
      <c r="AP92" s="23" t="s">
        <v>6291</v>
      </c>
      <c r="AQ92" s="23" t="s">
        <v>6291</v>
      </c>
      <c r="AR92" s="23">
        <v>0</v>
      </c>
      <c r="AS92" s="23" t="s">
        <v>72</v>
      </c>
      <c r="AT92" s="23" t="s">
        <v>72</v>
      </c>
      <c r="AU92" s="23" t="s">
        <v>72</v>
      </c>
      <c r="AV92" s="23" t="s">
        <v>277</v>
      </c>
      <c r="AW92" s="23" t="s">
        <v>277</v>
      </c>
      <c r="AX92" s="23" t="s">
        <v>72</v>
      </c>
      <c r="AY92" s="23" t="s">
        <v>72</v>
      </c>
      <c r="AZ92" s="23" t="s">
        <v>72</v>
      </c>
      <c r="BA92" s="23" t="s">
        <v>72</v>
      </c>
      <c r="BB92" s="23" t="s">
        <v>6335</v>
      </c>
      <c r="BC92" s="23" t="s">
        <v>7030</v>
      </c>
      <c r="BD92" s="23" t="s">
        <v>7030</v>
      </c>
      <c r="BE92" s="23">
        <v>0</v>
      </c>
      <c r="BF92" s="23" t="s">
        <v>72</v>
      </c>
      <c r="BG92" s="23" t="s">
        <v>72</v>
      </c>
      <c r="BH92" s="23" t="s">
        <v>72</v>
      </c>
      <c r="BI92" s="23" t="s">
        <v>6435</v>
      </c>
      <c r="BJ92" s="23" t="s">
        <v>639</v>
      </c>
      <c r="BK92" s="23">
        <v>0</v>
      </c>
      <c r="BL92" s="23" t="s">
        <v>72</v>
      </c>
      <c r="BM92" s="23" t="s">
        <v>72</v>
      </c>
      <c r="BN92" s="23" t="s">
        <v>72</v>
      </c>
      <c r="BO92" s="350">
        <v>3</v>
      </c>
      <c r="BP92" s="350">
        <v>3</v>
      </c>
      <c r="BQ92" s="350">
        <v>0</v>
      </c>
      <c r="BR92" s="350">
        <v>0</v>
      </c>
      <c r="BS92" s="350">
        <v>0</v>
      </c>
      <c r="BT92" s="351">
        <v>0</v>
      </c>
      <c r="BU92" s="23" t="s">
        <v>6551</v>
      </c>
      <c r="BV92" s="23" t="s">
        <v>39</v>
      </c>
      <c r="BW92" s="23" t="s">
        <v>72</v>
      </c>
      <c r="BX92" s="23" t="s">
        <v>72</v>
      </c>
      <c r="BY92" s="23" t="s">
        <v>72</v>
      </c>
      <c r="BZ92" s="23" t="s">
        <v>72</v>
      </c>
      <c r="CA92" s="23">
        <v>4</v>
      </c>
      <c r="CB92" s="23">
        <v>6</v>
      </c>
      <c r="CC92" s="23">
        <v>6</v>
      </c>
      <c r="CD92" s="23">
        <v>0</v>
      </c>
      <c r="CE92" s="23">
        <v>0</v>
      </c>
      <c r="CF92" s="23">
        <v>0</v>
      </c>
      <c r="CG92" s="23">
        <v>2</v>
      </c>
      <c r="CH92" s="23">
        <v>2</v>
      </c>
      <c r="CI92" s="23">
        <v>2</v>
      </c>
      <c r="CJ92" s="23">
        <v>0</v>
      </c>
      <c r="CK92" s="23">
        <v>0</v>
      </c>
      <c r="CL92" s="23">
        <v>0</v>
      </c>
      <c r="CM92" s="23">
        <v>0</v>
      </c>
      <c r="CN92" s="23">
        <v>0</v>
      </c>
      <c r="CO92" s="23">
        <v>0</v>
      </c>
      <c r="CP92" s="23">
        <v>0</v>
      </c>
      <c r="CQ92" s="23">
        <v>0</v>
      </c>
      <c r="CR92" s="23">
        <v>0</v>
      </c>
      <c r="CS92" s="23">
        <v>0</v>
      </c>
      <c r="CT92" s="23">
        <v>0</v>
      </c>
      <c r="CU92" s="23">
        <v>0</v>
      </c>
      <c r="CV92" s="23">
        <v>0</v>
      </c>
      <c r="CW92" s="23">
        <v>0</v>
      </c>
      <c r="CX92" s="23">
        <v>0</v>
      </c>
      <c r="CY92" s="23">
        <v>0</v>
      </c>
      <c r="CZ92" s="23">
        <v>0</v>
      </c>
      <c r="DA92" s="23">
        <v>0</v>
      </c>
      <c r="DB92" s="23">
        <v>0</v>
      </c>
      <c r="DC92" s="23">
        <v>0</v>
      </c>
      <c r="DD92" s="23">
        <v>0</v>
      </c>
      <c r="DE92" s="23">
        <v>0</v>
      </c>
      <c r="DF92" s="23">
        <v>0</v>
      </c>
      <c r="DG92" s="23">
        <v>0</v>
      </c>
      <c r="DH92" s="23">
        <v>0</v>
      </c>
      <c r="DI92" s="23">
        <v>0</v>
      </c>
      <c r="DJ92" s="23">
        <v>0</v>
      </c>
      <c r="DK92" s="23" t="s">
        <v>6552</v>
      </c>
      <c r="DL92" s="23" t="s">
        <v>6331</v>
      </c>
      <c r="DM92" s="23" t="s">
        <v>72</v>
      </c>
      <c r="DN92" s="23" t="s">
        <v>72</v>
      </c>
      <c r="DO92" s="23" t="s">
        <v>72</v>
      </c>
      <c r="DP92" s="23" t="s">
        <v>72</v>
      </c>
      <c r="DQ92" s="23" t="s">
        <v>7260</v>
      </c>
      <c r="DR92" s="23" t="s">
        <v>7175</v>
      </c>
      <c r="DS92" s="23" t="s">
        <v>72</v>
      </c>
      <c r="DT92" s="23" t="s">
        <v>72</v>
      </c>
      <c r="DU92" s="23" t="s">
        <v>72</v>
      </c>
      <c r="DV92" s="23" t="s">
        <v>72</v>
      </c>
      <c r="DW92" s="23">
        <v>80</v>
      </c>
      <c r="DX92" s="23">
        <v>120</v>
      </c>
      <c r="DY92" s="23">
        <v>120</v>
      </c>
      <c r="DZ92" s="23">
        <v>0</v>
      </c>
      <c r="EA92" s="23">
        <v>0</v>
      </c>
      <c r="EB92" s="23">
        <v>0</v>
      </c>
      <c r="EC92" s="23">
        <v>120</v>
      </c>
      <c r="ED92" s="23">
        <v>80</v>
      </c>
      <c r="EE92" s="23">
        <v>80</v>
      </c>
      <c r="EF92" s="23">
        <v>80</v>
      </c>
      <c r="EG92" s="23">
        <v>0</v>
      </c>
      <c r="EH92" s="23">
        <v>0</v>
      </c>
      <c r="EI92" s="23">
        <v>0</v>
      </c>
      <c r="EJ92" s="23">
        <v>80</v>
      </c>
      <c r="EK92" s="23">
        <v>0</v>
      </c>
      <c r="EL92" s="23">
        <v>0</v>
      </c>
      <c r="EM92" s="23">
        <v>0</v>
      </c>
      <c r="EN92" s="23">
        <v>0</v>
      </c>
      <c r="EO92" s="23">
        <v>0</v>
      </c>
      <c r="EP92" s="23">
        <v>0</v>
      </c>
      <c r="EQ92" s="23">
        <v>0</v>
      </c>
      <c r="ER92" s="23">
        <v>0</v>
      </c>
      <c r="ES92" s="23">
        <v>0</v>
      </c>
      <c r="ET92" s="23">
        <v>0</v>
      </c>
      <c r="EU92" s="23">
        <v>0</v>
      </c>
      <c r="EV92" s="23">
        <v>0</v>
      </c>
      <c r="EW92" s="23">
        <v>0</v>
      </c>
      <c r="EX92" s="23">
        <v>0</v>
      </c>
      <c r="EY92" s="23">
        <v>0</v>
      </c>
      <c r="EZ92" s="23">
        <v>0</v>
      </c>
      <c r="FA92" s="23">
        <v>0</v>
      </c>
      <c r="FB92" s="23">
        <v>0</v>
      </c>
      <c r="FC92" s="23">
        <v>0</v>
      </c>
      <c r="FD92" s="23">
        <v>0</v>
      </c>
      <c r="FE92" s="23">
        <v>0</v>
      </c>
      <c r="FF92" s="23">
        <v>0</v>
      </c>
      <c r="FG92" s="23">
        <v>0</v>
      </c>
      <c r="FH92" s="23">
        <v>0</v>
      </c>
      <c r="FI92" s="23">
        <v>0</v>
      </c>
      <c r="FJ92" s="23">
        <v>0</v>
      </c>
      <c r="FK92" s="23">
        <v>0</v>
      </c>
      <c r="FL92" s="23">
        <v>0</v>
      </c>
      <c r="FM92" s="23">
        <v>120</v>
      </c>
      <c r="FN92" s="23" t="s">
        <v>152</v>
      </c>
      <c r="FO92" s="23" t="s">
        <v>444</v>
      </c>
      <c r="FP92" s="23">
        <v>0</v>
      </c>
      <c r="FQ92" s="23" t="s">
        <v>72</v>
      </c>
      <c r="FR92" s="23" t="s">
        <v>72</v>
      </c>
      <c r="FS92" s="23" t="s">
        <v>72</v>
      </c>
      <c r="FT92" s="23" t="s">
        <v>6347</v>
      </c>
      <c r="FU92" s="23" t="s">
        <v>6339</v>
      </c>
      <c r="FV92" s="23">
        <v>0</v>
      </c>
      <c r="FW92" s="23" t="s">
        <v>72</v>
      </c>
      <c r="FX92" s="23" t="s">
        <v>72</v>
      </c>
      <c r="FY92" s="23" t="s">
        <v>72</v>
      </c>
      <c r="FZ92" s="23" t="s">
        <v>6347</v>
      </c>
      <c r="GA92" s="23" t="s">
        <v>6339</v>
      </c>
      <c r="GB92" s="23" t="s">
        <v>72</v>
      </c>
      <c r="GC92" s="23" t="s">
        <v>72</v>
      </c>
      <c r="GD92" s="23" t="s">
        <v>72</v>
      </c>
      <c r="GE92" s="23" t="s">
        <v>72</v>
      </c>
      <c r="GF92" s="23">
        <v>27</v>
      </c>
      <c r="GG92" s="23">
        <v>27</v>
      </c>
      <c r="GH92" s="23">
        <v>27</v>
      </c>
      <c r="GI92" s="23">
        <v>0</v>
      </c>
      <c r="GJ92" s="23">
        <v>0</v>
      </c>
      <c r="GK92" s="23">
        <v>0</v>
      </c>
      <c r="GL92" s="23">
        <v>33</v>
      </c>
      <c r="GM92" s="23">
        <v>33</v>
      </c>
      <c r="GN92" s="23">
        <v>33</v>
      </c>
      <c r="GO92" s="23">
        <v>0</v>
      </c>
      <c r="GP92" s="23">
        <v>0</v>
      </c>
      <c r="GQ92" s="23">
        <v>0</v>
      </c>
      <c r="GR92" s="23">
        <v>0</v>
      </c>
      <c r="GS92" s="23">
        <v>0</v>
      </c>
      <c r="GT92" s="23">
        <v>0</v>
      </c>
      <c r="GU92" s="23">
        <v>0</v>
      </c>
      <c r="GV92" s="23">
        <v>0</v>
      </c>
      <c r="GW92" s="23">
        <v>0</v>
      </c>
      <c r="GX92" s="23">
        <v>0</v>
      </c>
      <c r="GY92" s="23">
        <v>0</v>
      </c>
      <c r="GZ92" s="23">
        <v>0</v>
      </c>
      <c r="HA92" s="23">
        <v>0</v>
      </c>
      <c r="HB92" s="23">
        <v>0</v>
      </c>
      <c r="HC92" s="23">
        <v>0</v>
      </c>
      <c r="HD92" s="23">
        <v>0</v>
      </c>
      <c r="HE92" s="23">
        <v>0</v>
      </c>
      <c r="HF92" s="23">
        <v>0</v>
      </c>
      <c r="HG92" s="23">
        <v>0</v>
      </c>
      <c r="HH92" s="23">
        <v>0</v>
      </c>
      <c r="HI92" s="23">
        <v>0</v>
      </c>
      <c r="HJ92" s="23">
        <v>0</v>
      </c>
      <c r="HK92" s="23">
        <v>0</v>
      </c>
      <c r="HL92" s="23">
        <v>0</v>
      </c>
      <c r="HM92" s="23">
        <v>0</v>
      </c>
      <c r="HN92" s="23">
        <v>0</v>
      </c>
      <c r="HO92" s="23">
        <v>0</v>
      </c>
      <c r="HP92" s="23" t="s">
        <v>68</v>
      </c>
      <c r="HQ92" s="23">
        <v>27</v>
      </c>
      <c r="HR92" s="23">
        <v>33</v>
      </c>
      <c r="HS92" s="23">
        <v>0</v>
      </c>
      <c r="HT92" s="23">
        <v>0</v>
      </c>
      <c r="HU92" s="23">
        <v>0</v>
      </c>
      <c r="HV92" s="23">
        <v>0</v>
      </c>
      <c r="HW92" s="22">
        <v>27</v>
      </c>
      <c r="HX92" s="22">
        <v>15</v>
      </c>
      <c r="HY92" s="23">
        <v>97</v>
      </c>
      <c r="HZ92" s="23">
        <v>13</v>
      </c>
      <c r="IA92" s="23"/>
      <c r="IB92" s="23"/>
      <c r="IC92" s="25" t="s">
        <v>7508</v>
      </c>
      <c r="ID92" s="26">
        <v>91</v>
      </c>
      <c r="IE92" s="260" t="s">
        <v>6420</v>
      </c>
      <c r="IF92" s="25" t="s">
        <v>7158</v>
      </c>
      <c r="IG92" s="260" t="s">
        <v>6421</v>
      </c>
      <c r="IH92" s="260" t="s">
        <v>6422</v>
      </c>
      <c r="II92" s="342" t="s">
        <v>6421</v>
      </c>
      <c r="IJ92" s="260">
        <v>44931</v>
      </c>
      <c r="IK92" s="261">
        <v>3</v>
      </c>
      <c r="IL92" s="262" t="s">
        <v>7176</v>
      </c>
      <c r="IM92" s="262" t="s">
        <v>6427</v>
      </c>
      <c r="IN92" s="262" t="s">
        <v>7177</v>
      </c>
      <c r="IO92" s="262" t="s">
        <v>72</v>
      </c>
      <c r="IP92" s="262" t="s">
        <v>72</v>
      </c>
      <c r="IQ92" s="262" t="s">
        <v>72</v>
      </c>
      <c r="IR92" s="262">
        <v>2</v>
      </c>
      <c r="IS92" s="262">
        <v>1</v>
      </c>
      <c r="IT92" s="262" t="s">
        <v>6406</v>
      </c>
      <c r="IU92" s="262" t="s">
        <v>6406</v>
      </c>
    </row>
    <row r="93" spans="1:255" ht="114.75">
      <c r="A93" s="22">
        <v>92</v>
      </c>
      <c r="B93" s="22" t="s">
        <v>6192</v>
      </c>
      <c r="C93" s="22" t="s">
        <v>277</v>
      </c>
      <c r="D93" s="22" t="s">
        <v>7036</v>
      </c>
      <c r="E93" s="22" t="s">
        <v>7031</v>
      </c>
      <c r="F93" s="22" t="s">
        <v>164</v>
      </c>
      <c r="G93" s="22" t="s">
        <v>7032</v>
      </c>
      <c r="H93" s="22" t="s">
        <v>7033</v>
      </c>
      <c r="I93" s="22">
        <v>2</v>
      </c>
      <c r="J93" s="22" t="s">
        <v>7034</v>
      </c>
      <c r="K93" s="24" t="s">
        <v>7165</v>
      </c>
      <c r="L93" s="24" t="s">
        <v>7308</v>
      </c>
      <c r="M93" s="22" t="s">
        <v>6334</v>
      </c>
      <c r="N93" s="22" t="s">
        <v>7509</v>
      </c>
      <c r="O93" s="22" t="s">
        <v>7168</v>
      </c>
      <c r="P93" s="22" t="s">
        <v>6131</v>
      </c>
      <c r="Q93" s="22" t="s">
        <v>7445</v>
      </c>
      <c r="R93" s="22" t="s">
        <v>7446</v>
      </c>
      <c r="S93" s="22" t="s">
        <v>7171</v>
      </c>
      <c r="T93" s="22" t="s">
        <v>7395</v>
      </c>
      <c r="U93" s="22">
        <v>92</v>
      </c>
      <c r="V93" s="22"/>
      <c r="W93" s="22" t="b">
        <v>0</v>
      </c>
      <c r="X93" s="22" t="b">
        <v>0</v>
      </c>
      <c r="Y93" s="22" t="s">
        <v>72</v>
      </c>
      <c r="Z93" s="22" t="b">
        <v>1</v>
      </c>
      <c r="AA93" s="22">
        <v>14</v>
      </c>
      <c r="AB93" s="22" t="b">
        <v>0</v>
      </c>
      <c r="AC93" s="22" t="b">
        <v>1</v>
      </c>
      <c r="AD93" s="22">
        <v>0</v>
      </c>
      <c r="AE93" s="22"/>
      <c r="AF93" s="22">
        <v>0</v>
      </c>
      <c r="AG93" s="22">
        <v>0</v>
      </c>
      <c r="AH93" s="23"/>
      <c r="AI93" s="350" t="s">
        <v>6292</v>
      </c>
      <c r="AJ93" s="350" t="s">
        <v>6291</v>
      </c>
      <c r="AK93" s="22">
        <v>4</v>
      </c>
      <c r="AL93" s="258" t="s">
        <v>5735</v>
      </c>
      <c r="AM93" s="258" t="s">
        <v>7239</v>
      </c>
      <c r="AN93" s="258" t="s">
        <v>5885</v>
      </c>
      <c r="AO93" s="22" t="s">
        <v>243</v>
      </c>
      <c r="AP93" s="23" t="s">
        <v>6291</v>
      </c>
      <c r="AQ93" s="23" t="s">
        <v>6291</v>
      </c>
      <c r="AR93" s="23">
        <v>0</v>
      </c>
      <c r="AS93" s="23" t="s">
        <v>72</v>
      </c>
      <c r="AT93" s="23" t="s">
        <v>72</v>
      </c>
      <c r="AU93" s="23" t="s">
        <v>72</v>
      </c>
      <c r="AV93" s="23" t="s">
        <v>277</v>
      </c>
      <c r="AW93" s="23" t="s">
        <v>277</v>
      </c>
      <c r="AX93" s="23" t="s">
        <v>72</v>
      </c>
      <c r="AY93" s="23" t="s">
        <v>72</v>
      </c>
      <c r="AZ93" s="23" t="s">
        <v>72</v>
      </c>
      <c r="BA93" s="23" t="s">
        <v>72</v>
      </c>
      <c r="BB93" s="23" t="s">
        <v>6335</v>
      </c>
      <c r="BC93" s="23" t="s">
        <v>7036</v>
      </c>
      <c r="BD93" s="23" t="s">
        <v>7036</v>
      </c>
      <c r="BE93" s="23">
        <v>0</v>
      </c>
      <c r="BF93" s="23" t="s">
        <v>72</v>
      </c>
      <c r="BG93" s="23" t="s">
        <v>72</v>
      </c>
      <c r="BH93" s="23" t="s">
        <v>72</v>
      </c>
      <c r="BI93" s="23" t="s">
        <v>569</v>
      </c>
      <c r="BJ93" s="23" t="s">
        <v>639</v>
      </c>
      <c r="BK93" s="23">
        <v>0</v>
      </c>
      <c r="BL93" s="23" t="s">
        <v>72</v>
      </c>
      <c r="BM93" s="23" t="s">
        <v>72</v>
      </c>
      <c r="BN93" s="23" t="s">
        <v>72</v>
      </c>
      <c r="BO93" s="350">
        <v>3</v>
      </c>
      <c r="BP93" s="350">
        <v>3</v>
      </c>
      <c r="BQ93" s="350">
        <v>0</v>
      </c>
      <c r="BR93" s="350">
        <v>0</v>
      </c>
      <c r="BS93" s="350">
        <v>0</v>
      </c>
      <c r="BT93" s="351">
        <v>0</v>
      </c>
      <c r="BU93" s="23" t="s">
        <v>6897</v>
      </c>
      <c r="BV93" s="23" t="s">
        <v>39</v>
      </c>
      <c r="BW93" s="23" t="s">
        <v>72</v>
      </c>
      <c r="BX93" s="23" t="s">
        <v>72</v>
      </c>
      <c r="BY93" s="23" t="s">
        <v>72</v>
      </c>
      <c r="BZ93" s="23" t="s">
        <v>72</v>
      </c>
      <c r="CA93" s="23">
        <v>4</v>
      </c>
      <c r="CB93" s="23">
        <v>4</v>
      </c>
      <c r="CC93" s="23">
        <v>2</v>
      </c>
      <c r="CD93" s="23">
        <v>0</v>
      </c>
      <c r="CE93" s="23">
        <v>0</v>
      </c>
      <c r="CF93" s="23">
        <v>0</v>
      </c>
      <c r="CG93" s="23">
        <v>2</v>
      </c>
      <c r="CH93" s="23">
        <v>2</v>
      </c>
      <c r="CI93" s="23">
        <v>2</v>
      </c>
      <c r="CJ93" s="23">
        <v>0</v>
      </c>
      <c r="CK93" s="23">
        <v>0</v>
      </c>
      <c r="CL93" s="23">
        <v>0</v>
      </c>
      <c r="CM93" s="23">
        <v>0</v>
      </c>
      <c r="CN93" s="23">
        <v>0</v>
      </c>
      <c r="CO93" s="23">
        <v>0</v>
      </c>
      <c r="CP93" s="23">
        <v>0</v>
      </c>
      <c r="CQ93" s="23">
        <v>0</v>
      </c>
      <c r="CR93" s="23">
        <v>0</v>
      </c>
      <c r="CS93" s="23">
        <v>0</v>
      </c>
      <c r="CT93" s="23">
        <v>0</v>
      </c>
      <c r="CU93" s="23">
        <v>0</v>
      </c>
      <c r="CV93" s="23">
        <v>0</v>
      </c>
      <c r="CW93" s="23">
        <v>0</v>
      </c>
      <c r="CX93" s="23">
        <v>0</v>
      </c>
      <c r="CY93" s="23">
        <v>0</v>
      </c>
      <c r="CZ93" s="23">
        <v>0</v>
      </c>
      <c r="DA93" s="23">
        <v>0</v>
      </c>
      <c r="DB93" s="23">
        <v>0</v>
      </c>
      <c r="DC93" s="23">
        <v>0</v>
      </c>
      <c r="DD93" s="23">
        <v>0</v>
      </c>
      <c r="DE93" s="23">
        <v>0</v>
      </c>
      <c r="DF93" s="23">
        <v>0</v>
      </c>
      <c r="DG93" s="23">
        <v>0</v>
      </c>
      <c r="DH93" s="23">
        <v>0</v>
      </c>
      <c r="DI93" s="23">
        <v>0</v>
      </c>
      <c r="DJ93" s="23">
        <v>0</v>
      </c>
      <c r="DK93" s="23" t="s">
        <v>6898</v>
      </c>
      <c r="DL93" s="23" t="s">
        <v>6331</v>
      </c>
      <c r="DM93" s="23" t="s">
        <v>72</v>
      </c>
      <c r="DN93" s="23" t="s">
        <v>72</v>
      </c>
      <c r="DO93" s="23" t="s">
        <v>72</v>
      </c>
      <c r="DP93" s="23" t="s">
        <v>72</v>
      </c>
      <c r="DQ93" s="23" t="s">
        <v>7448</v>
      </c>
      <c r="DR93" s="23" t="s">
        <v>7175</v>
      </c>
      <c r="DS93" s="23" t="s">
        <v>72</v>
      </c>
      <c r="DT93" s="23" t="s">
        <v>72</v>
      </c>
      <c r="DU93" s="23" t="s">
        <v>72</v>
      </c>
      <c r="DV93" s="23" t="s">
        <v>72</v>
      </c>
      <c r="DW93" s="23">
        <v>80</v>
      </c>
      <c r="DX93" s="23">
        <v>80</v>
      </c>
      <c r="DY93" s="23">
        <v>40</v>
      </c>
      <c r="DZ93" s="23">
        <v>0</v>
      </c>
      <c r="EA93" s="23">
        <v>0</v>
      </c>
      <c r="EB93" s="23">
        <v>0</v>
      </c>
      <c r="EC93" s="23">
        <v>80</v>
      </c>
      <c r="ED93" s="23">
        <v>80</v>
      </c>
      <c r="EE93" s="23">
        <v>80</v>
      </c>
      <c r="EF93" s="23">
        <v>80</v>
      </c>
      <c r="EG93" s="23">
        <v>0</v>
      </c>
      <c r="EH93" s="23">
        <v>0</v>
      </c>
      <c r="EI93" s="23">
        <v>0</v>
      </c>
      <c r="EJ93" s="23">
        <v>80</v>
      </c>
      <c r="EK93" s="23">
        <v>0</v>
      </c>
      <c r="EL93" s="23">
        <v>0</v>
      </c>
      <c r="EM93" s="23">
        <v>0</v>
      </c>
      <c r="EN93" s="23">
        <v>0</v>
      </c>
      <c r="EO93" s="23">
        <v>0</v>
      </c>
      <c r="EP93" s="23">
        <v>0</v>
      </c>
      <c r="EQ93" s="23">
        <v>0</v>
      </c>
      <c r="ER93" s="23">
        <v>0</v>
      </c>
      <c r="ES93" s="23">
        <v>0</v>
      </c>
      <c r="ET93" s="23">
        <v>0</v>
      </c>
      <c r="EU93" s="23">
        <v>0</v>
      </c>
      <c r="EV93" s="23">
        <v>0</v>
      </c>
      <c r="EW93" s="23">
        <v>0</v>
      </c>
      <c r="EX93" s="23">
        <v>0</v>
      </c>
      <c r="EY93" s="23">
        <v>0</v>
      </c>
      <c r="EZ93" s="23">
        <v>0</v>
      </c>
      <c r="FA93" s="23">
        <v>0</v>
      </c>
      <c r="FB93" s="23">
        <v>0</v>
      </c>
      <c r="FC93" s="23">
        <v>0</v>
      </c>
      <c r="FD93" s="23">
        <v>0</v>
      </c>
      <c r="FE93" s="23">
        <v>0</v>
      </c>
      <c r="FF93" s="23">
        <v>0</v>
      </c>
      <c r="FG93" s="23">
        <v>0</v>
      </c>
      <c r="FH93" s="23">
        <v>0</v>
      </c>
      <c r="FI93" s="23">
        <v>0</v>
      </c>
      <c r="FJ93" s="23">
        <v>0</v>
      </c>
      <c r="FK93" s="23">
        <v>0</v>
      </c>
      <c r="FL93" s="23">
        <v>0</v>
      </c>
      <c r="FM93" s="23">
        <v>80</v>
      </c>
      <c r="FN93" s="23" t="s">
        <v>152</v>
      </c>
      <c r="FO93" s="23" t="s">
        <v>444</v>
      </c>
      <c r="FP93" s="23">
        <v>0</v>
      </c>
      <c r="FQ93" s="23" t="s">
        <v>72</v>
      </c>
      <c r="FR93" s="23" t="s">
        <v>72</v>
      </c>
      <c r="FS93" s="23" t="s">
        <v>72</v>
      </c>
      <c r="FT93" s="23" t="s">
        <v>6341</v>
      </c>
      <c r="FU93" s="23" t="s">
        <v>6581</v>
      </c>
      <c r="FV93" s="23">
        <v>0</v>
      </c>
      <c r="FW93" s="23" t="s">
        <v>72</v>
      </c>
      <c r="FX93" s="23" t="s">
        <v>72</v>
      </c>
      <c r="FY93" s="23" t="s">
        <v>72</v>
      </c>
      <c r="FZ93" s="23" t="s">
        <v>6341</v>
      </c>
      <c r="GA93" s="23" t="s">
        <v>6581</v>
      </c>
      <c r="GB93" s="23" t="s">
        <v>72</v>
      </c>
      <c r="GC93" s="23" t="s">
        <v>72</v>
      </c>
      <c r="GD93" s="23" t="s">
        <v>72</v>
      </c>
      <c r="GE93" s="23" t="s">
        <v>72</v>
      </c>
      <c r="GF93" s="23">
        <v>24</v>
      </c>
      <c r="GG93" s="23">
        <v>24</v>
      </c>
      <c r="GH93" s="23">
        <v>24</v>
      </c>
      <c r="GI93" s="23">
        <v>0</v>
      </c>
      <c r="GJ93" s="23">
        <v>0</v>
      </c>
      <c r="GK93" s="23">
        <v>0</v>
      </c>
      <c r="GL93" s="23">
        <v>21</v>
      </c>
      <c r="GM93" s="23">
        <v>21</v>
      </c>
      <c r="GN93" s="23">
        <v>21</v>
      </c>
      <c r="GO93" s="23">
        <v>0</v>
      </c>
      <c r="GP93" s="23">
        <v>0</v>
      </c>
      <c r="GQ93" s="23">
        <v>0</v>
      </c>
      <c r="GR93" s="23">
        <v>0</v>
      </c>
      <c r="GS93" s="23">
        <v>0</v>
      </c>
      <c r="GT93" s="23">
        <v>0</v>
      </c>
      <c r="GU93" s="23">
        <v>0</v>
      </c>
      <c r="GV93" s="23">
        <v>0</v>
      </c>
      <c r="GW93" s="23">
        <v>0</v>
      </c>
      <c r="GX93" s="23">
        <v>0</v>
      </c>
      <c r="GY93" s="23">
        <v>0</v>
      </c>
      <c r="GZ93" s="23">
        <v>0</v>
      </c>
      <c r="HA93" s="23">
        <v>0</v>
      </c>
      <c r="HB93" s="23">
        <v>0</v>
      </c>
      <c r="HC93" s="23">
        <v>0</v>
      </c>
      <c r="HD93" s="23">
        <v>0</v>
      </c>
      <c r="HE93" s="23">
        <v>0</v>
      </c>
      <c r="HF93" s="23">
        <v>0</v>
      </c>
      <c r="HG93" s="23">
        <v>0</v>
      </c>
      <c r="HH93" s="23">
        <v>0</v>
      </c>
      <c r="HI93" s="23">
        <v>0</v>
      </c>
      <c r="HJ93" s="23">
        <v>0</v>
      </c>
      <c r="HK93" s="23">
        <v>0</v>
      </c>
      <c r="HL93" s="23">
        <v>0</v>
      </c>
      <c r="HM93" s="23">
        <v>0</v>
      </c>
      <c r="HN93" s="23">
        <v>0</v>
      </c>
      <c r="HO93" s="23">
        <v>0</v>
      </c>
      <c r="HP93" s="23" t="s">
        <v>68</v>
      </c>
      <c r="HQ93" s="23">
        <v>24</v>
      </c>
      <c r="HR93" s="23">
        <v>21</v>
      </c>
      <c r="HS93" s="23">
        <v>0</v>
      </c>
      <c r="HT93" s="23">
        <v>0</v>
      </c>
      <c r="HU93" s="23">
        <v>0</v>
      </c>
      <c r="HV93" s="23">
        <v>0</v>
      </c>
      <c r="HW93" s="22">
        <v>21</v>
      </c>
      <c r="HX93" s="22">
        <v>7</v>
      </c>
      <c r="HY93" s="23">
        <v>97</v>
      </c>
      <c r="HZ93" s="23">
        <v>13</v>
      </c>
      <c r="IA93" s="23"/>
      <c r="IB93" s="23"/>
      <c r="IC93" s="25" t="s">
        <v>7510</v>
      </c>
      <c r="ID93" s="26">
        <v>92</v>
      </c>
      <c r="IE93" s="260" t="s">
        <v>6420</v>
      </c>
      <c r="IF93" s="25" t="s">
        <v>7159</v>
      </c>
      <c r="IG93" s="260" t="s">
        <v>6421</v>
      </c>
      <c r="IH93" s="260" t="s">
        <v>6422</v>
      </c>
      <c r="II93" s="342" t="s">
        <v>6421</v>
      </c>
      <c r="IJ93" s="260">
        <v>44931</v>
      </c>
      <c r="IK93" s="261">
        <v>3</v>
      </c>
      <c r="IL93" s="262" t="s">
        <v>7176</v>
      </c>
      <c r="IM93" s="262" t="s">
        <v>6427</v>
      </c>
      <c r="IN93" s="262" t="s">
        <v>7177</v>
      </c>
      <c r="IO93" s="262" t="s">
        <v>72</v>
      </c>
      <c r="IP93" s="262" t="s">
        <v>72</v>
      </c>
      <c r="IQ93" s="262" t="s">
        <v>72</v>
      </c>
      <c r="IR93" s="262">
        <v>2</v>
      </c>
      <c r="IS93" s="262">
        <v>1</v>
      </c>
      <c r="IT93" s="262" t="s">
        <v>6406</v>
      </c>
      <c r="IU93" s="262" t="s">
        <v>6406</v>
      </c>
    </row>
    <row r="94" spans="1:255" ht="114.75">
      <c r="A94" s="22">
        <v>93</v>
      </c>
      <c r="B94" s="22" t="s">
        <v>6192</v>
      </c>
      <c r="C94" s="22" t="s">
        <v>277</v>
      </c>
      <c r="D94" s="22" t="s">
        <v>7042</v>
      </c>
      <c r="E94" s="22" t="s">
        <v>7037</v>
      </c>
      <c r="F94" s="22" t="s">
        <v>164</v>
      </c>
      <c r="G94" s="22" t="s">
        <v>7038</v>
      </c>
      <c r="H94" s="22" t="s">
        <v>7039</v>
      </c>
      <c r="I94" s="22">
        <v>2</v>
      </c>
      <c r="J94" s="22" t="s">
        <v>7040</v>
      </c>
      <c r="K94" s="24" t="s">
        <v>7165</v>
      </c>
      <c r="L94" s="24" t="s">
        <v>7308</v>
      </c>
      <c r="M94" s="22" t="s">
        <v>6334</v>
      </c>
      <c r="N94" s="22" t="s">
        <v>7511</v>
      </c>
      <c r="O94" s="22" t="s">
        <v>7168</v>
      </c>
      <c r="P94" s="22" t="s">
        <v>6131</v>
      </c>
      <c r="Q94" s="22" t="s">
        <v>7169</v>
      </c>
      <c r="R94" s="22" t="s">
        <v>7170</v>
      </c>
      <c r="S94" s="22" t="s">
        <v>7171</v>
      </c>
      <c r="T94" s="22" t="s">
        <v>7507</v>
      </c>
      <c r="U94" s="22">
        <v>93</v>
      </c>
      <c r="V94" s="22"/>
      <c r="W94" s="22" t="b">
        <v>1</v>
      </c>
      <c r="X94" s="22" t="b">
        <v>0</v>
      </c>
      <c r="Y94" s="22" t="s">
        <v>72</v>
      </c>
      <c r="Z94" s="22" t="b">
        <v>1</v>
      </c>
      <c r="AA94" s="22">
        <v>11</v>
      </c>
      <c r="AB94" s="22" t="b">
        <v>0</v>
      </c>
      <c r="AC94" s="22" t="b">
        <v>1</v>
      </c>
      <c r="AD94" s="22">
        <v>0</v>
      </c>
      <c r="AE94" s="22"/>
      <c r="AF94" s="22">
        <v>0</v>
      </c>
      <c r="AG94" s="22">
        <v>0</v>
      </c>
      <c r="AH94" s="23"/>
      <c r="AI94" s="350" t="s">
        <v>6292</v>
      </c>
      <c r="AJ94" s="350" t="s">
        <v>6291</v>
      </c>
      <c r="AK94" s="22">
        <v>4</v>
      </c>
      <c r="AL94" s="258" t="s">
        <v>5735</v>
      </c>
      <c r="AM94" s="258" t="s">
        <v>7239</v>
      </c>
      <c r="AN94" s="258" t="s">
        <v>7244</v>
      </c>
      <c r="AO94" s="22" t="s">
        <v>243</v>
      </c>
      <c r="AP94" s="23" t="s">
        <v>6291</v>
      </c>
      <c r="AQ94" s="23" t="s">
        <v>6291</v>
      </c>
      <c r="AR94" s="23">
        <v>0</v>
      </c>
      <c r="AS94" s="23" t="s">
        <v>72</v>
      </c>
      <c r="AT94" s="23" t="s">
        <v>72</v>
      </c>
      <c r="AU94" s="23" t="s">
        <v>72</v>
      </c>
      <c r="AV94" s="23" t="s">
        <v>277</v>
      </c>
      <c r="AW94" s="23" t="s">
        <v>277</v>
      </c>
      <c r="AX94" s="23" t="s">
        <v>72</v>
      </c>
      <c r="AY94" s="23" t="s">
        <v>72</v>
      </c>
      <c r="AZ94" s="23" t="s">
        <v>72</v>
      </c>
      <c r="BA94" s="23" t="s">
        <v>72</v>
      </c>
      <c r="BB94" s="23" t="s">
        <v>6335</v>
      </c>
      <c r="BC94" s="23" t="s">
        <v>7042</v>
      </c>
      <c r="BD94" s="23" t="s">
        <v>7042</v>
      </c>
      <c r="BE94" s="23">
        <v>0</v>
      </c>
      <c r="BF94" s="23" t="s">
        <v>72</v>
      </c>
      <c r="BG94" s="23" t="s">
        <v>72</v>
      </c>
      <c r="BH94" s="23" t="s">
        <v>72</v>
      </c>
      <c r="BI94" s="23" t="s">
        <v>569</v>
      </c>
      <c r="BJ94" s="23" t="s">
        <v>639</v>
      </c>
      <c r="BK94" s="23">
        <v>0</v>
      </c>
      <c r="BL94" s="23" t="s">
        <v>72</v>
      </c>
      <c r="BM94" s="23" t="s">
        <v>72</v>
      </c>
      <c r="BN94" s="23" t="s">
        <v>72</v>
      </c>
      <c r="BO94" s="350">
        <v>3</v>
      </c>
      <c r="BP94" s="350">
        <v>3</v>
      </c>
      <c r="BQ94" s="350">
        <v>0</v>
      </c>
      <c r="BR94" s="350">
        <v>0</v>
      </c>
      <c r="BS94" s="350">
        <v>0</v>
      </c>
      <c r="BT94" s="351">
        <v>0</v>
      </c>
      <c r="BU94" s="23" t="s">
        <v>38</v>
      </c>
      <c r="BV94" s="23" t="s">
        <v>39</v>
      </c>
      <c r="BW94" s="23" t="s">
        <v>72</v>
      </c>
      <c r="BX94" s="23" t="s">
        <v>72</v>
      </c>
      <c r="BY94" s="23" t="s">
        <v>72</v>
      </c>
      <c r="BZ94" s="23" t="s">
        <v>72</v>
      </c>
      <c r="CA94" s="23">
        <v>4</v>
      </c>
      <c r="CB94" s="23">
        <v>4</v>
      </c>
      <c r="CC94" s="23">
        <v>4</v>
      </c>
      <c r="CD94" s="23">
        <v>0</v>
      </c>
      <c r="CE94" s="23">
        <v>0</v>
      </c>
      <c r="CF94" s="23">
        <v>0</v>
      </c>
      <c r="CG94" s="23">
        <v>2</v>
      </c>
      <c r="CH94" s="23">
        <v>2</v>
      </c>
      <c r="CI94" s="23">
        <v>2</v>
      </c>
      <c r="CJ94" s="23">
        <v>0</v>
      </c>
      <c r="CK94" s="23">
        <v>0</v>
      </c>
      <c r="CL94" s="23">
        <v>0</v>
      </c>
      <c r="CM94" s="23">
        <v>0</v>
      </c>
      <c r="CN94" s="23">
        <v>0</v>
      </c>
      <c r="CO94" s="23">
        <v>0</v>
      </c>
      <c r="CP94" s="23">
        <v>0</v>
      </c>
      <c r="CQ94" s="23">
        <v>0</v>
      </c>
      <c r="CR94" s="23">
        <v>0</v>
      </c>
      <c r="CS94" s="23">
        <v>0</v>
      </c>
      <c r="CT94" s="23">
        <v>0</v>
      </c>
      <c r="CU94" s="23">
        <v>0</v>
      </c>
      <c r="CV94" s="23">
        <v>0</v>
      </c>
      <c r="CW94" s="23">
        <v>0</v>
      </c>
      <c r="CX94" s="23">
        <v>0</v>
      </c>
      <c r="CY94" s="23">
        <v>0</v>
      </c>
      <c r="CZ94" s="23">
        <v>0</v>
      </c>
      <c r="DA94" s="23">
        <v>0</v>
      </c>
      <c r="DB94" s="23">
        <v>0</v>
      </c>
      <c r="DC94" s="23">
        <v>0</v>
      </c>
      <c r="DD94" s="23">
        <v>0</v>
      </c>
      <c r="DE94" s="23">
        <v>0</v>
      </c>
      <c r="DF94" s="23">
        <v>0</v>
      </c>
      <c r="DG94" s="23">
        <v>0</v>
      </c>
      <c r="DH94" s="23">
        <v>0</v>
      </c>
      <c r="DI94" s="23">
        <v>0</v>
      </c>
      <c r="DJ94" s="23">
        <v>0</v>
      </c>
      <c r="DK94" s="23" t="s">
        <v>6331</v>
      </c>
      <c r="DL94" s="23" t="s">
        <v>6331</v>
      </c>
      <c r="DM94" s="23" t="s">
        <v>72</v>
      </c>
      <c r="DN94" s="23" t="s">
        <v>72</v>
      </c>
      <c r="DO94" s="23" t="s">
        <v>72</v>
      </c>
      <c r="DP94" s="23" t="s">
        <v>72</v>
      </c>
      <c r="DQ94" s="23" t="s">
        <v>7175</v>
      </c>
      <c r="DR94" s="23" t="s">
        <v>7175</v>
      </c>
      <c r="DS94" s="23" t="s">
        <v>72</v>
      </c>
      <c r="DT94" s="23" t="s">
        <v>72</v>
      </c>
      <c r="DU94" s="23" t="s">
        <v>72</v>
      </c>
      <c r="DV94" s="23" t="s">
        <v>72</v>
      </c>
      <c r="DW94" s="23">
        <v>80</v>
      </c>
      <c r="DX94" s="23">
        <v>80</v>
      </c>
      <c r="DY94" s="23">
        <v>80</v>
      </c>
      <c r="DZ94" s="23">
        <v>0</v>
      </c>
      <c r="EA94" s="23">
        <v>0</v>
      </c>
      <c r="EB94" s="23">
        <v>0</v>
      </c>
      <c r="EC94" s="23">
        <v>80</v>
      </c>
      <c r="ED94" s="23">
        <v>80</v>
      </c>
      <c r="EE94" s="23">
        <v>80</v>
      </c>
      <c r="EF94" s="23">
        <v>80</v>
      </c>
      <c r="EG94" s="23">
        <v>0</v>
      </c>
      <c r="EH94" s="23">
        <v>0</v>
      </c>
      <c r="EI94" s="23">
        <v>0</v>
      </c>
      <c r="EJ94" s="23">
        <v>80</v>
      </c>
      <c r="EK94" s="23">
        <v>0</v>
      </c>
      <c r="EL94" s="23">
        <v>0</v>
      </c>
      <c r="EM94" s="23">
        <v>0</v>
      </c>
      <c r="EN94" s="23">
        <v>0</v>
      </c>
      <c r="EO94" s="23">
        <v>0</v>
      </c>
      <c r="EP94" s="23">
        <v>0</v>
      </c>
      <c r="EQ94" s="23">
        <v>0</v>
      </c>
      <c r="ER94" s="23">
        <v>0</v>
      </c>
      <c r="ES94" s="23">
        <v>0</v>
      </c>
      <c r="ET94" s="23">
        <v>0</v>
      </c>
      <c r="EU94" s="23">
        <v>0</v>
      </c>
      <c r="EV94" s="23">
        <v>0</v>
      </c>
      <c r="EW94" s="23">
        <v>0</v>
      </c>
      <c r="EX94" s="23">
        <v>0</v>
      </c>
      <c r="EY94" s="23">
        <v>0</v>
      </c>
      <c r="EZ94" s="23">
        <v>0</v>
      </c>
      <c r="FA94" s="23">
        <v>0</v>
      </c>
      <c r="FB94" s="23">
        <v>0</v>
      </c>
      <c r="FC94" s="23">
        <v>0</v>
      </c>
      <c r="FD94" s="23">
        <v>0</v>
      </c>
      <c r="FE94" s="23">
        <v>0</v>
      </c>
      <c r="FF94" s="23">
        <v>0</v>
      </c>
      <c r="FG94" s="23">
        <v>0</v>
      </c>
      <c r="FH94" s="23">
        <v>0</v>
      </c>
      <c r="FI94" s="23">
        <v>0</v>
      </c>
      <c r="FJ94" s="23">
        <v>0</v>
      </c>
      <c r="FK94" s="23">
        <v>0</v>
      </c>
      <c r="FL94" s="23">
        <v>0</v>
      </c>
      <c r="FM94" s="23">
        <v>80</v>
      </c>
      <c r="FN94" s="23" t="s">
        <v>152</v>
      </c>
      <c r="FO94" s="23" t="s">
        <v>444</v>
      </c>
      <c r="FP94" s="23">
        <v>0</v>
      </c>
      <c r="FQ94" s="23" t="s">
        <v>72</v>
      </c>
      <c r="FR94" s="23" t="s">
        <v>72</v>
      </c>
      <c r="FS94" s="23" t="s">
        <v>72</v>
      </c>
      <c r="FT94" s="23" t="s">
        <v>6347</v>
      </c>
      <c r="FU94" s="23" t="s">
        <v>6339</v>
      </c>
      <c r="FV94" s="23">
        <v>0</v>
      </c>
      <c r="FW94" s="23" t="s">
        <v>72</v>
      </c>
      <c r="FX94" s="23" t="s">
        <v>72</v>
      </c>
      <c r="FY94" s="23" t="s">
        <v>72</v>
      </c>
      <c r="FZ94" s="23" t="s">
        <v>6347</v>
      </c>
      <c r="GA94" s="23" t="s">
        <v>6339</v>
      </c>
      <c r="GB94" s="23" t="s">
        <v>72</v>
      </c>
      <c r="GC94" s="23" t="s">
        <v>72</v>
      </c>
      <c r="GD94" s="23" t="s">
        <v>72</v>
      </c>
      <c r="GE94" s="23" t="s">
        <v>72</v>
      </c>
      <c r="GF94" s="23">
        <v>27</v>
      </c>
      <c r="GG94" s="23">
        <v>27</v>
      </c>
      <c r="GH94" s="23">
        <v>27</v>
      </c>
      <c r="GI94" s="23">
        <v>0</v>
      </c>
      <c r="GJ94" s="23">
        <v>0</v>
      </c>
      <c r="GK94" s="23">
        <v>0</v>
      </c>
      <c r="GL94" s="23">
        <v>33</v>
      </c>
      <c r="GM94" s="23">
        <v>33</v>
      </c>
      <c r="GN94" s="23">
        <v>33</v>
      </c>
      <c r="GO94" s="23">
        <v>0</v>
      </c>
      <c r="GP94" s="23">
        <v>0</v>
      </c>
      <c r="GQ94" s="23">
        <v>0</v>
      </c>
      <c r="GR94" s="23">
        <v>0</v>
      </c>
      <c r="GS94" s="23">
        <v>0</v>
      </c>
      <c r="GT94" s="23">
        <v>0</v>
      </c>
      <c r="GU94" s="23">
        <v>0</v>
      </c>
      <c r="GV94" s="23">
        <v>0</v>
      </c>
      <c r="GW94" s="23">
        <v>0</v>
      </c>
      <c r="GX94" s="23">
        <v>0</v>
      </c>
      <c r="GY94" s="23">
        <v>0</v>
      </c>
      <c r="GZ94" s="23">
        <v>0</v>
      </c>
      <c r="HA94" s="23">
        <v>0</v>
      </c>
      <c r="HB94" s="23">
        <v>0</v>
      </c>
      <c r="HC94" s="23">
        <v>0</v>
      </c>
      <c r="HD94" s="23">
        <v>0</v>
      </c>
      <c r="HE94" s="23">
        <v>0</v>
      </c>
      <c r="HF94" s="23">
        <v>0</v>
      </c>
      <c r="HG94" s="23">
        <v>0</v>
      </c>
      <c r="HH94" s="23">
        <v>0</v>
      </c>
      <c r="HI94" s="23">
        <v>0</v>
      </c>
      <c r="HJ94" s="23">
        <v>0</v>
      </c>
      <c r="HK94" s="23">
        <v>0</v>
      </c>
      <c r="HL94" s="23">
        <v>0</v>
      </c>
      <c r="HM94" s="23">
        <v>0</v>
      </c>
      <c r="HN94" s="23">
        <v>0</v>
      </c>
      <c r="HO94" s="23">
        <v>0</v>
      </c>
      <c r="HP94" s="23" t="s">
        <v>68</v>
      </c>
      <c r="HQ94" s="23">
        <v>27</v>
      </c>
      <c r="HR94" s="23">
        <v>33</v>
      </c>
      <c r="HS94" s="23">
        <v>0</v>
      </c>
      <c r="HT94" s="23">
        <v>0</v>
      </c>
      <c r="HU94" s="23">
        <v>0</v>
      </c>
      <c r="HV94" s="23">
        <v>0</v>
      </c>
      <c r="HW94" s="22">
        <v>27</v>
      </c>
      <c r="HX94" s="22">
        <v>16</v>
      </c>
      <c r="HY94" s="23">
        <v>97</v>
      </c>
      <c r="HZ94" s="23">
        <v>13</v>
      </c>
      <c r="IA94" s="23"/>
      <c r="IB94" s="23"/>
      <c r="IC94" s="25" t="s">
        <v>7512</v>
      </c>
      <c r="ID94" s="26">
        <v>93</v>
      </c>
      <c r="IE94" s="260" t="s">
        <v>6420</v>
      </c>
      <c r="IF94" s="25" t="s">
        <v>7160</v>
      </c>
      <c r="IG94" s="260" t="s">
        <v>6421</v>
      </c>
      <c r="IH94" s="260" t="s">
        <v>6422</v>
      </c>
      <c r="II94" s="342" t="s">
        <v>6421</v>
      </c>
      <c r="IJ94" s="260">
        <v>44931</v>
      </c>
      <c r="IK94" s="261">
        <v>3</v>
      </c>
      <c r="IL94" s="262" t="s">
        <v>7176</v>
      </c>
      <c r="IM94" s="262" t="s">
        <v>6427</v>
      </c>
      <c r="IN94" s="262" t="s">
        <v>7177</v>
      </c>
      <c r="IO94" s="262" t="s">
        <v>72</v>
      </c>
      <c r="IP94" s="262" t="s">
        <v>72</v>
      </c>
      <c r="IQ94" s="262" t="s">
        <v>72</v>
      </c>
      <c r="IR94" s="262">
        <v>2</v>
      </c>
      <c r="IS94" s="262">
        <v>1</v>
      </c>
      <c r="IT94" s="262" t="s">
        <v>6406</v>
      </c>
      <c r="IU94" s="262" t="s">
        <v>6406</v>
      </c>
    </row>
    <row r="95" spans="1:255" ht="114.75">
      <c r="A95" s="22">
        <v>94</v>
      </c>
      <c r="B95" s="22" t="s">
        <v>6192</v>
      </c>
      <c r="C95" s="22" t="s">
        <v>277</v>
      </c>
      <c r="D95" s="22" t="s">
        <v>7048</v>
      </c>
      <c r="E95" s="22" t="s">
        <v>7043</v>
      </c>
      <c r="F95" s="22" t="s">
        <v>164</v>
      </c>
      <c r="G95" s="22" t="s">
        <v>7044</v>
      </c>
      <c r="H95" s="22" t="s">
        <v>7045</v>
      </c>
      <c r="I95" s="22">
        <v>2</v>
      </c>
      <c r="J95" s="22" t="s">
        <v>7046</v>
      </c>
      <c r="K95" s="24" t="s">
        <v>7165</v>
      </c>
      <c r="L95" s="24" t="s">
        <v>7308</v>
      </c>
      <c r="M95" s="22" t="s">
        <v>6334</v>
      </c>
      <c r="N95" s="22" t="s">
        <v>7513</v>
      </c>
      <c r="O95" s="22" t="s">
        <v>7179</v>
      </c>
      <c r="P95" s="22" t="s">
        <v>6131</v>
      </c>
      <c r="Q95" s="22" t="s">
        <v>7514</v>
      </c>
      <c r="R95" s="22" t="s">
        <v>7515</v>
      </c>
      <c r="S95" s="22" t="s">
        <v>7171</v>
      </c>
      <c r="T95" s="22" t="s">
        <v>7516</v>
      </c>
      <c r="U95" s="22">
        <v>94</v>
      </c>
      <c r="V95" s="22"/>
      <c r="W95" s="22" t="b">
        <v>0</v>
      </c>
      <c r="X95" s="22" t="b">
        <v>0</v>
      </c>
      <c r="Y95" s="22" t="s">
        <v>72</v>
      </c>
      <c r="Z95" s="22" t="b">
        <v>1</v>
      </c>
      <c r="AA95" s="22">
        <v>18</v>
      </c>
      <c r="AB95" s="22" t="b">
        <v>0</v>
      </c>
      <c r="AC95" s="22" t="b">
        <v>1</v>
      </c>
      <c r="AD95" s="22" t="s">
        <v>6734</v>
      </c>
      <c r="AE95" s="22"/>
      <c r="AF95" s="22">
        <v>0</v>
      </c>
      <c r="AG95" s="22" t="s">
        <v>6734</v>
      </c>
      <c r="AH95" s="23"/>
      <c r="AI95" s="350" t="s">
        <v>6292</v>
      </c>
      <c r="AJ95" s="350" t="s">
        <v>6291</v>
      </c>
      <c r="AK95" s="22">
        <v>4</v>
      </c>
      <c r="AL95" s="258" t="s">
        <v>5735</v>
      </c>
      <c r="AM95" s="258" t="s">
        <v>5761</v>
      </c>
      <c r="AN95" s="258" t="s">
        <v>5852</v>
      </c>
      <c r="AO95" s="22" t="s">
        <v>243</v>
      </c>
      <c r="AP95" s="23" t="s">
        <v>6291</v>
      </c>
      <c r="AQ95" s="23" t="s">
        <v>6291</v>
      </c>
      <c r="AR95" s="23">
        <v>0</v>
      </c>
      <c r="AS95" s="23" t="s">
        <v>72</v>
      </c>
      <c r="AT95" s="23" t="s">
        <v>72</v>
      </c>
      <c r="AU95" s="23" t="s">
        <v>72</v>
      </c>
      <c r="AV95" s="23" t="s">
        <v>277</v>
      </c>
      <c r="AW95" s="23" t="s">
        <v>277</v>
      </c>
      <c r="AX95" s="23" t="s">
        <v>72</v>
      </c>
      <c r="AY95" s="23" t="s">
        <v>72</v>
      </c>
      <c r="AZ95" s="23" t="s">
        <v>72</v>
      </c>
      <c r="BA95" s="23" t="s">
        <v>72</v>
      </c>
      <c r="BB95" s="23" t="s">
        <v>6335</v>
      </c>
      <c r="BC95" s="23" t="s">
        <v>7048</v>
      </c>
      <c r="BD95" s="23" t="s">
        <v>7048</v>
      </c>
      <c r="BE95" s="23">
        <v>0</v>
      </c>
      <c r="BF95" s="23" t="s">
        <v>72</v>
      </c>
      <c r="BG95" s="23" t="s">
        <v>72</v>
      </c>
      <c r="BH95" s="23" t="s">
        <v>72</v>
      </c>
      <c r="BI95" s="23" t="s">
        <v>6435</v>
      </c>
      <c r="BJ95" s="23" t="s">
        <v>639</v>
      </c>
      <c r="BK95" s="23">
        <v>0</v>
      </c>
      <c r="BL95" s="23" t="s">
        <v>72</v>
      </c>
      <c r="BM95" s="23" t="s">
        <v>72</v>
      </c>
      <c r="BN95" s="23" t="s">
        <v>72</v>
      </c>
      <c r="BO95" s="350">
        <v>3</v>
      </c>
      <c r="BP95" s="350">
        <v>3</v>
      </c>
      <c r="BQ95" s="350">
        <v>0</v>
      </c>
      <c r="BR95" s="350">
        <v>0</v>
      </c>
      <c r="BS95" s="350">
        <v>0</v>
      </c>
      <c r="BT95" s="351">
        <v>0</v>
      </c>
      <c r="BU95" s="23" t="s">
        <v>7049</v>
      </c>
      <c r="BV95" s="23" t="s">
        <v>39</v>
      </c>
      <c r="BW95" s="23" t="s">
        <v>72</v>
      </c>
      <c r="BX95" s="23" t="s">
        <v>72</v>
      </c>
      <c r="BY95" s="23" t="s">
        <v>72</v>
      </c>
      <c r="BZ95" s="23" t="s">
        <v>72</v>
      </c>
      <c r="CA95" s="23">
        <v>6</v>
      </c>
      <c r="CB95" s="23">
        <v>4</v>
      </c>
      <c r="CC95" s="23">
        <v>4</v>
      </c>
      <c r="CD95" s="23">
        <v>0</v>
      </c>
      <c r="CE95" s="23">
        <v>0</v>
      </c>
      <c r="CF95" s="23">
        <v>0</v>
      </c>
      <c r="CG95" s="23">
        <v>2</v>
      </c>
      <c r="CH95" s="23">
        <v>2</v>
      </c>
      <c r="CI95" s="23">
        <v>2</v>
      </c>
      <c r="CJ95" s="23">
        <v>0</v>
      </c>
      <c r="CK95" s="23">
        <v>0</v>
      </c>
      <c r="CL95" s="23">
        <v>0</v>
      </c>
      <c r="CM95" s="23">
        <v>0</v>
      </c>
      <c r="CN95" s="23">
        <v>0</v>
      </c>
      <c r="CO95" s="23">
        <v>0</v>
      </c>
      <c r="CP95" s="23">
        <v>0</v>
      </c>
      <c r="CQ95" s="23">
        <v>0</v>
      </c>
      <c r="CR95" s="23">
        <v>0</v>
      </c>
      <c r="CS95" s="23">
        <v>0</v>
      </c>
      <c r="CT95" s="23">
        <v>0</v>
      </c>
      <c r="CU95" s="23">
        <v>0</v>
      </c>
      <c r="CV95" s="23">
        <v>0</v>
      </c>
      <c r="CW95" s="23">
        <v>0</v>
      </c>
      <c r="CX95" s="23">
        <v>0</v>
      </c>
      <c r="CY95" s="23">
        <v>0</v>
      </c>
      <c r="CZ95" s="23">
        <v>0</v>
      </c>
      <c r="DA95" s="23">
        <v>0</v>
      </c>
      <c r="DB95" s="23">
        <v>0</v>
      </c>
      <c r="DC95" s="23">
        <v>0</v>
      </c>
      <c r="DD95" s="23">
        <v>0</v>
      </c>
      <c r="DE95" s="23">
        <v>0</v>
      </c>
      <c r="DF95" s="23">
        <v>0</v>
      </c>
      <c r="DG95" s="23">
        <v>0</v>
      </c>
      <c r="DH95" s="23">
        <v>0</v>
      </c>
      <c r="DI95" s="23">
        <v>0</v>
      </c>
      <c r="DJ95" s="23">
        <v>0</v>
      </c>
      <c r="DK95" s="23" t="s">
        <v>7050</v>
      </c>
      <c r="DL95" s="23" t="s">
        <v>6331</v>
      </c>
      <c r="DM95" s="23" t="s">
        <v>72</v>
      </c>
      <c r="DN95" s="23" t="s">
        <v>72</v>
      </c>
      <c r="DO95" s="23" t="s">
        <v>72</v>
      </c>
      <c r="DP95" s="23" t="s">
        <v>72</v>
      </c>
      <c r="DQ95" s="23" t="s">
        <v>7517</v>
      </c>
      <c r="DR95" s="23" t="s">
        <v>7175</v>
      </c>
      <c r="DS95" s="23" t="s">
        <v>72</v>
      </c>
      <c r="DT95" s="23" t="s">
        <v>72</v>
      </c>
      <c r="DU95" s="23" t="s">
        <v>72</v>
      </c>
      <c r="DV95" s="23" t="s">
        <v>72</v>
      </c>
      <c r="DW95" s="23">
        <v>120</v>
      </c>
      <c r="DX95" s="23">
        <v>80</v>
      </c>
      <c r="DY95" s="23">
        <v>80</v>
      </c>
      <c r="DZ95" s="23">
        <v>0</v>
      </c>
      <c r="EA95" s="23">
        <v>0</v>
      </c>
      <c r="EB95" s="23">
        <v>0</v>
      </c>
      <c r="EC95" s="23">
        <v>120</v>
      </c>
      <c r="ED95" s="23">
        <v>80</v>
      </c>
      <c r="EE95" s="23">
        <v>80</v>
      </c>
      <c r="EF95" s="23">
        <v>80</v>
      </c>
      <c r="EG95" s="23">
        <v>0</v>
      </c>
      <c r="EH95" s="23">
        <v>0</v>
      </c>
      <c r="EI95" s="23">
        <v>0</v>
      </c>
      <c r="EJ95" s="23">
        <v>80</v>
      </c>
      <c r="EK95" s="23">
        <v>0</v>
      </c>
      <c r="EL95" s="23">
        <v>0</v>
      </c>
      <c r="EM95" s="23">
        <v>0</v>
      </c>
      <c r="EN95" s="23">
        <v>0</v>
      </c>
      <c r="EO95" s="23">
        <v>0</v>
      </c>
      <c r="EP95" s="23">
        <v>0</v>
      </c>
      <c r="EQ95" s="23">
        <v>0</v>
      </c>
      <c r="ER95" s="23">
        <v>0</v>
      </c>
      <c r="ES95" s="23">
        <v>0</v>
      </c>
      <c r="ET95" s="23">
        <v>0</v>
      </c>
      <c r="EU95" s="23">
        <v>0</v>
      </c>
      <c r="EV95" s="23">
        <v>0</v>
      </c>
      <c r="EW95" s="23">
        <v>0</v>
      </c>
      <c r="EX95" s="23">
        <v>0</v>
      </c>
      <c r="EY95" s="23">
        <v>0</v>
      </c>
      <c r="EZ95" s="23">
        <v>0</v>
      </c>
      <c r="FA95" s="23">
        <v>0</v>
      </c>
      <c r="FB95" s="23">
        <v>0</v>
      </c>
      <c r="FC95" s="23">
        <v>0</v>
      </c>
      <c r="FD95" s="23">
        <v>0</v>
      </c>
      <c r="FE95" s="23">
        <v>0</v>
      </c>
      <c r="FF95" s="23">
        <v>0</v>
      </c>
      <c r="FG95" s="23">
        <v>0</v>
      </c>
      <c r="FH95" s="23">
        <v>0</v>
      </c>
      <c r="FI95" s="23">
        <v>0</v>
      </c>
      <c r="FJ95" s="23">
        <v>0</v>
      </c>
      <c r="FK95" s="23">
        <v>0</v>
      </c>
      <c r="FL95" s="23">
        <v>0</v>
      </c>
      <c r="FM95" s="23">
        <v>120</v>
      </c>
      <c r="FN95" s="23" t="s">
        <v>152</v>
      </c>
      <c r="FO95" s="23" t="s">
        <v>444</v>
      </c>
      <c r="FP95" s="23">
        <v>0</v>
      </c>
      <c r="FQ95" s="23" t="s">
        <v>72</v>
      </c>
      <c r="FR95" s="23" t="s">
        <v>72</v>
      </c>
      <c r="FS95" s="23" t="s">
        <v>72</v>
      </c>
      <c r="FT95" s="23" t="s">
        <v>6336</v>
      </c>
      <c r="FU95" s="23" t="s">
        <v>6336</v>
      </c>
      <c r="FV95" s="23">
        <v>0</v>
      </c>
      <c r="FW95" s="23" t="s">
        <v>72</v>
      </c>
      <c r="FX95" s="23" t="s">
        <v>72</v>
      </c>
      <c r="FY95" s="23" t="s">
        <v>72</v>
      </c>
      <c r="FZ95" s="23" t="s">
        <v>6336</v>
      </c>
      <c r="GA95" s="23" t="s">
        <v>6336</v>
      </c>
      <c r="GB95" s="23" t="s">
        <v>72</v>
      </c>
      <c r="GC95" s="23" t="s">
        <v>72</v>
      </c>
      <c r="GD95" s="23" t="s">
        <v>72</v>
      </c>
      <c r="GE95" s="23" t="s">
        <v>72</v>
      </c>
      <c r="GF95" s="23">
        <v>30</v>
      </c>
      <c r="GG95" s="23">
        <v>30</v>
      </c>
      <c r="GH95" s="23">
        <v>30</v>
      </c>
      <c r="GI95" s="23">
        <v>0</v>
      </c>
      <c r="GJ95" s="23">
        <v>0</v>
      </c>
      <c r="GK95" s="23">
        <v>0</v>
      </c>
      <c r="GL95" s="23">
        <v>30</v>
      </c>
      <c r="GM95" s="23">
        <v>30</v>
      </c>
      <c r="GN95" s="23">
        <v>30</v>
      </c>
      <c r="GO95" s="23">
        <v>0</v>
      </c>
      <c r="GP95" s="23">
        <v>0</v>
      </c>
      <c r="GQ95" s="23">
        <v>0</v>
      </c>
      <c r="GR95" s="23">
        <v>0</v>
      </c>
      <c r="GS95" s="23">
        <v>0</v>
      </c>
      <c r="GT95" s="23">
        <v>0</v>
      </c>
      <c r="GU95" s="23">
        <v>0</v>
      </c>
      <c r="GV95" s="23">
        <v>0</v>
      </c>
      <c r="GW95" s="23">
        <v>0</v>
      </c>
      <c r="GX95" s="23">
        <v>0</v>
      </c>
      <c r="GY95" s="23">
        <v>0</v>
      </c>
      <c r="GZ95" s="23">
        <v>0</v>
      </c>
      <c r="HA95" s="23">
        <v>0</v>
      </c>
      <c r="HB95" s="23">
        <v>0</v>
      </c>
      <c r="HC95" s="23">
        <v>0</v>
      </c>
      <c r="HD95" s="23">
        <v>0</v>
      </c>
      <c r="HE95" s="23">
        <v>0</v>
      </c>
      <c r="HF95" s="23">
        <v>0</v>
      </c>
      <c r="HG95" s="23">
        <v>0</v>
      </c>
      <c r="HH95" s="23">
        <v>0</v>
      </c>
      <c r="HI95" s="23">
        <v>0</v>
      </c>
      <c r="HJ95" s="23">
        <v>0</v>
      </c>
      <c r="HK95" s="23">
        <v>0</v>
      </c>
      <c r="HL95" s="23">
        <v>0</v>
      </c>
      <c r="HM95" s="23">
        <v>0</v>
      </c>
      <c r="HN95" s="23">
        <v>0</v>
      </c>
      <c r="HO95" s="23">
        <v>0</v>
      </c>
      <c r="HP95" s="23" t="s">
        <v>68</v>
      </c>
      <c r="HQ95" s="23">
        <v>30</v>
      </c>
      <c r="HR95" s="23">
        <v>30</v>
      </c>
      <c r="HS95" s="23">
        <v>0</v>
      </c>
      <c r="HT95" s="23">
        <v>0</v>
      </c>
      <c r="HU95" s="23">
        <v>0</v>
      </c>
      <c r="HV95" s="23">
        <v>0</v>
      </c>
      <c r="HW95" s="22">
        <v>30</v>
      </c>
      <c r="HX95" s="22">
        <v>12</v>
      </c>
      <c r="HY95" s="23">
        <v>97</v>
      </c>
      <c r="HZ95" s="23">
        <v>13</v>
      </c>
      <c r="IA95" s="23"/>
      <c r="IB95" s="23"/>
      <c r="IC95" s="25" t="s">
        <v>7518</v>
      </c>
      <c r="ID95" s="26">
        <v>94</v>
      </c>
      <c r="IE95" s="260" t="s">
        <v>6420</v>
      </c>
      <c r="IF95" s="25" t="s">
        <v>7161</v>
      </c>
      <c r="IG95" s="260" t="s">
        <v>6421</v>
      </c>
      <c r="IH95" s="260" t="s">
        <v>6422</v>
      </c>
      <c r="II95" s="342" t="s">
        <v>6421</v>
      </c>
      <c r="IJ95" s="260">
        <v>44931</v>
      </c>
      <c r="IK95" s="261">
        <v>3</v>
      </c>
      <c r="IL95" s="262" t="s">
        <v>7176</v>
      </c>
      <c r="IM95" s="262" t="s">
        <v>6427</v>
      </c>
      <c r="IN95" s="262" t="s">
        <v>7177</v>
      </c>
      <c r="IO95" s="262" t="s">
        <v>72</v>
      </c>
      <c r="IP95" s="262" t="s">
        <v>72</v>
      </c>
      <c r="IQ95" s="262" t="s">
        <v>72</v>
      </c>
      <c r="IR95" s="262">
        <v>2</v>
      </c>
      <c r="IS95" s="262">
        <v>1</v>
      </c>
      <c r="IT95" s="262" t="s">
        <v>6406</v>
      </c>
      <c r="IU95" s="262" t="s">
        <v>6406</v>
      </c>
    </row>
    <row r="96" spans="1:255" ht="114.75">
      <c r="A96" s="22">
        <v>95</v>
      </c>
      <c r="B96" s="22" t="s">
        <v>6192</v>
      </c>
      <c r="C96" s="22" t="s">
        <v>277</v>
      </c>
      <c r="D96" s="22" t="s">
        <v>7056</v>
      </c>
      <c r="E96" s="22" t="s">
        <v>7051</v>
      </c>
      <c r="F96" s="22" t="s">
        <v>164</v>
      </c>
      <c r="G96" s="22" t="s">
        <v>7052</v>
      </c>
      <c r="H96" s="22" t="s">
        <v>7053</v>
      </c>
      <c r="I96" s="22">
        <v>2</v>
      </c>
      <c r="J96" s="22" t="s">
        <v>7054</v>
      </c>
      <c r="K96" s="24" t="s">
        <v>7165</v>
      </c>
      <c r="L96" s="24" t="s">
        <v>7165</v>
      </c>
      <c r="M96" s="22" t="s">
        <v>6334</v>
      </c>
      <c r="N96" s="22" t="s">
        <v>7519</v>
      </c>
      <c r="O96" s="22" t="s">
        <v>7179</v>
      </c>
      <c r="P96" s="22" t="s">
        <v>6131</v>
      </c>
      <c r="Q96" s="22" t="s">
        <v>7514</v>
      </c>
      <c r="R96" s="22" t="s">
        <v>7515</v>
      </c>
      <c r="S96" s="22" t="s">
        <v>7171</v>
      </c>
      <c r="T96" s="22" t="s">
        <v>7353</v>
      </c>
      <c r="U96" s="22">
        <v>95</v>
      </c>
      <c r="V96" s="22"/>
      <c r="W96" s="22" t="b">
        <v>1</v>
      </c>
      <c r="X96" s="22" t="b">
        <v>1</v>
      </c>
      <c r="Y96" s="22">
        <v>41</v>
      </c>
      <c r="Z96" s="22" t="b">
        <v>1</v>
      </c>
      <c r="AA96" s="22">
        <v>10</v>
      </c>
      <c r="AB96" s="22" t="b">
        <v>0</v>
      </c>
      <c r="AC96" s="22" t="b">
        <v>1</v>
      </c>
      <c r="AD96" s="22">
        <v>0</v>
      </c>
      <c r="AE96" s="22"/>
      <c r="AF96" s="22">
        <v>0</v>
      </c>
      <c r="AG96" s="22">
        <v>0</v>
      </c>
      <c r="AH96" s="23"/>
      <c r="AI96" s="350" t="s">
        <v>6292</v>
      </c>
      <c r="AJ96" s="350" t="s">
        <v>6291</v>
      </c>
      <c r="AK96" s="22">
        <v>5</v>
      </c>
      <c r="AL96" s="258" t="s">
        <v>5735</v>
      </c>
      <c r="AM96" s="258" t="s">
        <v>7239</v>
      </c>
      <c r="AN96" s="258" t="s">
        <v>5882</v>
      </c>
      <c r="AO96" s="22" t="s">
        <v>243</v>
      </c>
      <c r="AP96" s="23" t="s">
        <v>6291</v>
      </c>
      <c r="AQ96" s="23" t="s">
        <v>6291</v>
      </c>
      <c r="AR96" s="23">
        <v>0</v>
      </c>
      <c r="AS96" s="23" t="s">
        <v>72</v>
      </c>
      <c r="AT96" s="23" t="s">
        <v>72</v>
      </c>
      <c r="AU96" s="23" t="s">
        <v>72</v>
      </c>
      <c r="AV96" s="23" t="s">
        <v>277</v>
      </c>
      <c r="AW96" s="23" t="s">
        <v>277</v>
      </c>
      <c r="AX96" s="23" t="s">
        <v>72</v>
      </c>
      <c r="AY96" s="23" t="s">
        <v>72</v>
      </c>
      <c r="AZ96" s="23" t="s">
        <v>72</v>
      </c>
      <c r="BA96" s="23" t="s">
        <v>72</v>
      </c>
      <c r="BB96" s="23" t="s">
        <v>6335</v>
      </c>
      <c r="BC96" s="23" t="s">
        <v>7056</v>
      </c>
      <c r="BD96" s="23" t="s">
        <v>7056</v>
      </c>
      <c r="BE96" s="23">
        <v>0</v>
      </c>
      <c r="BF96" s="23" t="s">
        <v>72</v>
      </c>
      <c r="BG96" s="23" t="s">
        <v>72</v>
      </c>
      <c r="BH96" s="23" t="s">
        <v>72</v>
      </c>
      <c r="BI96" s="23" t="s">
        <v>6435</v>
      </c>
      <c r="BJ96" s="23" t="s">
        <v>639</v>
      </c>
      <c r="BK96" s="23">
        <v>0</v>
      </c>
      <c r="BL96" s="23" t="s">
        <v>72</v>
      </c>
      <c r="BM96" s="23" t="s">
        <v>72</v>
      </c>
      <c r="BN96" s="23" t="s">
        <v>72</v>
      </c>
      <c r="BO96" s="350">
        <v>3</v>
      </c>
      <c r="BP96" s="350">
        <v>3</v>
      </c>
      <c r="BQ96" s="350">
        <v>0</v>
      </c>
      <c r="BR96" s="350">
        <v>0</v>
      </c>
      <c r="BS96" s="350">
        <v>0</v>
      </c>
      <c r="BT96" s="351">
        <v>0</v>
      </c>
      <c r="BU96" s="23" t="s">
        <v>7049</v>
      </c>
      <c r="BV96" s="23" t="s">
        <v>39</v>
      </c>
      <c r="BW96" s="23" t="s">
        <v>72</v>
      </c>
      <c r="BX96" s="23" t="s">
        <v>72</v>
      </c>
      <c r="BY96" s="23" t="s">
        <v>72</v>
      </c>
      <c r="BZ96" s="23" t="s">
        <v>72</v>
      </c>
      <c r="CA96" s="23">
        <v>6</v>
      </c>
      <c r="CB96" s="23">
        <v>4</v>
      </c>
      <c r="CC96" s="23">
        <v>4</v>
      </c>
      <c r="CD96" s="23">
        <v>0</v>
      </c>
      <c r="CE96" s="23">
        <v>0</v>
      </c>
      <c r="CF96" s="23">
        <v>0</v>
      </c>
      <c r="CG96" s="23">
        <v>2</v>
      </c>
      <c r="CH96" s="23">
        <v>2</v>
      </c>
      <c r="CI96" s="23">
        <v>2</v>
      </c>
      <c r="CJ96" s="23">
        <v>0</v>
      </c>
      <c r="CK96" s="23">
        <v>0</v>
      </c>
      <c r="CL96" s="23">
        <v>0</v>
      </c>
      <c r="CM96" s="23">
        <v>0</v>
      </c>
      <c r="CN96" s="23">
        <v>0</v>
      </c>
      <c r="CO96" s="23">
        <v>0</v>
      </c>
      <c r="CP96" s="23">
        <v>0</v>
      </c>
      <c r="CQ96" s="23">
        <v>0</v>
      </c>
      <c r="CR96" s="23">
        <v>0</v>
      </c>
      <c r="CS96" s="23">
        <v>0</v>
      </c>
      <c r="CT96" s="23">
        <v>0</v>
      </c>
      <c r="CU96" s="23">
        <v>0</v>
      </c>
      <c r="CV96" s="23">
        <v>0</v>
      </c>
      <c r="CW96" s="23">
        <v>0</v>
      </c>
      <c r="CX96" s="23">
        <v>0</v>
      </c>
      <c r="CY96" s="23">
        <v>0</v>
      </c>
      <c r="CZ96" s="23">
        <v>0</v>
      </c>
      <c r="DA96" s="23">
        <v>0</v>
      </c>
      <c r="DB96" s="23">
        <v>0</v>
      </c>
      <c r="DC96" s="23">
        <v>0</v>
      </c>
      <c r="DD96" s="23">
        <v>0</v>
      </c>
      <c r="DE96" s="23">
        <v>0</v>
      </c>
      <c r="DF96" s="23">
        <v>0</v>
      </c>
      <c r="DG96" s="23">
        <v>0</v>
      </c>
      <c r="DH96" s="23">
        <v>0</v>
      </c>
      <c r="DI96" s="23">
        <v>0</v>
      </c>
      <c r="DJ96" s="23">
        <v>0</v>
      </c>
      <c r="DK96" s="23" t="s">
        <v>7050</v>
      </c>
      <c r="DL96" s="23" t="s">
        <v>6331</v>
      </c>
      <c r="DM96" s="23" t="s">
        <v>72</v>
      </c>
      <c r="DN96" s="23" t="s">
        <v>72</v>
      </c>
      <c r="DO96" s="23" t="s">
        <v>72</v>
      </c>
      <c r="DP96" s="23" t="s">
        <v>72</v>
      </c>
      <c r="DQ96" s="23" t="s">
        <v>7517</v>
      </c>
      <c r="DR96" s="23" t="s">
        <v>7175</v>
      </c>
      <c r="DS96" s="23" t="s">
        <v>72</v>
      </c>
      <c r="DT96" s="23" t="s">
        <v>72</v>
      </c>
      <c r="DU96" s="23" t="s">
        <v>72</v>
      </c>
      <c r="DV96" s="23" t="s">
        <v>72</v>
      </c>
      <c r="DW96" s="23">
        <v>120</v>
      </c>
      <c r="DX96" s="23">
        <v>80</v>
      </c>
      <c r="DY96" s="23">
        <v>80</v>
      </c>
      <c r="DZ96" s="23">
        <v>0</v>
      </c>
      <c r="EA96" s="23">
        <v>0</v>
      </c>
      <c r="EB96" s="23">
        <v>0</v>
      </c>
      <c r="EC96" s="23">
        <v>120</v>
      </c>
      <c r="ED96" s="23">
        <v>80</v>
      </c>
      <c r="EE96" s="23">
        <v>80</v>
      </c>
      <c r="EF96" s="23">
        <v>80</v>
      </c>
      <c r="EG96" s="23">
        <v>0</v>
      </c>
      <c r="EH96" s="23">
        <v>0</v>
      </c>
      <c r="EI96" s="23">
        <v>0</v>
      </c>
      <c r="EJ96" s="23">
        <v>80</v>
      </c>
      <c r="EK96" s="23">
        <v>0</v>
      </c>
      <c r="EL96" s="23">
        <v>0</v>
      </c>
      <c r="EM96" s="23">
        <v>0</v>
      </c>
      <c r="EN96" s="23">
        <v>0</v>
      </c>
      <c r="EO96" s="23">
        <v>0</v>
      </c>
      <c r="EP96" s="23">
        <v>0</v>
      </c>
      <c r="EQ96" s="23">
        <v>0</v>
      </c>
      <c r="ER96" s="23">
        <v>0</v>
      </c>
      <c r="ES96" s="23">
        <v>0</v>
      </c>
      <c r="ET96" s="23">
        <v>0</v>
      </c>
      <c r="EU96" s="23">
        <v>0</v>
      </c>
      <c r="EV96" s="23">
        <v>0</v>
      </c>
      <c r="EW96" s="23">
        <v>0</v>
      </c>
      <c r="EX96" s="23">
        <v>0</v>
      </c>
      <c r="EY96" s="23">
        <v>0</v>
      </c>
      <c r="EZ96" s="23">
        <v>0</v>
      </c>
      <c r="FA96" s="23">
        <v>0</v>
      </c>
      <c r="FB96" s="23">
        <v>0</v>
      </c>
      <c r="FC96" s="23">
        <v>0</v>
      </c>
      <c r="FD96" s="23">
        <v>0</v>
      </c>
      <c r="FE96" s="23">
        <v>0</v>
      </c>
      <c r="FF96" s="23">
        <v>0</v>
      </c>
      <c r="FG96" s="23">
        <v>0</v>
      </c>
      <c r="FH96" s="23">
        <v>0</v>
      </c>
      <c r="FI96" s="23">
        <v>0</v>
      </c>
      <c r="FJ96" s="23">
        <v>0</v>
      </c>
      <c r="FK96" s="23">
        <v>0</v>
      </c>
      <c r="FL96" s="23">
        <v>0</v>
      </c>
      <c r="FM96" s="23">
        <v>120</v>
      </c>
      <c r="FN96" s="23" t="s">
        <v>152</v>
      </c>
      <c r="FO96" s="23" t="s">
        <v>444</v>
      </c>
      <c r="FP96" s="23">
        <v>0</v>
      </c>
      <c r="FQ96" s="23" t="s">
        <v>72</v>
      </c>
      <c r="FR96" s="23" t="s">
        <v>72</v>
      </c>
      <c r="FS96" s="23" t="s">
        <v>72</v>
      </c>
      <c r="FT96" s="23" t="s">
        <v>6463</v>
      </c>
      <c r="FU96" s="23" t="s">
        <v>6509</v>
      </c>
      <c r="FV96" s="23">
        <v>0</v>
      </c>
      <c r="FW96" s="23" t="s">
        <v>72</v>
      </c>
      <c r="FX96" s="23" t="s">
        <v>72</v>
      </c>
      <c r="FY96" s="23" t="s">
        <v>72</v>
      </c>
      <c r="FZ96" s="23" t="s">
        <v>6463</v>
      </c>
      <c r="GA96" s="23" t="s">
        <v>6509</v>
      </c>
      <c r="GB96" s="23" t="s">
        <v>72</v>
      </c>
      <c r="GC96" s="23" t="s">
        <v>72</v>
      </c>
      <c r="GD96" s="23" t="s">
        <v>72</v>
      </c>
      <c r="GE96" s="23" t="s">
        <v>72</v>
      </c>
      <c r="GF96" s="23">
        <v>44</v>
      </c>
      <c r="GG96" s="23">
        <v>44</v>
      </c>
      <c r="GH96" s="23">
        <v>44</v>
      </c>
      <c r="GI96" s="23">
        <v>0</v>
      </c>
      <c r="GJ96" s="23">
        <v>0</v>
      </c>
      <c r="GK96" s="23">
        <v>0</v>
      </c>
      <c r="GL96" s="23">
        <v>41</v>
      </c>
      <c r="GM96" s="23">
        <v>41</v>
      </c>
      <c r="GN96" s="23">
        <v>41</v>
      </c>
      <c r="GO96" s="23">
        <v>0</v>
      </c>
      <c r="GP96" s="23">
        <v>0</v>
      </c>
      <c r="GQ96" s="23">
        <v>0</v>
      </c>
      <c r="GR96" s="23">
        <v>0</v>
      </c>
      <c r="GS96" s="23">
        <v>0</v>
      </c>
      <c r="GT96" s="23">
        <v>0</v>
      </c>
      <c r="GU96" s="23">
        <v>0</v>
      </c>
      <c r="GV96" s="23">
        <v>0</v>
      </c>
      <c r="GW96" s="23">
        <v>0</v>
      </c>
      <c r="GX96" s="23">
        <v>0</v>
      </c>
      <c r="GY96" s="23">
        <v>0</v>
      </c>
      <c r="GZ96" s="23">
        <v>0</v>
      </c>
      <c r="HA96" s="23">
        <v>0</v>
      </c>
      <c r="HB96" s="23">
        <v>0</v>
      </c>
      <c r="HC96" s="23">
        <v>0</v>
      </c>
      <c r="HD96" s="23">
        <v>0</v>
      </c>
      <c r="HE96" s="23">
        <v>0</v>
      </c>
      <c r="HF96" s="23">
        <v>0</v>
      </c>
      <c r="HG96" s="23">
        <v>0</v>
      </c>
      <c r="HH96" s="23">
        <v>0</v>
      </c>
      <c r="HI96" s="23">
        <v>0</v>
      </c>
      <c r="HJ96" s="23">
        <v>0</v>
      </c>
      <c r="HK96" s="23">
        <v>0</v>
      </c>
      <c r="HL96" s="23">
        <v>0</v>
      </c>
      <c r="HM96" s="23">
        <v>0</v>
      </c>
      <c r="HN96" s="23">
        <v>0</v>
      </c>
      <c r="HO96" s="23">
        <v>0</v>
      </c>
      <c r="HP96" s="23" t="s">
        <v>68</v>
      </c>
      <c r="HQ96" s="23">
        <v>44</v>
      </c>
      <c r="HR96" s="23">
        <v>41</v>
      </c>
      <c r="HS96" s="23">
        <v>0</v>
      </c>
      <c r="HT96" s="23">
        <v>0</v>
      </c>
      <c r="HU96" s="23">
        <v>0</v>
      </c>
      <c r="HV96" s="23">
        <v>0</v>
      </c>
      <c r="HW96" s="22">
        <v>41</v>
      </c>
      <c r="HX96" s="22">
        <v>31</v>
      </c>
      <c r="HY96" s="23">
        <v>97</v>
      </c>
      <c r="HZ96" s="23">
        <v>13</v>
      </c>
      <c r="IA96" s="23"/>
      <c r="IB96" s="23"/>
      <c r="IC96" s="25" t="s">
        <v>7520</v>
      </c>
      <c r="ID96" s="26">
        <v>95</v>
      </c>
      <c r="IE96" s="260" t="s">
        <v>6420</v>
      </c>
      <c r="IF96" s="25" t="s">
        <v>7162</v>
      </c>
      <c r="IG96" s="260" t="s">
        <v>6421</v>
      </c>
      <c r="IH96" s="260" t="s">
        <v>6422</v>
      </c>
      <c r="II96" s="342" t="s">
        <v>6421</v>
      </c>
      <c r="IJ96" s="260">
        <v>44931</v>
      </c>
      <c r="IK96" s="261">
        <v>3</v>
      </c>
      <c r="IL96" s="262" t="s">
        <v>7176</v>
      </c>
      <c r="IM96" s="262" t="s">
        <v>6427</v>
      </c>
      <c r="IN96" s="262" t="s">
        <v>7177</v>
      </c>
      <c r="IO96" s="262" t="s">
        <v>72</v>
      </c>
      <c r="IP96" s="262" t="s">
        <v>72</v>
      </c>
      <c r="IQ96" s="262" t="s">
        <v>72</v>
      </c>
      <c r="IR96" s="262">
        <v>2</v>
      </c>
      <c r="IS96" s="262">
        <v>1</v>
      </c>
      <c r="IT96" s="262" t="s">
        <v>6406</v>
      </c>
      <c r="IU96" s="262" t="s">
        <v>6406</v>
      </c>
    </row>
    <row r="97" spans="1:255" ht="114.75">
      <c r="A97" s="22">
        <v>96</v>
      </c>
      <c r="B97" s="22" t="s">
        <v>6192</v>
      </c>
      <c r="C97" s="22" t="s">
        <v>277</v>
      </c>
      <c r="D97" s="22" t="s">
        <v>7062</v>
      </c>
      <c r="E97" s="22" t="s">
        <v>7057</v>
      </c>
      <c r="F97" s="22" t="s">
        <v>164</v>
      </c>
      <c r="G97" s="22" t="s">
        <v>7058</v>
      </c>
      <c r="H97" s="22" t="s">
        <v>7059</v>
      </c>
      <c r="I97" s="22">
        <v>2</v>
      </c>
      <c r="J97" s="22" t="s">
        <v>7060</v>
      </c>
      <c r="K97" s="24" t="s">
        <v>7165</v>
      </c>
      <c r="L97" s="24" t="s">
        <v>7165</v>
      </c>
      <c r="M97" s="22" t="s">
        <v>6334</v>
      </c>
      <c r="N97" s="22" t="s">
        <v>7521</v>
      </c>
      <c r="O97" s="22" t="s">
        <v>7179</v>
      </c>
      <c r="P97" s="22" t="s">
        <v>6131</v>
      </c>
      <c r="Q97" s="22" t="s">
        <v>7180</v>
      </c>
      <c r="R97" s="22" t="s">
        <v>7181</v>
      </c>
      <c r="S97" s="22" t="s">
        <v>7171</v>
      </c>
      <c r="T97" s="22" t="s">
        <v>7409</v>
      </c>
      <c r="U97" s="22">
        <v>96</v>
      </c>
      <c r="V97" s="22"/>
      <c r="W97" s="22" t="b">
        <v>1</v>
      </c>
      <c r="X97" s="22" t="b">
        <v>0</v>
      </c>
      <c r="Y97" s="22" t="s">
        <v>72</v>
      </c>
      <c r="Z97" s="22" t="b">
        <v>1</v>
      </c>
      <c r="AA97" s="22">
        <v>12</v>
      </c>
      <c r="AB97" s="22" t="b">
        <v>0</v>
      </c>
      <c r="AC97" s="22" t="b">
        <v>1</v>
      </c>
      <c r="AD97" s="22">
        <v>0</v>
      </c>
      <c r="AE97" s="22"/>
      <c r="AF97" s="22">
        <v>0</v>
      </c>
      <c r="AG97" s="22">
        <v>0</v>
      </c>
      <c r="AH97" s="23"/>
      <c r="AI97" s="350" t="s">
        <v>6292</v>
      </c>
      <c r="AJ97" s="350" t="s">
        <v>6291</v>
      </c>
      <c r="AK97" s="22">
        <v>5</v>
      </c>
      <c r="AL97" s="258" t="s">
        <v>5735</v>
      </c>
      <c r="AM97" s="258" t="s">
        <v>7239</v>
      </c>
      <c r="AN97" s="258" t="s">
        <v>7522</v>
      </c>
      <c r="AO97" s="22" t="s">
        <v>243</v>
      </c>
      <c r="AP97" s="23" t="s">
        <v>6291</v>
      </c>
      <c r="AQ97" s="23" t="s">
        <v>6291</v>
      </c>
      <c r="AR97" s="23">
        <v>0</v>
      </c>
      <c r="AS97" s="23" t="s">
        <v>72</v>
      </c>
      <c r="AT97" s="23" t="s">
        <v>72</v>
      </c>
      <c r="AU97" s="23" t="s">
        <v>72</v>
      </c>
      <c r="AV97" s="23" t="s">
        <v>277</v>
      </c>
      <c r="AW97" s="23" t="s">
        <v>277</v>
      </c>
      <c r="AX97" s="23" t="s">
        <v>72</v>
      </c>
      <c r="AY97" s="23" t="s">
        <v>72</v>
      </c>
      <c r="AZ97" s="23" t="s">
        <v>72</v>
      </c>
      <c r="BA97" s="23" t="s">
        <v>72</v>
      </c>
      <c r="BB97" s="23" t="s">
        <v>6335</v>
      </c>
      <c r="BC97" s="23" t="s">
        <v>7062</v>
      </c>
      <c r="BD97" s="23" t="s">
        <v>7062</v>
      </c>
      <c r="BE97" s="23">
        <v>0</v>
      </c>
      <c r="BF97" s="23" t="s">
        <v>72</v>
      </c>
      <c r="BG97" s="23" t="s">
        <v>72</v>
      </c>
      <c r="BH97" s="23" t="s">
        <v>72</v>
      </c>
      <c r="BI97" s="23" t="s">
        <v>6435</v>
      </c>
      <c r="BJ97" s="23" t="s">
        <v>639</v>
      </c>
      <c r="BK97" s="23">
        <v>0</v>
      </c>
      <c r="BL97" s="23" t="s">
        <v>72</v>
      </c>
      <c r="BM97" s="23" t="s">
        <v>72</v>
      </c>
      <c r="BN97" s="23" t="s">
        <v>72</v>
      </c>
      <c r="BO97" s="350">
        <v>3</v>
      </c>
      <c r="BP97" s="350">
        <v>3</v>
      </c>
      <c r="BQ97" s="350">
        <v>0</v>
      </c>
      <c r="BR97" s="350">
        <v>0</v>
      </c>
      <c r="BS97" s="350">
        <v>0</v>
      </c>
      <c r="BT97" s="351">
        <v>0</v>
      </c>
      <c r="BU97" s="23" t="s">
        <v>6437</v>
      </c>
      <c r="BV97" s="23" t="s">
        <v>39</v>
      </c>
      <c r="BW97" s="23" t="s">
        <v>72</v>
      </c>
      <c r="BX97" s="23" t="s">
        <v>72</v>
      </c>
      <c r="BY97" s="23" t="s">
        <v>72</v>
      </c>
      <c r="BZ97" s="23" t="s">
        <v>72</v>
      </c>
      <c r="CA97" s="23">
        <v>4</v>
      </c>
      <c r="CB97" s="23">
        <v>4</v>
      </c>
      <c r="CC97" s="23">
        <v>6</v>
      </c>
      <c r="CD97" s="23">
        <v>0</v>
      </c>
      <c r="CE97" s="23">
        <v>0</v>
      </c>
      <c r="CF97" s="23">
        <v>0</v>
      </c>
      <c r="CG97" s="23">
        <v>2</v>
      </c>
      <c r="CH97" s="23">
        <v>2</v>
      </c>
      <c r="CI97" s="23">
        <v>2</v>
      </c>
      <c r="CJ97" s="23">
        <v>0</v>
      </c>
      <c r="CK97" s="23">
        <v>0</v>
      </c>
      <c r="CL97" s="23">
        <v>0</v>
      </c>
      <c r="CM97" s="23">
        <v>0</v>
      </c>
      <c r="CN97" s="23">
        <v>0</v>
      </c>
      <c r="CO97" s="23">
        <v>0</v>
      </c>
      <c r="CP97" s="23">
        <v>0</v>
      </c>
      <c r="CQ97" s="23">
        <v>0</v>
      </c>
      <c r="CR97" s="23">
        <v>0</v>
      </c>
      <c r="CS97" s="23">
        <v>0</v>
      </c>
      <c r="CT97" s="23">
        <v>0</v>
      </c>
      <c r="CU97" s="23">
        <v>0</v>
      </c>
      <c r="CV97" s="23">
        <v>0</v>
      </c>
      <c r="CW97" s="23">
        <v>0</v>
      </c>
      <c r="CX97" s="23">
        <v>0</v>
      </c>
      <c r="CY97" s="23">
        <v>0</v>
      </c>
      <c r="CZ97" s="23">
        <v>0</v>
      </c>
      <c r="DA97" s="23">
        <v>0</v>
      </c>
      <c r="DB97" s="23">
        <v>0</v>
      </c>
      <c r="DC97" s="23">
        <v>0</v>
      </c>
      <c r="DD97" s="23">
        <v>0</v>
      </c>
      <c r="DE97" s="23">
        <v>0</v>
      </c>
      <c r="DF97" s="23">
        <v>0</v>
      </c>
      <c r="DG97" s="23">
        <v>0</v>
      </c>
      <c r="DH97" s="23">
        <v>0</v>
      </c>
      <c r="DI97" s="23">
        <v>0</v>
      </c>
      <c r="DJ97" s="23">
        <v>0</v>
      </c>
      <c r="DK97" s="23" t="s">
        <v>6439</v>
      </c>
      <c r="DL97" s="23" t="s">
        <v>6331</v>
      </c>
      <c r="DM97" s="23" t="s">
        <v>72</v>
      </c>
      <c r="DN97" s="23" t="s">
        <v>72</v>
      </c>
      <c r="DO97" s="23" t="s">
        <v>72</v>
      </c>
      <c r="DP97" s="23" t="s">
        <v>72</v>
      </c>
      <c r="DQ97" s="23" t="s">
        <v>7183</v>
      </c>
      <c r="DR97" s="23" t="s">
        <v>7175</v>
      </c>
      <c r="DS97" s="23" t="s">
        <v>72</v>
      </c>
      <c r="DT97" s="23" t="s">
        <v>72</v>
      </c>
      <c r="DU97" s="23" t="s">
        <v>72</v>
      </c>
      <c r="DV97" s="23" t="s">
        <v>72</v>
      </c>
      <c r="DW97" s="23">
        <v>80</v>
      </c>
      <c r="DX97" s="23">
        <v>80</v>
      </c>
      <c r="DY97" s="23">
        <v>120</v>
      </c>
      <c r="DZ97" s="23">
        <v>0</v>
      </c>
      <c r="EA97" s="23">
        <v>0</v>
      </c>
      <c r="EB97" s="23">
        <v>0</v>
      </c>
      <c r="EC97" s="23">
        <v>120</v>
      </c>
      <c r="ED97" s="23">
        <v>80</v>
      </c>
      <c r="EE97" s="23">
        <v>80</v>
      </c>
      <c r="EF97" s="23">
        <v>80</v>
      </c>
      <c r="EG97" s="23">
        <v>0</v>
      </c>
      <c r="EH97" s="23">
        <v>0</v>
      </c>
      <c r="EI97" s="23">
        <v>0</v>
      </c>
      <c r="EJ97" s="23">
        <v>80</v>
      </c>
      <c r="EK97" s="23">
        <v>0</v>
      </c>
      <c r="EL97" s="23">
        <v>0</v>
      </c>
      <c r="EM97" s="23">
        <v>0</v>
      </c>
      <c r="EN97" s="23">
        <v>0</v>
      </c>
      <c r="EO97" s="23">
        <v>0</v>
      </c>
      <c r="EP97" s="23">
        <v>0</v>
      </c>
      <c r="EQ97" s="23">
        <v>0</v>
      </c>
      <c r="ER97" s="23">
        <v>0</v>
      </c>
      <c r="ES97" s="23">
        <v>0</v>
      </c>
      <c r="ET97" s="23">
        <v>0</v>
      </c>
      <c r="EU97" s="23">
        <v>0</v>
      </c>
      <c r="EV97" s="23">
        <v>0</v>
      </c>
      <c r="EW97" s="23">
        <v>0</v>
      </c>
      <c r="EX97" s="23">
        <v>0</v>
      </c>
      <c r="EY97" s="23">
        <v>0</v>
      </c>
      <c r="EZ97" s="23">
        <v>0</v>
      </c>
      <c r="FA97" s="23">
        <v>0</v>
      </c>
      <c r="FB97" s="23">
        <v>0</v>
      </c>
      <c r="FC97" s="23">
        <v>0</v>
      </c>
      <c r="FD97" s="23">
        <v>0</v>
      </c>
      <c r="FE97" s="23">
        <v>0</v>
      </c>
      <c r="FF97" s="23">
        <v>0</v>
      </c>
      <c r="FG97" s="23">
        <v>0</v>
      </c>
      <c r="FH97" s="23">
        <v>0</v>
      </c>
      <c r="FI97" s="23">
        <v>0</v>
      </c>
      <c r="FJ97" s="23">
        <v>0</v>
      </c>
      <c r="FK97" s="23">
        <v>0</v>
      </c>
      <c r="FL97" s="23">
        <v>0</v>
      </c>
      <c r="FM97" s="23">
        <v>120</v>
      </c>
      <c r="FN97" s="23" t="s">
        <v>152</v>
      </c>
      <c r="FO97" s="23" t="s">
        <v>444</v>
      </c>
      <c r="FP97" s="23">
        <v>0</v>
      </c>
      <c r="FQ97" s="23" t="s">
        <v>72</v>
      </c>
      <c r="FR97" s="23" t="s">
        <v>72</v>
      </c>
      <c r="FS97" s="23" t="s">
        <v>72</v>
      </c>
      <c r="FT97" s="23" t="s">
        <v>6347</v>
      </c>
      <c r="FU97" s="23" t="s">
        <v>6345</v>
      </c>
      <c r="FV97" s="23">
        <v>0</v>
      </c>
      <c r="FW97" s="23" t="s">
        <v>72</v>
      </c>
      <c r="FX97" s="23" t="s">
        <v>72</v>
      </c>
      <c r="FY97" s="23" t="s">
        <v>72</v>
      </c>
      <c r="FZ97" s="23" t="s">
        <v>6347</v>
      </c>
      <c r="GA97" s="23" t="s">
        <v>6345</v>
      </c>
      <c r="GB97" s="23" t="s">
        <v>72</v>
      </c>
      <c r="GC97" s="23" t="s">
        <v>72</v>
      </c>
      <c r="GD97" s="23" t="s">
        <v>72</v>
      </c>
      <c r="GE97" s="23" t="s">
        <v>72</v>
      </c>
      <c r="GF97" s="23">
        <v>27</v>
      </c>
      <c r="GG97" s="23">
        <v>27</v>
      </c>
      <c r="GH97" s="23">
        <v>27</v>
      </c>
      <c r="GI97" s="23">
        <v>0</v>
      </c>
      <c r="GJ97" s="23">
        <v>0</v>
      </c>
      <c r="GK97" s="23">
        <v>0</v>
      </c>
      <c r="GL97" s="23">
        <v>34</v>
      </c>
      <c r="GM97" s="23">
        <v>34</v>
      </c>
      <c r="GN97" s="23">
        <v>34</v>
      </c>
      <c r="GO97" s="23">
        <v>0</v>
      </c>
      <c r="GP97" s="23">
        <v>0</v>
      </c>
      <c r="GQ97" s="23">
        <v>0</v>
      </c>
      <c r="GR97" s="23">
        <v>0</v>
      </c>
      <c r="GS97" s="23">
        <v>0</v>
      </c>
      <c r="GT97" s="23">
        <v>0</v>
      </c>
      <c r="GU97" s="23">
        <v>0</v>
      </c>
      <c r="GV97" s="23">
        <v>0</v>
      </c>
      <c r="GW97" s="23">
        <v>0</v>
      </c>
      <c r="GX97" s="23">
        <v>0</v>
      </c>
      <c r="GY97" s="23">
        <v>0</v>
      </c>
      <c r="GZ97" s="23">
        <v>0</v>
      </c>
      <c r="HA97" s="23">
        <v>0</v>
      </c>
      <c r="HB97" s="23">
        <v>0</v>
      </c>
      <c r="HC97" s="23">
        <v>0</v>
      </c>
      <c r="HD97" s="23">
        <v>0</v>
      </c>
      <c r="HE97" s="23">
        <v>0</v>
      </c>
      <c r="HF97" s="23">
        <v>0</v>
      </c>
      <c r="HG97" s="23">
        <v>0</v>
      </c>
      <c r="HH97" s="23">
        <v>0</v>
      </c>
      <c r="HI97" s="23">
        <v>0</v>
      </c>
      <c r="HJ97" s="23">
        <v>0</v>
      </c>
      <c r="HK97" s="23">
        <v>0</v>
      </c>
      <c r="HL97" s="23">
        <v>0</v>
      </c>
      <c r="HM97" s="23">
        <v>0</v>
      </c>
      <c r="HN97" s="23">
        <v>0</v>
      </c>
      <c r="HO97" s="23">
        <v>0</v>
      </c>
      <c r="HP97" s="23" t="s">
        <v>68</v>
      </c>
      <c r="HQ97" s="23">
        <v>27</v>
      </c>
      <c r="HR97" s="23">
        <v>34</v>
      </c>
      <c r="HS97" s="23">
        <v>0</v>
      </c>
      <c r="HT97" s="23">
        <v>0</v>
      </c>
      <c r="HU97" s="23">
        <v>0</v>
      </c>
      <c r="HV97" s="23">
        <v>0</v>
      </c>
      <c r="HW97" s="22">
        <v>27</v>
      </c>
      <c r="HX97" s="22">
        <v>15</v>
      </c>
      <c r="HY97" s="23">
        <v>97</v>
      </c>
      <c r="HZ97" s="23">
        <v>13</v>
      </c>
      <c r="IA97" s="23"/>
      <c r="IB97" s="23"/>
      <c r="IC97" s="25" t="s">
        <v>7523</v>
      </c>
      <c r="ID97" s="26">
        <v>96</v>
      </c>
      <c r="IE97" s="260" t="s">
        <v>6420</v>
      </c>
      <c r="IF97" s="25" t="s">
        <v>7163</v>
      </c>
      <c r="IG97" s="260" t="s">
        <v>6421</v>
      </c>
      <c r="IH97" s="260" t="s">
        <v>6422</v>
      </c>
      <c r="II97" s="342" t="s">
        <v>6421</v>
      </c>
      <c r="IJ97" s="260">
        <v>44931</v>
      </c>
      <c r="IK97" s="261">
        <v>3</v>
      </c>
      <c r="IL97" s="262" t="s">
        <v>7176</v>
      </c>
      <c r="IM97" s="262" t="s">
        <v>6427</v>
      </c>
      <c r="IN97" s="262" t="s">
        <v>7177</v>
      </c>
      <c r="IO97" s="262" t="s">
        <v>72</v>
      </c>
      <c r="IP97" s="262" t="s">
        <v>72</v>
      </c>
      <c r="IQ97" s="262" t="s">
        <v>72</v>
      </c>
      <c r="IR97" s="262">
        <v>2</v>
      </c>
      <c r="IS97" s="262">
        <v>1</v>
      </c>
      <c r="IT97" s="262" t="s">
        <v>6406</v>
      </c>
      <c r="IU97" s="262" t="s">
        <v>6406</v>
      </c>
    </row>
    <row r="98" spans="1:255" ht="114.75">
      <c r="A98" s="22">
        <v>97</v>
      </c>
      <c r="B98" s="22" t="s">
        <v>6192</v>
      </c>
      <c r="C98" s="22" t="s">
        <v>277</v>
      </c>
      <c r="D98" s="22" t="s">
        <v>7068</v>
      </c>
      <c r="E98" s="22" t="s">
        <v>7063</v>
      </c>
      <c r="F98" s="22" t="s">
        <v>164</v>
      </c>
      <c r="G98" s="22" t="s">
        <v>7064</v>
      </c>
      <c r="H98" s="22" t="s">
        <v>7065</v>
      </c>
      <c r="I98" s="22">
        <v>2</v>
      </c>
      <c r="J98" s="22" t="s">
        <v>7066</v>
      </c>
      <c r="K98" s="24" t="s">
        <v>7165</v>
      </c>
      <c r="L98" s="24" t="s">
        <v>7165</v>
      </c>
      <c r="M98" s="22" t="s">
        <v>6334</v>
      </c>
      <c r="N98" s="22" t="s">
        <v>7524</v>
      </c>
      <c r="O98" s="22" t="s">
        <v>7168</v>
      </c>
      <c r="P98" s="22" t="s">
        <v>6131</v>
      </c>
      <c r="Q98" s="22" t="s">
        <v>7375</v>
      </c>
      <c r="R98" s="22" t="s">
        <v>7376</v>
      </c>
      <c r="S98" s="22" t="s">
        <v>7171</v>
      </c>
      <c r="T98" s="22" t="s">
        <v>7386</v>
      </c>
      <c r="U98" s="22">
        <v>97</v>
      </c>
      <c r="V98" s="22"/>
      <c r="W98" s="22" t="b">
        <v>1</v>
      </c>
      <c r="X98" s="22" t="b">
        <v>0</v>
      </c>
      <c r="Y98" s="22" t="s">
        <v>72</v>
      </c>
      <c r="Z98" s="22" t="b">
        <v>1</v>
      </c>
      <c r="AA98" s="22">
        <v>7</v>
      </c>
      <c r="AB98" s="22" t="b">
        <v>0</v>
      </c>
      <c r="AC98" s="22" t="b">
        <v>1</v>
      </c>
      <c r="AD98" s="22">
        <v>0</v>
      </c>
      <c r="AE98" s="22"/>
      <c r="AF98" s="22">
        <v>0</v>
      </c>
      <c r="AG98" s="22">
        <v>0</v>
      </c>
      <c r="AH98" s="23"/>
      <c r="AI98" s="350" t="s">
        <v>6292</v>
      </c>
      <c r="AJ98" s="350" t="s">
        <v>6291</v>
      </c>
      <c r="AK98" s="22">
        <v>4</v>
      </c>
      <c r="AL98" s="258" t="s">
        <v>5735</v>
      </c>
      <c r="AM98" s="258" t="s">
        <v>7347</v>
      </c>
      <c r="AN98" s="258" t="s">
        <v>5839</v>
      </c>
      <c r="AO98" s="22" t="s">
        <v>243</v>
      </c>
      <c r="AP98" s="23" t="s">
        <v>6291</v>
      </c>
      <c r="AQ98" s="23" t="s">
        <v>6291</v>
      </c>
      <c r="AR98" s="23">
        <v>0</v>
      </c>
      <c r="AS98" s="23" t="s">
        <v>72</v>
      </c>
      <c r="AT98" s="23" t="s">
        <v>72</v>
      </c>
      <c r="AU98" s="23" t="s">
        <v>72</v>
      </c>
      <c r="AV98" s="23" t="s">
        <v>277</v>
      </c>
      <c r="AW98" s="23" t="s">
        <v>277</v>
      </c>
      <c r="AX98" s="23" t="s">
        <v>72</v>
      </c>
      <c r="AY98" s="23" t="s">
        <v>72</v>
      </c>
      <c r="AZ98" s="23" t="s">
        <v>72</v>
      </c>
      <c r="BA98" s="23" t="s">
        <v>72</v>
      </c>
      <c r="BB98" s="23" t="s">
        <v>6335</v>
      </c>
      <c r="BC98" s="23" t="s">
        <v>7068</v>
      </c>
      <c r="BD98" s="23" t="s">
        <v>7068</v>
      </c>
      <c r="BE98" s="23">
        <v>0</v>
      </c>
      <c r="BF98" s="23" t="s">
        <v>72</v>
      </c>
      <c r="BG98" s="23" t="s">
        <v>72</v>
      </c>
      <c r="BH98" s="23" t="s">
        <v>72</v>
      </c>
      <c r="BI98" s="23" t="s">
        <v>569</v>
      </c>
      <c r="BJ98" s="23" t="s">
        <v>639</v>
      </c>
      <c r="BK98" s="23">
        <v>0</v>
      </c>
      <c r="BL98" s="23" t="s">
        <v>72</v>
      </c>
      <c r="BM98" s="23" t="s">
        <v>72</v>
      </c>
      <c r="BN98" s="23" t="s">
        <v>72</v>
      </c>
      <c r="BO98" s="350">
        <v>3</v>
      </c>
      <c r="BP98" s="350">
        <v>3</v>
      </c>
      <c r="BQ98" s="350">
        <v>0</v>
      </c>
      <c r="BR98" s="350">
        <v>0</v>
      </c>
      <c r="BS98" s="350">
        <v>0</v>
      </c>
      <c r="BT98" s="351">
        <v>0</v>
      </c>
      <c r="BU98" s="23" t="s">
        <v>6773</v>
      </c>
      <c r="BV98" s="23" t="s">
        <v>39</v>
      </c>
      <c r="BW98" s="23" t="s">
        <v>72</v>
      </c>
      <c r="BX98" s="23" t="s">
        <v>72</v>
      </c>
      <c r="BY98" s="23" t="s">
        <v>72</v>
      </c>
      <c r="BZ98" s="23" t="s">
        <v>72</v>
      </c>
      <c r="CA98" s="23">
        <v>4</v>
      </c>
      <c r="CB98" s="23">
        <v>2</v>
      </c>
      <c r="CC98" s="23">
        <v>2</v>
      </c>
      <c r="CD98" s="23">
        <v>0</v>
      </c>
      <c r="CE98" s="23">
        <v>0</v>
      </c>
      <c r="CF98" s="23">
        <v>0</v>
      </c>
      <c r="CG98" s="23">
        <v>2</v>
      </c>
      <c r="CH98" s="23">
        <v>2</v>
      </c>
      <c r="CI98" s="23">
        <v>2</v>
      </c>
      <c r="CJ98" s="23">
        <v>0</v>
      </c>
      <c r="CK98" s="23">
        <v>0</v>
      </c>
      <c r="CL98" s="23">
        <v>0</v>
      </c>
      <c r="CM98" s="23">
        <v>0</v>
      </c>
      <c r="CN98" s="23">
        <v>0</v>
      </c>
      <c r="CO98" s="23">
        <v>0</v>
      </c>
      <c r="CP98" s="23">
        <v>0</v>
      </c>
      <c r="CQ98" s="23">
        <v>0</v>
      </c>
      <c r="CR98" s="23">
        <v>0</v>
      </c>
      <c r="CS98" s="23">
        <v>0</v>
      </c>
      <c r="CT98" s="23">
        <v>0</v>
      </c>
      <c r="CU98" s="23">
        <v>0</v>
      </c>
      <c r="CV98" s="23">
        <v>0</v>
      </c>
      <c r="CW98" s="23">
        <v>0</v>
      </c>
      <c r="CX98" s="23">
        <v>0</v>
      </c>
      <c r="CY98" s="23">
        <v>0</v>
      </c>
      <c r="CZ98" s="23">
        <v>0</v>
      </c>
      <c r="DA98" s="23">
        <v>0</v>
      </c>
      <c r="DB98" s="23">
        <v>0</v>
      </c>
      <c r="DC98" s="23">
        <v>0</v>
      </c>
      <c r="DD98" s="23">
        <v>0</v>
      </c>
      <c r="DE98" s="23">
        <v>0</v>
      </c>
      <c r="DF98" s="23">
        <v>0</v>
      </c>
      <c r="DG98" s="23">
        <v>0</v>
      </c>
      <c r="DH98" s="23">
        <v>0</v>
      </c>
      <c r="DI98" s="23">
        <v>0</v>
      </c>
      <c r="DJ98" s="23">
        <v>0</v>
      </c>
      <c r="DK98" s="23" t="s">
        <v>6774</v>
      </c>
      <c r="DL98" s="23" t="s">
        <v>6331</v>
      </c>
      <c r="DM98" s="23" t="s">
        <v>72</v>
      </c>
      <c r="DN98" s="23" t="s">
        <v>72</v>
      </c>
      <c r="DO98" s="23" t="s">
        <v>72</v>
      </c>
      <c r="DP98" s="23" t="s">
        <v>72</v>
      </c>
      <c r="DQ98" s="23" t="s">
        <v>7378</v>
      </c>
      <c r="DR98" s="23" t="s">
        <v>7175</v>
      </c>
      <c r="DS98" s="23" t="s">
        <v>72</v>
      </c>
      <c r="DT98" s="23" t="s">
        <v>72</v>
      </c>
      <c r="DU98" s="23" t="s">
        <v>72</v>
      </c>
      <c r="DV98" s="23" t="s">
        <v>72</v>
      </c>
      <c r="DW98" s="23">
        <v>80</v>
      </c>
      <c r="DX98" s="23">
        <v>40</v>
      </c>
      <c r="DY98" s="23">
        <v>40</v>
      </c>
      <c r="DZ98" s="23">
        <v>0</v>
      </c>
      <c r="EA98" s="23">
        <v>0</v>
      </c>
      <c r="EB98" s="23">
        <v>0</v>
      </c>
      <c r="EC98" s="23">
        <v>80</v>
      </c>
      <c r="ED98" s="23">
        <v>80</v>
      </c>
      <c r="EE98" s="23">
        <v>80</v>
      </c>
      <c r="EF98" s="23">
        <v>80</v>
      </c>
      <c r="EG98" s="23">
        <v>0</v>
      </c>
      <c r="EH98" s="23">
        <v>0</v>
      </c>
      <c r="EI98" s="23">
        <v>0</v>
      </c>
      <c r="EJ98" s="23">
        <v>80</v>
      </c>
      <c r="EK98" s="23">
        <v>0</v>
      </c>
      <c r="EL98" s="23">
        <v>0</v>
      </c>
      <c r="EM98" s="23">
        <v>0</v>
      </c>
      <c r="EN98" s="23">
        <v>0</v>
      </c>
      <c r="EO98" s="23">
        <v>0</v>
      </c>
      <c r="EP98" s="23">
        <v>0</v>
      </c>
      <c r="EQ98" s="23">
        <v>0</v>
      </c>
      <c r="ER98" s="23">
        <v>0</v>
      </c>
      <c r="ES98" s="23">
        <v>0</v>
      </c>
      <c r="ET98" s="23">
        <v>0</v>
      </c>
      <c r="EU98" s="23">
        <v>0</v>
      </c>
      <c r="EV98" s="23">
        <v>0</v>
      </c>
      <c r="EW98" s="23">
        <v>0</v>
      </c>
      <c r="EX98" s="23">
        <v>0</v>
      </c>
      <c r="EY98" s="23">
        <v>0</v>
      </c>
      <c r="EZ98" s="23">
        <v>0</v>
      </c>
      <c r="FA98" s="23">
        <v>0</v>
      </c>
      <c r="FB98" s="23">
        <v>0</v>
      </c>
      <c r="FC98" s="23">
        <v>0</v>
      </c>
      <c r="FD98" s="23">
        <v>0</v>
      </c>
      <c r="FE98" s="23">
        <v>0</v>
      </c>
      <c r="FF98" s="23">
        <v>0</v>
      </c>
      <c r="FG98" s="23">
        <v>0</v>
      </c>
      <c r="FH98" s="23">
        <v>0</v>
      </c>
      <c r="FI98" s="23">
        <v>0</v>
      </c>
      <c r="FJ98" s="23">
        <v>0</v>
      </c>
      <c r="FK98" s="23">
        <v>0</v>
      </c>
      <c r="FL98" s="23">
        <v>0</v>
      </c>
      <c r="FM98" s="23">
        <v>80</v>
      </c>
      <c r="FN98" s="23" t="s">
        <v>152</v>
      </c>
      <c r="FO98" s="23" t="s">
        <v>444</v>
      </c>
      <c r="FP98" s="23">
        <v>0</v>
      </c>
      <c r="FQ98" s="23" t="s">
        <v>72</v>
      </c>
      <c r="FR98" s="23" t="s">
        <v>72</v>
      </c>
      <c r="FS98" s="23" t="s">
        <v>72</v>
      </c>
      <c r="FT98" s="23" t="s">
        <v>6339</v>
      </c>
      <c r="FU98" s="23" t="s">
        <v>6336</v>
      </c>
      <c r="FV98" s="23">
        <v>0</v>
      </c>
      <c r="FW98" s="23" t="s">
        <v>72</v>
      </c>
      <c r="FX98" s="23" t="s">
        <v>72</v>
      </c>
      <c r="FY98" s="23" t="s">
        <v>72</v>
      </c>
      <c r="FZ98" s="23" t="s">
        <v>6339</v>
      </c>
      <c r="GA98" s="23" t="s">
        <v>6336</v>
      </c>
      <c r="GB98" s="23" t="s">
        <v>72</v>
      </c>
      <c r="GC98" s="23" t="s">
        <v>72</v>
      </c>
      <c r="GD98" s="23" t="s">
        <v>72</v>
      </c>
      <c r="GE98" s="23" t="s">
        <v>72</v>
      </c>
      <c r="GF98" s="23">
        <v>33</v>
      </c>
      <c r="GG98" s="23">
        <v>33</v>
      </c>
      <c r="GH98" s="23">
        <v>33</v>
      </c>
      <c r="GI98" s="23">
        <v>0</v>
      </c>
      <c r="GJ98" s="23">
        <v>0</v>
      </c>
      <c r="GK98" s="23">
        <v>0</v>
      </c>
      <c r="GL98" s="23">
        <v>30</v>
      </c>
      <c r="GM98" s="23">
        <v>30</v>
      </c>
      <c r="GN98" s="23">
        <v>30</v>
      </c>
      <c r="GO98" s="23">
        <v>0</v>
      </c>
      <c r="GP98" s="23">
        <v>0</v>
      </c>
      <c r="GQ98" s="23">
        <v>0</v>
      </c>
      <c r="GR98" s="23">
        <v>0</v>
      </c>
      <c r="GS98" s="23">
        <v>0</v>
      </c>
      <c r="GT98" s="23">
        <v>0</v>
      </c>
      <c r="GU98" s="23">
        <v>0</v>
      </c>
      <c r="GV98" s="23">
        <v>0</v>
      </c>
      <c r="GW98" s="23">
        <v>0</v>
      </c>
      <c r="GX98" s="23">
        <v>0</v>
      </c>
      <c r="GY98" s="23">
        <v>0</v>
      </c>
      <c r="GZ98" s="23">
        <v>0</v>
      </c>
      <c r="HA98" s="23">
        <v>0</v>
      </c>
      <c r="HB98" s="23">
        <v>0</v>
      </c>
      <c r="HC98" s="23">
        <v>0</v>
      </c>
      <c r="HD98" s="23">
        <v>0</v>
      </c>
      <c r="HE98" s="23">
        <v>0</v>
      </c>
      <c r="HF98" s="23">
        <v>0</v>
      </c>
      <c r="HG98" s="23">
        <v>0</v>
      </c>
      <c r="HH98" s="23">
        <v>0</v>
      </c>
      <c r="HI98" s="23">
        <v>0</v>
      </c>
      <c r="HJ98" s="23">
        <v>0</v>
      </c>
      <c r="HK98" s="23">
        <v>0</v>
      </c>
      <c r="HL98" s="23">
        <v>0</v>
      </c>
      <c r="HM98" s="23">
        <v>0</v>
      </c>
      <c r="HN98" s="23">
        <v>0</v>
      </c>
      <c r="HO98" s="23">
        <v>0</v>
      </c>
      <c r="HP98" s="23" t="s">
        <v>68</v>
      </c>
      <c r="HQ98" s="23">
        <v>33</v>
      </c>
      <c r="HR98" s="23">
        <v>30</v>
      </c>
      <c r="HS98" s="23">
        <v>0</v>
      </c>
      <c r="HT98" s="23">
        <v>0</v>
      </c>
      <c r="HU98" s="23">
        <v>0</v>
      </c>
      <c r="HV98" s="23">
        <v>0</v>
      </c>
      <c r="HW98" s="22">
        <v>30</v>
      </c>
      <c r="HX98" s="22">
        <v>23</v>
      </c>
      <c r="HY98" s="23">
        <v>97</v>
      </c>
      <c r="HZ98" s="23">
        <v>13</v>
      </c>
      <c r="IA98" s="23"/>
      <c r="IB98" s="23"/>
      <c r="IC98" s="25" t="s">
        <v>7525</v>
      </c>
      <c r="ID98" s="26">
        <v>97</v>
      </c>
      <c r="IE98" s="260" t="s">
        <v>6420</v>
      </c>
      <c r="IF98" s="25" t="s">
        <v>7164</v>
      </c>
      <c r="IG98" s="260" t="s">
        <v>6421</v>
      </c>
      <c r="IH98" s="260" t="s">
        <v>6422</v>
      </c>
      <c r="II98" s="342" t="s">
        <v>6421</v>
      </c>
      <c r="IJ98" s="260">
        <v>44931</v>
      </c>
      <c r="IK98" s="261">
        <v>3</v>
      </c>
      <c r="IL98" s="262" t="s">
        <v>7176</v>
      </c>
      <c r="IM98" s="262" t="s">
        <v>6427</v>
      </c>
      <c r="IN98" s="262" t="s">
        <v>7177</v>
      </c>
      <c r="IO98" s="262" t="s">
        <v>72</v>
      </c>
      <c r="IP98" s="262" t="s">
        <v>72</v>
      </c>
      <c r="IQ98" s="262" t="s">
        <v>72</v>
      </c>
      <c r="IR98" s="262">
        <v>2</v>
      </c>
      <c r="IS98" s="262">
        <v>1</v>
      </c>
      <c r="IT98" s="262" t="s">
        <v>6406</v>
      </c>
      <c r="IU98" s="262" t="s">
        <v>6406</v>
      </c>
    </row>
  </sheetData>
  <sheetProtection sheet="1" objects="1" scenarios="1" formatCells="0" formatColumns="0" formatRows="0" sort="0" autoFilter="0" pivotTables="0"/>
  <autoFilter ref="A1:IU2" xr:uid="{00000000-0009-0000-0000-00000D000000}"/>
  <conditionalFormatting sqref="F2">
    <cfRule type="expression" dxfId="8244" priority="8173">
      <formula>F2&lt;&gt;RIGHT(SUBSTITUTE(E2,".",""),LEN(F2))</formula>
    </cfRule>
  </conditionalFormatting>
  <conditionalFormatting sqref="X2">
    <cfRule type="expression" dxfId="8243" priority="8167">
      <formula xml:space="preserve"> NOT(ISLOGICAL($X$2))</formula>
    </cfRule>
    <cfRule type="expression" dxfId="8242" priority="8172">
      <formula>AND(X2=TRUE,W2=FALSE)</formula>
    </cfRule>
  </conditionalFormatting>
  <conditionalFormatting sqref="Y2">
    <cfRule type="expression" dxfId="8241" priority="8171">
      <formula>OR(AND(X2=FALSE,INT(Y2)&gt;0),AND(X2=TRUE,INT(Y2)&lt;=0))</formula>
    </cfRule>
  </conditionalFormatting>
  <conditionalFormatting sqref="AA2">
    <cfRule type="expression" dxfId="8240" priority="8170">
      <formula>AND(Z2=FALSE,AA2&gt;0)</formula>
    </cfRule>
  </conditionalFormatting>
  <conditionalFormatting sqref="BV2:HY2">
    <cfRule type="containsErrors" dxfId="8239" priority="8169">
      <formula>ISERROR(BV2)</formula>
    </cfRule>
  </conditionalFormatting>
  <conditionalFormatting sqref="W2">
    <cfRule type="expression" dxfId="8238" priority="8168">
      <formula xml:space="preserve"> NOT(ISLOGICAL(W2))</formula>
    </cfRule>
  </conditionalFormatting>
  <conditionalFormatting sqref="Z2">
    <cfRule type="expression" dxfId="8237" priority="8166">
      <formula>NOT(ISLOGICAL($Z$2))</formula>
    </cfRule>
  </conditionalFormatting>
  <conditionalFormatting sqref="AB2">
    <cfRule type="expression" dxfId="8236" priority="8165">
      <formula>NOT(ISLOGICAL($AB$2))</formula>
    </cfRule>
  </conditionalFormatting>
  <conditionalFormatting sqref="AC2">
    <cfRule type="expression" dxfId="8235" priority="8164">
      <formula>NOT(ISLOGICAL($AC$2))</formula>
    </cfRule>
  </conditionalFormatting>
  <conditionalFormatting sqref="B2:BU2">
    <cfRule type="containsErrors" dxfId="8234" priority="8163">
      <formula>ISERROR(B2)</formula>
    </cfRule>
  </conditionalFormatting>
  <conditionalFormatting sqref="I2">
    <cfRule type="expression" dxfId="8233" priority="8162">
      <formula>NOT(ISNUMBER($I$2))</formula>
    </cfRule>
  </conditionalFormatting>
  <conditionalFormatting sqref="D2">
    <cfRule type="expression" dxfId="8232" priority="8161">
      <formula>ISBLANK($D$2)</formula>
    </cfRule>
  </conditionalFormatting>
  <conditionalFormatting sqref="DW2">
    <cfRule type="expression" dxfId="8231" priority="8174">
      <formula>AND(BO2&gt;=1,DW2&lt;&gt;0, GetEquPower(C2,BI2, CA2, FN2)=0)</formula>
    </cfRule>
    <cfRule type="expression" dxfId="8230" priority="8175">
      <formula>AND(BO2&gt;=1,DW2&lt;&gt;GetEquPower(C2,BI2, CA2, FN2))</formula>
    </cfRule>
  </conditionalFormatting>
  <conditionalFormatting sqref="DX2">
    <cfRule type="expression" dxfId="8229" priority="8176">
      <formula>AND(BO2&gt;=2,DX2&lt;&gt;0, GetEquPower(C2,BI2, CB2, FN2)=0)</formula>
    </cfRule>
    <cfRule type="expression" dxfId="8228" priority="8177">
      <formula>AND(BO2&gt;=2,DX2&lt;&gt;GetEquPower(C2,BI2, CB2, FN2))</formula>
    </cfRule>
  </conditionalFormatting>
  <conditionalFormatting sqref="DY2">
    <cfRule type="expression" dxfId="8227" priority="8178">
      <formula>AND(BO2&gt;=3,DY2&lt;&gt;0, GetEquPower(C2,BI2, CC2, FN2)=0)</formula>
    </cfRule>
    <cfRule type="expression" dxfId="8226" priority="8179">
      <formula>AND(BO2&gt;=3,DY2&lt;&gt;GetEquPower(C2,BI2, CC2, FN2))</formula>
    </cfRule>
  </conditionalFormatting>
  <conditionalFormatting sqref="ED2">
    <cfRule type="expression" dxfId="8225" priority="8180">
      <formula>AND(BP2&gt;=1,ED2&lt;&gt;0, GetEquPower(C2,BJ2, CG2, FO2)=0)</formula>
    </cfRule>
    <cfRule type="expression" dxfId="8224" priority="8181">
      <formula>AND(BP2&gt;=1,ED2&lt;&gt;GetEquPower(C2,BJ2, CG2, FO2))</formula>
    </cfRule>
  </conditionalFormatting>
  <conditionalFormatting sqref="EE2">
    <cfRule type="expression" dxfId="8223" priority="8182">
      <formula>AND(BP2&gt;=2,EE2&lt;&gt;0, GetEquPower(C2,BJ2, CH2, FO2)=0)</formula>
    </cfRule>
    <cfRule type="expression" dxfId="8222" priority="8183">
      <formula>AND(BP2&gt;=2,EE2&lt;&gt;GetEquPower(C2,BJ2, CH2, FO2))</formula>
    </cfRule>
  </conditionalFormatting>
  <conditionalFormatting sqref="EF2">
    <cfRule type="expression" dxfId="8221" priority="8184">
      <formula>AND(BP2&gt;=3,EF2&lt;&gt;0, GetEquPower(C2,BJ2, CI2, FO2)=0)</formula>
    </cfRule>
    <cfRule type="expression" dxfId="8220" priority="8185">
      <formula>AND(BP2&gt;=3,EF2&lt;&gt;GetEquPower(C2,BJ2, CI2, FO2))</formula>
    </cfRule>
  </conditionalFormatting>
  <conditionalFormatting sqref="EK2">
    <cfRule type="expression" dxfId="8219" priority="8186">
      <formula>AND(BQ2&gt;=1,EK2&lt;&gt;0, GetEquPower(C2,BK2, CM2, FP2)=0)</formula>
    </cfRule>
    <cfRule type="expression" dxfId="8218" priority="8187">
      <formula>AND(BQ2&gt;=1,EK2&lt;&gt;GetEquPower(C2,BK2, CM2, FP2))</formula>
    </cfRule>
  </conditionalFormatting>
  <conditionalFormatting sqref="EL2">
    <cfRule type="expression" dxfId="8217" priority="8188">
      <formula>AND(BQ2&gt;=2,EL2&lt;&gt;0, GetEquPower(C2,BK2, CN2, FP2)=0)</formula>
    </cfRule>
    <cfRule type="expression" dxfId="8216" priority="8189">
      <formula xml:space="preserve"> AND(BQ2&gt;=2,EL2&lt;&gt;GetEquPower(C2,BK2, CN2, FP2))</formula>
    </cfRule>
  </conditionalFormatting>
  <conditionalFormatting sqref="EM2">
    <cfRule type="expression" dxfId="8215" priority="8190">
      <formula>AND(BQ2&gt;=3,EM2&lt;&gt;0, GetEquPower(C2,BK2, CO2, FP2)=0)</formula>
    </cfRule>
    <cfRule type="expression" dxfId="8214" priority="8191">
      <formula xml:space="preserve"> AND(BQ2&gt;=3,EM2&lt;&gt;GetEquPower(C2,BK2, CO2, FP2))</formula>
    </cfRule>
  </conditionalFormatting>
  <conditionalFormatting sqref="ER2">
    <cfRule type="expression" dxfId="8213" priority="8192">
      <formula>AND(BR2&gt;=1,ER2&lt;&gt;0, GetEquPower(C2,BL2, CS2, FQ2)=0)</formula>
    </cfRule>
    <cfRule type="expression" dxfId="8212" priority="8193">
      <formula>AND(BR2&gt;=1,ER2&lt;&gt;GetEquPower(C2,BL2, CS2, FQ2))</formula>
    </cfRule>
  </conditionalFormatting>
  <conditionalFormatting sqref="ES2">
    <cfRule type="expression" dxfId="8211" priority="8194">
      <formula>AND(BR2&gt;=2,ES2&lt;&gt;0, GetEquPower(C2,BL2, CT2, FQ2)=0)</formula>
    </cfRule>
    <cfRule type="expression" dxfId="8210" priority="8195">
      <formula>AND(BR2&gt;=2,ES2&lt;&gt;GetEquPower(C2,BL2, CT2, FQ2))</formula>
    </cfRule>
  </conditionalFormatting>
  <conditionalFormatting sqref="ET2">
    <cfRule type="expression" dxfId="8209" priority="8196">
      <formula>AND(BR2&gt;=3,ET2&lt;&gt;0, GetEquPower(C2,BL2, CU2, FQ2)=0)</formula>
    </cfRule>
    <cfRule type="expression" dxfId="8208" priority="8197">
      <formula>AND(BR2&gt;=3,ET2&lt;&gt;GetEquPower(C2,BL2, CU2, FQ2))</formula>
    </cfRule>
  </conditionalFormatting>
  <conditionalFormatting sqref="EY2">
    <cfRule type="expression" dxfId="8207" priority="8198">
      <formula>AND(BS2&gt;=1,EY2&lt;&gt;0, GetEquPower(C2,BM2, CY2, FR2)=0)</formula>
    </cfRule>
    <cfRule type="expression" dxfId="8206" priority="8199">
      <formula>AND(BS2&gt;=1,EY2&lt;&gt;GetEquPower(C2,BM2, CY2, FR2))</formula>
    </cfRule>
  </conditionalFormatting>
  <conditionalFormatting sqref="EZ2">
    <cfRule type="expression" dxfId="8205" priority="8200">
      <formula>AND(BS2&gt;=2,EZ2&lt;&gt;0, GetEquPower(C2,BM2, CZ2, FR2)=0)</formula>
    </cfRule>
    <cfRule type="expression" dxfId="8204" priority="8201">
      <formula>AND(BS2&gt;=2,EZ2&lt;&gt;GetEquPower(C2,BM2, CZ2, FR2))</formula>
    </cfRule>
  </conditionalFormatting>
  <conditionalFormatting sqref="FA2">
    <cfRule type="expression" dxfId="8203" priority="8202">
      <formula>AND(BS2&gt;=3,FA2&lt;&gt;0, GetEquPower(C2,BM2, DA2, FR2)=0)</formula>
    </cfRule>
    <cfRule type="expression" dxfId="8202" priority="8203">
      <formula>AND(BS2&gt;=3,FA2&lt;&gt;GetEquPower(C2,BM2, DA2, FR2))</formula>
    </cfRule>
  </conditionalFormatting>
  <conditionalFormatting sqref="FF2">
    <cfRule type="expression" dxfId="8201" priority="8204">
      <formula>AND(BT2&gt;=1,FF2&lt;&gt;0, GetEquPower(C2,BN2, DE2, FS2)=0)</formula>
    </cfRule>
    <cfRule type="expression" dxfId="8200" priority="8205">
      <formula>AND(BT2&gt;=1,FF2&lt;&gt;GetEquPower(C2,BN2, DE2, FS2))</formula>
    </cfRule>
  </conditionalFormatting>
  <conditionalFormatting sqref="FG2">
    <cfRule type="expression" dxfId="8199" priority="8206">
      <formula>AND(BT2&gt;=2,FG2&lt;&gt;0, GetEquPower(C2,BN2, DF2, FS2)=0)</formula>
    </cfRule>
    <cfRule type="expression" dxfId="8198" priority="8207">
      <formula>AND(BT2&gt;=2,FG2&lt;&gt;GetEquPower(C2,BN2, DF2, FS2))</formula>
    </cfRule>
  </conditionalFormatting>
  <conditionalFormatting sqref="FH2">
    <cfRule type="expression" dxfId="8197" priority="8208">
      <formula>AND(BT2&gt;=3,FH2&lt;&gt;0, GetEquPower(C2,BN2, DG2, FS2)=0)</formula>
    </cfRule>
    <cfRule type="expression" dxfId="8196" priority="8209">
      <formula>AND(BT2&gt;=3,FH2&lt;&gt;GetEquPower(C2,BN2, DG2, FS2))</formula>
    </cfRule>
  </conditionalFormatting>
  <conditionalFormatting sqref="DZ2">
    <cfRule type="expression" dxfId="8195" priority="8210">
      <formula>AND(BO2&gt;=4,DZ2&lt;&gt;0, GetEquPower(C2,BI2, CD2, FN2)=0)</formula>
    </cfRule>
    <cfRule type="expression" dxfId="8194" priority="8211">
      <formula>AND(BO2&gt;=4, DZ2&lt;&gt;GetEquPower(C2,BI2, CD2, FN2))</formula>
    </cfRule>
  </conditionalFormatting>
  <conditionalFormatting sqref="EG2">
    <cfRule type="expression" dxfId="8193" priority="8212">
      <formula>AND(BP2&gt;=4,EG2&lt;&gt;0, GetEquPower(C2,BJ2, CJ2, FO2)=0)</formula>
    </cfRule>
    <cfRule type="expression" dxfId="8192" priority="8213">
      <formula>AND(BP2&gt;=4,EG2&lt;&gt;GetEquPower(C2,BJ2, CJ2, FO2))</formula>
    </cfRule>
  </conditionalFormatting>
  <conditionalFormatting sqref="EN2">
    <cfRule type="expression" dxfId="8191" priority="8214">
      <formula>AND(BQ2&gt;=4,EN2&lt;&gt;0, GetEquPower(C2,BK2, CP2, FP2)=0)</formula>
    </cfRule>
    <cfRule type="expression" dxfId="8190" priority="8215">
      <formula xml:space="preserve"> AND(BQ2&gt;=4,EN2&lt;&gt;GetEquPower(C2,BK2, CP2, FP2))</formula>
    </cfRule>
  </conditionalFormatting>
  <conditionalFormatting sqref="EU2">
    <cfRule type="expression" dxfId="8189" priority="8216">
      <formula>AND(BR2&gt;=4,EU2&lt;&gt;0, GetEquPower(C2,BL2, CV2, FQ2)=0)</formula>
    </cfRule>
    <cfRule type="expression" dxfId="8188" priority="8217">
      <formula>AND(BR2&gt;=4,EU2&lt;&gt;GetEquPower(C2,BL2, CV2, FQ2))</formula>
    </cfRule>
  </conditionalFormatting>
  <conditionalFormatting sqref="FB2">
    <cfRule type="expression" dxfId="8187" priority="8218">
      <formula>AND(BS2&gt;=4,FB2&lt;&gt;0, GetEquPower(C2,BM2, DB2, FR2)=0)</formula>
    </cfRule>
    <cfRule type="expression" dxfId="8186" priority="8219">
      <formula>AND(BS2&gt;=4,FB2&lt;&gt;GetEquPower(C2,BM2, DB2, FR2))</formula>
    </cfRule>
  </conditionalFormatting>
  <conditionalFormatting sqref="FI2">
    <cfRule type="expression" dxfId="8185" priority="8220">
      <formula>AND(BT2&gt;=4,FI2&lt;&gt;0, GetEquPower(C2,BN2, DH2, FS2)=0)</formula>
    </cfRule>
    <cfRule type="expression" dxfId="8184" priority="8221">
      <formula>AND(BT2&gt;=4,FI2&lt;&gt;GetEquPower(C2,BN2, DH2, FS2))</formula>
    </cfRule>
  </conditionalFormatting>
  <conditionalFormatting sqref="EA2">
    <cfRule type="expression" dxfId="8183" priority="8222">
      <formula>AND(BO2&gt;=5,EA2&lt;&gt;0, GetEquPower(C2,BI2, CE2, FN2)=0)</formula>
    </cfRule>
    <cfRule type="expression" dxfId="8182" priority="8223">
      <formula>AND(BO2&gt;=5, EA2&lt;&gt;GetEquPower(C2,BI2, CE2, FN2))</formula>
    </cfRule>
  </conditionalFormatting>
  <conditionalFormatting sqref="EB2">
    <cfRule type="expression" dxfId="8181" priority="8224">
      <formula>AND(BO2&gt;=6,EB2&lt;&gt;0, GetEquPower(C2,BI2, CF2, FN2)=0)</formula>
    </cfRule>
    <cfRule type="expression" dxfId="8180" priority="8225">
      <formula>AND(BO2&gt;=6, EB2&lt;&gt;GetEquPower(C2,BI2, CF2, FN2))</formula>
    </cfRule>
  </conditionalFormatting>
  <conditionalFormatting sqref="EH2">
    <cfRule type="expression" dxfId="8179" priority="8226">
      <formula>AND(BP2&gt;=5,EH2&lt;&gt;0, GetEquPower(C2,BJ2, CK2, FO2)=0)</formula>
    </cfRule>
    <cfRule type="expression" dxfId="8178" priority="8227">
      <formula>AND(BP2&gt;=5,EH2&lt;&gt;GetEquPower(C2,BJ2, CK2, FO2))</formula>
    </cfRule>
  </conditionalFormatting>
  <conditionalFormatting sqref="EI2">
    <cfRule type="expression" dxfId="8177" priority="8228">
      <formula>AND(BP2&gt;=6,EI2&lt;&gt;0, GetEquPower(C2,BJ2, CL2, FO2)=0)</formula>
    </cfRule>
    <cfRule type="expression" dxfId="8176" priority="8229">
      <formula>AND(BP2&gt;=6,EI2&lt;&gt;GetEquPower(C2,BJ2, CL2, FO2))</formula>
    </cfRule>
  </conditionalFormatting>
  <conditionalFormatting sqref="EO2">
    <cfRule type="expression" dxfId="8175" priority="8230">
      <formula>AND(BQ2&gt;=5,EO2&lt;&gt;0, GetEquPower(C2,BK2, CQ2, FP2)=0)</formula>
    </cfRule>
    <cfRule type="expression" dxfId="8174" priority="8231">
      <formula xml:space="preserve"> AND(BQ2&gt;=5,EO2&lt;&gt;GetEquPower(C2,BK2, CQ2, FP2))</formula>
    </cfRule>
  </conditionalFormatting>
  <conditionalFormatting sqref="EP2">
    <cfRule type="expression" dxfId="8173" priority="8232">
      <formula>AND(BQ2&gt;=6,EP2&lt;&gt;0, GetEquPower(C2,BK2, CR2, FP2)=0)</formula>
    </cfRule>
    <cfRule type="expression" dxfId="8172" priority="8233">
      <formula xml:space="preserve"> AND(BQ2&gt;=6,EP2&lt;&gt;GetEquPower(C2,BK2, CR2, FP2))</formula>
    </cfRule>
  </conditionalFormatting>
  <conditionalFormatting sqref="EV2">
    <cfRule type="expression" dxfId="8171" priority="8234">
      <formula>AND(BR2&gt;=5,EV2&lt;&gt;0, GetEquPower(C2,BL2, CW2, FQ2)=0)</formula>
    </cfRule>
    <cfRule type="expression" dxfId="8170" priority="8235">
      <formula>AND(BR2&gt;=5,EV2&lt;&gt;GetEquPower(C2,BL2, CW2, FQ2))</formula>
    </cfRule>
  </conditionalFormatting>
  <conditionalFormatting sqref="EW2">
    <cfRule type="expression" dxfId="8169" priority="8236">
      <formula>AND(BR2&gt;=6,EW2&lt;&gt;0, GetEquPower(C2,BL2, CX2, FQ2)=0)</formula>
    </cfRule>
    <cfRule type="expression" dxfId="8168" priority="8237">
      <formula>AND(BR2&gt;=6,EW2&lt;&gt;GetEquPower(C2,BL2, CX2, FQ2))</formula>
    </cfRule>
  </conditionalFormatting>
  <conditionalFormatting sqref="FC2">
    <cfRule type="expression" dxfId="8167" priority="8238">
      <formula>AND(BS2&gt;=5,FC2&lt;&gt;0, GetEquPower(C2,BM2, DC2, FR2)=0)</formula>
    </cfRule>
    <cfRule type="expression" dxfId="8166" priority="8239">
      <formula>AND(BS2&gt;=5,FC2&lt;&gt;GetEquPower(C2,BM2, DC2, FR2))</formula>
    </cfRule>
  </conditionalFormatting>
  <conditionalFormatting sqref="FD2">
    <cfRule type="expression" dxfId="8165" priority="8240">
      <formula>AND(BS2&gt;=6,FD2&lt;&gt;0, GetEquPower(C2,BM2, DD2, FR2)=0)</formula>
    </cfRule>
    <cfRule type="expression" dxfId="8164" priority="8241">
      <formula>AND(BS2&gt;=6,FD2&lt;&gt;GetEquPower(C2,BM2, DD2, FR2))</formula>
    </cfRule>
  </conditionalFormatting>
  <conditionalFormatting sqref="FJ2">
    <cfRule type="expression" dxfId="8163" priority="8242">
      <formula>AND(BT2&gt;=5,FJ2&lt;&gt;0, GetEquPower(C2,BN2, DI2, FS2)=0)</formula>
    </cfRule>
    <cfRule type="expression" dxfId="8162" priority="8243">
      <formula>AND(BT2&gt;=5,FJ2&lt;&gt;GetEquPower(C2,BN2, DI2, FS2))</formula>
    </cfRule>
  </conditionalFormatting>
  <conditionalFormatting sqref="FK2">
    <cfRule type="expression" dxfId="8161" priority="8244">
      <formula>AND(BT2&gt;=6,FK2&lt;&gt;0, GetEquPower(C2,BN2, DJ2, FS2)=0)</formula>
    </cfRule>
    <cfRule type="expression" dxfId="8160" priority="8245">
      <formula>AND(BT2&gt;=6,FK2&lt;&gt;GetEquPower(C2,BN2, DJ2, FS2))</formula>
    </cfRule>
  </conditionalFormatting>
  <conditionalFormatting sqref="F3">
    <cfRule type="expression" dxfId="8159" priority="8088">
      <formula>F3&lt;&gt;RIGHT(SUBSTITUTE(E3,".",""),LEN(F3))</formula>
    </cfRule>
  </conditionalFormatting>
  <conditionalFormatting sqref="X3">
    <cfRule type="expression" dxfId="8158" priority="8082">
      <formula xml:space="preserve"> NOT(ISLOGICAL($X$2))</formula>
    </cfRule>
    <cfRule type="expression" dxfId="8157" priority="8087">
      <formula>AND(X3=TRUE,W3=FALSE)</formula>
    </cfRule>
  </conditionalFormatting>
  <conditionalFormatting sqref="Y3">
    <cfRule type="expression" dxfId="8156" priority="8086">
      <formula>OR(AND(X3=FALSE,INT(Y3)&gt;0),AND(X3=TRUE,INT(Y3)&lt;=0))</formula>
    </cfRule>
  </conditionalFormatting>
  <conditionalFormatting sqref="AA3">
    <cfRule type="expression" dxfId="8155" priority="8085">
      <formula>AND(Z3=FALSE,AA3&gt;0)</formula>
    </cfRule>
  </conditionalFormatting>
  <conditionalFormatting sqref="BV3:HY3">
    <cfRule type="containsErrors" dxfId="8154" priority="8084">
      <formula>ISERROR(BV3)</formula>
    </cfRule>
  </conditionalFormatting>
  <conditionalFormatting sqref="W3">
    <cfRule type="expression" dxfId="8153" priority="8083">
      <formula xml:space="preserve"> NOT(ISLOGICAL(W3))</formula>
    </cfRule>
  </conditionalFormatting>
  <conditionalFormatting sqref="Z3">
    <cfRule type="expression" dxfId="8152" priority="8081">
      <formula>NOT(ISLOGICAL($Z$2))</formula>
    </cfRule>
  </conditionalFormatting>
  <conditionalFormatting sqref="AB3">
    <cfRule type="expression" dxfId="8151" priority="8080">
      <formula>NOT(ISLOGICAL($AB$2))</formula>
    </cfRule>
  </conditionalFormatting>
  <conditionalFormatting sqref="AC3">
    <cfRule type="expression" dxfId="8150" priority="8079">
      <formula>NOT(ISLOGICAL($AC$2))</formula>
    </cfRule>
  </conditionalFormatting>
  <conditionalFormatting sqref="B3:BU3">
    <cfRule type="containsErrors" dxfId="8149" priority="8078">
      <formula>ISERROR(B3)</formula>
    </cfRule>
  </conditionalFormatting>
  <conditionalFormatting sqref="I3">
    <cfRule type="expression" dxfId="8148" priority="8077">
      <formula>NOT(ISNUMBER($I$2))</formula>
    </cfRule>
  </conditionalFormatting>
  <conditionalFormatting sqref="D3">
    <cfRule type="expression" dxfId="8147" priority="8076">
      <formula>ISBLANK($D$2)</formula>
    </cfRule>
  </conditionalFormatting>
  <conditionalFormatting sqref="DW3">
    <cfRule type="expression" dxfId="8146" priority="8089">
      <formula>AND(BO3&gt;=1,DW3&lt;&gt;0, GetEquPower(C3,BI3, CA3, FN3)=0)</formula>
    </cfRule>
    <cfRule type="expression" dxfId="8145" priority="8090">
      <formula>AND(BO3&gt;=1,DW3&lt;&gt;GetEquPower(C3,BI3, CA3, FN3))</formula>
    </cfRule>
  </conditionalFormatting>
  <conditionalFormatting sqref="DX3">
    <cfRule type="expression" dxfId="8144" priority="8091">
      <formula>AND(BO3&gt;=2,DX3&lt;&gt;0, GetEquPower(C3,BI3, CB3, FN3)=0)</formula>
    </cfRule>
    <cfRule type="expression" dxfId="8143" priority="8092">
      <formula>AND(BO3&gt;=2,DX3&lt;&gt;GetEquPower(C3,BI3, CB3, FN3))</formula>
    </cfRule>
  </conditionalFormatting>
  <conditionalFormatting sqref="DY3">
    <cfRule type="expression" dxfId="8142" priority="8093">
      <formula>AND(BO3&gt;=3,DY3&lt;&gt;0, GetEquPower(C3,BI3, CC3, FN3)=0)</formula>
    </cfRule>
    <cfRule type="expression" dxfId="8141" priority="8094">
      <formula>AND(BO3&gt;=3,DY3&lt;&gt;GetEquPower(C3,BI3, CC3, FN3))</formula>
    </cfRule>
  </conditionalFormatting>
  <conditionalFormatting sqref="ED3">
    <cfRule type="expression" dxfId="8140" priority="8095">
      <formula>AND(BP3&gt;=1,ED3&lt;&gt;0, GetEquPower(C3,BJ3, CG3, FO3)=0)</formula>
    </cfRule>
    <cfRule type="expression" dxfId="8139" priority="8096">
      <formula>AND(BP3&gt;=1,ED3&lt;&gt;GetEquPower(C3,BJ3, CG3, FO3))</formula>
    </cfRule>
  </conditionalFormatting>
  <conditionalFormatting sqref="EE3">
    <cfRule type="expression" dxfId="8138" priority="8097">
      <formula>AND(BP3&gt;=2,EE3&lt;&gt;0, GetEquPower(C3,BJ3, CH3, FO3)=0)</formula>
    </cfRule>
    <cfRule type="expression" dxfId="8137" priority="8098">
      <formula>AND(BP3&gt;=2,EE3&lt;&gt;GetEquPower(C3,BJ3, CH3, FO3))</formula>
    </cfRule>
  </conditionalFormatting>
  <conditionalFormatting sqref="EF3">
    <cfRule type="expression" dxfId="8136" priority="8099">
      <formula>AND(BP3&gt;=3,EF3&lt;&gt;0, GetEquPower(C3,BJ3, CI3, FO3)=0)</formula>
    </cfRule>
    <cfRule type="expression" dxfId="8135" priority="8100">
      <formula>AND(BP3&gt;=3,EF3&lt;&gt;GetEquPower(C3,BJ3, CI3, FO3))</formula>
    </cfRule>
  </conditionalFormatting>
  <conditionalFormatting sqref="EK3">
    <cfRule type="expression" dxfId="8134" priority="8101">
      <formula>AND(BQ3&gt;=1,EK3&lt;&gt;0, GetEquPower(C3,BK3, CM3, FP3)=0)</formula>
    </cfRule>
    <cfRule type="expression" dxfId="8133" priority="8102">
      <formula>AND(BQ3&gt;=1,EK3&lt;&gt;GetEquPower(C3,BK3, CM3, FP3))</formula>
    </cfRule>
  </conditionalFormatting>
  <conditionalFormatting sqref="EL3">
    <cfRule type="expression" dxfId="8132" priority="8103">
      <formula>AND(BQ3&gt;=2,EL3&lt;&gt;0, GetEquPower(C3,BK3, CN3, FP3)=0)</formula>
    </cfRule>
    <cfRule type="expression" dxfId="8131" priority="8104">
      <formula xml:space="preserve"> AND(BQ3&gt;=2,EL3&lt;&gt;GetEquPower(C3,BK3, CN3, FP3))</formula>
    </cfRule>
  </conditionalFormatting>
  <conditionalFormatting sqref="EM3">
    <cfRule type="expression" dxfId="8130" priority="8105">
      <formula>AND(BQ3&gt;=3,EM3&lt;&gt;0, GetEquPower(C3,BK3, CO3, FP3)=0)</formula>
    </cfRule>
    <cfRule type="expression" dxfId="8129" priority="8106">
      <formula xml:space="preserve"> AND(BQ3&gt;=3,EM3&lt;&gt;GetEquPower(C3,BK3, CO3, FP3))</formula>
    </cfRule>
  </conditionalFormatting>
  <conditionalFormatting sqref="ER3">
    <cfRule type="expression" dxfId="8128" priority="8107">
      <formula>AND(BR3&gt;=1,ER3&lt;&gt;0, GetEquPower(C3,BL3, CS3, FQ3)=0)</formula>
    </cfRule>
    <cfRule type="expression" dxfId="8127" priority="8108">
      <formula>AND(BR3&gt;=1,ER3&lt;&gt;GetEquPower(C3,BL3, CS3, FQ3))</formula>
    </cfRule>
  </conditionalFormatting>
  <conditionalFormatting sqref="ES3">
    <cfRule type="expression" dxfId="8126" priority="8109">
      <formula>AND(BR3&gt;=2,ES3&lt;&gt;0, GetEquPower(C3,BL3, CT3, FQ3)=0)</formula>
    </cfRule>
    <cfRule type="expression" dxfId="8125" priority="8110">
      <formula>AND(BR3&gt;=2,ES3&lt;&gt;GetEquPower(C3,BL3, CT3, FQ3))</formula>
    </cfRule>
  </conditionalFormatting>
  <conditionalFormatting sqref="ET3">
    <cfRule type="expression" dxfId="8124" priority="8111">
      <formula>AND(BR3&gt;=3,ET3&lt;&gt;0, GetEquPower(C3,BL3, CU3, FQ3)=0)</formula>
    </cfRule>
    <cfRule type="expression" dxfId="8123" priority="8112">
      <formula>AND(BR3&gt;=3,ET3&lt;&gt;GetEquPower(C3,BL3, CU3, FQ3))</formula>
    </cfRule>
  </conditionalFormatting>
  <conditionalFormatting sqref="EY3">
    <cfRule type="expression" dxfId="8122" priority="8113">
      <formula>AND(BS3&gt;=1,EY3&lt;&gt;0, GetEquPower(C3,BM3, CY3, FR3)=0)</formula>
    </cfRule>
    <cfRule type="expression" dxfId="8121" priority="8114">
      <formula>AND(BS3&gt;=1,EY3&lt;&gt;GetEquPower(C3,BM3, CY3, FR3))</formula>
    </cfRule>
  </conditionalFormatting>
  <conditionalFormatting sqref="EZ3">
    <cfRule type="expression" dxfId="8120" priority="8115">
      <formula>AND(BS3&gt;=2,EZ3&lt;&gt;0, GetEquPower(C3,BM3, CZ3, FR3)=0)</formula>
    </cfRule>
    <cfRule type="expression" dxfId="8119" priority="8116">
      <formula>AND(BS3&gt;=2,EZ3&lt;&gt;GetEquPower(C3,BM3, CZ3, FR3))</formula>
    </cfRule>
  </conditionalFormatting>
  <conditionalFormatting sqref="FA3">
    <cfRule type="expression" dxfId="8118" priority="8117">
      <formula>AND(BS3&gt;=3,FA3&lt;&gt;0, GetEquPower(C3,BM3, DA3, FR3)=0)</formula>
    </cfRule>
    <cfRule type="expression" dxfId="8117" priority="8118">
      <formula>AND(BS3&gt;=3,FA3&lt;&gt;GetEquPower(C3,BM3, DA3, FR3))</formula>
    </cfRule>
  </conditionalFormatting>
  <conditionalFormatting sqref="FF3">
    <cfRule type="expression" dxfId="8116" priority="8119">
      <formula>AND(BT3&gt;=1,FF3&lt;&gt;0, GetEquPower(C3,BN3, DE3, FS3)=0)</formula>
    </cfRule>
    <cfRule type="expression" dxfId="8115" priority="8120">
      <formula>AND(BT3&gt;=1,FF3&lt;&gt;GetEquPower(C3,BN3, DE3, FS3))</formula>
    </cfRule>
  </conditionalFormatting>
  <conditionalFormatting sqref="FG3">
    <cfRule type="expression" dxfId="8114" priority="8121">
      <formula>AND(BT3&gt;=2,FG3&lt;&gt;0, GetEquPower(C3,BN3, DF3, FS3)=0)</formula>
    </cfRule>
    <cfRule type="expression" dxfId="8113" priority="8122">
      <formula>AND(BT3&gt;=2,FG3&lt;&gt;GetEquPower(C3,BN3, DF3, FS3))</formula>
    </cfRule>
  </conditionalFormatting>
  <conditionalFormatting sqref="FH3">
    <cfRule type="expression" dxfId="8112" priority="8123">
      <formula>AND(BT3&gt;=3,FH3&lt;&gt;0, GetEquPower(C3,BN3, DG3, FS3)=0)</formula>
    </cfRule>
    <cfRule type="expression" dxfId="8111" priority="8124">
      <formula>AND(BT3&gt;=3,FH3&lt;&gt;GetEquPower(C3,BN3, DG3, FS3))</formula>
    </cfRule>
  </conditionalFormatting>
  <conditionalFormatting sqref="DZ3">
    <cfRule type="expression" dxfId="8110" priority="8125">
      <formula>AND(BO3&gt;=4,DZ3&lt;&gt;0, GetEquPower(C3,BI3, CD3, FN3)=0)</formula>
    </cfRule>
    <cfRule type="expression" dxfId="8109" priority="8126">
      <formula>AND(BO3&gt;=4, DZ3&lt;&gt;GetEquPower(C3,BI3, CD3, FN3))</formula>
    </cfRule>
  </conditionalFormatting>
  <conditionalFormatting sqref="EG3">
    <cfRule type="expression" dxfId="8108" priority="8127">
      <formula>AND(BP3&gt;=4,EG3&lt;&gt;0, GetEquPower(C3,BJ3, CJ3, FO3)=0)</formula>
    </cfRule>
    <cfRule type="expression" dxfId="8107" priority="8128">
      <formula>AND(BP3&gt;=4,EG3&lt;&gt;GetEquPower(C3,BJ3, CJ3, FO3))</formula>
    </cfRule>
  </conditionalFormatting>
  <conditionalFormatting sqref="EN3">
    <cfRule type="expression" dxfId="8106" priority="8129">
      <formula>AND(BQ3&gt;=4,EN3&lt;&gt;0, GetEquPower(C3,BK3, CP3, FP3)=0)</formula>
    </cfRule>
    <cfRule type="expression" dxfId="8105" priority="8130">
      <formula xml:space="preserve"> AND(BQ3&gt;=4,EN3&lt;&gt;GetEquPower(C3,BK3, CP3, FP3))</formula>
    </cfRule>
  </conditionalFormatting>
  <conditionalFormatting sqref="EU3">
    <cfRule type="expression" dxfId="8104" priority="8131">
      <formula>AND(BR3&gt;=4,EU3&lt;&gt;0, GetEquPower(C3,BL3, CV3, FQ3)=0)</formula>
    </cfRule>
    <cfRule type="expression" dxfId="8103" priority="8132">
      <formula>AND(BR3&gt;=4,EU3&lt;&gt;GetEquPower(C3,BL3, CV3, FQ3))</formula>
    </cfRule>
  </conditionalFormatting>
  <conditionalFormatting sqref="FB3">
    <cfRule type="expression" dxfId="8102" priority="8133">
      <formula>AND(BS3&gt;=4,FB3&lt;&gt;0, GetEquPower(C3,BM3, DB3, FR3)=0)</formula>
    </cfRule>
    <cfRule type="expression" dxfId="8101" priority="8134">
      <formula>AND(BS3&gt;=4,FB3&lt;&gt;GetEquPower(C3,BM3, DB3, FR3))</formula>
    </cfRule>
  </conditionalFormatting>
  <conditionalFormatting sqref="FI3">
    <cfRule type="expression" dxfId="8100" priority="8135">
      <formula>AND(BT3&gt;=4,FI3&lt;&gt;0, GetEquPower(C3,BN3, DH3, FS3)=0)</formula>
    </cfRule>
    <cfRule type="expression" dxfId="8099" priority="8136">
      <formula>AND(BT3&gt;=4,FI3&lt;&gt;GetEquPower(C3,BN3, DH3, FS3))</formula>
    </cfRule>
  </conditionalFormatting>
  <conditionalFormatting sqref="EA3">
    <cfRule type="expression" dxfId="8098" priority="8137">
      <formula>AND(BO3&gt;=5,EA3&lt;&gt;0, GetEquPower(C3,BI3, CE3, FN3)=0)</formula>
    </cfRule>
    <cfRule type="expression" dxfId="8097" priority="8138">
      <formula>AND(BO3&gt;=5, EA3&lt;&gt;GetEquPower(C3,BI3, CE3, FN3))</formula>
    </cfRule>
  </conditionalFormatting>
  <conditionalFormatting sqref="EB3">
    <cfRule type="expression" dxfId="8096" priority="8139">
      <formula>AND(BO3&gt;=6,EB3&lt;&gt;0, GetEquPower(C3,BI3, CF3, FN3)=0)</formula>
    </cfRule>
    <cfRule type="expression" dxfId="8095" priority="8140">
      <formula>AND(BO3&gt;=6, EB3&lt;&gt;GetEquPower(C3,BI3, CF3, FN3))</formula>
    </cfRule>
  </conditionalFormatting>
  <conditionalFormatting sqref="EH3">
    <cfRule type="expression" dxfId="8094" priority="8141">
      <formula>AND(BP3&gt;=5,EH3&lt;&gt;0, GetEquPower(C3,BJ3, CK3, FO3)=0)</formula>
    </cfRule>
    <cfRule type="expression" dxfId="8093" priority="8142">
      <formula>AND(BP3&gt;=5,EH3&lt;&gt;GetEquPower(C3,BJ3, CK3, FO3))</formula>
    </cfRule>
  </conditionalFormatting>
  <conditionalFormatting sqref="EI3">
    <cfRule type="expression" dxfId="8092" priority="8143">
      <formula>AND(BP3&gt;=6,EI3&lt;&gt;0, GetEquPower(C3,BJ3, CL3, FO3)=0)</formula>
    </cfRule>
    <cfRule type="expression" dxfId="8091" priority="8144">
      <formula>AND(BP3&gt;=6,EI3&lt;&gt;GetEquPower(C3,BJ3, CL3, FO3))</formula>
    </cfRule>
  </conditionalFormatting>
  <conditionalFormatting sqref="EO3">
    <cfRule type="expression" dxfId="8090" priority="8145">
      <formula>AND(BQ3&gt;=5,EO3&lt;&gt;0, GetEquPower(C3,BK3, CQ3, FP3)=0)</formula>
    </cfRule>
    <cfRule type="expression" dxfId="8089" priority="8146">
      <formula xml:space="preserve"> AND(BQ3&gt;=5,EO3&lt;&gt;GetEquPower(C3,BK3, CQ3, FP3))</formula>
    </cfRule>
  </conditionalFormatting>
  <conditionalFormatting sqref="EP3">
    <cfRule type="expression" dxfId="8088" priority="8147">
      <formula>AND(BQ3&gt;=6,EP3&lt;&gt;0, GetEquPower(C3,BK3, CR3, FP3)=0)</formula>
    </cfRule>
    <cfRule type="expression" dxfId="8087" priority="8148">
      <formula xml:space="preserve"> AND(BQ3&gt;=6,EP3&lt;&gt;GetEquPower(C3,BK3, CR3, FP3))</formula>
    </cfRule>
  </conditionalFormatting>
  <conditionalFormatting sqref="EV3">
    <cfRule type="expression" dxfId="8086" priority="8149">
      <formula>AND(BR3&gt;=5,EV3&lt;&gt;0, GetEquPower(C3,BL3, CW3, FQ3)=0)</formula>
    </cfRule>
    <cfRule type="expression" dxfId="8085" priority="8150">
      <formula>AND(BR3&gt;=5,EV3&lt;&gt;GetEquPower(C3,BL3, CW3, FQ3))</formula>
    </cfRule>
  </conditionalFormatting>
  <conditionalFormatting sqref="EW3">
    <cfRule type="expression" dxfId="8084" priority="8151">
      <formula>AND(BR3&gt;=6,EW3&lt;&gt;0, GetEquPower(C3,BL3, CX3, FQ3)=0)</formula>
    </cfRule>
    <cfRule type="expression" dxfId="8083" priority="8152">
      <formula>AND(BR3&gt;=6,EW3&lt;&gt;GetEquPower(C3,BL3, CX3, FQ3))</formula>
    </cfRule>
  </conditionalFormatting>
  <conditionalFormatting sqref="FC3">
    <cfRule type="expression" dxfId="8082" priority="8153">
      <formula>AND(BS3&gt;=5,FC3&lt;&gt;0, GetEquPower(C3,BM3, DC3, FR3)=0)</formula>
    </cfRule>
    <cfRule type="expression" dxfId="8081" priority="8154">
      <formula>AND(BS3&gt;=5,FC3&lt;&gt;GetEquPower(C3,BM3, DC3, FR3))</formula>
    </cfRule>
  </conditionalFormatting>
  <conditionalFormatting sqref="FD3">
    <cfRule type="expression" dxfId="8080" priority="8155">
      <formula>AND(BS3&gt;=6,FD3&lt;&gt;0, GetEquPower(C3,BM3, DD3, FR3)=0)</formula>
    </cfRule>
    <cfRule type="expression" dxfId="8079" priority="8156">
      <formula>AND(BS3&gt;=6,FD3&lt;&gt;GetEquPower(C3,BM3, DD3, FR3))</formula>
    </cfRule>
  </conditionalFormatting>
  <conditionalFormatting sqref="FJ3">
    <cfRule type="expression" dxfId="8078" priority="8157">
      <formula>AND(BT3&gt;=5,FJ3&lt;&gt;0, GetEquPower(C3,BN3, DI3, FS3)=0)</formula>
    </cfRule>
    <cfRule type="expression" dxfId="8077" priority="8158">
      <formula>AND(BT3&gt;=5,FJ3&lt;&gt;GetEquPower(C3,BN3, DI3, FS3))</formula>
    </cfRule>
  </conditionalFormatting>
  <conditionalFormatting sqref="FK3">
    <cfRule type="expression" dxfId="8076" priority="8159">
      <formula>AND(BT3&gt;=6,FK3&lt;&gt;0, GetEquPower(C3,BN3, DJ3, FS3)=0)</formula>
    </cfRule>
    <cfRule type="expression" dxfId="8075" priority="8160">
      <formula>AND(BT3&gt;=6,FK3&lt;&gt;GetEquPower(C3,BN3, DJ3, FS3))</formula>
    </cfRule>
  </conditionalFormatting>
  <conditionalFormatting sqref="F4">
    <cfRule type="expression" dxfId="8074" priority="8003">
      <formula>F4&lt;&gt;RIGHT(SUBSTITUTE(E4,".",""),LEN(F4))</formula>
    </cfRule>
  </conditionalFormatting>
  <conditionalFormatting sqref="X4">
    <cfRule type="expression" dxfId="8073" priority="7997">
      <formula xml:space="preserve"> NOT(ISLOGICAL($X$2))</formula>
    </cfRule>
    <cfRule type="expression" dxfId="8072" priority="8002">
      <formula>AND(X4=TRUE,W4=FALSE)</formula>
    </cfRule>
  </conditionalFormatting>
  <conditionalFormatting sqref="Y4">
    <cfRule type="expression" dxfId="8071" priority="8001">
      <formula>OR(AND(X4=FALSE,INT(Y4)&gt;0),AND(X4=TRUE,INT(Y4)&lt;=0))</formula>
    </cfRule>
  </conditionalFormatting>
  <conditionalFormatting sqref="AA4">
    <cfRule type="expression" dxfId="8070" priority="8000">
      <formula>AND(Z4=FALSE,AA4&gt;0)</formula>
    </cfRule>
  </conditionalFormatting>
  <conditionalFormatting sqref="BV4:HY4">
    <cfRule type="containsErrors" dxfId="8069" priority="7999">
      <formula>ISERROR(BV4)</formula>
    </cfRule>
  </conditionalFormatting>
  <conditionalFormatting sqref="W4">
    <cfRule type="expression" dxfId="8068" priority="7998">
      <formula xml:space="preserve"> NOT(ISLOGICAL(W4))</formula>
    </cfRule>
  </conditionalFormatting>
  <conditionalFormatting sqref="Z4">
    <cfRule type="expression" dxfId="8067" priority="7996">
      <formula>NOT(ISLOGICAL($Z$2))</formula>
    </cfRule>
  </conditionalFormatting>
  <conditionalFormatting sqref="AB4">
    <cfRule type="expression" dxfId="8066" priority="7995">
      <formula>NOT(ISLOGICAL($AB$2))</formula>
    </cfRule>
  </conditionalFormatting>
  <conditionalFormatting sqref="AC4">
    <cfRule type="expression" dxfId="8065" priority="7994">
      <formula>NOT(ISLOGICAL($AC$2))</formula>
    </cfRule>
  </conditionalFormatting>
  <conditionalFormatting sqref="B4:BU4">
    <cfRule type="containsErrors" dxfId="8064" priority="7993">
      <formula>ISERROR(B4)</formula>
    </cfRule>
  </conditionalFormatting>
  <conditionalFormatting sqref="I4">
    <cfRule type="expression" dxfId="8063" priority="7992">
      <formula>NOT(ISNUMBER($I$2))</formula>
    </cfRule>
  </conditionalFormatting>
  <conditionalFormatting sqref="D4">
    <cfRule type="expression" dxfId="8062" priority="7991">
      <formula>ISBLANK($D$2)</formula>
    </cfRule>
  </conditionalFormatting>
  <conditionalFormatting sqref="DW4">
    <cfRule type="expression" dxfId="8061" priority="8004">
      <formula>AND(BO4&gt;=1,DW4&lt;&gt;0, GetEquPower(C4,BI4, CA4, FN4)=0)</formula>
    </cfRule>
    <cfRule type="expression" dxfId="8060" priority="8005">
      <formula>AND(BO4&gt;=1,DW4&lt;&gt;GetEquPower(C4,BI4, CA4, FN4))</formula>
    </cfRule>
  </conditionalFormatting>
  <conditionalFormatting sqref="DX4">
    <cfRule type="expression" dxfId="8059" priority="8006">
      <formula>AND(BO4&gt;=2,DX4&lt;&gt;0, GetEquPower(C4,BI4, CB4, FN4)=0)</formula>
    </cfRule>
    <cfRule type="expression" dxfId="8058" priority="8007">
      <formula>AND(BO4&gt;=2,DX4&lt;&gt;GetEquPower(C4,BI4, CB4, FN4))</formula>
    </cfRule>
  </conditionalFormatting>
  <conditionalFormatting sqref="DY4">
    <cfRule type="expression" dxfId="8057" priority="8008">
      <formula>AND(BO4&gt;=3,DY4&lt;&gt;0, GetEquPower(C4,BI4, CC4, FN4)=0)</formula>
    </cfRule>
    <cfRule type="expression" dxfId="8056" priority="8009">
      <formula>AND(BO4&gt;=3,DY4&lt;&gt;GetEquPower(C4,BI4, CC4, FN4))</formula>
    </cfRule>
  </conditionalFormatting>
  <conditionalFormatting sqref="ED4">
    <cfRule type="expression" dxfId="8055" priority="8010">
      <formula>AND(BP4&gt;=1,ED4&lt;&gt;0, GetEquPower(C4,BJ4, CG4, FO4)=0)</formula>
    </cfRule>
    <cfRule type="expression" dxfId="8054" priority="8011">
      <formula>AND(BP4&gt;=1,ED4&lt;&gt;GetEquPower(C4,BJ4, CG4, FO4))</formula>
    </cfRule>
  </conditionalFormatting>
  <conditionalFormatting sqref="EE4">
    <cfRule type="expression" dxfId="8053" priority="8012">
      <formula>AND(BP4&gt;=2,EE4&lt;&gt;0, GetEquPower(C4,BJ4, CH4, FO4)=0)</formula>
    </cfRule>
    <cfRule type="expression" dxfId="8052" priority="8013">
      <formula>AND(BP4&gt;=2,EE4&lt;&gt;GetEquPower(C4,BJ4, CH4, FO4))</formula>
    </cfRule>
  </conditionalFormatting>
  <conditionalFormatting sqref="EF4">
    <cfRule type="expression" dxfId="8051" priority="8014">
      <formula>AND(BP4&gt;=3,EF4&lt;&gt;0, GetEquPower(C4,BJ4, CI4, FO4)=0)</formula>
    </cfRule>
    <cfRule type="expression" dxfId="8050" priority="8015">
      <formula>AND(BP4&gt;=3,EF4&lt;&gt;GetEquPower(C4,BJ4, CI4, FO4))</formula>
    </cfRule>
  </conditionalFormatting>
  <conditionalFormatting sqref="EK4">
    <cfRule type="expression" dxfId="8049" priority="8016">
      <formula>AND(BQ4&gt;=1,EK4&lt;&gt;0, GetEquPower(C4,BK4, CM4, FP4)=0)</formula>
    </cfRule>
    <cfRule type="expression" dxfId="8048" priority="8017">
      <formula>AND(BQ4&gt;=1,EK4&lt;&gt;GetEquPower(C4,BK4, CM4, FP4))</formula>
    </cfRule>
  </conditionalFormatting>
  <conditionalFormatting sqref="EL4">
    <cfRule type="expression" dxfId="8047" priority="8018">
      <formula>AND(BQ4&gt;=2,EL4&lt;&gt;0, GetEquPower(C4,BK4, CN4, FP4)=0)</formula>
    </cfRule>
    <cfRule type="expression" dxfId="8046" priority="8019">
      <formula xml:space="preserve"> AND(BQ4&gt;=2,EL4&lt;&gt;GetEquPower(C4,BK4, CN4, FP4))</formula>
    </cfRule>
  </conditionalFormatting>
  <conditionalFormatting sqref="EM4">
    <cfRule type="expression" dxfId="8045" priority="8020">
      <formula>AND(BQ4&gt;=3,EM4&lt;&gt;0, GetEquPower(C4,BK4, CO4, FP4)=0)</formula>
    </cfRule>
    <cfRule type="expression" dxfId="8044" priority="8021">
      <formula xml:space="preserve"> AND(BQ4&gt;=3,EM4&lt;&gt;GetEquPower(C4,BK4, CO4, FP4))</formula>
    </cfRule>
  </conditionalFormatting>
  <conditionalFormatting sqref="ER4">
    <cfRule type="expression" dxfId="8043" priority="8022">
      <formula>AND(BR4&gt;=1,ER4&lt;&gt;0, GetEquPower(C4,BL4, CS4, FQ4)=0)</formula>
    </cfRule>
    <cfRule type="expression" dxfId="8042" priority="8023">
      <formula>AND(BR4&gt;=1,ER4&lt;&gt;GetEquPower(C4,BL4, CS4, FQ4))</formula>
    </cfRule>
  </conditionalFormatting>
  <conditionalFormatting sqref="ES4">
    <cfRule type="expression" dxfId="8041" priority="8024">
      <formula>AND(BR4&gt;=2,ES4&lt;&gt;0, GetEquPower(C4,BL4, CT4, FQ4)=0)</formula>
    </cfRule>
    <cfRule type="expression" dxfId="8040" priority="8025">
      <formula>AND(BR4&gt;=2,ES4&lt;&gt;GetEquPower(C4,BL4, CT4, FQ4))</formula>
    </cfRule>
  </conditionalFormatting>
  <conditionalFormatting sqref="ET4">
    <cfRule type="expression" dxfId="8039" priority="8026">
      <formula>AND(BR4&gt;=3,ET4&lt;&gt;0, GetEquPower(C4,BL4, CU4, FQ4)=0)</formula>
    </cfRule>
    <cfRule type="expression" dxfId="8038" priority="8027">
      <formula>AND(BR4&gt;=3,ET4&lt;&gt;GetEquPower(C4,BL4, CU4, FQ4))</formula>
    </cfRule>
  </conditionalFormatting>
  <conditionalFormatting sqref="EY4">
    <cfRule type="expression" dxfId="8037" priority="8028">
      <formula>AND(BS4&gt;=1,EY4&lt;&gt;0, GetEquPower(C4,BM4, CY4, FR4)=0)</formula>
    </cfRule>
    <cfRule type="expression" dxfId="8036" priority="8029">
      <formula>AND(BS4&gt;=1,EY4&lt;&gt;GetEquPower(C4,BM4, CY4, FR4))</formula>
    </cfRule>
  </conditionalFormatting>
  <conditionalFormatting sqref="EZ4">
    <cfRule type="expression" dxfId="8035" priority="8030">
      <formula>AND(BS4&gt;=2,EZ4&lt;&gt;0, GetEquPower(C4,BM4, CZ4, FR4)=0)</formula>
    </cfRule>
    <cfRule type="expression" dxfId="8034" priority="8031">
      <formula>AND(BS4&gt;=2,EZ4&lt;&gt;GetEquPower(C4,BM4, CZ4, FR4))</formula>
    </cfRule>
  </conditionalFormatting>
  <conditionalFormatting sqref="FA4">
    <cfRule type="expression" dxfId="8033" priority="8032">
      <formula>AND(BS4&gt;=3,FA4&lt;&gt;0, GetEquPower(C4,BM4, DA4, FR4)=0)</formula>
    </cfRule>
    <cfRule type="expression" dxfId="8032" priority="8033">
      <formula>AND(BS4&gt;=3,FA4&lt;&gt;GetEquPower(C4,BM4, DA4, FR4))</formula>
    </cfRule>
  </conditionalFormatting>
  <conditionalFormatting sqref="FF4">
    <cfRule type="expression" dxfId="8031" priority="8034">
      <formula>AND(BT4&gt;=1,FF4&lt;&gt;0, GetEquPower(C4,BN4, DE4, FS4)=0)</formula>
    </cfRule>
    <cfRule type="expression" dxfId="8030" priority="8035">
      <formula>AND(BT4&gt;=1,FF4&lt;&gt;GetEquPower(C4,BN4, DE4, FS4))</formula>
    </cfRule>
  </conditionalFormatting>
  <conditionalFormatting sqref="FG4">
    <cfRule type="expression" dxfId="8029" priority="8036">
      <formula>AND(BT4&gt;=2,FG4&lt;&gt;0, GetEquPower(C4,BN4, DF4, FS4)=0)</formula>
    </cfRule>
    <cfRule type="expression" dxfId="8028" priority="8037">
      <formula>AND(BT4&gt;=2,FG4&lt;&gt;GetEquPower(C4,BN4, DF4, FS4))</formula>
    </cfRule>
  </conditionalFormatting>
  <conditionalFormatting sqref="FH4">
    <cfRule type="expression" dxfId="8027" priority="8038">
      <formula>AND(BT4&gt;=3,FH4&lt;&gt;0, GetEquPower(C4,BN4, DG4, FS4)=0)</formula>
    </cfRule>
    <cfRule type="expression" dxfId="8026" priority="8039">
      <formula>AND(BT4&gt;=3,FH4&lt;&gt;GetEquPower(C4,BN4, DG4, FS4))</formula>
    </cfRule>
  </conditionalFormatting>
  <conditionalFormatting sqref="DZ4">
    <cfRule type="expression" dxfId="8025" priority="8040">
      <formula>AND(BO4&gt;=4,DZ4&lt;&gt;0, GetEquPower(C4,BI4, CD4, FN4)=0)</formula>
    </cfRule>
    <cfRule type="expression" dxfId="8024" priority="8041">
      <formula>AND(BO4&gt;=4, DZ4&lt;&gt;GetEquPower(C4,BI4, CD4, FN4))</formula>
    </cfRule>
  </conditionalFormatting>
  <conditionalFormatting sqref="EG4">
    <cfRule type="expression" dxfId="8023" priority="8042">
      <formula>AND(BP4&gt;=4,EG4&lt;&gt;0, GetEquPower(C4,BJ4, CJ4, FO4)=0)</formula>
    </cfRule>
    <cfRule type="expression" dxfId="8022" priority="8043">
      <formula>AND(BP4&gt;=4,EG4&lt;&gt;GetEquPower(C4,BJ4, CJ4, FO4))</formula>
    </cfRule>
  </conditionalFormatting>
  <conditionalFormatting sqref="EN4">
    <cfRule type="expression" dxfId="8021" priority="8044">
      <formula>AND(BQ4&gt;=4,EN4&lt;&gt;0, GetEquPower(C4,BK4, CP4, FP4)=0)</formula>
    </cfRule>
    <cfRule type="expression" dxfId="8020" priority="8045">
      <formula xml:space="preserve"> AND(BQ4&gt;=4,EN4&lt;&gt;GetEquPower(C4,BK4, CP4, FP4))</formula>
    </cfRule>
  </conditionalFormatting>
  <conditionalFormatting sqref="EU4">
    <cfRule type="expression" dxfId="8019" priority="8046">
      <formula>AND(BR4&gt;=4,EU4&lt;&gt;0, GetEquPower(C4,BL4, CV4, FQ4)=0)</formula>
    </cfRule>
    <cfRule type="expression" dxfId="8018" priority="8047">
      <formula>AND(BR4&gt;=4,EU4&lt;&gt;GetEquPower(C4,BL4, CV4, FQ4))</formula>
    </cfRule>
  </conditionalFormatting>
  <conditionalFormatting sqref="FB4">
    <cfRule type="expression" dxfId="8017" priority="8048">
      <formula>AND(BS4&gt;=4,FB4&lt;&gt;0, GetEquPower(C4,BM4, DB4, FR4)=0)</formula>
    </cfRule>
    <cfRule type="expression" dxfId="8016" priority="8049">
      <formula>AND(BS4&gt;=4,FB4&lt;&gt;GetEquPower(C4,BM4, DB4, FR4))</formula>
    </cfRule>
  </conditionalFormatting>
  <conditionalFormatting sqref="FI4">
    <cfRule type="expression" dxfId="8015" priority="8050">
      <formula>AND(BT4&gt;=4,FI4&lt;&gt;0, GetEquPower(C4,BN4, DH4, FS4)=0)</formula>
    </cfRule>
    <cfRule type="expression" dxfId="8014" priority="8051">
      <formula>AND(BT4&gt;=4,FI4&lt;&gt;GetEquPower(C4,BN4, DH4, FS4))</formula>
    </cfRule>
  </conditionalFormatting>
  <conditionalFormatting sqref="EA4">
    <cfRule type="expression" dxfId="8013" priority="8052">
      <formula>AND(BO4&gt;=5,EA4&lt;&gt;0, GetEquPower(C4,BI4, CE4, FN4)=0)</formula>
    </cfRule>
    <cfRule type="expression" dxfId="8012" priority="8053">
      <formula>AND(BO4&gt;=5, EA4&lt;&gt;GetEquPower(C4,BI4, CE4, FN4))</formula>
    </cfRule>
  </conditionalFormatting>
  <conditionalFormatting sqref="EB4">
    <cfRule type="expression" dxfId="8011" priority="8054">
      <formula>AND(BO4&gt;=6,EB4&lt;&gt;0, GetEquPower(C4,BI4, CF4, FN4)=0)</formula>
    </cfRule>
    <cfRule type="expression" dxfId="8010" priority="8055">
      <formula>AND(BO4&gt;=6, EB4&lt;&gt;GetEquPower(C4,BI4, CF4, FN4))</formula>
    </cfRule>
  </conditionalFormatting>
  <conditionalFormatting sqref="EH4">
    <cfRule type="expression" dxfId="8009" priority="8056">
      <formula>AND(BP4&gt;=5,EH4&lt;&gt;0, GetEquPower(C4,BJ4, CK4, FO4)=0)</formula>
    </cfRule>
    <cfRule type="expression" dxfId="8008" priority="8057">
      <formula>AND(BP4&gt;=5,EH4&lt;&gt;GetEquPower(C4,BJ4, CK4, FO4))</formula>
    </cfRule>
  </conditionalFormatting>
  <conditionalFormatting sqref="EI4">
    <cfRule type="expression" dxfId="8007" priority="8058">
      <formula>AND(BP4&gt;=6,EI4&lt;&gt;0, GetEquPower(C4,BJ4, CL4, FO4)=0)</formula>
    </cfRule>
    <cfRule type="expression" dxfId="8006" priority="8059">
      <formula>AND(BP4&gt;=6,EI4&lt;&gt;GetEquPower(C4,BJ4, CL4, FO4))</formula>
    </cfRule>
  </conditionalFormatting>
  <conditionalFormatting sqref="EO4">
    <cfRule type="expression" dxfId="8005" priority="8060">
      <formula>AND(BQ4&gt;=5,EO4&lt;&gt;0, GetEquPower(C4,BK4, CQ4, FP4)=0)</formula>
    </cfRule>
    <cfRule type="expression" dxfId="8004" priority="8061">
      <formula xml:space="preserve"> AND(BQ4&gt;=5,EO4&lt;&gt;GetEquPower(C4,BK4, CQ4, FP4))</formula>
    </cfRule>
  </conditionalFormatting>
  <conditionalFormatting sqref="EP4">
    <cfRule type="expression" dxfId="8003" priority="8062">
      <formula>AND(BQ4&gt;=6,EP4&lt;&gt;0, GetEquPower(C4,BK4, CR4, FP4)=0)</formula>
    </cfRule>
    <cfRule type="expression" dxfId="8002" priority="8063">
      <formula xml:space="preserve"> AND(BQ4&gt;=6,EP4&lt;&gt;GetEquPower(C4,BK4, CR4, FP4))</formula>
    </cfRule>
  </conditionalFormatting>
  <conditionalFormatting sqref="EV4">
    <cfRule type="expression" dxfId="8001" priority="8064">
      <formula>AND(BR4&gt;=5,EV4&lt;&gt;0, GetEquPower(C4,BL4, CW4, FQ4)=0)</formula>
    </cfRule>
    <cfRule type="expression" dxfId="8000" priority="8065">
      <formula>AND(BR4&gt;=5,EV4&lt;&gt;GetEquPower(C4,BL4, CW4, FQ4))</formula>
    </cfRule>
  </conditionalFormatting>
  <conditionalFormatting sqref="EW4">
    <cfRule type="expression" dxfId="7999" priority="8066">
      <formula>AND(BR4&gt;=6,EW4&lt;&gt;0, GetEquPower(C4,BL4, CX4, FQ4)=0)</formula>
    </cfRule>
    <cfRule type="expression" dxfId="7998" priority="8067">
      <formula>AND(BR4&gt;=6,EW4&lt;&gt;GetEquPower(C4,BL4, CX4, FQ4))</formula>
    </cfRule>
  </conditionalFormatting>
  <conditionalFormatting sqref="FC4">
    <cfRule type="expression" dxfId="7997" priority="8068">
      <formula>AND(BS4&gt;=5,FC4&lt;&gt;0, GetEquPower(C4,BM4, DC4, FR4)=0)</formula>
    </cfRule>
    <cfRule type="expression" dxfId="7996" priority="8069">
      <formula>AND(BS4&gt;=5,FC4&lt;&gt;GetEquPower(C4,BM4, DC4, FR4))</formula>
    </cfRule>
  </conditionalFormatting>
  <conditionalFormatting sqref="FD4">
    <cfRule type="expression" dxfId="7995" priority="8070">
      <formula>AND(BS4&gt;=6,FD4&lt;&gt;0, GetEquPower(C4,BM4, DD4, FR4)=0)</formula>
    </cfRule>
    <cfRule type="expression" dxfId="7994" priority="8071">
      <formula>AND(BS4&gt;=6,FD4&lt;&gt;GetEquPower(C4,BM4, DD4, FR4))</formula>
    </cfRule>
  </conditionalFormatting>
  <conditionalFormatting sqref="FJ4">
    <cfRule type="expression" dxfId="7993" priority="8072">
      <formula>AND(BT4&gt;=5,FJ4&lt;&gt;0, GetEquPower(C4,BN4, DI4, FS4)=0)</formula>
    </cfRule>
    <cfRule type="expression" dxfId="7992" priority="8073">
      <formula>AND(BT4&gt;=5,FJ4&lt;&gt;GetEquPower(C4,BN4, DI4, FS4))</formula>
    </cfRule>
  </conditionalFormatting>
  <conditionalFormatting sqref="FK4">
    <cfRule type="expression" dxfId="7991" priority="8074">
      <formula>AND(BT4&gt;=6,FK4&lt;&gt;0, GetEquPower(C4,BN4, DJ4, FS4)=0)</formula>
    </cfRule>
    <cfRule type="expression" dxfId="7990" priority="8075">
      <formula>AND(BT4&gt;=6,FK4&lt;&gt;GetEquPower(C4,BN4, DJ4, FS4))</formula>
    </cfRule>
  </conditionalFormatting>
  <conditionalFormatting sqref="F5">
    <cfRule type="expression" dxfId="7989" priority="7918">
      <formula>F5&lt;&gt;RIGHT(SUBSTITUTE(E5,".",""),LEN(F5))</formula>
    </cfRule>
  </conditionalFormatting>
  <conditionalFormatting sqref="X5">
    <cfRule type="expression" dxfId="7988" priority="7912">
      <formula xml:space="preserve"> NOT(ISLOGICAL($X$2))</formula>
    </cfRule>
    <cfRule type="expression" dxfId="7987" priority="7917">
      <formula>AND(X5=TRUE,W5=FALSE)</formula>
    </cfRule>
  </conditionalFormatting>
  <conditionalFormatting sqref="Y5">
    <cfRule type="expression" dxfId="7986" priority="7916">
      <formula>OR(AND(X5=FALSE,INT(Y5)&gt;0),AND(X5=TRUE,INT(Y5)&lt;=0))</formula>
    </cfRule>
  </conditionalFormatting>
  <conditionalFormatting sqref="AA5">
    <cfRule type="expression" dxfId="7985" priority="7915">
      <formula>AND(Z5=FALSE,AA5&gt;0)</formula>
    </cfRule>
  </conditionalFormatting>
  <conditionalFormatting sqref="BV5:HY5">
    <cfRule type="containsErrors" dxfId="7984" priority="7914">
      <formula>ISERROR(BV5)</formula>
    </cfRule>
  </conditionalFormatting>
  <conditionalFormatting sqref="W5">
    <cfRule type="expression" dxfId="7983" priority="7913">
      <formula xml:space="preserve"> NOT(ISLOGICAL(W5))</formula>
    </cfRule>
  </conditionalFormatting>
  <conditionalFormatting sqref="Z5">
    <cfRule type="expression" dxfId="7982" priority="7911">
      <formula>NOT(ISLOGICAL($Z$2))</formula>
    </cfRule>
  </conditionalFormatting>
  <conditionalFormatting sqref="AB5">
    <cfRule type="expression" dxfId="7981" priority="7910">
      <formula>NOT(ISLOGICAL($AB$2))</formula>
    </cfRule>
  </conditionalFormatting>
  <conditionalFormatting sqref="AC5">
    <cfRule type="expression" dxfId="7980" priority="7909">
      <formula>NOT(ISLOGICAL($AC$2))</formula>
    </cfRule>
  </conditionalFormatting>
  <conditionalFormatting sqref="B5:BU5">
    <cfRule type="containsErrors" dxfId="7979" priority="7908">
      <formula>ISERROR(B5)</formula>
    </cfRule>
  </conditionalFormatting>
  <conditionalFormatting sqref="I5">
    <cfRule type="expression" dxfId="7978" priority="7907">
      <formula>NOT(ISNUMBER($I$2))</formula>
    </cfRule>
  </conditionalFormatting>
  <conditionalFormatting sqref="D5">
    <cfRule type="expression" dxfId="7977" priority="7906">
      <formula>ISBLANK($D$2)</formula>
    </cfRule>
  </conditionalFormatting>
  <conditionalFormatting sqref="DW5">
    <cfRule type="expression" dxfId="7976" priority="7919">
      <formula>AND(BO5&gt;=1,DW5&lt;&gt;0, GetEquPower(C5,BI5, CA5, FN5)=0)</formula>
    </cfRule>
    <cfRule type="expression" dxfId="7975" priority="7920">
      <formula>AND(BO5&gt;=1,DW5&lt;&gt;GetEquPower(C5,BI5, CA5, FN5))</formula>
    </cfRule>
  </conditionalFormatting>
  <conditionalFormatting sqref="DX5">
    <cfRule type="expression" dxfId="7974" priority="7921">
      <formula>AND(BO5&gt;=2,DX5&lt;&gt;0, GetEquPower(C5,BI5, CB5, FN5)=0)</formula>
    </cfRule>
    <cfRule type="expression" dxfId="7973" priority="7922">
      <formula>AND(BO5&gt;=2,DX5&lt;&gt;GetEquPower(C5,BI5, CB5, FN5))</formula>
    </cfRule>
  </conditionalFormatting>
  <conditionalFormatting sqref="DY5">
    <cfRule type="expression" dxfId="7972" priority="7923">
      <formula>AND(BO5&gt;=3,DY5&lt;&gt;0, GetEquPower(C5,BI5, CC5, FN5)=0)</formula>
    </cfRule>
    <cfRule type="expression" dxfId="7971" priority="7924">
      <formula>AND(BO5&gt;=3,DY5&lt;&gt;GetEquPower(C5,BI5, CC5, FN5))</formula>
    </cfRule>
  </conditionalFormatting>
  <conditionalFormatting sqref="ED5">
    <cfRule type="expression" dxfId="7970" priority="7925">
      <formula>AND(BP5&gt;=1,ED5&lt;&gt;0, GetEquPower(C5,BJ5, CG5, FO5)=0)</formula>
    </cfRule>
    <cfRule type="expression" dxfId="7969" priority="7926">
      <formula>AND(BP5&gt;=1,ED5&lt;&gt;GetEquPower(C5,BJ5, CG5, FO5))</formula>
    </cfRule>
  </conditionalFormatting>
  <conditionalFormatting sqref="EE5">
    <cfRule type="expression" dxfId="7968" priority="7927">
      <formula>AND(BP5&gt;=2,EE5&lt;&gt;0, GetEquPower(C5,BJ5, CH5, FO5)=0)</formula>
    </cfRule>
    <cfRule type="expression" dxfId="7967" priority="7928">
      <formula>AND(BP5&gt;=2,EE5&lt;&gt;GetEquPower(C5,BJ5, CH5, FO5))</formula>
    </cfRule>
  </conditionalFormatting>
  <conditionalFormatting sqref="EF5">
    <cfRule type="expression" dxfId="7966" priority="7929">
      <formula>AND(BP5&gt;=3,EF5&lt;&gt;0, GetEquPower(C5,BJ5, CI5, FO5)=0)</formula>
    </cfRule>
    <cfRule type="expression" dxfId="7965" priority="7930">
      <formula>AND(BP5&gt;=3,EF5&lt;&gt;GetEquPower(C5,BJ5, CI5, FO5))</formula>
    </cfRule>
  </conditionalFormatting>
  <conditionalFormatting sqref="EK5">
    <cfRule type="expression" dxfId="7964" priority="7931">
      <formula>AND(BQ5&gt;=1,EK5&lt;&gt;0, GetEquPower(C5,BK5, CM5, FP5)=0)</formula>
    </cfRule>
    <cfRule type="expression" dxfId="7963" priority="7932">
      <formula>AND(BQ5&gt;=1,EK5&lt;&gt;GetEquPower(C5,BK5, CM5, FP5))</formula>
    </cfRule>
  </conditionalFormatting>
  <conditionalFormatting sqref="EL5">
    <cfRule type="expression" dxfId="7962" priority="7933">
      <formula>AND(BQ5&gt;=2,EL5&lt;&gt;0, GetEquPower(C5,BK5, CN5, FP5)=0)</formula>
    </cfRule>
    <cfRule type="expression" dxfId="7961" priority="7934">
      <formula xml:space="preserve"> AND(BQ5&gt;=2,EL5&lt;&gt;GetEquPower(C5,BK5, CN5, FP5))</formula>
    </cfRule>
  </conditionalFormatting>
  <conditionalFormatting sqref="EM5">
    <cfRule type="expression" dxfId="7960" priority="7935">
      <formula>AND(BQ5&gt;=3,EM5&lt;&gt;0, GetEquPower(C5,BK5, CO5, FP5)=0)</formula>
    </cfRule>
    <cfRule type="expression" dxfId="7959" priority="7936">
      <formula xml:space="preserve"> AND(BQ5&gt;=3,EM5&lt;&gt;GetEquPower(C5,BK5, CO5, FP5))</formula>
    </cfRule>
  </conditionalFormatting>
  <conditionalFormatting sqref="ER5">
    <cfRule type="expression" dxfId="7958" priority="7937">
      <formula>AND(BR5&gt;=1,ER5&lt;&gt;0, GetEquPower(C5,BL5, CS5, FQ5)=0)</formula>
    </cfRule>
    <cfRule type="expression" dxfId="7957" priority="7938">
      <formula>AND(BR5&gt;=1,ER5&lt;&gt;GetEquPower(C5,BL5, CS5, FQ5))</formula>
    </cfRule>
  </conditionalFormatting>
  <conditionalFormatting sqref="ES5">
    <cfRule type="expression" dxfId="7956" priority="7939">
      <formula>AND(BR5&gt;=2,ES5&lt;&gt;0, GetEquPower(C5,BL5, CT5, FQ5)=0)</formula>
    </cfRule>
    <cfRule type="expression" dxfId="7955" priority="7940">
      <formula>AND(BR5&gt;=2,ES5&lt;&gt;GetEquPower(C5,BL5, CT5, FQ5))</formula>
    </cfRule>
  </conditionalFormatting>
  <conditionalFormatting sqref="ET5">
    <cfRule type="expression" dxfId="7954" priority="7941">
      <formula>AND(BR5&gt;=3,ET5&lt;&gt;0, GetEquPower(C5,BL5, CU5, FQ5)=0)</formula>
    </cfRule>
    <cfRule type="expression" dxfId="7953" priority="7942">
      <formula>AND(BR5&gt;=3,ET5&lt;&gt;GetEquPower(C5,BL5, CU5, FQ5))</formula>
    </cfRule>
  </conditionalFormatting>
  <conditionalFormatting sqref="EY5">
    <cfRule type="expression" dxfId="7952" priority="7943">
      <formula>AND(BS5&gt;=1,EY5&lt;&gt;0, GetEquPower(C5,BM5, CY5, FR5)=0)</formula>
    </cfRule>
    <cfRule type="expression" dxfId="7951" priority="7944">
      <formula>AND(BS5&gt;=1,EY5&lt;&gt;GetEquPower(C5,BM5, CY5, FR5))</formula>
    </cfRule>
  </conditionalFormatting>
  <conditionalFormatting sqref="EZ5">
    <cfRule type="expression" dxfId="7950" priority="7945">
      <formula>AND(BS5&gt;=2,EZ5&lt;&gt;0, GetEquPower(C5,BM5, CZ5, FR5)=0)</formula>
    </cfRule>
    <cfRule type="expression" dxfId="7949" priority="7946">
      <formula>AND(BS5&gt;=2,EZ5&lt;&gt;GetEquPower(C5,BM5, CZ5, FR5))</formula>
    </cfRule>
  </conditionalFormatting>
  <conditionalFormatting sqref="FA5">
    <cfRule type="expression" dxfId="7948" priority="7947">
      <formula>AND(BS5&gt;=3,FA5&lt;&gt;0, GetEquPower(C5,BM5, DA5, FR5)=0)</formula>
    </cfRule>
    <cfRule type="expression" dxfId="7947" priority="7948">
      <formula>AND(BS5&gt;=3,FA5&lt;&gt;GetEquPower(C5,BM5, DA5, FR5))</formula>
    </cfRule>
  </conditionalFormatting>
  <conditionalFormatting sqref="FF5">
    <cfRule type="expression" dxfId="7946" priority="7949">
      <formula>AND(BT5&gt;=1,FF5&lt;&gt;0, GetEquPower(C5,BN5, DE5, FS5)=0)</formula>
    </cfRule>
    <cfRule type="expression" dxfId="7945" priority="7950">
      <formula>AND(BT5&gt;=1,FF5&lt;&gt;GetEquPower(C5,BN5, DE5, FS5))</formula>
    </cfRule>
  </conditionalFormatting>
  <conditionalFormatting sqref="FG5">
    <cfRule type="expression" dxfId="7944" priority="7951">
      <formula>AND(BT5&gt;=2,FG5&lt;&gt;0, GetEquPower(C5,BN5, DF5, FS5)=0)</formula>
    </cfRule>
    <cfRule type="expression" dxfId="7943" priority="7952">
      <formula>AND(BT5&gt;=2,FG5&lt;&gt;GetEquPower(C5,BN5, DF5, FS5))</formula>
    </cfRule>
  </conditionalFormatting>
  <conditionalFormatting sqref="FH5">
    <cfRule type="expression" dxfId="7942" priority="7953">
      <formula>AND(BT5&gt;=3,FH5&lt;&gt;0, GetEquPower(C5,BN5, DG5, FS5)=0)</formula>
    </cfRule>
    <cfRule type="expression" dxfId="7941" priority="7954">
      <formula>AND(BT5&gt;=3,FH5&lt;&gt;GetEquPower(C5,BN5, DG5, FS5))</formula>
    </cfRule>
  </conditionalFormatting>
  <conditionalFormatting sqref="DZ5">
    <cfRule type="expression" dxfId="7940" priority="7955">
      <formula>AND(BO5&gt;=4,DZ5&lt;&gt;0, GetEquPower(C5,BI5, CD5, FN5)=0)</formula>
    </cfRule>
    <cfRule type="expression" dxfId="7939" priority="7956">
      <formula>AND(BO5&gt;=4, DZ5&lt;&gt;GetEquPower(C5,BI5, CD5, FN5))</formula>
    </cfRule>
  </conditionalFormatting>
  <conditionalFormatting sqref="EG5">
    <cfRule type="expression" dxfId="7938" priority="7957">
      <formula>AND(BP5&gt;=4,EG5&lt;&gt;0, GetEquPower(C5,BJ5, CJ5, FO5)=0)</formula>
    </cfRule>
    <cfRule type="expression" dxfId="7937" priority="7958">
      <formula>AND(BP5&gt;=4,EG5&lt;&gt;GetEquPower(C5,BJ5, CJ5, FO5))</formula>
    </cfRule>
  </conditionalFormatting>
  <conditionalFormatting sqref="EN5">
    <cfRule type="expression" dxfId="7936" priority="7959">
      <formula>AND(BQ5&gt;=4,EN5&lt;&gt;0, GetEquPower(C5,BK5, CP5, FP5)=0)</formula>
    </cfRule>
    <cfRule type="expression" dxfId="7935" priority="7960">
      <formula xml:space="preserve"> AND(BQ5&gt;=4,EN5&lt;&gt;GetEquPower(C5,BK5, CP5, FP5))</formula>
    </cfRule>
  </conditionalFormatting>
  <conditionalFormatting sqref="EU5">
    <cfRule type="expression" dxfId="7934" priority="7961">
      <formula>AND(BR5&gt;=4,EU5&lt;&gt;0, GetEquPower(C5,BL5, CV5, FQ5)=0)</formula>
    </cfRule>
    <cfRule type="expression" dxfId="7933" priority="7962">
      <formula>AND(BR5&gt;=4,EU5&lt;&gt;GetEquPower(C5,BL5, CV5, FQ5))</formula>
    </cfRule>
  </conditionalFormatting>
  <conditionalFormatting sqref="FB5">
    <cfRule type="expression" dxfId="7932" priority="7963">
      <formula>AND(BS5&gt;=4,FB5&lt;&gt;0, GetEquPower(C5,BM5, DB5, FR5)=0)</formula>
    </cfRule>
    <cfRule type="expression" dxfId="7931" priority="7964">
      <formula>AND(BS5&gt;=4,FB5&lt;&gt;GetEquPower(C5,BM5, DB5, FR5))</formula>
    </cfRule>
  </conditionalFormatting>
  <conditionalFormatting sqref="FI5">
    <cfRule type="expression" dxfId="7930" priority="7965">
      <formula>AND(BT5&gt;=4,FI5&lt;&gt;0, GetEquPower(C5,BN5, DH5, FS5)=0)</formula>
    </cfRule>
    <cfRule type="expression" dxfId="7929" priority="7966">
      <formula>AND(BT5&gt;=4,FI5&lt;&gt;GetEquPower(C5,BN5, DH5, FS5))</formula>
    </cfRule>
  </conditionalFormatting>
  <conditionalFormatting sqref="EA5">
    <cfRule type="expression" dxfId="7928" priority="7967">
      <formula>AND(BO5&gt;=5,EA5&lt;&gt;0, GetEquPower(C5,BI5, CE5, FN5)=0)</formula>
    </cfRule>
    <cfRule type="expression" dxfId="7927" priority="7968">
      <formula>AND(BO5&gt;=5, EA5&lt;&gt;GetEquPower(C5,BI5, CE5, FN5))</formula>
    </cfRule>
  </conditionalFormatting>
  <conditionalFormatting sqref="EB5">
    <cfRule type="expression" dxfId="7926" priority="7969">
      <formula>AND(BO5&gt;=6,EB5&lt;&gt;0, GetEquPower(C5,BI5, CF5, FN5)=0)</formula>
    </cfRule>
    <cfRule type="expression" dxfId="7925" priority="7970">
      <formula>AND(BO5&gt;=6, EB5&lt;&gt;GetEquPower(C5,BI5, CF5, FN5))</formula>
    </cfRule>
  </conditionalFormatting>
  <conditionalFormatting sqref="EH5">
    <cfRule type="expression" dxfId="7924" priority="7971">
      <formula>AND(BP5&gt;=5,EH5&lt;&gt;0, GetEquPower(C5,BJ5, CK5, FO5)=0)</formula>
    </cfRule>
    <cfRule type="expression" dxfId="7923" priority="7972">
      <formula>AND(BP5&gt;=5,EH5&lt;&gt;GetEquPower(C5,BJ5, CK5, FO5))</formula>
    </cfRule>
  </conditionalFormatting>
  <conditionalFormatting sqref="EI5">
    <cfRule type="expression" dxfId="7922" priority="7973">
      <formula>AND(BP5&gt;=6,EI5&lt;&gt;0, GetEquPower(C5,BJ5, CL5, FO5)=0)</formula>
    </cfRule>
    <cfRule type="expression" dxfId="7921" priority="7974">
      <formula>AND(BP5&gt;=6,EI5&lt;&gt;GetEquPower(C5,BJ5, CL5, FO5))</formula>
    </cfRule>
  </conditionalFormatting>
  <conditionalFormatting sqref="EO5">
    <cfRule type="expression" dxfId="7920" priority="7975">
      <formula>AND(BQ5&gt;=5,EO5&lt;&gt;0, GetEquPower(C5,BK5, CQ5, FP5)=0)</formula>
    </cfRule>
    <cfRule type="expression" dxfId="7919" priority="7976">
      <formula xml:space="preserve"> AND(BQ5&gt;=5,EO5&lt;&gt;GetEquPower(C5,BK5, CQ5, FP5))</formula>
    </cfRule>
  </conditionalFormatting>
  <conditionalFormatting sqref="EP5">
    <cfRule type="expression" dxfId="7918" priority="7977">
      <formula>AND(BQ5&gt;=6,EP5&lt;&gt;0, GetEquPower(C5,BK5, CR5, FP5)=0)</formula>
    </cfRule>
    <cfRule type="expression" dxfId="7917" priority="7978">
      <formula xml:space="preserve"> AND(BQ5&gt;=6,EP5&lt;&gt;GetEquPower(C5,BK5, CR5, FP5))</formula>
    </cfRule>
  </conditionalFormatting>
  <conditionalFormatting sqref="EV5">
    <cfRule type="expression" dxfId="7916" priority="7979">
      <formula>AND(BR5&gt;=5,EV5&lt;&gt;0, GetEquPower(C5,BL5, CW5, FQ5)=0)</formula>
    </cfRule>
    <cfRule type="expression" dxfId="7915" priority="7980">
      <formula>AND(BR5&gt;=5,EV5&lt;&gt;GetEquPower(C5,BL5, CW5, FQ5))</formula>
    </cfRule>
  </conditionalFormatting>
  <conditionalFormatting sqref="EW5">
    <cfRule type="expression" dxfId="7914" priority="7981">
      <formula>AND(BR5&gt;=6,EW5&lt;&gt;0, GetEquPower(C5,BL5, CX5, FQ5)=0)</formula>
    </cfRule>
    <cfRule type="expression" dxfId="7913" priority="7982">
      <formula>AND(BR5&gt;=6,EW5&lt;&gt;GetEquPower(C5,BL5, CX5, FQ5))</formula>
    </cfRule>
  </conditionalFormatting>
  <conditionalFormatting sqref="FC5">
    <cfRule type="expression" dxfId="7912" priority="7983">
      <formula>AND(BS5&gt;=5,FC5&lt;&gt;0, GetEquPower(C5,BM5, DC5, FR5)=0)</formula>
    </cfRule>
    <cfRule type="expression" dxfId="7911" priority="7984">
      <formula>AND(BS5&gt;=5,FC5&lt;&gt;GetEquPower(C5,BM5, DC5, FR5))</formula>
    </cfRule>
  </conditionalFormatting>
  <conditionalFormatting sqref="FD5">
    <cfRule type="expression" dxfId="7910" priority="7985">
      <formula>AND(BS5&gt;=6,FD5&lt;&gt;0, GetEquPower(C5,BM5, DD5, FR5)=0)</formula>
    </cfRule>
    <cfRule type="expression" dxfId="7909" priority="7986">
      <formula>AND(BS5&gt;=6,FD5&lt;&gt;GetEquPower(C5,BM5, DD5, FR5))</formula>
    </cfRule>
  </conditionalFormatting>
  <conditionalFormatting sqref="FJ5">
    <cfRule type="expression" dxfId="7908" priority="7987">
      <formula>AND(BT5&gt;=5,FJ5&lt;&gt;0, GetEquPower(C5,BN5, DI5, FS5)=0)</formula>
    </cfRule>
    <cfRule type="expression" dxfId="7907" priority="7988">
      <formula>AND(BT5&gt;=5,FJ5&lt;&gt;GetEquPower(C5,BN5, DI5, FS5))</formula>
    </cfRule>
  </conditionalFormatting>
  <conditionalFormatting sqref="FK5">
    <cfRule type="expression" dxfId="7906" priority="7989">
      <formula>AND(BT5&gt;=6,FK5&lt;&gt;0, GetEquPower(C5,BN5, DJ5, FS5)=0)</formula>
    </cfRule>
    <cfRule type="expression" dxfId="7905" priority="7990">
      <formula>AND(BT5&gt;=6,FK5&lt;&gt;GetEquPower(C5,BN5, DJ5, FS5))</formula>
    </cfRule>
  </conditionalFormatting>
  <conditionalFormatting sqref="F6">
    <cfRule type="expression" dxfId="7904" priority="7833">
      <formula>F6&lt;&gt;RIGHT(SUBSTITUTE(E6,".",""),LEN(F6))</formula>
    </cfRule>
  </conditionalFormatting>
  <conditionalFormatting sqref="X6">
    <cfRule type="expression" dxfId="7903" priority="7827">
      <formula xml:space="preserve"> NOT(ISLOGICAL($X$2))</formula>
    </cfRule>
    <cfRule type="expression" dxfId="7902" priority="7832">
      <formula>AND(X6=TRUE,W6=FALSE)</formula>
    </cfRule>
  </conditionalFormatting>
  <conditionalFormatting sqref="Y6">
    <cfRule type="expression" dxfId="7901" priority="7831">
      <formula>OR(AND(X6=FALSE,INT(Y6)&gt;0),AND(X6=TRUE,INT(Y6)&lt;=0))</formula>
    </cfRule>
  </conditionalFormatting>
  <conditionalFormatting sqref="AA6">
    <cfRule type="expression" dxfId="7900" priority="7830">
      <formula>AND(Z6=FALSE,AA6&gt;0)</formula>
    </cfRule>
  </conditionalFormatting>
  <conditionalFormatting sqref="BV6:HY6">
    <cfRule type="containsErrors" dxfId="7899" priority="7829">
      <formula>ISERROR(BV6)</formula>
    </cfRule>
  </conditionalFormatting>
  <conditionalFormatting sqref="W6">
    <cfRule type="expression" dxfId="7898" priority="7828">
      <formula xml:space="preserve"> NOT(ISLOGICAL(W6))</formula>
    </cfRule>
  </conditionalFormatting>
  <conditionalFormatting sqref="Z6">
    <cfRule type="expression" dxfId="7897" priority="7826">
      <formula>NOT(ISLOGICAL($Z$2))</formula>
    </cfRule>
  </conditionalFormatting>
  <conditionalFormatting sqref="AB6">
    <cfRule type="expression" dxfId="7896" priority="7825">
      <formula>NOT(ISLOGICAL($AB$2))</formula>
    </cfRule>
  </conditionalFormatting>
  <conditionalFormatting sqref="AC6">
    <cfRule type="expression" dxfId="7895" priority="7824">
      <formula>NOT(ISLOGICAL($AC$2))</formula>
    </cfRule>
  </conditionalFormatting>
  <conditionalFormatting sqref="B6:BU6">
    <cfRule type="containsErrors" dxfId="7894" priority="7823">
      <formula>ISERROR(B6)</formula>
    </cfRule>
  </conditionalFormatting>
  <conditionalFormatting sqref="I6">
    <cfRule type="expression" dxfId="7893" priority="7822">
      <formula>NOT(ISNUMBER($I$2))</formula>
    </cfRule>
  </conditionalFormatting>
  <conditionalFormatting sqref="D6">
    <cfRule type="expression" dxfId="7892" priority="7821">
      <formula>ISBLANK($D$2)</formula>
    </cfRule>
  </conditionalFormatting>
  <conditionalFormatting sqref="DW6">
    <cfRule type="expression" dxfId="7891" priority="7834">
      <formula>AND(BO6&gt;=1,DW6&lt;&gt;0, GetEquPower(C6,BI6, CA6, FN6)=0)</formula>
    </cfRule>
    <cfRule type="expression" dxfId="7890" priority="7835">
      <formula>AND(BO6&gt;=1,DW6&lt;&gt;GetEquPower(C6,BI6, CA6, FN6))</formula>
    </cfRule>
  </conditionalFormatting>
  <conditionalFormatting sqref="DX6">
    <cfRule type="expression" dxfId="7889" priority="7836">
      <formula>AND(BO6&gt;=2,DX6&lt;&gt;0, GetEquPower(C6,BI6, CB6, FN6)=0)</formula>
    </cfRule>
    <cfRule type="expression" dxfId="7888" priority="7837">
      <formula>AND(BO6&gt;=2,DX6&lt;&gt;GetEquPower(C6,BI6, CB6, FN6))</formula>
    </cfRule>
  </conditionalFormatting>
  <conditionalFormatting sqref="DY6">
    <cfRule type="expression" dxfId="7887" priority="7838">
      <formula>AND(BO6&gt;=3,DY6&lt;&gt;0, GetEquPower(C6,BI6, CC6, FN6)=0)</formula>
    </cfRule>
    <cfRule type="expression" dxfId="7886" priority="7839">
      <formula>AND(BO6&gt;=3,DY6&lt;&gt;GetEquPower(C6,BI6, CC6, FN6))</formula>
    </cfRule>
  </conditionalFormatting>
  <conditionalFormatting sqref="ED6">
    <cfRule type="expression" dxfId="7885" priority="7840">
      <formula>AND(BP6&gt;=1,ED6&lt;&gt;0, GetEquPower(C6,BJ6, CG6, FO6)=0)</formula>
    </cfRule>
    <cfRule type="expression" dxfId="7884" priority="7841">
      <formula>AND(BP6&gt;=1,ED6&lt;&gt;GetEquPower(C6,BJ6, CG6, FO6))</formula>
    </cfRule>
  </conditionalFormatting>
  <conditionalFormatting sqref="EE6">
    <cfRule type="expression" dxfId="7883" priority="7842">
      <formula>AND(BP6&gt;=2,EE6&lt;&gt;0, GetEquPower(C6,BJ6, CH6, FO6)=0)</formula>
    </cfRule>
    <cfRule type="expression" dxfId="7882" priority="7843">
      <formula>AND(BP6&gt;=2,EE6&lt;&gt;GetEquPower(C6,BJ6, CH6, FO6))</formula>
    </cfRule>
  </conditionalFormatting>
  <conditionalFormatting sqref="EF6">
    <cfRule type="expression" dxfId="7881" priority="7844">
      <formula>AND(BP6&gt;=3,EF6&lt;&gt;0, GetEquPower(C6,BJ6, CI6, FO6)=0)</formula>
    </cfRule>
    <cfRule type="expression" dxfId="7880" priority="7845">
      <formula>AND(BP6&gt;=3,EF6&lt;&gt;GetEquPower(C6,BJ6, CI6, FO6))</formula>
    </cfRule>
  </conditionalFormatting>
  <conditionalFormatting sqref="EK6">
    <cfRule type="expression" dxfId="7879" priority="7846">
      <formula>AND(BQ6&gt;=1,EK6&lt;&gt;0, GetEquPower(C6,BK6, CM6, FP6)=0)</formula>
    </cfRule>
    <cfRule type="expression" dxfId="7878" priority="7847">
      <formula>AND(BQ6&gt;=1,EK6&lt;&gt;GetEquPower(C6,BK6, CM6, FP6))</formula>
    </cfRule>
  </conditionalFormatting>
  <conditionalFormatting sqref="EL6">
    <cfRule type="expression" dxfId="7877" priority="7848">
      <formula>AND(BQ6&gt;=2,EL6&lt;&gt;0, GetEquPower(C6,BK6, CN6, FP6)=0)</formula>
    </cfRule>
    <cfRule type="expression" dxfId="7876" priority="7849">
      <formula xml:space="preserve"> AND(BQ6&gt;=2,EL6&lt;&gt;GetEquPower(C6,BK6, CN6, FP6))</formula>
    </cfRule>
  </conditionalFormatting>
  <conditionalFormatting sqref="EM6">
    <cfRule type="expression" dxfId="7875" priority="7850">
      <formula>AND(BQ6&gt;=3,EM6&lt;&gt;0, GetEquPower(C6,BK6, CO6, FP6)=0)</formula>
    </cfRule>
    <cfRule type="expression" dxfId="7874" priority="7851">
      <formula xml:space="preserve"> AND(BQ6&gt;=3,EM6&lt;&gt;GetEquPower(C6,BK6, CO6, FP6))</formula>
    </cfRule>
  </conditionalFormatting>
  <conditionalFormatting sqref="ER6">
    <cfRule type="expression" dxfId="7873" priority="7852">
      <formula>AND(BR6&gt;=1,ER6&lt;&gt;0, GetEquPower(C6,BL6, CS6, FQ6)=0)</formula>
    </cfRule>
    <cfRule type="expression" dxfId="7872" priority="7853">
      <formula>AND(BR6&gt;=1,ER6&lt;&gt;GetEquPower(C6,BL6, CS6, FQ6))</formula>
    </cfRule>
  </conditionalFormatting>
  <conditionalFormatting sqref="ES6">
    <cfRule type="expression" dxfId="7871" priority="7854">
      <formula>AND(BR6&gt;=2,ES6&lt;&gt;0, GetEquPower(C6,BL6, CT6, FQ6)=0)</formula>
    </cfRule>
    <cfRule type="expression" dxfId="7870" priority="7855">
      <formula>AND(BR6&gt;=2,ES6&lt;&gt;GetEquPower(C6,BL6, CT6, FQ6))</formula>
    </cfRule>
  </conditionalFormatting>
  <conditionalFormatting sqref="ET6">
    <cfRule type="expression" dxfId="7869" priority="7856">
      <formula>AND(BR6&gt;=3,ET6&lt;&gt;0, GetEquPower(C6,BL6, CU6, FQ6)=0)</formula>
    </cfRule>
    <cfRule type="expression" dxfId="7868" priority="7857">
      <formula>AND(BR6&gt;=3,ET6&lt;&gt;GetEquPower(C6,BL6, CU6, FQ6))</formula>
    </cfRule>
  </conditionalFormatting>
  <conditionalFormatting sqref="EY6">
    <cfRule type="expression" dxfId="7867" priority="7858">
      <formula>AND(BS6&gt;=1,EY6&lt;&gt;0, GetEquPower(C6,BM6, CY6, FR6)=0)</formula>
    </cfRule>
    <cfRule type="expression" dxfId="7866" priority="7859">
      <formula>AND(BS6&gt;=1,EY6&lt;&gt;GetEquPower(C6,BM6, CY6, FR6))</formula>
    </cfRule>
  </conditionalFormatting>
  <conditionalFormatting sqref="EZ6">
    <cfRule type="expression" dxfId="7865" priority="7860">
      <formula>AND(BS6&gt;=2,EZ6&lt;&gt;0, GetEquPower(C6,BM6, CZ6, FR6)=0)</formula>
    </cfRule>
    <cfRule type="expression" dxfId="7864" priority="7861">
      <formula>AND(BS6&gt;=2,EZ6&lt;&gt;GetEquPower(C6,BM6, CZ6, FR6))</formula>
    </cfRule>
  </conditionalFormatting>
  <conditionalFormatting sqref="FA6">
    <cfRule type="expression" dxfId="7863" priority="7862">
      <formula>AND(BS6&gt;=3,FA6&lt;&gt;0, GetEquPower(C6,BM6, DA6, FR6)=0)</formula>
    </cfRule>
    <cfRule type="expression" dxfId="7862" priority="7863">
      <formula>AND(BS6&gt;=3,FA6&lt;&gt;GetEquPower(C6,BM6, DA6, FR6))</formula>
    </cfRule>
  </conditionalFormatting>
  <conditionalFormatting sqref="FF6">
    <cfRule type="expression" dxfId="7861" priority="7864">
      <formula>AND(BT6&gt;=1,FF6&lt;&gt;0, GetEquPower(C6,BN6, DE6, FS6)=0)</formula>
    </cfRule>
    <cfRule type="expression" dxfId="7860" priority="7865">
      <formula>AND(BT6&gt;=1,FF6&lt;&gt;GetEquPower(C6,BN6, DE6, FS6))</formula>
    </cfRule>
  </conditionalFormatting>
  <conditionalFormatting sqref="FG6">
    <cfRule type="expression" dxfId="7859" priority="7866">
      <formula>AND(BT6&gt;=2,FG6&lt;&gt;0, GetEquPower(C6,BN6, DF6, FS6)=0)</formula>
    </cfRule>
    <cfRule type="expression" dxfId="7858" priority="7867">
      <formula>AND(BT6&gt;=2,FG6&lt;&gt;GetEquPower(C6,BN6, DF6, FS6))</formula>
    </cfRule>
  </conditionalFormatting>
  <conditionalFormatting sqref="FH6">
    <cfRule type="expression" dxfId="7857" priority="7868">
      <formula>AND(BT6&gt;=3,FH6&lt;&gt;0, GetEquPower(C6,BN6, DG6, FS6)=0)</formula>
    </cfRule>
    <cfRule type="expression" dxfId="7856" priority="7869">
      <formula>AND(BT6&gt;=3,FH6&lt;&gt;GetEquPower(C6,BN6, DG6, FS6))</formula>
    </cfRule>
  </conditionalFormatting>
  <conditionalFormatting sqref="DZ6">
    <cfRule type="expression" dxfId="7855" priority="7870">
      <formula>AND(BO6&gt;=4,DZ6&lt;&gt;0, GetEquPower(C6,BI6, CD6, FN6)=0)</formula>
    </cfRule>
    <cfRule type="expression" dxfId="7854" priority="7871">
      <formula>AND(BO6&gt;=4, DZ6&lt;&gt;GetEquPower(C6,BI6, CD6, FN6))</formula>
    </cfRule>
  </conditionalFormatting>
  <conditionalFormatting sqref="EG6">
    <cfRule type="expression" dxfId="7853" priority="7872">
      <formula>AND(BP6&gt;=4,EG6&lt;&gt;0, GetEquPower(C6,BJ6, CJ6, FO6)=0)</formula>
    </cfRule>
    <cfRule type="expression" dxfId="7852" priority="7873">
      <formula>AND(BP6&gt;=4,EG6&lt;&gt;GetEquPower(C6,BJ6, CJ6, FO6))</formula>
    </cfRule>
  </conditionalFormatting>
  <conditionalFormatting sqref="EN6">
    <cfRule type="expression" dxfId="7851" priority="7874">
      <formula>AND(BQ6&gt;=4,EN6&lt;&gt;0, GetEquPower(C6,BK6, CP6, FP6)=0)</formula>
    </cfRule>
    <cfRule type="expression" dxfId="7850" priority="7875">
      <formula xml:space="preserve"> AND(BQ6&gt;=4,EN6&lt;&gt;GetEquPower(C6,BK6, CP6, FP6))</formula>
    </cfRule>
  </conditionalFormatting>
  <conditionalFormatting sqref="EU6">
    <cfRule type="expression" dxfId="7849" priority="7876">
      <formula>AND(BR6&gt;=4,EU6&lt;&gt;0, GetEquPower(C6,BL6, CV6, FQ6)=0)</formula>
    </cfRule>
    <cfRule type="expression" dxfId="7848" priority="7877">
      <formula>AND(BR6&gt;=4,EU6&lt;&gt;GetEquPower(C6,BL6, CV6, FQ6))</formula>
    </cfRule>
  </conditionalFormatting>
  <conditionalFormatting sqref="FB6">
    <cfRule type="expression" dxfId="7847" priority="7878">
      <formula>AND(BS6&gt;=4,FB6&lt;&gt;0, GetEquPower(C6,BM6, DB6, FR6)=0)</formula>
    </cfRule>
    <cfRule type="expression" dxfId="7846" priority="7879">
      <formula>AND(BS6&gt;=4,FB6&lt;&gt;GetEquPower(C6,BM6, DB6, FR6))</formula>
    </cfRule>
  </conditionalFormatting>
  <conditionalFormatting sqref="FI6">
    <cfRule type="expression" dxfId="7845" priority="7880">
      <formula>AND(BT6&gt;=4,FI6&lt;&gt;0, GetEquPower(C6,BN6, DH6, FS6)=0)</formula>
    </cfRule>
    <cfRule type="expression" dxfId="7844" priority="7881">
      <formula>AND(BT6&gt;=4,FI6&lt;&gt;GetEquPower(C6,BN6, DH6, FS6))</formula>
    </cfRule>
  </conditionalFormatting>
  <conditionalFormatting sqref="EA6">
    <cfRule type="expression" dxfId="7843" priority="7882">
      <formula>AND(BO6&gt;=5,EA6&lt;&gt;0, GetEquPower(C6,BI6, CE6, FN6)=0)</formula>
    </cfRule>
    <cfRule type="expression" dxfId="7842" priority="7883">
      <formula>AND(BO6&gt;=5, EA6&lt;&gt;GetEquPower(C6,BI6, CE6, FN6))</formula>
    </cfRule>
  </conditionalFormatting>
  <conditionalFormatting sqref="EB6">
    <cfRule type="expression" dxfId="7841" priority="7884">
      <formula>AND(BO6&gt;=6,EB6&lt;&gt;0, GetEquPower(C6,BI6, CF6, FN6)=0)</formula>
    </cfRule>
    <cfRule type="expression" dxfId="7840" priority="7885">
      <formula>AND(BO6&gt;=6, EB6&lt;&gt;GetEquPower(C6,BI6, CF6, FN6))</formula>
    </cfRule>
  </conditionalFormatting>
  <conditionalFormatting sqref="EH6">
    <cfRule type="expression" dxfId="7839" priority="7886">
      <formula>AND(BP6&gt;=5,EH6&lt;&gt;0, GetEquPower(C6,BJ6, CK6, FO6)=0)</formula>
    </cfRule>
    <cfRule type="expression" dxfId="7838" priority="7887">
      <formula>AND(BP6&gt;=5,EH6&lt;&gt;GetEquPower(C6,BJ6, CK6, FO6))</formula>
    </cfRule>
  </conditionalFormatting>
  <conditionalFormatting sqref="EI6">
    <cfRule type="expression" dxfId="7837" priority="7888">
      <formula>AND(BP6&gt;=6,EI6&lt;&gt;0, GetEquPower(C6,BJ6, CL6, FO6)=0)</formula>
    </cfRule>
    <cfRule type="expression" dxfId="7836" priority="7889">
      <formula>AND(BP6&gt;=6,EI6&lt;&gt;GetEquPower(C6,BJ6, CL6, FO6))</formula>
    </cfRule>
  </conditionalFormatting>
  <conditionalFormatting sqref="EO6">
    <cfRule type="expression" dxfId="7835" priority="7890">
      <formula>AND(BQ6&gt;=5,EO6&lt;&gt;0, GetEquPower(C6,BK6, CQ6, FP6)=0)</formula>
    </cfRule>
    <cfRule type="expression" dxfId="7834" priority="7891">
      <formula xml:space="preserve"> AND(BQ6&gt;=5,EO6&lt;&gt;GetEquPower(C6,BK6, CQ6, FP6))</formula>
    </cfRule>
  </conditionalFormatting>
  <conditionalFormatting sqref="EP6">
    <cfRule type="expression" dxfId="7833" priority="7892">
      <formula>AND(BQ6&gt;=6,EP6&lt;&gt;0, GetEquPower(C6,BK6, CR6, FP6)=0)</formula>
    </cfRule>
    <cfRule type="expression" dxfId="7832" priority="7893">
      <formula xml:space="preserve"> AND(BQ6&gt;=6,EP6&lt;&gt;GetEquPower(C6,BK6, CR6, FP6))</formula>
    </cfRule>
  </conditionalFormatting>
  <conditionalFormatting sqref="EV6">
    <cfRule type="expression" dxfId="7831" priority="7894">
      <formula>AND(BR6&gt;=5,EV6&lt;&gt;0, GetEquPower(C6,BL6, CW6, FQ6)=0)</formula>
    </cfRule>
    <cfRule type="expression" dxfId="7830" priority="7895">
      <formula>AND(BR6&gt;=5,EV6&lt;&gt;GetEquPower(C6,BL6, CW6, FQ6))</formula>
    </cfRule>
  </conditionalFormatting>
  <conditionalFormatting sqref="EW6">
    <cfRule type="expression" dxfId="7829" priority="7896">
      <formula>AND(BR6&gt;=6,EW6&lt;&gt;0, GetEquPower(C6,BL6, CX6, FQ6)=0)</formula>
    </cfRule>
    <cfRule type="expression" dxfId="7828" priority="7897">
      <formula>AND(BR6&gt;=6,EW6&lt;&gt;GetEquPower(C6,BL6, CX6, FQ6))</formula>
    </cfRule>
  </conditionalFormatting>
  <conditionalFormatting sqref="FC6">
    <cfRule type="expression" dxfId="7827" priority="7898">
      <formula>AND(BS6&gt;=5,FC6&lt;&gt;0, GetEquPower(C6,BM6, DC6, FR6)=0)</formula>
    </cfRule>
    <cfRule type="expression" dxfId="7826" priority="7899">
      <formula>AND(BS6&gt;=5,FC6&lt;&gt;GetEquPower(C6,BM6, DC6, FR6))</formula>
    </cfRule>
  </conditionalFormatting>
  <conditionalFormatting sqref="FD6">
    <cfRule type="expression" dxfId="7825" priority="7900">
      <formula>AND(BS6&gt;=6,FD6&lt;&gt;0, GetEquPower(C6,BM6, DD6, FR6)=0)</formula>
    </cfRule>
    <cfRule type="expression" dxfId="7824" priority="7901">
      <formula>AND(BS6&gt;=6,FD6&lt;&gt;GetEquPower(C6,BM6, DD6, FR6))</formula>
    </cfRule>
  </conditionalFormatting>
  <conditionalFormatting sqref="FJ6">
    <cfRule type="expression" dxfId="7823" priority="7902">
      <formula>AND(BT6&gt;=5,FJ6&lt;&gt;0, GetEquPower(C6,BN6, DI6, FS6)=0)</formula>
    </cfRule>
    <cfRule type="expression" dxfId="7822" priority="7903">
      <formula>AND(BT6&gt;=5,FJ6&lt;&gt;GetEquPower(C6,BN6, DI6, FS6))</formula>
    </cfRule>
  </conditionalFormatting>
  <conditionalFormatting sqref="FK6">
    <cfRule type="expression" dxfId="7821" priority="7904">
      <formula>AND(BT6&gt;=6,FK6&lt;&gt;0, GetEquPower(C6,BN6, DJ6, FS6)=0)</formula>
    </cfRule>
    <cfRule type="expression" dxfId="7820" priority="7905">
      <formula>AND(BT6&gt;=6,FK6&lt;&gt;GetEquPower(C6,BN6, DJ6, FS6))</formula>
    </cfRule>
  </conditionalFormatting>
  <conditionalFormatting sqref="F7">
    <cfRule type="expression" dxfId="7819" priority="7748">
      <formula>F7&lt;&gt;RIGHT(SUBSTITUTE(E7,".",""),LEN(F7))</formula>
    </cfRule>
  </conditionalFormatting>
  <conditionalFormatting sqref="X7">
    <cfRule type="expression" dxfId="7818" priority="7742">
      <formula xml:space="preserve"> NOT(ISLOGICAL($X$2))</formula>
    </cfRule>
    <cfRule type="expression" dxfId="7817" priority="7747">
      <formula>AND(X7=TRUE,W7=FALSE)</formula>
    </cfRule>
  </conditionalFormatting>
  <conditionalFormatting sqref="Y7">
    <cfRule type="expression" dxfId="7816" priority="7746">
      <formula>OR(AND(X7=FALSE,INT(Y7)&gt;0),AND(X7=TRUE,INT(Y7)&lt;=0))</formula>
    </cfRule>
  </conditionalFormatting>
  <conditionalFormatting sqref="AA7">
    <cfRule type="expression" dxfId="7815" priority="7745">
      <formula>AND(Z7=FALSE,AA7&gt;0)</formula>
    </cfRule>
  </conditionalFormatting>
  <conditionalFormatting sqref="BV7:HY7">
    <cfRule type="containsErrors" dxfId="7814" priority="7744">
      <formula>ISERROR(BV7)</formula>
    </cfRule>
  </conditionalFormatting>
  <conditionalFormatting sqref="W7">
    <cfRule type="expression" dxfId="7813" priority="7743">
      <formula xml:space="preserve"> NOT(ISLOGICAL(W7))</formula>
    </cfRule>
  </conditionalFormatting>
  <conditionalFormatting sqref="Z7">
    <cfRule type="expression" dxfId="7812" priority="7741">
      <formula>NOT(ISLOGICAL($Z$2))</formula>
    </cfRule>
  </conditionalFormatting>
  <conditionalFormatting sqref="AB7">
    <cfRule type="expression" dxfId="7811" priority="7740">
      <formula>NOT(ISLOGICAL($AB$2))</formula>
    </cfRule>
  </conditionalFormatting>
  <conditionalFormatting sqref="AC7">
    <cfRule type="expression" dxfId="7810" priority="7739">
      <formula>NOT(ISLOGICAL($AC$2))</formula>
    </cfRule>
  </conditionalFormatting>
  <conditionalFormatting sqref="B7:BU7">
    <cfRule type="containsErrors" dxfId="7809" priority="7738">
      <formula>ISERROR(B7)</formula>
    </cfRule>
  </conditionalFormatting>
  <conditionalFormatting sqref="I7">
    <cfRule type="expression" dxfId="7808" priority="7737">
      <formula>NOT(ISNUMBER($I$2))</formula>
    </cfRule>
  </conditionalFormatting>
  <conditionalFormatting sqref="D7">
    <cfRule type="expression" dxfId="7807" priority="7736">
      <formula>ISBLANK($D$2)</formula>
    </cfRule>
  </conditionalFormatting>
  <conditionalFormatting sqref="DW7">
    <cfRule type="expression" dxfId="7806" priority="7749">
      <formula>AND(BO7&gt;=1,DW7&lt;&gt;0, GetEquPower(C7,BI7, CA7, FN7)=0)</formula>
    </cfRule>
    <cfRule type="expression" dxfId="7805" priority="7750">
      <formula>AND(BO7&gt;=1,DW7&lt;&gt;GetEquPower(C7,BI7, CA7, FN7))</formula>
    </cfRule>
  </conditionalFormatting>
  <conditionalFormatting sqref="DX7">
    <cfRule type="expression" dxfId="7804" priority="7751">
      <formula>AND(BO7&gt;=2,DX7&lt;&gt;0, GetEquPower(C7,BI7, CB7, FN7)=0)</formula>
    </cfRule>
    <cfRule type="expression" dxfId="7803" priority="7752">
      <formula>AND(BO7&gt;=2,DX7&lt;&gt;GetEquPower(C7,BI7, CB7, FN7))</formula>
    </cfRule>
  </conditionalFormatting>
  <conditionalFormatting sqref="DY7">
    <cfRule type="expression" dxfId="7802" priority="7753">
      <formula>AND(BO7&gt;=3,DY7&lt;&gt;0, GetEquPower(C7,BI7, CC7, FN7)=0)</formula>
    </cfRule>
    <cfRule type="expression" dxfId="7801" priority="7754">
      <formula>AND(BO7&gt;=3,DY7&lt;&gt;GetEquPower(C7,BI7, CC7, FN7))</formula>
    </cfRule>
  </conditionalFormatting>
  <conditionalFormatting sqref="ED7">
    <cfRule type="expression" dxfId="7800" priority="7755">
      <formula>AND(BP7&gt;=1,ED7&lt;&gt;0, GetEquPower(C7,BJ7, CG7, FO7)=0)</formula>
    </cfRule>
    <cfRule type="expression" dxfId="7799" priority="7756">
      <formula>AND(BP7&gt;=1,ED7&lt;&gt;GetEquPower(C7,BJ7, CG7, FO7))</formula>
    </cfRule>
  </conditionalFormatting>
  <conditionalFormatting sqref="EE7">
    <cfRule type="expression" dxfId="7798" priority="7757">
      <formula>AND(BP7&gt;=2,EE7&lt;&gt;0, GetEquPower(C7,BJ7, CH7, FO7)=0)</formula>
    </cfRule>
    <cfRule type="expression" dxfId="7797" priority="7758">
      <formula>AND(BP7&gt;=2,EE7&lt;&gt;GetEquPower(C7,BJ7, CH7, FO7))</formula>
    </cfRule>
  </conditionalFormatting>
  <conditionalFormatting sqref="EF7">
    <cfRule type="expression" dxfId="7796" priority="7759">
      <formula>AND(BP7&gt;=3,EF7&lt;&gt;0, GetEquPower(C7,BJ7, CI7, FO7)=0)</formula>
    </cfRule>
    <cfRule type="expression" dxfId="7795" priority="7760">
      <formula>AND(BP7&gt;=3,EF7&lt;&gt;GetEquPower(C7,BJ7, CI7, FO7))</formula>
    </cfRule>
  </conditionalFormatting>
  <conditionalFormatting sqref="EK7">
    <cfRule type="expression" dxfId="7794" priority="7761">
      <formula>AND(BQ7&gt;=1,EK7&lt;&gt;0, GetEquPower(C7,BK7, CM7, FP7)=0)</formula>
    </cfRule>
    <cfRule type="expression" dxfId="7793" priority="7762">
      <formula>AND(BQ7&gt;=1,EK7&lt;&gt;GetEquPower(C7,BK7, CM7, FP7))</formula>
    </cfRule>
  </conditionalFormatting>
  <conditionalFormatting sqref="EL7">
    <cfRule type="expression" dxfId="7792" priority="7763">
      <formula>AND(BQ7&gt;=2,EL7&lt;&gt;0, GetEquPower(C7,BK7, CN7, FP7)=0)</formula>
    </cfRule>
    <cfRule type="expression" dxfId="7791" priority="7764">
      <formula xml:space="preserve"> AND(BQ7&gt;=2,EL7&lt;&gt;GetEquPower(C7,BK7, CN7, FP7))</formula>
    </cfRule>
  </conditionalFormatting>
  <conditionalFormatting sqref="EM7">
    <cfRule type="expression" dxfId="7790" priority="7765">
      <formula>AND(BQ7&gt;=3,EM7&lt;&gt;0, GetEquPower(C7,BK7, CO7, FP7)=0)</formula>
    </cfRule>
    <cfRule type="expression" dxfId="7789" priority="7766">
      <formula xml:space="preserve"> AND(BQ7&gt;=3,EM7&lt;&gt;GetEquPower(C7,BK7, CO7, FP7))</formula>
    </cfRule>
  </conditionalFormatting>
  <conditionalFormatting sqref="ER7">
    <cfRule type="expression" dxfId="7788" priority="7767">
      <formula>AND(BR7&gt;=1,ER7&lt;&gt;0, GetEquPower(C7,BL7, CS7, FQ7)=0)</formula>
    </cfRule>
    <cfRule type="expression" dxfId="7787" priority="7768">
      <formula>AND(BR7&gt;=1,ER7&lt;&gt;GetEquPower(C7,BL7, CS7, FQ7))</formula>
    </cfRule>
  </conditionalFormatting>
  <conditionalFormatting sqref="ES7">
    <cfRule type="expression" dxfId="7786" priority="7769">
      <formula>AND(BR7&gt;=2,ES7&lt;&gt;0, GetEquPower(C7,BL7, CT7, FQ7)=0)</formula>
    </cfRule>
    <cfRule type="expression" dxfId="7785" priority="7770">
      <formula>AND(BR7&gt;=2,ES7&lt;&gt;GetEquPower(C7,BL7, CT7, FQ7))</formula>
    </cfRule>
  </conditionalFormatting>
  <conditionalFormatting sqref="ET7">
    <cfRule type="expression" dxfId="7784" priority="7771">
      <formula>AND(BR7&gt;=3,ET7&lt;&gt;0, GetEquPower(C7,BL7, CU7, FQ7)=0)</formula>
    </cfRule>
    <cfRule type="expression" dxfId="7783" priority="7772">
      <formula>AND(BR7&gt;=3,ET7&lt;&gt;GetEquPower(C7,BL7, CU7, FQ7))</formula>
    </cfRule>
  </conditionalFormatting>
  <conditionalFormatting sqref="EY7">
    <cfRule type="expression" dxfId="7782" priority="7773">
      <formula>AND(BS7&gt;=1,EY7&lt;&gt;0, GetEquPower(C7,BM7, CY7, FR7)=0)</formula>
    </cfRule>
    <cfRule type="expression" dxfId="7781" priority="7774">
      <formula>AND(BS7&gt;=1,EY7&lt;&gt;GetEquPower(C7,BM7, CY7, FR7))</formula>
    </cfRule>
  </conditionalFormatting>
  <conditionalFormatting sqref="EZ7">
    <cfRule type="expression" dxfId="7780" priority="7775">
      <formula>AND(BS7&gt;=2,EZ7&lt;&gt;0, GetEquPower(C7,BM7, CZ7, FR7)=0)</formula>
    </cfRule>
    <cfRule type="expression" dxfId="7779" priority="7776">
      <formula>AND(BS7&gt;=2,EZ7&lt;&gt;GetEquPower(C7,BM7, CZ7, FR7))</formula>
    </cfRule>
  </conditionalFormatting>
  <conditionalFormatting sqref="FA7">
    <cfRule type="expression" dxfId="7778" priority="7777">
      <formula>AND(BS7&gt;=3,FA7&lt;&gt;0, GetEquPower(C7,BM7, DA7, FR7)=0)</formula>
    </cfRule>
    <cfRule type="expression" dxfId="7777" priority="7778">
      <formula>AND(BS7&gt;=3,FA7&lt;&gt;GetEquPower(C7,BM7, DA7, FR7))</formula>
    </cfRule>
  </conditionalFormatting>
  <conditionalFormatting sqref="FF7">
    <cfRule type="expression" dxfId="7776" priority="7779">
      <formula>AND(BT7&gt;=1,FF7&lt;&gt;0, GetEquPower(C7,BN7, DE7, FS7)=0)</formula>
    </cfRule>
    <cfRule type="expression" dxfId="7775" priority="7780">
      <formula>AND(BT7&gt;=1,FF7&lt;&gt;GetEquPower(C7,BN7, DE7, FS7))</formula>
    </cfRule>
  </conditionalFormatting>
  <conditionalFormatting sqref="FG7">
    <cfRule type="expression" dxfId="7774" priority="7781">
      <formula>AND(BT7&gt;=2,FG7&lt;&gt;0, GetEquPower(C7,BN7, DF7, FS7)=0)</formula>
    </cfRule>
    <cfRule type="expression" dxfId="7773" priority="7782">
      <formula>AND(BT7&gt;=2,FG7&lt;&gt;GetEquPower(C7,BN7, DF7, FS7))</formula>
    </cfRule>
  </conditionalFormatting>
  <conditionalFormatting sqref="FH7">
    <cfRule type="expression" dxfId="7772" priority="7783">
      <formula>AND(BT7&gt;=3,FH7&lt;&gt;0, GetEquPower(C7,BN7, DG7, FS7)=0)</formula>
    </cfRule>
    <cfRule type="expression" dxfId="7771" priority="7784">
      <formula>AND(BT7&gt;=3,FH7&lt;&gt;GetEquPower(C7,BN7, DG7, FS7))</formula>
    </cfRule>
  </conditionalFormatting>
  <conditionalFormatting sqref="DZ7">
    <cfRule type="expression" dxfId="7770" priority="7785">
      <formula>AND(BO7&gt;=4,DZ7&lt;&gt;0, GetEquPower(C7,BI7, CD7, FN7)=0)</formula>
    </cfRule>
    <cfRule type="expression" dxfId="7769" priority="7786">
      <formula>AND(BO7&gt;=4, DZ7&lt;&gt;GetEquPower(C7,BI7, CD7, FN7))</formula>
    </cfRule>
  </conditionalFormatting>
  <conditionalFormatting sqref="EG7">
    <cfRule type="expression" dxfId="7768" priority="7787">
      <formula>AND(BP7&gt;=4,EG7&lt;&gt;0, GetEquPower(C7,BJ7, CJ7, FO7)=0)</formula>
    </cfRule>
    <cfRule type="expression" dxfId="7767" priority="7788">
      <formula>AND(BP7&gt;=4,EG7&lt;&gt;GetEquPower(C7,BJ7, CJ7, FO7))</formula>
    </cfRule>
  </conditionalFormatting>
  <conditionalFormatting sqref="EN7">
    <cfRule type="expression" dxfId="7766" priority="7789">
      <formula>AND(BQ7&gt;=4,EN7&lt;&gt;0, GetEquPower(C7,BK7, CP7, FP7)=0)</formula>
    </cfRule>
    <cfRule type="expression" dxfId="7765" priority="7790">
      <formula xml:space="preserve"> AND(BQ7&gt;=4,EN7&lt;&gt;GetEquPower(C7,BK7, CP7, FP7))</formula>
    </cfRule>
  </conditionalFormatting>
  <conditionalFormatting sqref="EU7">
    <cfRule type="expression" dxfId="7764" priority="7791">
      <formula>AND(BR7&gt;=4,EU7&lt;&gt;0, GetEquPower(C7,BL7, CV7, FQ7)=0)</formula>
    </cfRule>
    <cfRule type="expression" dxfId="7763" priority="7792">
      <formula>AND(BR7&gt;=4,EU7&lt;&gt;GetEquPower(C7,BL7, CV7, FQ7))</formula>
    </cfRule>
  </conditionalFormatting>
  <conditionalFormatting sqref="FB7">
    <cfRule type="expression" dxfId="7762" priority="7793">
      <formula>AND(BS7&gt;=4,FB7&lt;&gt;0, GetEquPower(C7,BM7, DB7, FR7)=0)</formula>
    </cfRule>
    <cfRule type="expression" dxfId="7761" priority="7794">
      <formula>AND(BS7&gt;=4,FB7&lt;&gt;GetEquPower(C7,BM7, DB7, FR7))</formula>
    </cfRule>
  </conditionalFormatting>
  <conditionalFormatting sqref="FI7">
    <cfRule type="expression" dxfId="7760" priority="7795">
      <formula>AND(BT7&gt;=4,FI7&lt;&gt;0, GetEquPower(C7,BN7, DH7, FS7)=0)</formula>
    </cfRule>
    <cfRule type="expression" dxfId="7759" priority="7796">
      <formula>AND(BT7&gt;=4,FI7&lt;&gt;GetEquPower(C7,BN7, DH7, FS7))</formula>
    </cfRule>
  </conditionalFormatting>
  <conditionalFormatting sqref="EA7">
    <cfRule type="expression" dxfId="7758" priority="7797">
      <formula>AND(BO7&gt;=5,EA7&lt;&gt;0, GetEquPower(C7,BI7, CE7, FN7)=0)</formula>
    </cfRule>
    <cfRule type="expression" dxfId="7757" priority="7798">
      <formula>AND(BO7&gt;=5, EA7&lt;&gt;GetEquPower(C7,BI7, CE7, FN7))</formula>
    </cfRule>
  </conditionalFormatting>
  <conditionalFormatting sqref="EB7">
    <cfRule type="expression" dxfId="7756" priority="7799">
      <formula>AND(BO7&gt;=6,EB7&lt;&gt;0, GetEquPower(C7,BI7, CF7, FN7)=0)</formula>
    </cfRule>
    <cfRule type="expression" dxfId="7755" priority="7800">
      <formula>AND(BO7&gt;=6, EB7&lt;&gt;GetEquPower(C7,BI7, CF7, FN7))</formula>
    </cfRule>
  </conditionalFormatting>
  <conditionalFormatting sqref="EH7">
    <cfRule type="expression" dxfId="7754" priority="7801">
      <formula>AND(BP7&gt;=5,EH7&lt;&gt;0, GetEquPower(C7,BJ7, CK7, FO7)=0)</formula>
    </cfRule>
    <cfRule type="expression" dxfId="7753" priority="7802">
      <formula>AND(BP7&gt;=5,EH7&lt;&gt;GetEquPower(C7,BJ7, CK7, FO7))</formula>
    </cfRule>
  </conditionalFormatting>
  <conditionalFormatting sqref="EI7">
    <cfRule type="expression" dxfId="7752" priority="7803">
      <formula>AND(BP7&gt;=6,EI7&lt;&gt;0, GetEquPower(C7,BJ7, CL7, FO7)=0)</formula>
    </cfRule>
    <cfRule type="expression" dxfId="7751" priority="7804">
      <formula>AND(BP7&gt;=6,EI7&lt;&gt;GetEquPower(C7,BJ7, CL7, FO7))</formula>
    </cfRule>
  </conditionalFormatting>
  <conditionalFormatting sqref="EO7">
    <cfRule type="expression" dxfId="7750" priority="7805">
      <formula>AND(BQ7&gt;=5,EO7&lt;&gt;0, GetEquPower(C7,BK7, CQ7, FP7)=0)</formula>
    </cfRule>
    <cfRule type="expression" dxfId="7749" priority="7806">
      <formula xml:space="preserve"> AND(BQ7&gt;=5,EO7&lt;&gt;GetEquPower(C7,BK7, CQ7, FP7))</formula>
    </cfRule>
  </conditionalFormatting>
  <conditionalFormatting sqref="EP7">
    <cfRule type="expression" dxfId="7748" priority="7807">
      <formula>AND(BQ7&gt;=6,EP7&lt;&gt;0, GetEquPower(C7,BK7, CR7, FP7)=0)</formula>
    </cfRule>
    <cfRule type="expression" dxfId="7747" priority="7808">
      <formula xml:space="preserve"> AND(BQ7&gt;=6,EP7&lt;&gt;GetEquPower(C7,BK7, CR7, FP7))</formula>
    </cfRule>
  </conditionalFormatting>
  <conditionalFormatting sqref="EV7">
    <cfRule type="expression" dxfId="7746" priority="7809">
      <formula>AND(BR7&gt;=5,EV7&lt;&gt;0, GetEquPower(C7,BL7, CW7, FQ7)=0)</formula>
    </cfRule>
    <cfRule type="expression" dxfId="7745" priority="7810">
      <formula>AND(BR7&gt;=5,EV7&lt;&gt;GetEquPower(C7,BL7, CW7, FQ7))</formula>
    </cfRule>
  </conditionalFormatting>
  <conditionalFormatting sqref="EW7">
    <cfRule type="expression" dxfId="7744" priority="7811">
      <formula>AND(BR7&gt;=6,EW7&lt;&gt;0, GetEquPower(C7,BL7, CX7, FQ7)=0)</formula>
    </cfRule>
    <cfRule type="expression" dxfId="7743" priority="7812">
      <formula>AND(BR7&gt;=6,EW7&lt;&gt;GetEquPower(C7,BL7, CX7, FQ7))</formula>
    </cfRule>
  </conditionalFormatting>
  <conditionalFormatting sqref="FC7">
    <cfRule type="expression" dxfId="7742" priority="7813">
      <formula>AND(BS7&gt;=5,FC7&lt;&gt;0, GetEquPower(C7,BM7, DC7, FR7)=0)</formula>
    </cfRule>
    <cfRule type="expression" dxfId="7741" priority="7814">
      <formula>AND(BS7&gt;=5,FC7&lt;&gt;GetEquPower(C7,BM7, DC7, FR7))</formula>
    </cfRule>
  </conditionalFormatting>
  <conditionalFormatting sqref="FD7">
    <cfRule type="expression" dxfId="7740" priority="7815">
      <formula>AND(BS7&gt;=6,FD7&lt;&gt;0, GetEquPower(C7,BM7, DD7, FR7)=0)</formula>
    </cfRule>
    <cfRule type="expression" dxfId="7739" priority="7816">
      <formula>AND(BS7&gt;=6,FD7&lt;&gt;GetEquPower(C7,BM7, DD7, FR7))</formula>
    </cfRule>
  </conditionalFormatting>
  <conditionalFormatting sqref="FJ7">
    <cfRule type="expression" dxfId="7738" priority="7817">
      <formula>AND(BT7&gt;=5,FJ7&lt;&gt;0, GetEquPower(C7,BN7, DI7, FS7)=0)</formula>
    </cfRule>
    <cfRule type="expression" dxfId="7737" priority="7818">
      <formula>AND(BT7&gt;=5,FJ7&lt;&gt;GetEquPower(C7,BN7, DI7, FS7))</formula>
    </cfRule>
  </conditionalFormatting>
  <conditionalFormatting sqref="FK7">
    <cfRule type="expression" dxfId="7736" priority="7819">
      <formula>AND(BT7&gt;=6,FK7&lt;&gt;0, GetEquPower(C7,BN7, DJ7, FS7)=0)</formula>
    </cfRule>
    <cfRule type="expression" dxfId="7735" priority="7820">
      <formula>AND(BT7&gt;=6,FK7&lt;&gt;GetEquPower(C7,BN7, DJ7, FS7))</formula>
    </cfRule>
  </conditionalFormatting>
  <conditionalFormatting sqref="F8">
    <cfRule type="expression" dxfId="7734" priority="7663">
      <formula>F8&lt;&gt;RIGHT(SUBSTITUTE(E8,".",""),LEN(F8))</formula>
    </cfRule>
  </conditionalFormatting>
  <conditionalFormatting sqref="X8">
    <cfRule type="expression" dxfId="7733" priority="7657">
      <formula xml:space="preserve"> NOT(ISLOGICAL($X$2))</formula>
    </cfRule>
    <cfRule type="expression" dxfId="7732" priority="7662">
      <formula>AND(X8=TRUE,W8=FALSE)</formula>
    </cfRule>
  </conditionalFormatting>
  <conditionalFormatting sqref="Y8">
    <cfRule type="expression" dxfId="7731" priority="7661">
      <formula>OR(AND(X8=FALSE,INT(Y8)&gt;0),AND(X8=TRUE,INT(Y8)&lt;=0))</formula>
    </cfRule>
  </conditionalFormatting>
  <conditionalFormatting sqref="AA8">
    <cfRule type="expression" dxfId="7730" priority="7660">
      <formula>AND(Z8=FALSE,AA8&gt;0)</formula>
    </cfRule>
  </conditionalFormatting>
  <conditionalFormatting sqref="BV8:HY8">
    <cfRule type="containsErrors" dxfId="7729" priority="7659">
      <formula>ISERROR(BV8)</formula>
    </cfRule>
  </conditionalFormatting>
  <conditionalFormatting sqref="W8">
    <cfRule type="expression" dxfId="7728" priority="7658">
      <formula xml:space="preserve"> NOT(ISLOGICAL(W8))</formula>
    </cfRule>
  </conditionalFormatting>
  <conditionalFormatting sqref="Z8">
    <cfRule type="expression" dxfId="7727" priority="7656">
      <formula>NOT(ISLOGICAL($Z$2))</formula>
    </cfRule>
  </conditionalFormatting>
  <conditionalFormatting sqref="AB8">
    <cfRule type="expression" dxfId="7726" priority="7655">
      <formula>NOT(ISLOGICAL($AB$2))</formula>
    </cfRule>
  </conditionalFormatting>
  <conditionalFormatting sqref="AC8">
    <cfRule type="expression" dxfId="7725" priority="7654">
      <formula>NOT(ISLOGICAL($AC$2))</formula>
    </cfRule>
  </conditionalFormatting>
  <conditionalFormatting sqref="B8:BU8">
    <cfRule type="containsErrors" dxfId="7724" priority="7653">
      <formula>ISERROR(B8)</formula>
    </cfRule>
  </conditionalFormatting>
  <conditionalFormatting sqref="I8">
    <cfRule type="expression" dxfId="7723" priority="7652">
      <formula>NOT(ISNUMBER($I$2))</formula>
    </cfRule>
  </conditionalFormatting>
  <conditionalFormatting sqref="D8">
    <cfRule type="expression" dxfId="7722" priority="7651">
      <formula>ISBLANK($D$2)</formula>
    </cfRule>
  </conditionalFormatting>
  <conditionalFormatting sqref="DW8">
    <cfRule type="expression" dxfId="7721" priority="7664">
      <formula>AND(BO8&gt;=1,DW8&lt;&gt;0, GetEquPower(C8,BI8, CA8, FN8)=0)</formula>
    </cfRule>
    <cfRule type="expression" dxfId="7720" priority="7665">
      <formula>AND(BO8&gt;=1,DW8&lt;&gt;GetEquPower(C8,BI8, CA8, FN8))</formula>
    </cfRule>
  </conditionalFormatting>
  <conditionalFormatting sqref="DX8">
    <cfRule type="expression" dxfId="7719" priority="7666">
      <formula>AND(BO8&gt;=2,DX8&lt;&gt;0, GetEquPower(C8,BI8, CB8, FN8)=0)</formula>
    </cfRule>
    <cfRule type="expression" dxfId="7718" priority="7667">
      <formula>AND(BO8&gt;=2,DX8&lt;&gt;GetEquPower(C8,BI8, CB8, FN8))</formula>
    </cfRule>
  </conditionalFormatting>
  <conditionalFormatting sqref="DY8">
    <cfRule type="expression" dxfId="7717" priority="7668">
      <formula>AND(BO8&gt;=3,DY8&lt;&gt;0, GetEquPower(C8,BI8, CC8, FN8)=0)</formula>
    </cfRule>
    <cfRule type="expression" dxfId="7716" priority="7669">
      <formula>AND(BO8&gt;=3,DY8&lt;&gt;GetEquPower(C8,BI8, CC8, FN8))</formula>
    </cfRule>
  </conditionalFormatting>
  <conditionalFormatting sqref="ED8">
    <cfRule type="expression" dxfId="7715" priority="7670">
      <formula>AND(BP8&gt;=1,ED8&lt;&gt;0, GetEquPower(C8,BJ8, CG8, FO8)=0)</formula>
    </cfRule>
    <cfRule type="expression" dxfId="7714" priority="7671">
      <formula>AND(BP8&gt;=1,ED8&lt;&gt;GetEquPower(C8,BJ8, CG8, FO8))</formula>
    </cfRule>
  </conditionalFormatting>
  <conditionalFormatting sqref="EE8">
    <cfRule type="expression" dxfId="7713" priority="7672">
      <formula>AND(BP8&gt;=2,EE8&lt;&gt;0, GetEquPower(C8,BJ8, CH8, FO8)=0)</formula>
    </cfRule>
    <cfRule type="expression" dxfId="7712" priority="7673">
      <formula>AND(BP8&gt;=2,EE8&lt;&gt;GetEquPower(C8,BJ8, CH8, FO8))</formula>
    </cfRule>
  </conditionalFormatting>
  <conditionalFormatting sqref="EF8">
    <cfRule type="expression" dxfId="7711" priority="7674">
      <formula>AND(BP8&gt;=3,EF8&lt;&gt;0, GetEquPower(C8,BJ8, CI8, FO8)=0)</formula>
    </cfRule>
    <cfRule type="expression" dxfId="7710" priority="7675">
      <formula>AND(BP8&gt;=3,EF8&lt;&gt;GetEquPower(C8,BJ8, CI8, FO8))</formula>
    </cfRule>
  </conditionalFormatting>
  <conditionalFormatting sqref="EK8">
    <cfRule type="expression" dxfId="7709" priority="7676">
      <formula>AND(BQ8&gt;=1,EK8&lt;&gt;0, GetEquPower(C8,BK8, CM8, FP8)=0)</formula>
    </cfRule>
    <cfRule type="expression" dxfId="7708" priority="7677">
      <formula>AND(BQ8&gt;=1,EK8&lt;&gt;GetEquPower(C8,BK8, CM8, FP8))</formula>
    </cfRule>
  </conditionalFormatting>
  <conditionalFormatting sqref="EL8">
    <cfRule type="expression" dxfId="7707" priority="7678">
      <formula>AND(BQ8&gt;=2,EL8&lt;&gt;0, GetEquPower(C8,BK8, CN8, FP8)=0)</formula>
    </cfRule>
    <cfRule type="expression" dxfId="7706" priority="7679">
      <formula xml:space="preserve"> AND(BQ8&gt;=2,EL8&lt;&gt;GetEquPower(C8,BK8, CN8, FP8))</formula>
    </cfRule>
  </conditionalFormatting>
  <conditionalFormatting sqref="EM8">
    <cfRule type="expression" dxfId="7705" priority="7680">
      <formula>AND(BQ8&gt;=3,EM8&lt;&gt;0, GetEquPower(C8,BK8, CO8, FP8)=0)</formula>
    </cfRule>
    <cfRule type="expression" dxfId="7704" priority="7681">
      <formula xml:space="preserve"> AND(BQ8&gt;=3,EM8&lt;&gt;GetEquPower(C8,BK8, CO8, FP8))</formula>
    </cfRule>
  </conditionalFormatting>
  <conditionalFormatting sqref="ER8">
    <cfRule type="expression" dxfId="7703" priority="7682">
      <formula>AND(BR8&gt;=1,ER8&lt;&gt;0, GetEquPower(C8,BL8, CS8, FQ8)=0)</formula>
    </cfRule>
    <cfRule type="expression" dxfId="7702" priority="7683">
      <formula>AND(BR8&gt;=1,ER8&lt;&gt;GetEquPower(C8,BL8, CS8, FQ8))</formula>
    </cfRule>
  </conditionalFormatting>
  <conditionalFormatting sqref="ES8">
    <cfRule type="expression" dxfId="7701" priority="7684">
      <formula>AND(BR8&gt;=2,ES8&lt;&gt;0, GetEquPower(C8,BL8, CT8, FQ8)=0)</formula>
    </cfRule>
    <cfRule type="expression" dxfId="7700" priority="7685">
      <formula>AND(BR8&gt;=2,ES8&lt;&gt;GetEquPower(C8,BL8, CT8, FQ8))</formula>
    </cfRule>
  </conditionalFormatting>
  <conditionalFormatting sqref="ET8">
    <cfRule type="expression" dxfId="7699" priority="7686">
      <formula>AND(BR8&gt;=3,ET8&lt;&gt;0, GetEquPower(C8,BL8, CU8, FQ8)=0)</formula>
    </cfRule>
    <cfRule type="expression" dxfId="7698" priority="7687">
      <formula>AND(BR8&gt;=3,ET8&lt;&gt;GetEquPower(C8,BL8, CU8, FQ8))</formula>
    </cfRule>
  </conditionalFormatting>
  <conditionalFormatting sqref="EY8">
    <cfRule type="expression" dxfId="7697" priority="7688">
      <formula>AND(BS8&gt;=1,EY8&lt;&gt;0, GetEquPower(C8,BM8, CY8, FR8)=0)</formula>
    </cfRule>
    <cfRule type="expression" dxfId="7696" priority="7689">
      <formula>AND(BS8&gt;=1,EY8&lt;&gt;GetEquPower(C8,BM8, CY8, FR8))</formula>
    </cfRule>
  </conditionalFormatting>
  <conditionalFormatting sqref="EZ8">
    <cfRule type="expression" dxfId="7695" priority="7690">
      <formula>AND(BS8&gt;=2,EZ8&lt;&gt;0, GetEquPower(C8,BM8, CZ8, FR8)=0)</formula>
    </cfRule>
    <cfRule type="expression" dxfId="7694" priority="7691">
      <formula>AND(BS8&gt;=2,EZ8&lt;&gt;GetEquPower(C8,BM8, CZ8, FR8))</formula>
    </cfRule>
  </conditionalFormatting>
  <conditionalFormatting sqref="FA8">
    <cfRule type="expression" dxfId="7693" priority="7692">
      <formula>AND(BS8&gt;=3,FA8&lt;&gt;0, GetEquPower(C8,BM8, DA8, FR8)=0)</formula>
    </cfRule>
    <cfRule type="expression" dxfId="7692" priority="7693">
      <formula>AND(BS8&gt;=3,FA8&lt;&gt;GetEquPower(C8,BM8, DA8, FR8))</formula>
    </cfRule>
  </conditionalFormatting>
  <conditionalFormatting sqref="FF8">
    <cfRule type="expression" dxfId="7691" priority="7694">
      <formula>AND(BT8&gt;=1,FF8&lt;&gt;0, GetEquPower(C8,BN8, DE8, FS8)=0)</formula>
    </cfRule>
    <cfRule type="expression" dxfId="7690" priority="7695">
      <formula>AND(BT8&gt;=1,FF8&lt;&gt;GetEquPower(C8,BN8, DE8, FS8))</formula>
    </cfRule>
  </conditionalFormatting>
  <conditionalFormatting sqref="FG8">
    <cfRule type="expression" dxfId="7689" priority="7696">
      <formula>AND(BT8&gt;=2,FG8&lt;&gt;0, GetEquPower(C8,BN8, DF8, FS8)=0)</formula>
    </cfRule>
    <cfRule type="expression" dxfId="7688" priority="7697">
      <formula>AND(BT8&gt;=2,FG8&lt;&gt;GetEquPower(C8,BN8, DF8, FS8))</formula>
    </cfRule>
  </conditionalFormatting>
  <conditionalFormatting sqref="FH8">
    <cfRule type="expression" dxfId="7687" priority="7698">
      <formula>AND(BT8&gt;=3,FH8&lt;&gt;0, GetEquPower(C8,BN8, DG8, FS8)=0)</formula>
    </cfRule>
    <cfRule type="expression" dxfId="7686" priority="7699">
      <formula>AND(BT8&gt;=3,FH8&lt;&gt;GetEquPower(C8,BN8, DG8, FS8))</formula>
    </cfRule>
  </conditionalFormatting>
  <conditionalFormatting sqref="DZ8">
    <cfRule type="expression" dxfId="7685" priority="7700">
      <formula>AND(BO8&gt;=4,DZ8&lt;&gt;0, GetEquPower(C8,BI8, CD8, FN8)=0)</formula>
    </cfRule>
    <cfRule type="expression" dxfId="7684" priority="7701">
      <formula>AND(BO8&gt;=4, DZ8&lt;&gt;GetEquPower(C8,BI8, CD8, FN8))</formula>
    </cfRule>
  </conditionalFormatting>
  <conditionalFormatting sqref="EG8">
    <cfRule type="expression" dxfId="7683" priority="7702">
      <formula>AND(BP8&gt;=4,EG8&lt;&gt;0, GetEquPower(C8,BJ8, CJ8, FO8)=0)</formula>
    </cfRule>
    <cfRule type="expression" dxfId="7682" priority="7703">
      <formula>AND(BP8&gt;=4,EG8&lt;&gt;GetEquPower(C8,BJ8, CJ8, FO8))</formula>
    </cfRule>
  </conditionalFormatting>
  <conditionalFormatting sqref="EN8">
    <cfRule type="expression" dxfId="7681" priority="7704">
      <formula>AND(BQ8&gt;=4,EN8&lt;&gt;0, GetEquPower(C8,BK8, CP8, FP8)=0)</formula>
    </cfRule>
    <cfRule type="expression" dxfId="7680" priority="7705">
      <formula xml:space="preserve"> AND(BQ8&gt;=4,EN8&lt;&gt;GetEquPower(C8,BK8, CP8, FP8))</formula>
    </cfRule>
  </conditionalFormatting>
  <conditionalFormatting sqref="EU8">
    <cfRule type="expression" dxfId="7679" priority="7706">
      <formula>AND(BR8&gt;=4,EU8&lt;&gt;0, GetEquPower(C8,BL8, CV8, FQ8)=0)</formula>
    </cfRule>
    <cfRule type="expression" dxfId="7678" priority="7707">
      <formula>AND(BR8&gt;=4,EU8&lt;&gt;GetEquPower(C8,BL8, CV8, FQ8))</formula>
    </cfRule>
  </conditionalFormatting>
  <conditionalFormatting sqref="FB8">
    <cfRule type="expression" dxfId="7677" priority="7708">
      <formula>AND(BS8&gt;=4,FB8&lt;&gt;0, GetEquPower(C8,BM8, DB8, FR8)=0)</formula>
    </cfRule>
    <cfRule type="expression" dxfId="7676" priority="7709">
      <formula>AND(BS8&gt;=4,FB8&lt;&gt;GetEquPower(C8,BM8, DB8, FR8))</formula>
    </cfRule>
  </conditionalFormatting>
  <conditionalFormatting sqref="FI8">
    <cfRule type="expression" dxfId="7675" priority="7710">
      <formula>AND(BT8&gt;=4,FI8&lt;&gt;0, GetEquPower(C8,BN8, DH8, FS8)=0)</formula>
    </cfRule>
    <cfRule type="expression" dxfId="7674" priority="7711">
      <formula>AND(BT8&gt;=4,FI8&lt;&gt;GetEquPower(C8,BN8, DH8, FS8))</formula>
    </cfRule>
  </conditionalFormatting>
  <conditionalFormatting sqref="EA8">
    <cfRule type="expression" dxfId="7673" priority="7712">
      <formula>AND(BO8&gt;=5,EA8&lt;&gt;0, GetEquPower(C8,BI8, CE8, FN8)=0)</formula>
    </cfRule>
    <cfRule type="expression" dxfId="7672" priority="7713">
      <formula>AND(BO8&gt;=5, EA8&lt;&gt;GetEquPower(C8,BI8, CE8, FN8))</formula>
    </cfRule>
  </conditionalFormatting>
  <conditionalFormatting sqref="EB8">
    <cfRule type="expression" dxfId="7671" priority="7714">
      <formula>AND(BO8&gt;=6,EB8&lt;&gt;0, GetEquPower(C8,BI8, CF8, FN8)=0)</formula>
    </cfRule>
    <cfRule type="expression" dxfId="7670" priority="7715">
      <formula>AND(BO8&gt;=6, EB8&lt;&gt;GetEquPower(C8,BI8, CF8, FN8))</formula>
    </cfRule>
  </conditionalFormatting>
  <conditionalFormatting sqref="EH8">
    <cfRule type="expression" dxfId="7669" priority="7716">
      <formula>AND(BP8&gt;=5,EH8&lt;&gt;0, GetEquPower(C8,BJ8, CK8, FO8)=0)</formula>
    </cfRule>
    <cfRule type="expression" dxfId="7668" priority="7717">
      <formula>AND(BP8&gt;=5,EH8&lt;&gt;GetEquPower(C8,BJ8, CK8, FO8))</formula>
    </cfRule>
  </conditionalFormatting>
  <conditionalFormatting sqref="EI8">
    <cfRule type="expression" dxfId="7667" priority="7718">
      <formula>AND(BP8&gt;=6,EI8&lt;&gt;0, GetEquPower(C8,BJ8, CL8, FO8)=0)</formula>
    </cfRule>
    <cfRule type="expression" dxfId="7666" priority="7719">
      <formula>AND(BP8&gt;=6,EI8&lt;&gt;GetEquPower(C8,BJ8, CL8, FO8))</formula>
    </cfRule>
  </conditionalFormatting>
  <conditionalFormatting sqref="EO8">
    <cfRule type="expression" dxfId="7665" priority="7720">
      <formula>AND(BQ8&gt;=5,EO8&lt;&gt;0, GetEquPower(C8,BK8, CQ8, FP8)=0)</formula>
    </cfRule>
    <cfRule type="expression" dxfId="7664" priority="7721">
      <formula xml:space="preserve"> AND(BQ8&gt;=5,EO8&lt;&gt;GetEquPower(C8,BK8, CQ8, FP8))</formula>
    </cfRule>
  </conditionalFormatting>
  <conditionalFormatting sqref="EP8">
    <cfRule type="expression" dxfId="7663" priority="7722">
      <formula>AND(BQ8&gt;=6,EP8&lt;&gt;0, GetEquPower(C8,BK8, CR8, FP8)=0)</formula>
    </cfRule>
    <cfRule type="expression" dxfId="7662" priority="7723">
      <formula xml:space="preserve"> AND(BQ8&gt;=6,EP8&lt;&gt;GetEquPower(C8,BK8, CR8, FP8))</formula>
    </cfRule>
  </conditionalFormatting>
  <conditionalFormatting sqref="EV8">
    <cfRule type="expression" dxfId="7661" priority="7724">
      <formula>AND(BR8&gt;=5,EV8&lt;&gt;0, GetEquPower(C8,BL8, CW8, FQ8)=0)</formula>
    </cfRule>
    <cfRule type="expression" dxfId="7660" priority="7725">
      <formula>AND(BR8&gt;=5,EV8&lt;&gt;GetEquPower(C8,BL8, CW8, FQ8))</formula>
    </cfRule>
  </conditionalFormatting>
  <conditionalFormatting sqref="EW8">
    <cfRule type="expression" dxfId="7659" priority="7726">
      <formula>AND(BR8&gt;=6,EW8&lt;&gt;0, GetEquPower(C8,BL8, CX8, FQ8)=0)</formula>
    </cfRule>
    <cfRule type="expression" dxfId="7658" priority="7727">
      <formula>AND(BR8&gt;=6,EW8&lt;&gt;GetEquPower(C8,BL8, CX8, FQ8))</formula>
    </cfRule>
  </conditionalFormatting>
  <conditionalFormatting sqref="FC8">
    <cfRule type="expression" dxfId="7657" priority="7728">
      <formula>AND(BS8&gt;=5,FC8&lt;&gt;0, GetEquPower(C8,BM8, DC8, FR8)=0)</formula>
    </cfRule>
    <cfRule type="expression" dxfId="7656" priority="7729">
      <formula>AND(BS8&gt;=5,FC8&lt;&gt;GetEquPower(C8,BM8, DC8, FR8))</formula>
    </cfRule>
  </conditionalFormatting>
  <conditionalFormatting sqref="FD8">
    <cfRule type="expression" dxfId="7655" priority="7730">
      <formula>AND(BS8&gt;=6,FD8&lt;&gt;0, GetEquPower(C8,BM8, DD8, FR8)=0)</formula>
    </cfRule>
    <cfRule type="expression" dxfId="7654" priority="7731">
      <formula>AND(BS8&gt;=6,FD8&lt;&gt;GetEquPower(C8,BM8, DD8, FR8))</formula>
    </cfRule>
  </conditionalFormatting>
  <conditionalFormatting sqref="FJ8">
    <cfRule type="expression" dxfId="7653" priority="7732">
      <formula>AND(BT8&gt;=5,FJ8&lt;&gt;0, GetEquPower(C8,BN8, DI8, FS8)=0)</formula>
    </cfRule>
    <cfRule type="expression" dxfId="7652" priority="7733">
      <formula>AND(BT8&gt;=5,FJ8&lt;&gt;GetEquPower(C8,BN8, DI8, FS8))</formula>
    </cfRule>
  </conditionalFormatting>
  <conditionalFormatting sqref="FK8">
    <cfRule type="expression" dxfId="7651" priority="7734">
      <formula>AND(BT8&gt;=6,FK8&lt;&gt;0, GetEquPower(C8,BN8, DJ8, FS8)=0)</formula>
    </cfRule>
    <cfRule type="expression" dxfId="7650" priority="7735">
      <formula>AND(BT8&gt;=6,FK8&lt;&gt;GetEquPower(C8,BN8, DJ8, FS8))</formula>
    </cfRule>
  </conditionalFormatting>
  <conditionalFormatting sqref="F9">
    <cfRule type="expression" dxfId="7649" priority="7578">
      <formula>F9&lt;&gt;RIGHT(SUBSTITUTE(E9,".",""),LEN(F9))</formula>
    </cfRule>
  </conditionalFormatting>
  <conditionalFormatting sqref="X9">
    <cfRule type="expression" dxfId="7648" priority="7572">
      <formula xml:space="preserve"> NOT(ISLOGICAL($X$2))</formula>
    </cfRule>
    <cfRule type="expression" dxfId="7647" priority="7577">
      <formula>AND(X9=TRUE,W9=FALSE)</formula>
    </cfRule>
  </conditionalFormatting>
  <conditionalFormatting sqref="Y9">
    <cfRule type="expression" dxfId="7646" priority="7576">
      <formula>OR(AND(X9=FALSE,INT(Y9)&gt;0),AND(X9=TRUE,INT(Y9)&lt;=0))</formula>
    </cfRule>
  </conditionalFormatting>
  <conditionalFormatting sqref="AA9">
    <cfRule type="expression" dxfId="7645" priority="7575">
      <formula>AND(Z9=FALSE,AA9&gt;0)</formula>
    </cfRule>
  </conditionalFormatting>
  <conditionalFormatting sqref="BV9:HY9">
    <cfRule type="containsErrors" dxfId="7644" priority="7574">
      <formula>ISERROR(BV9)</formula>
    </cfRule>
  </conditionalFormatting>
  <conditionalFormatting sqref="W9">
    <cfRule type="expression" dxfId="7643" priority="7573">
      <formula xml:space="preserve"> NOT(ISLOGICAL(W9))</formula>
    </cfRule>
  </conditionalFormatting>
  <conditionalFormatting sqref="Z9">
    <cfRule type="expression" dxfId="7642" priority="7571">
      <formula>NOT(ISLOGICAL($Z$2))</formula>
    </cfRule>
  </conditionalFormatting>
  <conditionalFormatting sqref="AB9">
    <cfRule type="expression" dxfId="7641" priority="7570">
      <formula>NOT(ISLOGICAL($AB$2))</formula>
    </cfRule>
  </conditionalFormatting>
  <conditionalFormatting sqref="AC9">
    <cfRule type="expression" dxfId="7640" priority="7569">
      <formula>NOT(ISLOGICAL($AC$2))</formula>
    </cfRule>
  </conditionalFormatting>
  <conditionalFormatting sqref="B9:BU9">
    <cfRule type="containsErrors" dxfId="7639" priority="7568">
      <formula>ISERROR(B9)</formula>
    </cfRule>
  </conditionalFormatting>
  <conditionalFormatting sqref="I9">
    <cfRule type="expression" dxfId="7638" priority="7567">
      <formula>NOT(ISNUMBER($I$2))</formula>
    </cfRule>
  </conditionalFormatting>
  <conditionalFormatting sqref="D9">
    <cfRule type="expression" dxfId="7637" priority="7566">
      <formula>ISBLANK($D$2)</formula>
    </cfRule>
  </conditionalFormatting>
  <conditionalFormatting sqref="DW9">
    <cfRule type="expression" dxfId="7636" priority="7579">
      <formula>AND(BO9&gt;=1,DW9&lt;&gt;0, GetEquPower(C9,BI9, CA9, FN9)=0)</formula>
    </cfRule>
    <cfRule type="expression" dxfId="7635" priority="7580">
      <formula>AND(BO9&gt;=1,DW9&lt;&gt;GetEquPower(C9,BI9, CA9, FN9))</formula>
    </cfRule>
  </conditionalFormatting>
  <conditionalFormatting sqref="DX9">
    <cfRule type="expression" dxfId="7634" priority="7581">
      <formula>AND(BO9&gt;=2,DX9&lt;&gt;0, GetEquPower(C9,BI9, CB9, FN9)=0)</formula>
    </cfRule>
    <cfRule type="expression" dxfId="7633" priority="7582">
      <formula>AND(BO9&gt;=2,DX9&lt;&gt;GetEquPower(C9,BI9, CB9, FN9))</formula>
    </cfRule>
  </conditionalFormatting>
  <conditionalFormatting sqref="DY9">
    <cfRule type="expression" dxfId="7632" priority="7583">
      <formula>AND(BO9&gt;=3,DY9&lt;&gt;0, GetEquPower(C9,BI9, CC9, FN9)=0)</formula>
    </cfRule>
    <cfRule type="expression" dxfId="7631" priority="7584">
      <formula>AND(BO9&gt;=3,DY9&lt;&gt;GetEquPower(C9,BI9, CC9, FN9))</formula>
    </cfRule>
  </conditionalFormatting>
  <conditionalFormatting sqref="ED9">
    <cfRule type="expression" dxfId="7630" priority="7585">
      <formula>AND(BP9&gt;=1,ED9&lt;&gt;0, GetEquPower(C9,BJ9, CG9, FO9)=0)</formula>
    </cfRule>
    <cfRule type="expression" dxfId="7629" priority="7586">
      <formula>AND(BP9&gt;=1,ED9&lt;&gt;GetEquPower(C9,BJ9, CG9, FO9))</formula>
    </cfRule>
  </conditionalFormatting>
  <conditionalFormatting sqref="EE9">
    <cfRule type="expression" dxfId="7628" priority="7587">
      <formula>AND(BP9&gt;=2,EE9&lt;&gt;0, GetEquPower(C9,BJ9, CH9, FO9)=0)</formula>
    </cfRule>
    <cfRule type="expression" dxfId="7627" priority="7588">
      <formula>AND(BP9&gt;=2,EE9&lt;&gt;GetEquPower(C9,BJ9, CH9, FO9))</formula>
    </cfRule>
  </conditionalFormatting>
  <conditionalFormatting sqref="EF9">
    <cfRule type="expression" dxfId="7626" priority="7589">
      <formula>AND(BP9&gt;=3,EF9&lt;&gt;0, GetEquPower(C9,BJ9, CI9, FO9)=0)</formula>
    </cfRule>
    <cfRule type="expression" dxfId="7625" priority="7590">
      <formula>AND(BP9&gt;=3,EF9&lt;&gt;GetEquPower(C9,BJ9, CI9, FO9))</formula>
    </cfRule>
  </conditionalFormatting>
  <conditionalFormatting sqref="EK9">
    <cfRule type="expression" dxfId="7624" priority="7591">
      <formula>AND(BQ9&gt;=1,EK9&lt;&gt;0, GetEquPower(C9,BK9, CM9, FP9)=0)</formula>
    </cfRule>
    <cfRule type="expression" dxfId="7623" priority="7592">
      <formula>AND(BQ9&gt;=1,EK9&lt;&gt;GetEquPower(C9,BK9, CM9, FP9))</formula>
    </cfRule>
  </conditionalFormatting>
  <conditionalFormatting sqref="EL9">
    <cfRule type="expression" dxfId="7622" priority="7593">
      <formula>AND(BQ9&gt;=2,EL9&lt;&gt;0, GetEquPower(C9,BK9, CN9, FP9)=0)</formula>
    </cfRule>
    <cfRule type="expression" dxfId="7621" priority="7594">
      <formula xml:space="preserve"> AND(BQ9&gt;=2,EL9&lt;&gt;GetEquPower(C9,BK9, CN9, FP9))</formula>
    </cfRule>
  </conditionalFormatting>
  <conditionalFormatting sqref="EM9">
    <cfRule type="expression" dxfId="7620" priority="7595">
      <formula>AND(BQ9&gt;=3,EM9&lt;&gt;0, GetEquPower(C9,BK9, CO9, FP9)=0)</formula>
    </cfRule>
    <cfRule type="expression" dxfId="7619" priority="7596">
      <formula xml:space="preserve"> AND(BQ9&gt;=3,EM9&lt;&gt;GetEquPower(C9,BK9, CO9, FP9))</formula>
    </cfRule>
  </conditionalFormatting>
  <conditionalFormatting sqref="ER9">
    <cfRule type="expression" dxfId="7618" priority="7597">
      <formula>AND(BR9&gt;=1,ER9&lt;&gt;0, GetEquPower(C9,BL9, CS9, FQ9)=0)</formula>
    </cfRule>
    <cfRule type="expression" dxfId="7617" priority="7598">
      <formula>AND(BR9&gt;=1,ER9&lt;&gt;GetEquPower(C9,BL9, CS9, FQ9))</formula>
    </cfRule>
  </conditionalFormatting>
  <conditionalFormatting sqref="ES9">
    <cfRule type="expression" dxfId="7616" priority="7599">
      <formula>AND(BR9&gt;=2,ES9&lt;&gt;0, GetEquPower(C9,BL9, CT9, FQ9)=0)</formula>
    </cfRule>
    <cfRule type="expression" dxfId="7615" priority="7600">
      <formula>AND(BR9&gt;=2,ES9&lt;&gt;GetEquPower(C9,BL9, CT9, FQ9))</formula>
    </cfRule>
  </conditionalFormatting>
  <conditionalFormatting sqref="ET9">
    <cfRule type="expression" dxfId="7614" priority="7601">
      <formula>AND(BR9&gt;=3,ET9&lt;&gt;0, GetEquPower(C9,BL9, CU9, FQ9)=0)</formula>
    </cfRule>
    <cfRule type="expression" dxfId="7613" priority="7602">
      <formula>AND(BR9&gt;=3,ET9&lt;&gt;GetEquPower(C9,BL9, CU9, FQ9))</formula>
    </cfRule>
  </conditionalFormatting>
  <conditionalFormatting sqref="EY9">
    <cfRule type="expression" dxfId="7612" priority="7603">
      <formula>AND(BS9&gt;=1,EY9&lt;&gt;0, GetEquPower(C9,BM9, CY9, FR9)=0)</formula>
    </cfRule>
    <cfRule type="expression" dxfId="7611" priority="7604">
      <formula>AND(BS9&gt;=1,EY9&lt;&gt;GetEquPower(C9,BM9, CY9, FR9))</formula>
    </cfRule>
  </conditionalFormatting>
  <conditionalFormatting sqref="EZ9">
    <cfRule type="expression" dxfId="7610" priority="7605">
      <formula>AND(BS9&gt;=2,EZ9&lt;&gt;0, GetEquPower(C9,BM9, CZ9, FR9)=0)</formula>
    </cfRule>
    <cfRule type="expression" dxfId="7609" priority="7606">
      <formula>AND(BS9&gt;=2,EZ9&lt;&gt;GetEquPower(C9,BM9, CZ9, FR9))</formula>
    </cfRule>
  </conditionalFormatting>
  <conditionalFormatting sqref="FA9">
    <cfRule type="expression" dxfId="7608" priority="7607">
      <formula>AND(BS9&gt;=3,FA9&lt;&gt;0, GetEquPower(C9,BM9, DA9, FR9)=0)</formula>
    </cfRule>
    <cfRule type="expression" dxfId="7607" priority="7608">
      <formula>AND(BS9&gt;=3,FA9&lt;&gt;GetEquPower(C9,BM9, DA9, FR9))</formula>
    </cfRule>
  </conditionalFormatting>
  <conditionalFormatting sqref="FF9">
    <cfRule type="expression" dxfId="7606" priority="7609">
      <formula>AND(BT9&gt;=1,FF9&lt;&gt;0, GetEquPower(C9,BN9, DE9, FS9)=0)</formula>
    </cfRule>
    <cfRule type="expression" dxfId="7605" priority="7610">
      <formula>AND(BT9&gt;=1,FF9&lt;&gt;GetEquPower(C9,BN9, DE9, FS9))</formula>
    </cfRule>
  </conditionalFormatting>
  <conditionalFormatting sqref="FG9">
    <cfRule type="expression" dxfId="7604" priority="7611">
      <formula>AND(BT9&gt;=2,FG9&lt;&gt;0, GetEquPower(C9,BN9, DF9, FS9)=0)</formula>
    </cfRule>
    <cfRule type="expression" dxfId="7603" priority="7612">
      <formula>AND(BT9&gt;=2,FG9&lt;&gt;GetEquPower(C9,BN9, DF9, FS9))</formula>
    </cfRule>
  </conditionalFormatting>
  <conditionalFormatting sqref="FH9">
    <cfRule type="expression" dxfId="7602" priority="7613">
      <formula>AND(BT9&gt;=3,FH9&lt;&gt;0, GetEquPower(C9,BN9, DG9, FS9)=0)</formula>
    </cfRule>
    <cfRule type="expression" dxfId="7601" priority="7614">
      <formula>AND(BT9&gt;=3,FH9&lt;&gt;GetEquPower(C9,BN9, DG9, FS9))</formula>
    </cfRule>
  </conditionalFormatting>
  <conditionalFormatting sqref="DZ9">
    <cfRule type="expression" dxfId="7600" priority="7615">
      <formula>AND(BO9&gt;=4,DZ9&lt;&gt;0, GetEquPower(C9,BI9, CD9, FN9)=0)</formula>
    </cfRule>
    <cfRule type="expression" dxfId="7599" priority="7616">
      <formula>AND(BO9&gt;=4, DZ9&lt;&gt;GetEquPower(C9,BI9, CD9, FN9))</formula>
    </cfRule>
  </conditionalFormatting>
  <conditionalFormatting sqref="EG9">
    <cfRule type="expression" dxfId="7598" priority="7617">
      <formula>AND(BP9&gt;=4,EG9&lt;&gt;0, GetEquPower(C9,BJ9, CJ9, FO9)=0)</formula>
    </cfRule>
    <cfRule type="expression" dxfId="7597" priority="7618">
      <formula>AND(BP9&gt;=4,EG9&lt;&gt;GetEquPower(C9,BJ9, CJ9, FO9))</formula>
    </cfRule>
  </conditionalFormatting>
  <conditionalFormatting sqref="EN9">
    <cfRule type="expression" dxfId="7596" priority="7619">
      <formula>AND(BQ9&gt;=4,EN9&lt;&gt;0, GetEquPower(C9,BK9, CP9, FP9)=0)</formula>
    </cfRule>
    <cfRule type="expression" dxfId="7595" priority="7620">
      <formula xml:space="preserve"> AND(BQ9&gt;=4,EN9&lt;&gt;GetEquPower(C9,BK9, CP9, FP9))</formula>
    </cfRule>
  </conditionalFormatting>
  <conditionalFormatting sqref="EU9">
    <cfRule type="expression" dxfId="7594" priority="7621">
      <formula>AND(BR9&gt;=4,EU9&lt;&gt;0, GetEquPower(C9,BL9, CV9, FQ9)=0)</formula>
    </cfRule>
    <cfRule type="expression" dxfId="7593" priority="7622">
      <formula>AND(BR9&gt;=4,EU9&lt;&gt;GetEquPower(C9,BL9, CV9, FQ9))</formula>
    </cfRule>
  </conditionalFormatting>
  <conditionalFormatting sqref="FB9">
    <cfRule type="expression" dxfId="7592" priority="7623">
      <formula>AND(BS9&gt;=4,FB9&lt;&gt;0, GetEquPower(C9,BM9, DB9, FR9)=0)</formula>
    </cfRule>
    <cfRule type="expression" dxfId="7591" priority="7624">
      <formula>AND(BS9&gt;=4,FB9&lt;&gt;GetEquPower(C9,BM9, DB9, FR9))</formula>
    </cfRule>
  </conditionalFormatting>
  <conditionalFormatting sqref="FI9">
    <cfRule type="expression" dxfId="7590" priority="7625">
      <formula>AND(BT9&gt;=4,FI9&lt;&gt;0, GetEquPower(C9,BN9, DH9, FS9)=0)</formula>
    </cfRule>
    <cfRule type="expression" dxfId="7589" priority="7626">
      <formula>AND(BT9&gt;=4,FI9&lt;&gt;GetEquPower(C9,BN9, DH9, FS9))</formula>
    </cfRule>
  </conditionalFormatting>
  <conditionalFormatting sqref="EA9">
    <cfRule type="expression" dxfId="7588" priority="7627">
      <formula>AND(BO9&gt;=5,EA9&lt;&gt;0, GetEquPower(C9,BI9, CE9, FN9)=0)</formula>
    </cfRule>
    <cfRule type="expression" dxfId="7587" priority="7628">
      <formula>AND(BO9&gt;=5, EA9&lt;&gt;GetEquPower(C9,BI9, CE9, FN9))</formula>
    </cfRule>
  </conditionalFormatting>
  <conditionalFormatting sqref="EB9">
    <cfRule type="expression" dxfId="7586" priority="7629">
      <formula>AND(BO9&gt;=6,EB9&lt;&gt;0, GetEquPower(C9,BI9, CF9, FN9)=0)</formula>
    </cfRule>
    <cfRule type="expression" dxfId="7585" priority="7630">
      <formula>AND(BO9&gt;=6, EB9&lt;&gt;GetEquPower(C9,BI9, CF9, FN9))</formula>
    </cfRule>
  </conditionalFormatting>
  <conditionalFormatting sqref="EH9">
    <cfRule type="expression" dxfId="7584" priority="7631">
      <formula>AND(BP9&gt;=5,EH9&lt;&gt;0, GetEquPower(C9,BJ9, CK9, FO9)=0)</formula>
    </cfRule>
    <cfRule type="expression" dxfId="7583" priority="7632">
      <formula>AND(BP9&gt;=5,EH9&lt;&gt;GetEquPower(C9,BJ9, CK9, FO9))</formula>
    </cfRule>
  </conditionalFormatting>
  <conditionalFormatting sqref="EI9">
    <cfRule type="expression" dxfId="7582" priority="7633">
      <formula>AND(BP9&gt;=6,EI9&lt;&gt;0, GetEquPower(C9,BJ9, CL9, FO9)=0)</formula>
    </cfRule>
    <cfRule type="expression" dxfId="7581" priority="7634">
      <formula>AND(BP9&gt;=6,EI9&lt;&gt;GetEquPower(C9,BJ9, CL9, FO9))</formula>
    </cfRule>
  </conditionalFormatting>
  <conditionalFormatting sqref="EO9">
    <cfRule type="expression" dxfId="7580" priority="7635">
      <formula>AND(BQ9&gt;=5,EO9&lt;&gt;0, GetEquPower(C9,BK9, CQ9, FP9)=0)</formula>
    </cfRule>
    <cfRule type="expression" dxfId="7579" priority="7636">
      <formula xml:space="preserve"> AND(BQ9&gt;=5,EO9&lt;&gt;GetEquPower(C9,BK9, CQ9, FP9))</formula>
    </cfRule>
  </conditionalFormatting>
  <conditionalFormatting sqref="EP9">
    <cfRule type="expression" dxfId="7578" priority="7637">
      <formula>AND(BQ9&gt;=6,EP9&lt;&gt;0, GetEquPower(C9,BK9, CR9, FP9)=0)</formula>
    </cfRule>
    <cfRule type="expression" dxfId="7577" priority="7638">
      <formula xml:space="preserve"> AND(BQ9&gt;=6,EP9&lt;&gt;GetEquPower(C9,BK9, CR9, FP9))</formula>
    </cfRule>
  </conditionalFormatting>
  <conditionalFormatting sqref="EV9">
    <cfRule type="expression" dxfId="7576" priority="7639">
      <formula>AND(BR9&gt;=5,EV9&lt;&gt;0, GetEquPower(C9,BL9, CW9, FQ9)=0)</formula>
    </cfRule>
    <cfRule type="expression" dxfId="7575" priority="7640">
      <formula>AND(BR9&gt;=5,EV9&lt;&gt;GetEquPower(C9,BL9, CW9, FQ9))</formula>
    </cfRule>
  </conditionalFormatting>
  <conditionalFormatting sqref="EW9">
    <cfRule type="expression" dxfId="7574" priority="7641">
      <formula>AND(BR9&gt;=6,EW9&lt;&gt;0, GetEquPower(C9,BL9, CX9, FQ9)=0)</formula>
    </cfRule>
    <cfRule type="expression" dxfId="7573" priority="7642">
      <formula>AND(BR9&gt;=6,EW9&lt;&gt;GetEquPower(C9,BL9, CX9, FQ9))</formula>
    </cfRule>
  </conditionalFormatting>
  <conditionalFormatting sqref="FC9">
    <cfRule type="expression" dxfId="7572" priority="7643">
      <formula>AND(BS9&gt;=5,FC9&lt;&gt;0, GetEquPower(C9,BM9, DC9, FR9)=0)</formula>
    </cfRule>
    <cfRule type="expression" dxfId="7571" priority="7644">
      <formula>AND(BS9&gt;=5,FC9&lt;&gt;GetEquPower(C9,BM9, DC9, FR9))</formula>
    </cfRule>
  </conditionalFormatting>
  <conditionalFormatting sqref="FD9">
    <cfRule type="expression" dxfId="7570" priority="7645">
      <formula>AND(BS9&gt;=6,FD9&lt;&gt;0, GetEquPower(C9,BM9, DD9, FR9)=0)</formula>
    </cfRule>
    <cfRule type="expression" dxfId="7569" priority="7646">
      <formula>AND(BS9&gt;=6,FD9&lt;&gt;GetEquPower(C9,BM9, DD9, FR9))</formula>
    </cfRule>
  </conditionalFormatting>
  <conditionalFormatting sqref="FJ9">
    <cfRule type="expression" dxfId="7568" priority="7647">
      <formula>AND(BT9&gt;=5,FJ9&lt;&gt;0, GetEquPower(C9,BN9, DI9, FS9)=0)</formula>
    </cfRule>
    <cfRule type="expression" dxfId="7567" priority="7648">
      <formula>AND(BT9&gt;=5,FJ9&lt;&gt;GetEquPower(C9,BN9, DI9, FS9))</formula>
    </cfRule>
  </conditionalFormatting>
  <conditionalFormatting sqref="FK9">
    <cfRule type="expression" dxfId="7566" priority="7649">
      <formula>AND(BT9&gt;=6,FK9&lt;&gt;0, GetEquPower(C9,BN9, DJ9, FS9)=0)</formula>
    </cfRule>
    <cfRule type="expression" dxfId="7565" priority="7650">
      <formula>AND(BT9&gt;=6,FK9&lt;&gt;GetEquPower(C9,BN9, DJ9, FS9))</formula>
    </cfRule>
  </conditionalFormatting>
  <conditionalFormatting sqref="F10">
    <cfRule type="expression" dxfId="7564" priority="7493">
      <formula>F10&lt;&gt;RIGHT(SUBSTITUTE(E10,".",""),LEN(F10))</formula>
    </cfRule>
  </conditionalFormatting>
  <conditionalFormatting sqref="X10">
    <cfRule type="expression" dxfId="7563" priority="7487">
      <formula xml:space="preserve"> NOT(ISLOGICAL($X$2))</formula>
    </cfRule>
    <cfRule type="expression" dxfId="7562" priority="7492">
      <formula>AND(X10=TRUE,W10=FALSE)</formula>
    </cfRule>
  </conditionalFormatting>
  <conditionalFormatting sqref="Y10">
    <cfRule type="expression" dxfId="7561" priority="7491">
      <formula>OR(AND(X10=FALSE,INT(Y10)&gt;0),AND(X10=TRUE,INT(Y10)&lt;=0))</formula>
    </cfRule>
  </conditionalFormatting>
  <conditionalFormatting sqref="AA10">
    <cfRule type="expression" dxfId="7560" priority="7490">
      <formula>AND(Z10=FALSE,AA10&gt;0)</formula>
    </cfRule>
  </conditionalFormatting>
  <conditionalFormatting sqref="BV10:HY10">
    <cfRule type="containsErrors" dxfId="7559" priority="7489">
      <formula>ISERROR(BV10)</formula>
    </cfRule>
  </conditionalFormatting>
  <conditionalFormatting sqref="W10">
    <cfRule type="expression" dxfId="7558" priority="7488">
      <formula xml:space="preserve"> NOT(ISLOGICAL(W10))</formula>
    </cfRule>
  </conditionalFormatting>
  <conditionalFormatting sqref="Z10">
    <cfRule type="expression" dxfId="7557" priority="7486">
      <formula>NOT(ISLOGICAL($Z$2))</formula>
    </cfRule>
  </conditionalFormatting>
  <conditionalFormatting sqref="AB10">
    <cfRule type="expression" dxfId="7556" priority="7485">
      <formula>NOT(ISLOGICAL($AB$2))</formula>
    </cfRule>
  </conditionalFormatting>
  <conditionalFormatting sqref="AC10">
    <cfRule type="expression" dxfId="7555" priority="7484">
      <formula>NOT(ISLOGICAL($AC$2))</formula>
    </cfRule>
  </conditionalFormatting>
  <conditionalFormatting sqref="B10:BU10">
    <cfRule type="containsErrors" dxfId="7554" priority="7483">
      <formula>ISERROR(B10)</formula>
    </cfRule>
  </conditionalFormatting>
  <conditionalFormatting sqref="I10">
    <cfRule type="expression" dxfId="7553" priority="7482">
      <formula>NOT(ISNUMBER($I$2))</formula>
    </cfRule>
  </conditionalFormatting>
  <conditionalFormatting sqref="D10">
    <cfRule type="expression" dxfId="7552" priority="7481">
      <formula>ISBLANK($D$2)</formula>
    </cfRule>
  </conditionalFormatting>
  <conditionalFormatting sqref="DW10">
    <cfRule type="expression" dxfId="7551" priority="7494">
      <formula>AND(BO10&gt;=1,DW10&lt;&gt;0, GetEquPower(C10,BI10, CA10, FN10)=0)</formula>
    </cfRule>
    <cfRule type="expression" dxfId="7550" priority="7495">
      <formula>AND(BO10&gt;=1,DW10&lt;&gt;GetEquPower(C10,BI10, CA10, FN10))</formula>
    </cfRule>
  </conditionalFormatting>
  <conditionalFormatting sqref="DX10">
    <cfRule type="expression" dxfId="7549" priority="7496">
      <formula>AND(BO10&gt;=2,DX10&lt;&gt;0, GetEquPower(C10,BI10, CB10, FN10)=0)</formula>
    </cfRule>
    <cfRule type="expression" dxfId="7548" priority="7497">
      <formula>AND(BO10&gt;=2,DX10&lt;&gt;GetEquPower(C10,BI10, CB10, FN10))</formula>
    </cfRule>
  </conditionalFormatting>
  <conditionalFormatting sqref="DY10">
    <cfRule type="expression" dxfId="7547" priority="7498">
      <formula>AND(BO10&gt;=3,DY10&lt;&gt;0, GetEquPower(C10,BI10, CC10, FN10)=0)</formula>
    </cfRule>
    <cfRule type="expression" dxfId="7546" priority="7499">
      <formula>AND(BO10&gt;=3,DY10&lt;&gt;GetEquPower(C10,BI10, CC10, FN10))</formula>
    </cfRule>
  </conditionalFormatting>
  <conditionalFormatting sqref="ED10">
    <cfRule type="expression" dxfId="7545" priority="7500">
      <formula>AND(BP10&gt;=1,ED10&lt;&gt;0, GetEquPower(C10,BJ10, CG10, FO10)=0)</formula>
    </cfRule>
    <cfRule type="expression" dxfId="7544" priority="7501">
      <formula>AND(BP10&gt;=1,ED10&lt;&gt;GetEquPower(C10,BJ10, CG10, FO10))</formula>
    </cfRule>
  </conditionalFormatting>
  <conditionalFormatting sqref="EE10">
    <cfRule type="expression" dxfId="7543" priority="7502">
      <formula>AND(BP10&gt;=2,EE10&lt;&gt;0, GetEquPower(C10,BJ10, CH10, FO10)=0)</formula>
    </cfRule>
    <cfRule type="expression" dxfId="7542" priority="7503">
      <formula>AND(BP10&gt;=2,EE10&lt;&gt;GetEquPower(C10,BJ10, CH10, FO10))</formula>
    </cfRule>
  </conditionalFormatting>
  <conditionalFormatting sqref="EF10">
    <cfRule type="expression" dxfId="7541" priority="7504">
      <formula>AND(BP10&gt;=3,EF10&lt;&gt;0, GetEquPower(C10,BJ10, CI10, FO10)=0)</formula>
    </cfRule>
    <cfRule type="expression" dxfId="7540" priority="7505">
      <formula>AND(BP10&gt;=3,EF10&lt;&gt;GetEquPower(C10,BJ10, CI10, FO10))</formula>
    </cfRule>
  </conditionalFormatting>
  <conditionalFormatting sqref="EK10">
    <cfRule type="expression" dxfId="7539" priority="7506">
      <formula>AND(BQ10&gt;=1,EK10&lt;&gt;0, GetEquPower(C10,BK10, CM10, FP10)=0)</formula>
    </cfRule>
    <cfRule type="expression" dxfId="7538" priority="7507">
      <formula>AND(BQ10&gt;=1,EK10&lt;&gt;GetEquPower(C10,BK10, CM10, FP10))</formula>
    </cfRule>
  </conditionalFormatting>
  <conditionalFormatting sqref="EL10">
    <cfRule type="expression" dxfId="7537" priority="7508">
      <formula>AND(BQ10&gt;=2,EL10&lt;&gt;0, GetEquPower(C10,BK10, CN10, FP10)=0)</formula>
    </cfRule>
    <cfRule type="expression" dxfId="7536" priority="7509">
      <formula xml:space="preserve"> AND(BQ10&gt;=2,EL10&lt;&gt;GetEquPower(C10,BK10, CN10, FP10))</formula>
    </cfRule>
  </conditionalFormatting>
  <conditionalFormatting sqref="EM10">
    <cfRule type="expression" dxfId="7535" priority="7510">
      <formula>AND(BQ10&gt;=3,EM10&lt;&gt;0, GetEquPower(C10,BK10, CO10, FP10)=0)</formula>
    </cfRule>
    <cfRule type="expression" dxfId="7534" priority="7511">
      <formula xml:space="preserve"> AND(BQ10&gt;=3,EM10&lt;&gt;GetEquPower(C10,BK10, CO10, FP10))</formula>
    </cfRule>
  </conditionalFormatting>
  <conditionalFormatting sqref="ER10">
    <cfRule type="expression" dxfId="7533" priority="7512">
      <formula>AND(BR10&gt;=1,ER10&lt;&gt;0, GetEquPower(C10,BL10, CS10, FQ10)=0)</formula>
    </cfRule>
    <cfRule type="expression" dxfId="7532" priority="7513">
      <formula>AND(BR10&gt;=1,ER10&lt;&gt;GetEquPower(C10,BL10, CS10, FQ10))</formula>
    </cfRule>
  </conditionalFormatting>
  <conditionalFormatting sqref="ES10">
    <cfRule type="expression" dxfId="7531" priority="7514">
      <formula>AND(BR10&gt;=2,ES10&lt;&gt;0, GetEquPower(C10,BL10, CT10, FQ10)=0)</formula>
    </cfRule>
    <cfRule type="expression" dxfId="7530" priority="7515">
      <formula>AND(BR10&gt;=2,ES10&lt;&gt;GetEquPower(C10,BL10, CT10, FQ10))</formula>
    </cfRule>
  </conditionalFormatting>
  <conditionalFormatting sqref="ET10">
    <cfRule type="expression" dxfId="7529" priority="7516">
      <formula>AND(BR10&gt;=3,ET10&lt;&gt;0, GetEquPower(C10,BL10, CU10, FQ10)=0)</formula>
    </cfRule>
    <cfRule type="expression" dxfId="7528" priority="7517">
      <formula>AND(BR10&gt;=3,ET10&lt;&gt;GetEquPower(C10,BL10, CU10, FQ10))</formula>
    </cfRule>
  </conditionalFormatting>
  <conditionalFormatting sqref="EY10">
    <cfRule type="expression" dxfId="7527" priority="7518">
      <formula>AND(BS10&gt;=1,EY10&lt;&gt;0, GetEquPower(C10,BM10, CY10, FR10)=0)</formula>
    </cfRule>
    <cfRule type="expression" dxfId="7526" priority="7519">
      <formula>AND(BS10&gt;=1,EY10&lt;&gt;GetEquPower(C10,BM10, CY10, FR10))</formula>
    </cfRule>
  </conditionalFormatting>
  <conditionalFormatting sqref="EZ10">
    <cfRule type="expression" dxfId="7525" priority="7520">
      <formula>AND(BS10&gt;=2,EZ10&lt;&gt;0, GetEquPower(C10,BM10, CZ10, FR10)=0)</formula>
    </cfRule>
    <cfRule type="expression" dxfId="7524" priority="7521">
      <formula>AND(BS10&gt;=2,EZ10&lt;&gt;GetEquPower(C10,BM10, CZ10, FR10))</formula>
    </cfRule>
  </conditionalFormatting>
  <conditionalFormatting sqref="FA10">
    <cfRule type="expression" dxfId="7523" priority="7522">
      <formula>AND(BS10&gt;=3,FA10&lt;&gt;0, GetEquPower(C10,BM10, DA10, FR10)=0)</formula>
    </cfRule>
    <cfRule type="expression" dxfId="7522" priority="7523">
      <formula>AND(BS10&gt;=3,FA10&lt;&gt;GetEquPower(C10,BM10, DA10, FR10))</formula>
    </cfRule>
  </conditionalFormatting>
  <conditionalFormatting sqref="FF10">
    <cfRule type="expression" dxfId="7521" priority="7524">
      <formula>AND(BT10&gt;=1,FF10&lt;&gt;0, GetEquPower(C10,BN10, DE10, FS10)=0)</formula>
    </cfRule>
    <cfRule type="expression" dxfId="7520" priority="7525">
      <formula>AND(BT10&gt;=1,FF10&lt;&gt;GetEquPower(C10,BN10, DE10, FS10))</formula>
    </cfRule>
  </conditionalFormatting>
  <conditionalFormatting sqref="FG10">
    <cfRule type="expression" dxfId="7519" priority="7526">
      <formula>AND(BT10&gt;=2,FG10&lt;&gt;0, GetEquPower(C10,BN10, DF10, FS10)=0)</formula>
    </cfRule>
    <cfRule type="expression" dxfId="7518" priority="7527">
      <formula>AND(BT10&gt;=2,FG10&lt;&gt;GetEquPower(C10,BN10, DF10, FS10))</formula>
    </cfRule>
  </conditionalFormatting>
  <conditionalFormatting sqref="FH10">
    <cfRule type="expression" dxfId="7517" priority="7528">
      <formula>AND(BT10&gt;=3,FH10&lt;&gt;0, GetEquPower(C10,BN10, DG10, FS10)=0)</formula>
    </cfRule>
    <cfRule type="expression" dxfId="7516" priority="7529">
      <formula>AND(BT10&gt;=3,FH10&lt;&gt;GetEquPower(C10,BN10, DG10, FS10))</formula>
    </cfRule>
  </conditionalFormatting>
  <conditionalFormatting sqref="DZ10">
    <cfRule type="expression" dxfId="7515" priority="7530">
      <formula>AND(BO10&gt;=4,DZ10&lt;&gt;0, GetEquPower(C10,BI10, CD10, FN10)=0)</formula>
    </cfRule>
    <cfRule type="expression" dxfId="7514" priority="7531">
      <formula>AND(BO10&gt;=4, DZ10&lt;&gt;GetEquPower(C10,BI10, CD10, FN10))</formula>
    </cfRule>
  </conditionalFormatting>
  <conditionalFormatting sqref="EG10">
    <cfRule type="expression" dxfId="7513" priority="7532">
      <formula>AND(BP10&gt;=4,EG10&lt;&gt;0, GetEquPower(C10,BJ10, CJ10, FO10)=0)</formula>
    </cfRule>
    <cfRule type="expression" dxfId="7512" priority="7533">
      <formula>AND(BP10&gt;=4,EG10&lt;&gt;GetEquPower(C10,BJ10, CJ10, FO10))</formula>
    </cfRule>
  </conditionalFormatting>
  <conditionalFormatting sqref="EN10">
    <cfRule type="expression" dxfId="7511" priority="7534">
      <formula>AND(BQ10&gt;=4,EN10&lt;&gt;0, GetEquPower(C10,BK10, CP10, FP10)=0)</formula>
    </cfRule>
    <cfRule type="expression" dxfId="7510" priority="7535">
      <formula xml:space="preserve"> AND(BQ10&gt;=4,EN10&lt;&gt;GetEquPower(C10,BK10, CP10, FP10))</formula>
    </cfRule>
  </conditionalFormatting>
  <conditionalFormatting sqref="EU10">
    <cfRule type="expression" dxfId="7509" priority="7536">
      <formula>AND(BR10&gt;=4,EU10&lt;&gt;0, GetEquPower(C10,BL10, CV10, FQ10)=0)</formula>
    </cfRule>
    <cfRule type="expression" dxfId="7508" priority="7537">
      <formula>AND(BR10&gt;=4,EU10&lt;&gt;GetEquPower(C10,BL10, CV10, FQ10))</formula>
    </cfRule>
  </conditionalFormatting>
  <conditionalFormatting sqref="FB10">
    <cfRule type="expression" dxfId="7507" priority="7538">
      <formula>AND(BS10&gt;=4,FB10&lt;&gt;0, GetEquPower(C10,BM10, DB10, FR10)=0)</formula>
    </cfRule>
    <cfRule type="expression" dxfId="7506" priority="7539">
      <formula>AND(BS10&gt;=4,FB10&lt;&gt;GetEquPower(C10,BM10, DB10, FR10))</formula>
    </cfRule>
  </conditionalFormatting>
  <conditionalFormatting sqref="FI10">
    <cfRule type="expression" dxfId="7505" priority="7540">
      <formula>AND(BT10&gt;=4,FI10&lt;&gt;0, GetEquPower(C10,BN10, DH10, FS10)=0)</formula>
    </cfRule>
    <cfRule type="expression" dxfId="7504" priority="7541">
      <formula>AND(BT10&gt;=4,FI10&lt;&gt;GetEquPower(C10,BN10, DH10, FS10))</formula>
    </cfRule>
  </conditionalFormatting>
  <conditionalFormatting sqref="EA10">
    <cfRule type="expression" dxfId="7503" priority="7542">
      <formula>AND(BO10&gt;=5,EA10&lt;&gt;0, GetEquPower(C10,BI10, CE10, FN10)=0)</formula>
    </cfRule>
    <cfRule type="expression" dxfId="7502" priority="7543">
      <formula>AND(BO10&gt;=5, EA10&lt;&gt;GetEquPower(C10,BI10, CE10, FN10))</formula>
    </cfRule>
  </conditionalFormatting>
  <conditionalFormatting sqref="EB10">
    <cfRule type="expression" dxfId="7501" priority="7544">
      <formula>AND(BO10&gt;=6,EB10&lt;&gt;0, GetEquPower(C10,BI10, CF10, FN10)=0)</formula>
    </cfRule>
    <cfRule type="expression" dxfId="7500" priority="7545">
      <formula>AND(BO10&gt;=6, EB10&lt;&gt;GetEquPower(C10,BI10, CF10, FN10))</formula>
    </cfRule>
  </conditionalFormatting>
  <conditionalFormatting sqref="EH10">
    <cfRule type="expression" dxfId="7499" priority="7546">
      <formula>AND(BP10&gt;=5,EH10&lt;&gt;0, GetEquPower(C10,BJ10, CK10, FO10)=0)</formula>
    </cfRule>
    <cfRule type="expression" dxfId="7498" priority="7547">
      <formula>AND(BP10&gt;=5,EH10&lt;&gt;GetEquPower(C10,BJ10, CK10, FO10))</formula>
    </cfRule>
  </conditionalFormatting>
  <conditionalFormatting sqref="EI10">
    <cfRule type="expression" dxfId="7497" priority="7548">
      <formula>AND(BP10&gt;=6,EI10&lt;&gt;0, GetEquPower(C10,BJ10, CL10, FO10)=0)</formula>
    </cfRule>
    <cfRule type="expression" dxfId="7496" priority="7549">
      <formula>AND(BP10&gt;=6,EI10&lt;&gt;GetEquPower(C10,BJ10, CL10, FO10))</formula>
    </cfRule>
  </conditionalFormatting>
  <conditionalFormatting sqref="EO10">
    <cfRule type="expression" dxfId="7495" priority="7550">
      <formula>AND(BQ10&gt;=5,EO10&lt;&gt;0, GetEquPower(C10,BK10, CQ10, FP10)=0)</formula>
    </cfRule>
    <cfRule type="expression" dxfId="7494" priority="7551">
      <formula xml:space="preserve"> AND(BQ10&gt;=5,EO10&lt;&gt;GetEquPower(C10,BK10, CQ10, FP10))</formula>
    </cfRule>
  </conditionalFormatting>
  <conditionalFormatting sqref="EP10">
    <cfRule type="expression" dxfId="7493" priority="7552">
      <formula>AND(BQ10&gt;=6,EP10&lt;&gt;0, GetEquPower(C10,BK10, CR10, FP10)=0)</formula>
    </cfRule>
    <cfRule type="expression" dxfId="7492" priority="7553">
      <formula xml:space="preserve"> AND(BQ10&gt;=6,EP10&lt;&gt;GetEquPower(C10,BK10, CR10, FP10))</formula>
    </cfRule>
  </conditionalFormatting>
  <conditionalFormatting sqref="EV10">
    <cfRule type="expression" dxfId="7491" priority="7554">
      <formula>AND(BR10&gt;=5,EV10&lt;&gt;0, GetEquPower(C10,BL10, CW10, FQ10)=0)</formula>
    </cfRule>
    <cfRule type="expression" dxfId="7490" priority="7555">
      <formula>AND(BR10&gt;=5,EV10&lt;&gt;GetEquPower(C10,BL10, CW10, FQ10))</formula>
    </cfRule>
  </conditionalFormatting>
  <conditionalFormatting sqref="EW10">
    <cfRule type="expression" dxfId="7489" priority="7556">
      <formula>AND(BR10&gt;=6,EW10&lt;&gt;0, GetEquPower(C10,BL10, CX10, FQ10)=0)</formula>
    </cfRule>
    <cfRule type="expression" dxfId="7488" priority="7557">
      <formula>AND(BR10&gt;=6,EW10&lt;&gt;GetEquPower(C10,BL10, CX10, FQ10))</formula>
    </cfRule>
  </conditionalFormatting>
  <conditionalFormatting sqref="FC10">
    <cfRule type="expression" dxfId="7487" priority="7558">
      <formula>AND(BS10&gt;=5,FC10&lt;&gt;0, GetEquPower(C10,BM10, DC10, FR10)=0)</formula>
    </cfRule>
    <cfRule type="expression" dxfId="7486" priority="7559">
      <formula>AND(BS10&gt;=5,FC10&lt;&gt;GetEquPower(C10,BM10, DC10, FR10))</formula>
    </cfRule>
  </conditionalFormatting>
  <conditionalFormatting sqref="FD10">
    <cfRule type="expression" dxfId="7485" priority="7560">
      <formula>AND(BS10&gt;=6,FD10&lt;&gt;0, GetEquPower(C10,BM10, DD10, FR10)=0)</formula>
    </cfRule>
    <cfRule type="expression" dxfId="7484" priority="7561">
      <formula>AND(BS10&gt;=6,FD10&lt;&gt;GetEquPower(C10,BM10, DD10, FR10))</formula>
    </cfRule>
  </conditionalFormatting>
  <conditionalFormatting sqref="FJ10">
    <cfRule type="expression" dxfId="7483" priority="7562">
      <formula>AND(BT10&gt;=5,FJ10&lt;&gt;0, GetEquPower(C10,BN10, DI10, FS10)=0)</formula>
    </cfRule>
    <cfRule type="expression" dxfId="7482" priority="7563">
      <formula>AND(BT10&gt;=5,FJ10&lt;&gt;GetEquPower(C10,BN10, DI10, FS10))</formula>
    </cfRule>
  </conditionalFormatting>
  <conditionalFormatting sqref="FK10">
    <cfRule type="expression" dxfId="7481" priority="7564">
      <formula>AND(BT10&gt;=6,FK10&lt;&gt;0, GetEquPower(C10,BN10, DJ10, FS10)=0)</formula>
    </cfRule>
    <cfRule type="expression" dxfId="7480" priority="7565">
      <formula>AND(BT10&gt;=6,FK10&lt;&gt;GetEquPower(C10,BN10, DJ10, FS10))</formula>
    </cfRule>
  </conditionalFormatting>
  <conditionalFormatting sqref="F11">
    <cfRule type="expression" dxfId="7479" priority="7408">
      <formula>F11&lt;&gt;RIGHT(SUBSTITUTE(E11,".",""),LEN(F11))</formula>
    </cfRule>
  </conditionalFormatting>
  <conditionalFormatting sqref="X11">
    <cfRule type="expression" dxfId="7478" priority="7402">
      <formula xml:space="preserve"> NOT(ISLOGICAL($X$2))</formula>
    </cfRule>
    <cfRule type="expression" dxfId="7477" priority="7407">
      <formula>AND(X11=TRUE,W11=FALSE)</formula>
    </cfRule>
  </conditionalFormatting>
  <conditionalFormatting sqref="Y11">
    <cfRule type="expression" dxfId="7476" priority="7406">
      <formula>OR(AND(X11=FALSE,INT(Y11)&gt;0),AND(X11=TRUE,INT(Y11)&lt;=0))</formula>
    </cfRule>
  </conditionalFormatting>
  <conditionalFormatting sqref="AA11">
    <cfRule type="expression" dxfId="7475" priority="7405">
      <formula>AND(Z11=FALSE,AA11&gt;0)</formula>
    </cfRule>
  </conditionalFormatting>
  <conditionalFormatting sqref="BV11:HY11">
    <cfRule type="containsErrors" dxfId="7474" priority="7404">
      <formula>ISERROR(BV11)</formula>
    </cfRule>
  </conditionalFormatting>
  <conditionalFormatting sqref="W11">
    <cfRule type="expression" dxfId="7473" priority="7403">
      <formula xml:space="preserve"> NOT(ISLOGICAL(W11))</formula>
    </cfRule>
  </conditionalFormatting>
  <conditionalFormatting sqref="Z11">
    <cfRule type="expression" dxfId="7472" priority="7401">
      <formula>NOT(ISLOGICAL($Z$2))</formula>
    </cfRule>
  </conditionalFormatting>
  <conditionalFormatting sqref="AB11">
    <cfRule type="expression" dxfId="7471" priority="7400">
      <formula>NOT(ISLOGICAL($AB$2))</formula>
    </cfRule>
  </conditionalFormatting>
  <conditionalFormatting sqref="AC11">
    <cfRule type="expression" dxfId="7470" priority="7399">
      <formula>NOT(ISLOGICAL($AC$2))</formula>
    </cfRule>
  </conditionalFormatting>
  <conditionalFormatting sqref="B11:BU11">
    <cfRule type="containsErrors" dxfId="7469" priority="7398">
      <formula>ISERROR(B11)</formula>
    </cfRule>
  </conditionalFormatting>
  <conditionalFormatting sqref="I11">
    <cfRule type="expression" dxfId="7468" priority="7397">
      <formula>NOT(ISNUMBER($I$2))</formula>
    </cfRule>
  </conditionalFormatting>
  <conditionalFormatting sqref="D11">
    <cfRule type="expression" dxfId="7467" priority="7396">
      <formula>ISBLANK($D$2)</formula>
    </cfRule>
  </conditionalFormatting>
  <conditionalFormatting sqref="DW11">
    <cfRule type="expression" dxfId="7466" priority="7409">
      <formula>AND(BO11&gt;=1,DW11&lt;&gt;0, GetEquPower(C11,BI11, CA11, FN11)=0)</formula>
    </cfRule>
    <cfRule type="expression" dxfId="7465" priority="7410">
      <formula>AND(BO11&gt;=1,DW11&lt;&gt;GetEquPower(C11,BI11, CA11, FN11))</formula>
    </cfRule>
  </conditionalFormatting>
  <conditionalFormatting sqref="DX11">
    <cfRule type="expression" dxfId="7464" priority="7411">
      <formula>AND(BO11&gt;=2,DX11&lt;&gt;0, GetEquPower(C11,BI11, CB11, FN11)=0)</formula>
    </cfRule>
    <cfRule type="expression" dxfId="7463" priority="7412">
      <formula>AND(BO11&gt;=2,DX11&lt;&gt;GetEquPower(C11,BI11, CB11, FN11))</formula>
    </cfRule>
  </conditionalFormatting>
  <conditionalFormatting sqref="DY11">
    <cfRule type="expression" dxfId="7462" priority="7413">
      <formula>AND(BO11&gt;=3,DY11&lt;&gt;0, GetEquPower(C11,BI11, CC11, FN11)=0)</formula>
    </cfRule>
    <cfRule type="expression" dxfId="7461" priority="7414">
      <formula>AND(BO11&gt;=3,DY11&lt;&gt;GetEquPower(C11,BI11, CC11, FN11))</formula>
    </cfRule>
  </conditionalFormatting>
  <conditionalFormatting sqref="ED11">
    <cfRule type="expression" dxfId="7460" priority="7415">
      <formula>AND(BP11&gt;=1,ED11&lt;&gt;0, GetEquPower(C11,BJ11, CG11, FO11)=0)</formula>
    </cfRule>
    <cfRule type="expression" dxfId="7459" priority="7416">
      <formula>AND(BP11&gt;=1,ED11&lt;&gt;GetEquPower(C11,BJ11, CG11, FO11))</formula>
    </cfRule>
  </conditionalFormatting>
  <conditionalFormatting sqref="EE11">
    <cfRule type="expression" dxfId="7458" priority="7417">
      <formula>AND(BP11&gt;=2,EE11&lt;&gt;0, GetEquPower(C11,BJ11, CH11, FO11)=0)</formula>
    </cfRule>
    <cfRule type="expression" dxfId="7457" priority="7418">
      <formula>AND(BP11&gt;=2,EE11&lt;&gt;GetEquPower(C11,BJ11, CH11, FO11))</formula>
    </cfRule>
  </conditionalFormatting>
  <conditionalFormatting sqref="EF11">
    <cfRule type="expression" dxfId="7456" priority="7419">
      <formula>AND(BP11&gt;=3,EF11&lt;&gt;0, GetEquPower(C11,BJ11, CI11, FO11)=0)</formula>
    </cfRule>
    <cfRule type="expression" dxfId="7455" priority="7420">
      <formula>AND(BP11&gt;=3,EF11&lt;&gt;GetEquPower(C11,BJ11, CI11, FO11))</formula>
    </cfRule>
  </conditionalFormatting>
  <conditionalFormatting sqref="EK11">
    <cfRule type="expression" dxfId="7454" priority="7421">
      <formula>AND(BQ11&gt;=1,EK11&lt;&gt;0, GetEquPower(C11,BK11, CM11, FP11)=0)</formula>
    </cfRule>
    <cfRule type="expression" dxfId="7453" priority="7422">
      <formula>AND(BQ11&gt;=1,EK11&lt;&gt;GetEquPower(C11,BK11, CM11, FP11))</formula>
    </cfRule>
  </conditionalFormatting>
  <conditionalFormatting sqref="EL11">
    <cfRule type="expression" dxfId="7452" priority="7423">
      <formula>AND(BQ11&gt;=2,EL11&lt;&gt;0, GetEquPower(C11,BK11, CN11, FP11)=0)</formula>
    </cfRule>
    <cfRule type="expression" dxfId="7451" priority="7424">
      <formula xml:space="preserve"> AND(BQ11&gt;=2,EL11&lt;&gt;GetEquPower(C11,BK11, CN11, FP11))</formula>
    </cfRule>
  </conditionalFormatting>
  <conditionalFormatting sqref="EM11">
    <cfRule type="expression" dxfId="7450" priority="7425">
      <formula>AND(BQ11&gt;=3,EM11&lt;&gt;0, GetEquPower(C11,BK11, CO11, FP11)=0)</formula>
    </cfRule>
    <cfRule type="expression" dxfId="7449" priority="7426">
      <formula xml:space="preserve"> AND(BQ11&gt;=3,EM11&lt;&gt;GetEquPower(C11,BK11, CO11, FP11))</formula>
    </cfRule>
  </conditionalFormatting>
  <conditionalFormatting sqref="ER11">
    <cfRule type="expression" dxfId="7448" priority="7427">
      <formula>AND(BR11&gt;=1,ER11&lt;&gt;0, GetEquPower(C11,BL11, CS11, FQ11)=0)</formula>
    </cfRule>
    <cfRule type="expression" dxfId="7447" priority="7428">
      <formula>AND(BR11&gt;=1,ER11&lt;&gt;GetEquPower(C11,BL11, CS11, FQ11))</formula>
    </cfRule>
  </conditionalFormatting>
  <conditionalFormatting sqref="ES11">
    <cfRule type="expression" dxfId="7446" priority="7429">
      <formula>AND(BR11&gt;=2,ES11&lt;&gt;0, GetEquPower(C11,BL11, CT11, FQ11)=0)</formula>
    </cfRule>
    <cfRule type="expression" dxfId="7445" priority="7430">
      <formula>AND(BR11&gt;=2,ES11&lt;&gt;GetEquPower(C11,BL11, CT11, FQ11))</formula>
    </cfRule>
  </conditionalFormatting>
  <conditionalFormatting sqref="ET11">
    <cfRule type="expression" dxfId="7444" priority="7431">
      <formula>AND(BR11&gt;=3,ET11&lt;&gt;0, GetEquPower(C11,BL11, CU11, FQ11)=0)</formula>
    </cfRule>
    <cfRule type="expression" dxfId="7443" priority="7432">
      <formula>AND(BR11&gt;=3,ET11&lt;&gt;GetEquPower(C11,BL11, CU11, FQ11))</formula>
    </cfRule>
  </conditionalFormatting>
  <conditionalFormatting sqref="EY11">
    <cfRule type="expression" dxfId="7442" priority="7433">
      <formula>AND(BS11&gt;=1,EY11&lt;&gt;0, GetEquPower(C11,BM11, CY11, FR11)=0)</formula>
    </cfRule>
    <cfRule type="expression" dxfId="7441" priority="7434">
      <formula>AND(BS11&gt;=1,EY11&lt;&gt;GetEquPower(C11,BM11, CY11, FR11))</formula>
    </cfRule>
  </conditionalFormatting>
  <conditionalFormatting sqref="EZ11">
    <cfRule type="expression" dxfId="7440" priority="7435">
      <formula>AND(BS11&gt;=2,EZ11&lt;&gt;0, GetEquPower(C11,BM11, CZ11, FR11)=0)</formula>
    </cfRule>
    <cfRule type="expression" dxfId="7439" priority="7436">
      <formula>AND(BS11&gt;=2,EZ11&lt;&gt;GetEquPower(C11,BM11, CZ11, FR11))</formula>
    </cfRule>
  </conditionalFormatting>
  <conditionalFormatting sqref="FA11">
    <cfRule type="expression" dxfId="7438" priority="7437">
      <formula>AND(BS11&gt;=3,FA11&lt;&gt;0, GetEquPower(C11,BM11, DA11, FR11)=0)</formula>
    </cfRule>
    <cfRule type="expression" dxfId="7437" priority="7438">
      <formula>AND(BS11&gt;=3,FA11&lt;&gt;GetEquPower(C11,BM11, DA11, FR11))</formula>
    </cfRule>
  </conditionalFormatting>
  <conditionalFormatting sqref="FF11">
    <cfRule type="expression" dxfId="7436" priority="7439">
      <formula>AND(BT11&gt;=1,FF11&lt;&gt;0, GetEquPower(C11,BN11, DE11, FS11)=0)</formula>
    </cfRule>
    <cfRule type="expression" dxfId="7435" priority="7440">
      <formula>AND(BT11&gt;=1,FF11&lt;&gt;GetEquPower(C11,BN11, DE11, FS11))</formula>
    </cfRule>
  </conditionalFormatting>
  <conditionalFormatting sqref="FG11">
    <cfRule type="expression" dxfId="7434" priority="7441">
      <formula>AND(BT11&gt;=2,FG11&lt;&gt;0, GetEquPower(C11,BN11, DF11, FS11)=0)</formula>
    </cfRule>
    <cfRule type="expression" dxfId="7433" priority="7442">
      <formula>AND(BT11&gt;=2,FG11&lt;&gt;GetEquPower(C11,BN11, DF11, FS11))</formula>
    </cfRule>
  </conditionalFormatting>
  <conditionalFormatting sqref="FH11">
    <cfRule type="expression" dxfId="7432" priority="7443">
      <formula>AND(BT11&gt;=3,FH11&lt;&gt;0, GetEquPower(C11,BN11, DG11, FS11)=0)</formula>
    </cfRule>
    <cfRule type="expression" dxfId="7431" priority="7444">
      <formula>AND(BT11&gt;=3,FH11&lt;&gt;GetEquPower(C11,BN11, DG11, FS11))</formula>
    </cfRule>
  </conditionalFormatting>
  <conditionalFormatting sqref="DZ11">
    <cfRule type="expression" dxfId="7430" priority="7445">
      <formula>AND(BO11&gt;=4,DZ11&lt;&gt;0, GetEquPower(C11,BI11, CD11, FN11)=0)</formula>
    </cfRule>
    <cfRule type="expression" dxfId="7429" priority="7446">
      <formula>AND(BO11&gt;=4, DZ11&lt;&gt;GetEquPower(C11,BI11, CD11, FN11))</formula>
    </cfRule>
  </conditionalFormatting>
  <conditionalFormatting sqref="EG11">
    <cfRule type="expression" dxfId="7428" priority="7447">
      <formula>AND(BP11&gt;=4,EG11&lt;&gt;0, GetEquPower(C11,BJ11, CJ11, FO11)=0)</formula>
    </cfRule>
    <cfRule type="expression" dxfId="7427" priority="7448">
      <formula>AND(BP11&gt;=4,EG11&lt;&gt;GetEquPower(C11,BJ11, CJ11, FO11))</formula>
    </cfRule>
  </conditionalFormatting>
  <conditionalFormatting sqref="EN11">
    <cfRule type="expression" dxfId="7426" priority="7449">
      <formula>AND(BQ11&gt;=4,EN11&lt;&gt;0, GetEquPower(C11,BK11, CP11, FP11)=0)</formula>
    </cfRule>
    <cfRule type="expression" dxfId="7425" priority="7450">
      <formula xml:space="preserve"> AND(BQ11&gt;=4,EN11&lt;&gt;GetEquPower(C11,BK11, CP11, FP11))</formula>
    </cfRule>
  </conditionalFormatting>
  <conditionalFormatting sqref="EU11">
    <cfRule type="expression" dxfId="7424" priority="7451">
      <formula>AND(BR11&gt;=4,EU11&lt;&gt;0, GetEquPower(C11,BL11, CV11, FQ11)=0)</formula>
    </cfRule>
    <cfRule type="expression" dxfId="7423" priority="7452">
      <formula>AND(BR11&gt;=4,EU11&lt;&gt;GetEquPower(C11,BL11, CV11, FQ11))</formula>
    </cfRule>
  </conditionalFormatting>
  <conditionalFormatting sqref="FB11">
    <cfRule type="expression" dxfId="7422" priority="7453">
      <formula>AND(BS11&gt;=4,FB11&lt;&gt;0, GetEquPower(C11,BM11, DB11, FR11)=0)</formula>
    </cfRule>
    <cfRule type="expression" dxfId="7421" priority="7454">
      <formula>AND(BS11&gt;=4,FB11&lt;&gt;GetEquPower(C11,BM11, DB11, FR11))</formula>
    </cfRule>
  </conditionalFormatting>
  <conditionalFormatting sqref="FI11">
    <cfRule type="expression" dxfId="7420" priority="7455">
      <formula>AND(BT11&gt;=4,FI11&lt;&gt;0, GetEquPower(C11,BN11, DH11, FS11)=0)</formula>
    </cfRule>
    <cfRule type="expression" dxfId="7419" priority="7456">
      <formula>AND(BT11&gt;=4,FI11&lt;&gt;GetEquPower(C11,BN11, DH11, FS11))</formula>
    </cfRule>
  </conditionalFormatting>
  <conditionalFormatting sqref="EA11">
    <cfRule type="expression" dxfId="7418" priority="7457">
      <formula>AND(BO11&gt;=5,EA11&lt;&gt;0, GetEquPower(C11,BI11, CE11, FN11)=0)</formula>
    </cfRule>
    <cfRule type="expression" dxfId="7417" priority="7458">
      <formula>AND(BO11&gt;=5, EA11&lt;&gt;GetEquPower(C11,BI11, CE11, FN11))</formula>
    </cfRule>
  </conditionalFormatting>
  <conditionalFormatting sqref="EB11">
    <cfRule type="expression" dxfId="7416" priority="7459">
      <formula>AND(BO11&gt;=6,EB11&lt;&gt;0, GetEquPower(C11,BI11, CF11, FN11)=0)</formula>
    </cfRule>
    <cfRule type="expression" dxfId="7415" priority="7460">
      <formula>AND(BO11&gt;=6, EB11&lt;&gt;GetEquPower(C11,BI11, CF11, FN11))</formula>
    </cfRule>
  </conditionalFormatting>
  <conditionalFormatting sqref="EH11">
    <cfRule type="expression" dxfId="7414" priority="7461">
      <formula>AND(BP11&gt;=5,EH11&lt;&gt;0, GetEquPower(C11,BJ11, CK11, FO11)=0)</formula>
    </cfRule>
    <cfRule type="expression" dxfId="7413" priority="7462">
      <formula>AND(BP11&gt;=5,EH11&lt;&gt;GetEquPower(C11,BJ11, CK11, FO11))</formula>
    </cfRule>
  </conditionalFormatting>
  <conditionalFormatting sqref="EI11">
    <cfRule type="expression" dxfId="7412" priority="7463">
      <formula>AND(BP11&gt;=6,EI11&lt;&gt;0, GetEquPower(C11,BJ11, CL11, FO11)=0)</formula>
    </cfRule>
    <cfRule type="expression" dxfId="7411" priority="7464">
      <formula>AND(BP11&gt;=6,EI11&lt;&gt;GetEquPower(C11,BJ11, CL11, FO11))</formula>
    </cfRule>
  </conditionalFormatting>
  <conditionalFormatting sqref="EO11">
    <cfRule type="expression" dxfId="7410" priority="7465">
      <formula>AND(BQ11&gt;=5,EO11&lt;&gt;0, GetEquPower(C11,BK11, CQ11, FP11)=0)</formula>
    </cfRule>
    <cfRule type="expression" dxfId="7409" priority="7466">
      <formula xml:space="preserve"> AND(BQ11&gt;=5,EO11&lt;&gt;GetEquPower(C11,BK11, CQ11, FP11))</formula>
    </cfRule>
  </conditionalFormatting>
  <conditionalFormatting sqref="EP11">
    <cfRule type="expression" dxfId="7408" priority="7467">
      <formula>AND(BQ11&gt;=6,EP11&lt;&gt;0, GetEquPower(C11,BK11, CR11, FP11)=0)</formula>
    </cfRule>
    <cfRule type="expression" dxfId="7407" priority="7468">
      <formula xml:space="preserve"> AND(BQ11&gt;=6,EP11&lt;&gt;GetEquPower(C11,BK11, CR11, FP11))</formula>
    </cfRule>
  </conditionalFormatting>
  <conditionalFormatting sqref="EV11">
    <cfRule type="expression" dxfId="7406" priority="7469">
      <formula>AND(BR11&gt;=5,EV11&lt;&gt;0, GetEquPower(C11,BL11, CW11, FQ11)=0)</formula>
    </cfRule>
    <cfRule type="expression" dxfId="7405" priority="7470">
      <formula>AND(BR11&gt;=5,EV11&lt;&gt;GetEquPower(C11,BL11, CW11, FQ11))</formula>
    </cfRule>
  </conditionalFormatting>
  <conditionalFormatting sqref="EW11">
    <cfRule type="expression" dxfId="7404" priority="7471">
      <formula>AND(BR11&gt;=6,EW11&lt;&gt;0, GetEquPower(C11,BL11, CX11, FQ11)=0)</formula>
    </cfRule>
    <cfRule type="expression" dxfId="7403" priority="7472">
      <formula>AND(BR11&gt;=6,EW11&lt;&gt;GetEquPower(C11,BL11, CX11, FQ11))</formula>
    </cfRule>
  </conditionalFormatting>
  <conditionalFormatting sqref="FC11">
    <cfRule type="expression" dxfId="7402" priority="7473">
      <formula>AND(BS11&gt;=5,FC11&lt;&gt;0, GetEquPower(C11,BM11, DC11, FR11)=0)</formula>
    </cfRule>
    <cfRule type="expression" dxfId="7401" priority="7474">
      <formula>AND(BS11&gt;=5,FC11&lt;&gt;GetEquPower(C11,BM11, DC11, FR11))</formula>
    </cfRule>
  </conditionalFormatting>
  <conditionalFormatting sqref="FD11">
    <cfRule type="expression" dxfId="7400" priority="7475">
      <formula>AND(BS11&gt;=6,FD11&lt;&gt;0, GetEquPower(C11,BM11, DD11, FR11)=0)</formula>
    </cfRule>
    <cfRule type="expression" dxfId="7399" priority="7476">
      <formula>AND(BS11&gt;=6,FD11&lt;&gt;GetEquPower(C11,BM11, DD11, FR11))</formula>
    </cfRule>
  </conditionalFormatting>
  <conditionalFormatting sqref="FJ11">
    <cfRule type="expression" dxfId="7398" priority="7477">
      <formula>AND(BT11&gt;=5,FJ11&lt;&gt;0, GetEquPower(C11,BN11, DI11, FS11)=0)</formula>
    </cfRule>
    <cfRule type="expression" dxfId="7397" priority="7478">
      <formula>AND(BT11&gt;=5,FJ11&lt;&gt;GetEquPower(C11,BN11, DI11, FS11))</formula>
    </cfRule>
  </conditionalFormatting>
  <conditionalFormatting sqref="FK11">
    <cfRule type="expression" dxfId="7396" priority="7479">
      <formula>AND(BT11&gt;=6,FK11&lt;&gt;0, GetEquPower(C11,BN11, DJ11, FS11)=0)</formula>
    </cfRule>
    <cfRule type="expression" dxfId="7395" priority="7480">
      <formula>AND(BT11&gt;=6,FK11&lt;&gt;GetEquPower(C11,BN11, DJ11, FS11))</formula>
    </cfRule>
  </conditionalFormatting>
  <conditionalFormatting sqref="F12">
    <cfRule type="expression" dxfId="7394" priority="7323">
      <formula>F12&lt;&gt;RIGHT(SUBSTITUTE(E12,".",""),LEN(F12))</formula>
    </cfRule>
  </conditionalFormatting>
  <conditionalFormatting sqref="X12">
    <cfRule type="expression" dxfId="7393" priority="7317">
      <formula xml:space="preserve"> NOT(ISLOGICAL($X$2))</formula>
    </cfRule>
    <cfRule type="expression" dxfId="7392" priority="7322">
      <formula>AND(X12=TRUE,W12=FALSE)</formula>
    </cfRule>
  </conditionalFormatting>
  <conditionalFormatting sqref="Y12">
    <cfRule type="expression" dxfId="7391" priority="7321">
      <formula>OR(AND(X12=FALSE,INT(Y12)&gt;0),AND(X12=TRUE,INT(Y12)&lt;=0))</formula>
    </cfRule>
  </conditionalFormatting>
  <conditionalFormatting sqref="AA12">
    <cfRule type="expression" dxfId="7390" priority="7320">
      <formula>AND(Z12=FALSE,AA12&gt;0)</formula>
    </cfRule>
  </conditionalFormatting>
  <conditionalFormatting sqref="BV12:HY12">
    <cfRule type="containsErrors" dxfId="7389" priority="7319">
      <formula>ISERROR(BV12)</formula>
    </cfRule>
  </conditionalFormatting>
  <conditionalFormatting sqref="W12">
    <cfRule type="expression" dxfId="7388" priority="7318">
      <formula xml:space="preserve"> NOT(ISLOGICAL(W12))</formula>
    </cfRule>
  </conditionalFormatting>
  <conditionalFormatting sqref="Z12">
    <cfRule type="expression" dxfId="7387" priority="7316">
      <formula>NOT(ISLOGICAL($Z$2))</formula>
    </cfRule>
  </conditionalFormatting>
  <conditionalFormatting sqref="AB12">
    <cfRule type="expression" dxfId="7386" priority="7315">
      <formula>NOT(ISLOGICAL($AB$2))</formula>
    </cfRule>
  </conditionalFormatting>
  <conditionalFormatting sqref="AC12">
    <cfRule type="expression" dxfId="7385" priority="7314">
      <formula>NOT(ISLOGICAL($AC$2))</formula>
    </cfRule>
  </conditionalFormatting>
  <conditionalFormatting sqref="B12:BU12">
    <cfRule type="containsErrors" dxfId="7384" priority="7313">
      <formula>ISERROR(B12)</formula>
    </cfRule>
  </conditionalFormatting>
  <conditionalFormatting sqref="I12">
    <cfRule type="expression" dxfId="7383" priority="7312">
      <formula>NOT(ISNUMBER($I$2))</formula>
    </cfRule>
  </conditionalFormatting>
  <conditionalFormatting sqref="D12">
    <cfRule type="expression" dxfId="7382" priority="7311">
      <formula>ISBLANK($D$2)</formula>
    </cfRule>
  </conditionalFormatting>
  <conditionalFormatting sqref="DW12">
    <cfRule type="expression" dxfId="7381" priority="7324">
      <formula>AND(BO12&gt;=1,DW12&lt;&gt;0, GetEquPower(C12,BI12, CA12, FN12)=0)</formula>
    </cfRule>
    <cfRule type="expression" dxfId="7380" priority="7325">
      <formula>AND(BO12&gt;=1,DW12&lt;&gt;GetEquPower(C12,BI12, CA12, FN12))</formula>
    </cfRule>
  </conditionalFormatting>
  <conditionalFormatting sqref="DX12">
    <cfRule type="expression" dxfId="7379" priority="7326">
      <formula>AND(BO12&gt;=2,DX12&lt;&gt;0, GetEquPower(C12,BI12, CB12, FN12)=0)</formula>
    </cfRule>
    <cfRule type="expression" dxfId="7378" priority="7327">
      <formula>AND(BO12&gt;=2,DX12&lt;&gt;GetEquPower(C12,BI12, CB12, FN12))</formula>
    </cfRule>
  </conditionalFormatting>
  <conditionalFormatting sqref="DY12">
    <cfRule type="expression" dxfId="7377" priority="7328">
      <formula>AND(BO12&gt;=3,DY12&lt;&gt;0, GetEquPower(C12,BI12, CC12, FN12)=0)</formula>
    </cfRule>
    <cfRule type="expression" dxfId="7376" priority="7329">
      <formula>AND(BO12&gt;=3,DY12&lt;&gt;GetEquPower(C12,BI12, CC12, FN12))</formula>
    </cfRule>
  </conditionalFormatting>
  <conditionalFormatting sqref="ED12">
    <cfRule type="expression" dxfId="7375" priority="7330">
      <formula>AND(BP12&gt;=1,ED12&lt;&gt;0, GetEquPower(C12,BJ12, CG12, FO12)=0)</formula>
    </cfRule>
    <cfRule type="expression" dxfId="7374" priority="7331">
      <formula>AND(BP12&gt;=1,ED12&lt;&gt;GetEquPower(C12,BJ12, CG12, FO12))</formula>
    </cfRule>
  </conditionalFormatting>
  <conditionalFormatting sqref="EE12">
    <cfRule type="expression" dxfId="7373" priority="7332">
      <formula>AND(BP12&gt;=2,EE12&lt;&gt;0, GetEquPower(C12,BJ12, CH12, FO12)=0)</formula>
    </cfRule>
    <cfRule type="expression" dxfId="7372" priority="7333">
      <formula>AND(BP12&gt;=2,EE12&lt;&gt;GetEquPower(C12,BJ12, CH12, FO12))</formula>
    </cfRule>
  </conditionalFormatting>
  <conditionalFormatting sqref="EF12">
    <cfRule type="expression" dxfId="7371" priority="7334">
      <formula>AND(BP12&gt;=3,EF12&lt;&gt;0, GetEquPower(C12,BJ12, CI12, FO12)=0)</formula>
    </cfRule>
    <cfRule type="expression" dxfId="7370" priority="7335">
      <formula>AND(BP12&gt;=3,EF12&lt;&gt;GetEquPower(C12,BJ12, CI12, FO12))</formula>
    </cfRule>
  </conditionalFormatting>
  <conditionalFormatting sqref="EK12">
    <cfRule type="expression" dxfId="7369" priority="7336">
      <formula>AND(BQ12&gt;=1,EK12&lt;&gt;0, GetEquPower(C12,BK12, CM12, FP12)=0)</formula>
    </cfRule>
    <cfRule type="expression" dxfId="7368" priority="7337">
      <formula>AND(BQ12&gt;=1,EK12&lt;&gt;GetEquPower(C12,BK12, CM12, FP12))</formula>
    </cfRule>
  </conditionalFormatting>
  <conditionalFormatting sqref="EL12">
    <cfRule type="expression" dxfId="7367" priority="7338">
      <formula>AND(BQ12&gt;=2,EL12&lt;&gt;0, GetEquPower(C12,BK12, CN12, FP12)=0)</formula>
    </cfRule>
    <cfRule type="expression" dxfId="7366" priority="7339">
      <formula xml:space="preserve"> AND(BQ12&gt;=2,EL12&lt;&gt;GetEquPower(C12,BK12, CN12, FP12))</formula>
    </cfRule>
  </conditionalFormatting>
  <conditionalFormatting sqref="EM12">
    <cfRule type="expression" dxfId="7365" priority="7340">
      <formula>AND(BQ12&gt;=3,EM12&lt;&gt;0, GetEquPower(C12,BK12, CO12, FP12)=0)</formula>
    </cfRule>
    <cfRule type="expression" dxfId="7364" priority="7341">
      <formula xml:space="preserve"> AND(BQ12&gt;=3,EM12&lt;&gt;GetEquPower(C12,BK12, CO12, FP12))</formula>
    </cfRule>
  </conditionalFormatting>
  <conditionalFormatting sqref="ER12">
    <cfRule type="expression" dxfId="7363" priority="7342">
      <formula>AND(BR12&gt;=1,ER12&lt;&gt;0, GetEquPower(C12,BL12, CS12, FQ12)=0)</formula>
    </cfRule>
    <cfRule type="expression" dxfId="7362" priority="7343">
      <formula>AND(BR12&gt;=1,ER12&lt;&gt;GetEquPower(C12,BL12, CS12, FQ12))</formula>
    </cfRule>
  </conditionalFormatting>
  <conditionalFormatting sqref="ES12">
    <cfRule type="expression" dxfId="7361" priority="7344">
      <formula>AND(BR12&gt;=2,ES12&lt;&gt;0, GetEquPower(C12,BL12, CT12, FQ12)=0)</formula>
    </cfRule>
    <cfRule type="expression" dxfId="7360" priority="7345">
      <formula>AND(BR12&gt;=2,ES12&lt;&gt;GetEquPower(C12,BL12, CT12, FQ12))</formula>
    </cfRule>
  </conditionalFormatting>
  <conditionalFormatting sqref="ET12">
    <cfRule type="expression" dxfId="7359" priority="7346">
      <formula>AND(BR12&gt;=3,ET12&lt;&gt;0, GetEquPower(C12,BL12, CU12, FQ12)=0)</formula>
    </cfRule>
    <cfRule type="expression" dxfId="7358" priority="7347">
      <formula>AND(BR12&gt;=3,ET12&lt;&gt;GetEquPower(C12,BL12, CU12, FQ12))</formula>
    </cfRule>
  </conditionalFormatting>
  <conditionalFormatting sqref="EY12">
    <cfRule type="expression" dxfId="7357" priority="7348">
      <formula>AND(BS12&gt;=1,EY12&lt;&gt;0, GetEquPower(C12,BM12, CY12, FR12)=0)</formula>
    </cfRule>
    <cfRule type="expression" dxfId="7356" priority="7349">
      <formula>AND(BS12&gt;=1,EY12&lt;&gt;GetEquPower(C12,BM12, CY12, FR12))</formula>
    </cfRule>
  </conditionalFormatting>
  <conditionalFormatting sqref="EZ12">
    <cfRule type="expression" dxfId="7355" priority="7350">
      <formula>AND(BS12&gt;=2,EZ12&lt;&gt;0, GetEquPower(C12,BM12, CZ12, FR12)=0)</formula>
    </cfRule>
    <cfRule type="expression" dxfId="7354" priority="7351">
      <formula>AND(BS12&gt;=2,EZ12&lt;&gt;GetEquPower(C12,BM12, CZ12, FR12))</formula>
    </cfRule>
  </conditionalFormatting>
  <conditionalFormatting sqref="FA12">
    <cfRule type="expression" dxfId="7353" priority="7352">
      <formula>AND(BS12&gt;=3,FA12&lt;&gt;0, GetEquPower(C12,BM12, DA12, FR12)=0)</formula>
    </cfRule>
    <cfRule type="expression" dxfId="7352" priority="7353">
      <formula>AND(BS12&gt;=3,FA12&lt;&gt;GetEquPower(C12,BM12, DA12, FR12))</formula>
    </cfRule>
  </conditionalFormatting>
  <conditionalFormatting sqref="FF12">
    <cfRule type="expression" dxfId="7351" priority="7354">
      <formula>AND(BT12&gt;=1,FF12&lt;&gt;0, GetEquPower(C12,BN12, DE12, FS12)=0)</formula>
    </cfRule>
    <cfRule type="expression" dxfId="7350" priority="7355">
      <formula>AND(BT12&gt;=1,FF12&lt;&gt;GetEquPower(C12,BN12, DE12, FS12))</formula>
    </cfRule>
  </conditionalFormatting>
  <conditionalFormatting sqref="FG12">
    <cfRule type="expression" dxfId="7349" priority="7356">
      <formula>AND(BT12&gt;=2,FG12&lt;&gt;0, GetEquPower(C12,BN12, DF12, FS12)=0)</formula>
    </cfRule>
    <cfRule type="expression" dxfId="7348" priority="7357">
      <formula>AND(BT12&gt;=2,FG12&lt;&gt;GetEquPower(C12,BN12, DF12, FS12))</formula>
    </cfRule>
  </conditionalFormatting>
  <conditionalFormatting sqref="FH12">
    <cfRule type="expression" dxfId="7347" priority="7358">
      <formula>AND(BT12&gt;=3,FH12&lt;&gt;0, GetEquPower(C12,BN12, DG12, FS12)=0)</formula>
    </cfRule>
    <cfRule type="expression" dxfId="7346" priority="7359">
      <formula>AND(BT12&gt;=3,FH12&lt;&gt;GetEquPower(C12,BN12, DG12, FS12))</formula>
    </cfRule>
  </conditionalFormatting>
  <conditionalFormatting sqref="DZ12">
    <cfRule type="expression" dxfId="7345" priority="7360">
      <formula>AND(BO12&gt;=4,DZ12&lt;&gt;0, GetEquPower(C12,BI12, CD12, FN12)=0)</formula>
    </cfRule>
    <cfRule type="expression" dxfId="7344" priority="7361">
      <formula>AND(BO12&gt;=4, DZ12&lt;&gt;GetEquPower(C12,BI12, CD12, FN12))</formula>
    </cfRule>
  </conditionalFormatting>
  <conditionalFormatting sqref="EG12">
    <cfRule type="expression" dxfId="7343" priority="7362">
      <formula>AND(BP12&gt;=4,EG12&lt;&gt;0, GetEquPower(C12,BJ12, CJ12, FO12)=0)</formula>
    </cfRule>
    <cfRule type="expression" dxfId="7342" priority="7363">
      <formula>AND(BP12&gt;=4,EG12&lt;&gt;GetEquPower(C12,BJ12, CJ12, FO12))</formula>
    </cfRule>
  </conditionalFormatting>
  <conditionalFormatting sqref="EN12">
    <cfRule type="expression" dxfId="7341" priority="7364">
      <formula>AND(BQ12&gt;=4,EN12&lt;&gt;0, GetEquPower(C12,BK12, CP12, FP12)=0)</formula>
    </cfRule>
    <cfRule type="expression" dxfId="7340" priority="7365">
      <formula xml:space="preserve"> AND(BQ12&gt;=4,EN12&lt;&gt;GetEquPower(C12,BK12, CP12, FP12))</formula>
    </cfRule>
  </conditionalFormatting>
  <conditionalFormatting sqref="EU12">
    <cfRule type="expression" dxfId="7339" priority="7366">
      <formula>AND(BR12&gt;=4,EU12&lt;&gt;0, GetEquPower(C12,BL12, CV12, FQ12)=0)</formula>
    </cfRule>
    <cfRule type="expression" dxfId="7338" priority="7367">
      <formula>AND(BR12&gt;=4,EU12&lt;&gt;GetEquPower(C12,BL12, CV12, FQ12))</formula>
    </cfRule>
  </conditionalFormatting>
  <conditionalFormatting sqref="FB12">
    <cfRule type="expression" dxfId="7337" priority="7368">
      <formula>AND(BS12&gt;=4,FB12&lt;&gt;0, GetEquPower(C12,BM12, DB12, FR12)=0)</formula>
    </cfRule>
    <cfRule type="expression" dxfId="7336" priority="7369">
      <formula>AND(BS12&gt;=4,FB12&lt;&gt;GetEquPower(C12,BM12, DB12, FR12))</formula>
    </cfRule>
  </conditionalFormatting>
  <conditionalFormatting sqref="FI12">
    <cfRule type="expression" dxfId="7335" priority="7370">
      <formula>AND(BT12&gt;=4,FI12&lt;&gt;0, GetEquPower(C12,BN12, DH12, FS12)=0)</formula>
    </cfRule>
    <cfRule type="expression" dxfId="7334" priority="7371">
      <formula>AND(BT12&gt;=4,FI12&lt;&gt;GetEquPower(C12,BN12, DH12, FS12))</formula>
    </cfRule>
  </conditionalFormatting>
  <conditionalFormatting sqref="EA12">
    <cfRule type="expression" dxfId="7333" priority="7372">
      <formula>AND(BO12&gt;=5,EA12&lt;&gt;0, GetEquPower(C12,BI12, CE12, FN12)=0)</formula>
    </cfRule>
    <cfRule type="expression" dxfId="7332" priority="7373">
      <formula>AND(BO12&gt;=5, EA12&lt;&gt;GetEquPower(C12,BI12, CE12, FN12))</formula>
    </cfRule>
  </conditionalFormatting>
  <conditionalFormatting sqref="EB12">
    <cfRule type="expression" dxfId="7331" priority="7374">
      <formula>AND(BO12&gt;=6,EB12&lt;&gt;0, GetEquPower(C12,BI12, CF12, FN12)=0)</formula>
    </cfRule>
    <cfRule type="expression" dxfId="7330" priority="7375">
      <formula>AND(BO12&gt;=6, EB12&lt;&gt;GetEquPower(C12,BI12, CF12, FN12))</formula>
    </cfRule>
  </conditionalFormatting>
  <conditionalFormatting sqref="EH12">
    <cfRule type="expression" dxfId="7329" priority="7376">
      <formula>AND(BP12&gt;=5,EH12&lt;&gt;0, GetEquPower(C12,BJ12, CK12, FO12)=0)</formula>
    </cfRule>
    <cfRule type="expression" dxfId="7328" priority="7377">
      <formula>AND(BP12&gt;=5,EH12&lt;&gt;GetEquPower(C12,BJ12, CK12, FO12))</formula>
    </cfRule>
  </conditionalFormatting>
  <conditionalFormatting sqref="EI12">
    <cfRule type="expression" dxfId="7327" priority="7378">
      <formula>AND(BP12&gt;=6,EI12&lt;&gt;0, GetEquPower(C12,BJ12, CL12, FO12)=0)</formula>
    </cfRule>
    <cfRule type="expression" dxfId="7326" priority="7379">
      <formula>AND(BP12&gt;=6,EI12&lt;&gt;GetEquPower(C12,BJ12, CL12, FO12))</formula>
    </cfRule>
  </conditionalFormatting>
  <conditionalFormatting sqref="EO12">
    <cfRule type="expression" dxfId="7325" priority="7380">
      <formula>AND(BQ12&gt;=5,EO12&lt;&gt;0, GetEquPower(C12,BK12, CQ12, FP12)=0)</formula>
    </cfRule>
    <cfRule type="expression" dxfId="7324" priority="7381">
      <formula xml:space="preserve"> AND(BQ12&gt;=5,EO12&lt;&gt;GetEquPower(C12,BK12, CQ12, FP12))</formula>
    </cfRule>
  </conditionalFormatting>
  <conditionalFormatting sqref="EP12">
    <cfRule type="expression" dxfId="7323" priority="7382">
      <formula>AND(BQ12&gt;=6,EP12&lt;&gt;0, GetEquPower(C12,BK12, CR12, FP12)=0)</formula>
    </cfRule>
    <cfRule type="expression" dxfId="7322" priority="7383">
      <formula xml:space="preserve"> AND(BQ12&gt;=6,EP12&lt;&gt;GetEquPower(C12,BK12, CR12, FP12))</formula>
    </cfRule>
  </conditionalFormatting>
  <conditionalFormatting sqref="EV12">
    <cfRule type="expression" dxfId="7321" priority="7384">
      <formula>AND(BR12&gt;=5,EV12&lt;&gt;0, GetEquPower(C12,BL12, CW12, FQ12)=0)</formula>
    </cfRule>
    <cfRule type="expression" dxfId="7320" priority="7385">
      <formula>AND(BR12&gt;=5,EV12&lt;&gt;GetEquPower(C12,BL12, CW12, FQ12))</formula>
    </cfRule>
  </conditionalFormatting>
  <conditionalFormatting sqref="EW12">
    <cfRule type="expression" dxfId="7319" priority="7386">
      <formula>AND(BR12&gt;=6,EW12&lt;&gt;0, GetEquPower(C12,BL12, CX12, FQ12)=0)</formula>
    </cfRule>
    <cfRule type="expression" dxfId="7318" priority="7387">
      <formula>AND(BR12&gt;=6,EW12&lt;&gt;GetEquPower(C12,BL12, CX12, FQ12))</formula>
    </cfRule>
  </conditionalFormatting>
  <conditionalFormatting sqref="FC12">
    <cfRule type="expression" dxfId="7317" priority="7388">
      <formula>AND(BS12&gt;=5,FC12&lt;&gt;0, GetEquPower(C12,BM12, DC12, FR12)=0)</formula>
    </cfRule>
    <cfRule type="expression" dxfId="7316" priority="7389">
      <formula>AND(BS12&gt;=5,FC12&lt;&gt;GetEquPower(C12,BM12, DC12, FR12))</formula>
    </cfRule>
  </conditionalFormatting>
  <conditionalFormatting sqref="FD12">
    <cfRule type="expression" dxfId="7315" priority="7390">
      <formula>AND(BS12&gt;=6,FD12&lt;&gt;0, GetEquPower(C12,BM12, DD12, FR12)=0)</formula>
    </cfRule>
    <cfRule type="expression" dxfId="7314" priority="7391">
      <formula>AND(BS12&gt;=6,FD12&lt;&gt;GetEquPower(C12,BM12, DD12, FR12))</formula>
    </cfRule>
  </conditionalFormatting>
  <conditionalFormatting sqref="FJ12">
    <cfRule type="expression" dxfId="7313" priority="7392">
      <formula>AND(BT12&gt;=5,FJ12&lt;&gt;0, GetEquPower(C12,BN12, DI12, FS12)=0)</formula>
    </cfRule>
    <cfRule type="expression" dxfId="7312" priority="7393">
      <formula>AND(BT12&gt;=5,FJ12&lt;&gt;GetEquPower(C12,BN12, DI12, FS12))</formula>
    </cfRule>
  </conditionalFormatting>
  <conditionalFormatting sqref="FK12">
    <cfRule type="expression" dxfId="7311" priority="7394">
      <formula>AND(BT12&gt;=6,FK12&lt;&gt;0, GetEquPower(C12,BN12, DJ12, FS12)=0)</formula>
    </cfRule>
    <cfRule type="expression" dxfId="7310" priority="7395">
      <formula>AND(BT12&gt;=6,FK12&lt;&gt;GetEquPower(C12,BN12, DJ12, FS12))</formula>
    </cfRule>
  </conditionalFormatting>
  <conditionalFormatting sqref="F13">
    <cfRule type="expression" dxfId="7309" priority="7238">
      <formula>F13&lt;&gt;RIGHT(SUBSTITUTE(E13,".",""),LEN(F13))</formula>
    </cfRule>
  </conditionalFormatting>
  <conditionalFormatting sqref="X13">
    <cfRule type="expression" dxfId="7308" priority="7232">
      <formula xml:space="preserve"> NOT(ISLOGICAL($X$2))</formula>
    </cfRule>
    <cfRule type="expression" dxfId="7307" priority="7237">
      <formula>AND(X13=TRUE,W13=FALSE)</formula>
    </cfRule>
  </conditionalFormatting>
  <conditionalFormatting sqref="Y13">
    <cfRule type="expression" dxfId="7306" priority="7236">
      <formula>OR(AND(X13=FALSE,INT(Y13)&gt;0),AND(X13=TRUE,INT(Y13)&lt;=0))</formula>
    </cfRule>
  </conditionalFormatting>
  <conditionalFormatting sqref="AA13">
    <cfRule type="expression" dxfId="7305" priority="7235">
      <formula>AND(Z13=FALSE,AA13&gt;0)</formula>
    </cfRule>
  </conditionalFormatting>
  <conditionalFormatting sqref="BV13:HY13">
    <cfRule type="containsErrors" dxfId="7304" priority="7234">
      <formula>ISERROR(BV13)</formula>
    </cfRule>
  </conditionalFormatting>
  <conditionalFormatting sqref="W13">
    <cfRule type="expression" dxfId="7303" priority="7233">
      <formula xml:space="preserve"> NOT(ISLOGICAL(W13))</formula>
    </cfRule>
  </conditionalFormatting>
  <conditionalFormatting sqref="Z13">
    <cfRule type="expression" dxfId="7302" priority="7231">
      <formula>NOT(ISLOGICAL($Z$2))</formula>
    </cfRule>
  </conditionalFormatting>
  <conditionalFormatting sqref="AB13">
    <cfRule type="expression" dxfId="7301" priority="7230">
      <formula>NOT(ISLOGICAL($AB$2))</formula>
    </cfRule>
  </conditionalFormatting>
  <conditionalFormatting sqref="AC13">
    <cfRule type="expression" dxfId="7300" priority="7229">
      <formula>NOT(ISLOGICAL($AC$2))</formula>
    </cfRule>
  </conditionalFormatting>
  <conditionalFormatting sqref="B13:BU13">
    <cfRule type="containsErrors" dxfId="7299" priority="7228">
      <formula>ISERROR(B13)</formula>
    </cfRule>
  </conditionalFormatting>
  <conditionalFormatting sqref="I13">
    <cfRule type="expression" dxfId="7298" priority="7227">
      <formula>NOT(ISNUMBER($I$2))</formula>
    </cfRule>
  </conditionalFormatting>
  <conditionalFormatting sqref="D13">
    <cfRule type="expression" dxfId="7297" priority="7226">
      <formula>ISBLANK($D$2)</formula>
    </cfRule>
  </conditionalFormatting>
  <conditionalFormatting sqref="DW13">
    <cfRule type="expression" dxfId="7296" priority="7239">
      <formula>AND(BO13&gt;=1,DW13&lt;&gt;0, GetEquPower(C13,BI13, CA13, FN13)=0)</formula>
    </cfRule>
    <cfRule type="expression" dxfId="7295" priority="7240">
      <formula>AND(BO13&gt;=1,DW13&lt;&gt;GetEquPower(C13,BI13, CA13, FN13))</formula>
    </cfRule>
  </conditionalFormatting>
  <conditionalFormatting sqref="DX13">
    <cfRule type="expression" dxfId="7294" priority="7241">
      <formula>AND(BO13&gt;=2,DX13&lt;&gt;0, GetEquPower(C13,BI13, CB13, FN13)=0)</formula>
    </cfRule>
    <cfRule type="expression" dxfId="7293" priority="7242">
      <formula>AND(BO13&gt;=2,DX13&lt;&gt;GetEquPower(C13,BI13, CB13, FN13))</formula>
    </cfRule>
  </conditionalFormatting>
  <conditionalFormatting sqref="DY13">
    <cfRule type="expression" dxfId="7292" priority="7243">
      <formula>AND(BO13&gt;=3,DY13&lt;&gt;0, GetEquPower(C13,BI13, CC13, FN13)=0)</formula>
    </cfRule>
    <cfRule type="expression" dxfId="7291" priority="7244">
      <formula>AND(BO13&gt;=3,DY13&lt;&gt;GetEquPower(C13,BI13, CC13, FN13))</formula>
    </cfRule>
  </conditionalFormatting>
  <conditionalFormatting sqref="ED13">
    <cfRule type="expression" dxfId="7290" priority="7245">
      <formula>AND(BP13&gt;=1,ED13&lt;&gt;0, GetEquPower(C13,BJ13, CG13, FO13)=0)</formula>
    </cfRule>
    <cfRule type="expression" dxfId="7289" priority="7246">
      <formula>AND(BP13&gt;=1,ED13&lt;&gt;GetEquPower(C13,BJ13, CG13, FO13))</formula>
    </cfRule>
  </conditionalFormatting>
  <conditionalFormatting sqref="EE13">
    <cfRule type="expression" dxfId="7288" priority="7247">
      <formula>AND(BP13&gt;=2,EE13&lt;&gt;0, GetEquPower(C13,BJ13, CH13, FO13)=0)</formula>
    </cfRule>
    <cfRule type="expression" dxfId="7287" priority="7248">
      <formula>AND(BP13&gt;=2,EE13&lt;&gt;GetEquPower(C13,BJ13, CH13, FO13))</formula>
    </cfRule>
  </conditionalFormatting>
  <conditionalFormatting sqref="EF13">
    <cfRule type="expression" dxfId="7286" priority="7249">
      <formula>AND(BP13&gt;=3,EF13&lt;&gt;0, GetEquPower(C13,BJ13, CI13, FO13)=0)</formula>
    </cfRule>
    <cfRule type="expression" dxfId="7285" priority="7250">
      <formula>AND(BP13&gt;=3,EF13&lt;&gt;GetEquPower(C13,BJ13, CI13, FO13))</formula>
    </cfRule>
  </conditionalFormatting>
  <conditionalFormatting sqref="EK13">
    <cfRule type="expression" dxfId="7284" priority="7251">
      <formula>AND(BQ13&gt;=1,EK13&lt;&gt;0, GetEquPower(C13,BK13, CM13, FP13)=0)</formula>
    </cfRule>
    <cfRule type="expression" dxfId="7283" priority="7252">
      <formula>AND(BQ13&gt;=1,EK13&lt;&gt;GetEquPower(C13,BK13, CM13, FP13))</formula>
    </cfRule>
  </conditionalFormatting>
  <conditionalFormatting sqref="EL13">
    <cfRule type="expression" dxfId="7282" priority="7253">
      <formula>AND(BQ13&gt;=2,EL13&lt;&gt;0, GetEquPower(C13,BK13, CN13, FP13)=0)</formula>
    </cfRule>
    <cfRule type="expression" dxfId="7281" priority="7254">
      <formula xml:space="preserve"> AND(BQ13&gt;=2,EL13&lt;&gt;GetEquPower(C13,BK13, CN13, FP13))</formula>
    </cfRule>
  </conditionalFormatting>
  <conditionalFormatting sqref="EM13">
    <cfRule type="expression" dxfId="7280" priority="7255">
      <formula>AND(BQ13&gt;=3,EM13&lt;&gt;0, GetEquPower(C13,BK13, CO13, FP13)=0)</formula>
    </cfRule>
    <cfRule type="expression" dxfId="7279" priority="7256">
      <formula xml:space="preserve"> AND(BQ13&gt;=3,EM13&lt;&gt;GetEquPower(C13,BK13, CO13, FP13))</formula>
    </cfRule>
  </conditionalFormatting>
  <conditionalFormatting sqref="ER13">
    <cfRule type="expression" dxfId="7278" priority="7257">
      <formula>AND(BR13&gt;=1,ER13&lt;&gt;0, GetEquPower(C13,BL13, CS13, FQ13)=0)</formula>
    </cfRule>
    <cfRule type="expression" dxfId="7277" priority="7258">
      <formula>AND(BR13&gt;=1,ER13&lt;&gt;GetEquPower(C13,BL13, CS13, FQ13))</formula>
    </cfRule>
  </conditionalFormatting>
  <conditionalFormatting sqref="ES13">
    <cfRule type="expression" dxfId="7276" priority="7259">
      <formula>AND(BR13&gt;=2,ES13&lt;&gt;0, GetEquPower(C13,BL13, CT13, FQ13)=0)</formula>
    </cfRule>
    <cfRule type="expression" dxfId="7275" priority="7260">
      <formula>AND(BR13&gt;=2,ES13&lt;&gt;GetEquPower(C13,BL13, CT13, FQ13))</formula>
    </cfRule>
  </conditionalFormatting>
  <conditionalFormatting sqref="ET13">
    <cfRule type="expression" dxfId="7274" priority="7261">
      <formula>AND(BR13&gt;=3,ET13&lt;&gt;0, GetEquPower(C13,BL13, CU13, FQ13)=0)</formula>
    </cfRule>
    <cfRule type="expression" dxfId="7273" priority="7262">
      <formula>AND(BR13&gt;=3,ET13&lt;&gt;GetEquPower(C13,BL13, CU13, FQ13))</formula>
    </cfRule>
  </conditionalFormatting>
  <conditionalFormatting sqref="EY13">
    <cfRule type="expression" dxfId="7272" priority="7263">
      <formula>AND(BS13&gt;=1,EY13&lt;&gt;0, GetEquPower(C13,BM13, CY13, FR13)=0)</formula>
    </cfRule>
    <cfRule type="expression" dxfId="7271" priority="7264">
      <formula>AND(BS13&gt;=1,EY13&lt;&gt;GetEquPower(C13,BM13, CY13, FR13))</formula>
    </cfRule>
  </conditionalFormatting>
  <conditionalFormatting sqref="EZ13">
    <cfRule type="expression" dxfId="7270" priority="7265">
      <formula>AND(BS13&gt;=2,EZ13&lt;&gt;0, GetEquPower(C13,BM13, CZ13, FR13)=0)</formula>
    </cfRule>
    <cfRule type="expression" dxfId="7269" priority="7266">
      <formula>AND(BS13&gt;=2,EZ13&lt;&gt;GetEquPower(C13,BM13, CZ13, FR13))</formula>
    </cfRule>
  </conditionalFormatting>
  <conditionalFormatting sqref="FA13">
    <cfRule type="expression" dxfId="7268" priority="7267">
      <formula>AND(BS13&gt;=3,FA13&lt;&gt;0, GetEquPower(C13,BM13, DA13, FR13)=0)</formula>
    </cfRule>
    <cfRule type="expression" dxfId="7267" priority="7268">
      <formula>AND(BS13&gt;=3,FA13&lt;&gt;GetEquPower(C13,BM13, DA13, FR13))</formula>
    </cfRule>
  </conditionalFormatting>
  <conditionalFormatting sqref="FF13">
    <cfRule type="expression" dxfId="7266" priority="7269">
      <formula>AND(BT13&gt;=1,FF13&lt;&gt;0, GetEquPower(C13,BN13, DE13, FS13)=0)</formula>
    </cfRule>
    <cfRule type="expression" dxfId="7265" priority="7270">
      <formula>AND(BT13&gt;=1,FF13&lt;&gt;GetEquPower(C13,BN13, DE13, FS13))</formula>
    </cfRule>
  </conditionalFormatting>
  <conditionalFormatting sqref="FG13">
    <cfRule type="expression" dxfId="7264" priority="7271">
      <formula>AND(BT13&gt;=2,FG13&lt;&gt;0, GetEquPower(C13,BN13, DF13, FS13)=0)</formula>
    </cfRule>
    <cfRule type="expression" dxfId="7263" priority="7272">
      <formula>AND(BT13&gt;=2,FG13&lt;&gt;GetEquPower(C13,BN13, DF13, FS13))</formula>
    </cfRule>
  </conditionalFormatting>
  <conditionalFormatting sqref="FH13">
    <cfRule type="expression" dxfId="7262" priority="7273">
      <formula>AND(BT13&gt;=3,FH13&lt;&gt;0, GetEquPower(C13,BN13, DG13, FS13)=0)</formula>
    </cfRule>
    <cfRule type="expression" dxfId="7261" priority="7274">
      <formula>AND(BT13&gt;=3,FH13&lt;&gt;GetEquPower(C13,BN13, DG13, FS13))</formula>
    </cfRule>
  </conditionalFormatting>
  <conditionalFormatting sqref="DZ13">
    <cfRule type="expression" dxfId="7260" priority="7275">
      <formula>AND(BO13&gt;=4,DZ13&lt;&gt;0, GetEquPower(C13,BI13, CD13, FN13)=0)</formula>
    </cfRule>
    <cfRule type="expression" dxfId="7259" priority="7276">
      <formula>AND(BO13&gt;=4, DZ13&lt;&gt;GetEquPower(C13,BI13, CD13, FN13))</formula>
    </cfRule>
  </conditionalFormatting>
  <conditionalFormatting sqref="EG13">
    <cfRule type="expression" dxfId="7258" priority="7277">
      <formula>AND(BP13&gt;=4,EG13&lt;&gt;0, GetEquPower(C13,BJ13, CJ13, FO13)=0)</formula>
    </cfRule>
    <cfRule type="expression" dxfId="7257" priority="7278">
      <formula>AND(BP13&gt;=4,EG13&lt;&gt;GetEquPower(C13,BJ13, CJ13, FO13))</formula>
    </cfRule>
  </conditionalFormatting>
  <conditionalFormatting sqref="EN13">
    <cfRule type="expression" dxfId="7256" priority="7279">
      <formula>AND(BQ13&gt;=4,EN13&lt;&gt;0, GetEquPower(C13,BK13, CP13, FP13)=0)</formula>
    </cfRule>
    <cfRule type="expression" dxfId="7255" priority="7280">
      <formula xml:space="preserve"> AND(BQ13&gt;=4,EN13&lt;&gt;GetEquPower(C13,BK13, CP13, FP13))</formula>
    </cfRule>
  </conditionalFormatting>
  <conditionalFormatting sqref="EU13">
    <cfRule type="expression" dxfId="7254" priority="7281">
      <formula>AND(BR13&gt;=4,EU13&lt;&gt;0, GetEquPower(C13,BL13, CV13, FQ13)=0)</formula>
    </cfRule>
    <cfRule type="expression" dxfId="7253" priority="7282">
      <formula>AND(BR13&gt;=4,EU13&lt;&gt;GetEquPower(C13,BL13, CV13, FQ13))</formula>
    </cfRule>
  </conditionalFormatting>
  <conditionalFormatting sqref="FB13">
    <cfRule type="expression" dxfId="7252" priority="7283">
      <formula>AND(BS13&gt;=4,FB13&lt;&gt;0, GetEquPower(C13,BM13, DB13, FR13)=0)</formula>
    </cfRule>
    <cfRule type="expression" dxfId="7251" priority="7284">
      <formula>AND(BS13&gt;=4,FB13&lt;&gt;GetEquPower(C13,BM13, DB13, FR13))</formula>
    </cfRule>
  </conditionalFormatting>
  <conditionalFormatting sqref="FI13">
    <cfRule type="expression" dxfId="7250" priority="7285">
      <formula>AND(BT13&gt;=4,FI13&lt;&gt;0, GetEquPower(C13,BN13, DH13, FS13)=0)</formula>
    </cfRule>
    <cfRule type="expression" dxfId="7249" priority="7286">
      <formula>AND(BT13&gt;=4,FI13&lt;&gt;GetEquPower(C13,BN13, DH13, FS13))</formula>
    </cfRule>
  </conditionalFormatting>
  <conditionalFormatting sqref="EA13">
    <cfRule type="expression" dxfId="7248" priority="7287">
      <formula>AND(BO13&gt;=5,EA13&lt;&gt;0, GetEquPower(C13,BI13, CE13, FN13)=0)</formula>
    </cfRule>
    <cfRule type="expression" dxfId="7247" priority="7288">
      <formula>AND(BO13&gt;=5, EA13&lt;&gt;GetEquPower(C13,BI13, CE13, FN13))</formula>
    </cfRule>
  </conditionalFormatting>
  <conditionalFormatting sqref="EB13">
    <cfRule type="expression" dxfId="7246" priority="7289">
      <formula>AND(BO13&gt;=6,EB13&lt;&gt;0, GetEquPower(C13,BI13, CF13, FN13)=0)</formula>
    </cfRule>
    <cfRule type="expression" dxfId="7245" priority="7290">
      <formula>AND(BO13&gt;=6, EB13&lt;&gt;GetEquPower(C13,BI13, CF13, FN13))</formula>
    </cfRule>
  </conditionalFormatting>
  <conditionalFormatting sqref="EH13">
    <cfRule type="expression" dxfId="7244" priority="7291">
      <formula>AND(BP13&gt;=5,EH13&lt;&gt;0, GetEquPower(C13,BJ13, CK13, FO13)=0)</formula>
    </cfRule>
    <cfRule type="expression" dxfId="7243" priority="7292">
      <formula>AND(BP13&gt;=5,EH13&lt;&gt;GetEquPower(C13,BJ13, CK13, FO13))</formula>
    </cfRule>
  </conditionalFormatting>
  <conditionalFormatting sqref="EI13">
    <cfRule type="expression" dxfId="7242" priority="7293">
      <formula>AND(BP13&gt;=6,EI13&lt;&gt;0, GetEquPower(C13,BJ13, CL13, FO13)=0)</formula>
    </cfRule>
    <cfRule type="expression" dxfId="7241" priority="7294">
      <formula>AND(BP13&gt;=6,EI13&lt;&gt;GetEquPower(C13,BJ13, CL13, FO13))</formula>
    </cfRule>
  </conditionalFormatting>
  <conditionalFormatting sqref="EO13">
    <cfRule type="expression" dxfId="7240" priority="7295">
      <formula>AND(BQ13&gt;=5,EO13&lt;&gt;0, GetEquPower(C13,BK13, CQ13, FP13)=0)</formula>
    </cfRule>
    <cfRule type="expression" dxfId="7239" priority="7296">
      <formula xml:space="preserve"> AND(BQ13&gt;=5,EO13&lt;&gt;GetEquPower(C13,BK13, CQ13, FP13))</formula>
    </cfRule>
  </conditionalFormatting>
  <conditionalFormatting sqref="EP13">
    <cfRule type="expression" dxfId="7238" priority="7297">
      <formula>AND(BQ13&gt;=6,EP13&lt;&gt;0, GetEquPower(C13,BK13, CR13, FP13)=0)</formula>
    </cfRule>
    <cfRule type="expression" dxfId="7237" priority="7298">
      <formula xml:space="preserve"> AND(BQ13&gt;=6,EP13&lt;&gt;GetEquPower(C13,BK13, CR13, FP13))</formula>
    </cfRule>
  </conditionalFormatting>
  <conditionalFormatting sqref="EV13">
    <cfRule type="expression" dxfId="7236" priority="7299">
      <formula>AND(BR13&gt;=5,EV13&lt;&gt;0, GetEquPower(C13,BL13, CW13, FQ13)=0)</formula>
    </cfRule>
    <cfRule type="expression" dxfId="7235" priority="7300">
      <formula>AND(BR13&gt;=5,EV13&lt;&gt;GetEquPower(C13,BL13, CW13, FQ13))</formula>
    </cfRule>
  </conditionalFormatting>
  <conditionalFormatting sqref="EW13">
    <cfRule type="expression" dxfId="7234" priority="7301">
      <formula>AND(BR13&gt;=6,EW13&lt;&gt;0, GetEquPower(C13,BL13, CX13, FQ13)=0)</formula>
    </cfRule>
    <cfRule type="expression" dxfId="7233" priority="7302">
      <formula>AND(BR13&gt;=6,EW13&lt;&gt;GetEquPower(C13,BL13, CX13, FQ13))</formula>
    </cfRule>
  </conditionalFormatting>
  <conditionalFormatting sqref="FC13">
    <cfRule type="expression" dxfId="7232" priority="7303">
      <formula>AND(BS13&gt;=5,FC13&lt;&gt;0, GetEquPower(C13,BM13, DC13, FR13)=0)</formula>
    </cfRule>
    <cfRule type="expression" dxfId="7231" priority="7304">
      <formula>AND(BS13&gt;=5,FC13&lt;&gt;GetEquPower(C13,BM13, DC13, FR13))</formula>
    </cfRule>
  </conditionalFormatting>
  <conditionalFormatting sqref="FD13">
    <cfRule type="expression" dxfId="7230" priority="7305">
      <formula>AND(BS13&gt;=6,FD13&lt;&gt;0, GetEquPower(C13,BM13, DD13, FR13)=0)</formula>
    </cfRule>
    <cfRule type="expression" dxfId="7229" priority="7306">
      <formula>AND(BS13&gt;=6,FD13&lt;&gt;GetEquPower(C13,BM13, DD13, FR13))</formula>
    </cfRule>
  </conditionalFormatting>
  <conditionalFormatting sqref="FJ13">
    <cfRule type="expression" dxfId="7228" priority="7307">
      <formula>AND(BT13&gt;=5,FJ13&lt;&gt;0, GetEquPower(C13,BN13, DI13, FS13)=0)</formula>
    </cfRule>
    <cfRule type="expression" dxfId="7227" priority="7308">
      <formula>AND(BT13&gt;=5,FJ13&lt;&gt;GetEquPower(C13,BN13, DI13, FS13))</formula>
    </cfRule>
  </conditionalFormatting>
  <conditionalFormatting sqref="FK13">
    <cfRule type="expression" dxfId="7226" priority="7309">
      <formula>AND(BT13&gt;=6,FK13&lt;&gt;0, GetEquPower(C13,BN13, DJ13, FS13)=0)</formula>
    </cfRule>
    <cfRule type="expression" dxfId="7225" priority="7310">
      <formula>AND(BT13&gt;=6,FK13&lt;&gt;GetEquPower(C13,BN13, DJ13, FS13))</formula>
    </cfRule>
  </conditionalFormatting>
  <conditionalFormatting sqref="F14">
    <cfRule type="expression" dxfId="7224" priority="7153">
      <formula>F14&lt;&gt;RIGHT(SUBSTITUTE(E14,".",""),LEN(F14))</formula>
    </cfRule>
  </conditionalFormatting>
  <conditionalFormatting sqref="X14">
    <cfRule type="expression" dxfId="7223" priority="7147">
      <formula xml:space="preserve"> NOT(ISLOGICAL($X$2))</formula>
    </cfRule>
    <cfRule type="expression" dxfId="7222" priority="7152">
      <formula>AND(X14=TRUE,W14=FALSE)</formula>
    </cfRule>
  </conditionalFormatting>
  <conditionalFormatting sqref="Y14">
    <cfRule type="expression" dxfId="7221" priority="7151">
      <formula>OR(AND(X14=FALSE,INT(Y14)&gt;0),AND(X14=TRUE,INT(Y14)&lt;=0))</formula>
    </cfRule>
  </conditionalFormatting>
  <conditionalFormatting sqref="AA14">
    <cfRule type="expression" dxfId="7220" priority="7150">
      <formula>AND(Z14=FALSE,AA14&gt;0)</formula>
    </cfRule>
  </conditionalFormatting>
  <conditionalFormatting sqref="BV14:HY14">
    <cfRule type="containsErrors" dxfId="7219" priority="7149">
      <formula>ISERROR(BV14)</formula>
    </cfRule>
  </conditionalFormatting>
  <conditionalFormatting sqref="W14">
    <cfRule type="expression" dxfId="7218" priority="7148">
      <formula xml:space="preserve"> NOT(ISLOGICAL(W14))</formula>
    </cfRule>
  </conditionalFormatting>
  <conditionalFormatting sqref="Z14">
    <cfRule type="expression" dxfId="7217" priority="7146">
      <formula>NOT(ISLOGICAL($Z$2))</formula>
    </cfRule>
  </conditionalFormatting>
  <conditionalFormatting sqref="AB14">
    <cfRule type="expression" dxfId="7216" priority="7145">
      <formula>NOT(ISLOGICAL($AB$2))</formula>
    </cfRule>
  </conditionalFormatting>
  <conditionalFormatting sqref="AC14">
    <cfRule type="expression" dxfId="7215" priority="7144">
      <formula>NOT(ISLOGICAL($AC$2))</formula>
    </cfRule>
  </conditionalFormatting>
  <conditionalFormatting sqref="B14:BU14">
    <cfRule type="containsErrors" dxfId="7214" priority="7143">
      <formula>ISERROR(B14)</formula>
    </cfRule>
  </conditionalFormatting>
  <conditionalFormatting sqref="I14">
    <cfRule type="expression" dxfId="7213" priority="7142">
      <formula>NOT(ISNUMBER($I$2))</formula>
    </cfRule>
  </conditionalFormatting>
  <conditionalFormatting sqref="D14">
    <cfRule type="expression" dxfId="7212" priority="7141">
      <formula>ISBLANK($D$2)</formula>
    </cfRule>
  </conditionalFormatting>
  <conditionalFormatting sqref="DW14">
    <cfRule type="expression" dxfId="7211" priority="7154">
      <formula>AND(BO14&gt;=1,DW14&lt;&gt;0, GetEquPower(C14,BI14, CA14, FN14)=0)</formula>
    </cfRule>
    <cfRule type="expression" dxfId="7210" priority="7155">
      <formula>AND(BO14&gt;=1,DW14&lt;&gt;GetEquPower(C14,BI14, CA14, FN14))</formula>
    </cfRule>
  </conditionalFormatting>
  <conditionalFormatting sqref="DX14">
    <cfRule type="expression" dxfId="7209" priority="7156">
      <formula>AND(BO14&gt;=2,DX14&lt;&gt;0, GetEquPower(C14,BI14, CB14, FN14)=0)</formula>
    </cfRule>
    <cfRule type="expression" dxfId="7208" priority="7157">
      <formula>AND(BO14&gt;=2,DX14&lt;&gt;GetEquPower(C14,BI14, CB14, FN14))</formula>
    </cfRule>
  </conditionalFormatting>
  <conditionalFormatting sqref="DY14">
    <cfRule type="expression" dxfId="7207" priority="7158">
      <formula>AND(BO14&gt;=3,DY14&lt;&gt;0, GetEquPower(C14,BI14, CC14, FN14)=0)</formula>
    </cfRule>
    <cfRule type="expression" dxfId="7206" priority="7159">
      <formula>AND(BO14&gt;=3,DY14&lt;&gt;GetEquPower(C14,BI14, CC14, FN14))</formula>
    </cfRule>
  </conditionalFormatting>
  <conditionalFormatting sqref="ED14">
    <cfRule type="expression" dxfId="7205" priority="7160">
      <formula>AND(BP14&gt;=1,ED14&lt;&gt;0, GetEquPower(C14,BJ14, CG14, FO14)=0)</formula>
    </cfRule>
    <cfRule type="expression" dxfId="7204" priority="7161">
      <formula>AND(BP14&gt;=1,ED14&lt;&gt;GetEquPower(C14,BJ14, CG14, FO14))</formula>
    </cfRule>
  </conditionalFormatting>
  <conditionalFormatting sqref="EE14">
    <cfRule type="expression" dxfId="7203" priority="7162">
      <formula>AND(BP14&gt;=2,EE14&lt;&gt;0, GetEquPower(C14,BJ14, CH14, FO14)=0)</formula>
    </cfRule>
    <cfRule type="expression" dxfId="7202" priority="7163">
      <formula>AND(BP14&gt;=2,EE14&lt;&gt;GetEquPower(C14,BJ14, CH14, FO14))</formula>
    </cfRule>
  </conditionalFormatting>
  <conditionalFormatting sqref="EF14">
    <cfRule type="expression" dxfId="7201" priority="7164">
      <formula>AND(BP14&gt;=3,EF14&lt;&gt;0, GetEquPower(C14,BJ14, CI14, FO14)=0)</formula>
    </cfRule>
    <cfRule type="expression" dxfId="7200" priority="7165">
      <formula>AND(BP14&gt;=3,EF14&lt;&gt;GetEquPower(C14,BJ14, CI14, FO14))</formula>
    </cfRule>
  </conditionalFormatting>
  <conditionalFormatting sqref="EK14">
    <cfRule type="expression" dxfId="7199" priority="7166">
      <formula>AND(BQ14&gt;=1,EK14&lt;&gt;0, GetEquPower(C14,BK14, CM14, FP14)=0)</formula>
    </cfRule>
    <cfRule type="expression" dxfId="7198" priority="7167">
      <formula>AND(BQ14&gt;=1,EK14&lt;&gt;GetEquPower(C14,BK14, CM14, FP14))</formula>
    </cfRule>
  </conditionalFormatting>
  <conditionalFormatting sqref="EL14">
    <cfRule type="expression" dxfId="7197" priority="7168">
      <formula>AND(BQ14&gt;=2,EL14&lt;&gt;0, GetEquPower(C14,BK14, CN14, FP14)=0)</formula>
    </cfRule>
    <cfRule type="expression" dxfId="7196" priority="7169">
      <formula xml:space="preserve"> AND(BQ14&gt;=2,EL14&lt;&gt;GetEquPower(C14,BK14, CN14, FP14))</formula>
    </cfRule>
  </conditionalFormatting>
  <conditionalFormatting sqref="EM14">
    <cfRule type="expression" dxfId="7195" priority="7170">
      <formula>AND(BQ14&gt;=3,EM14&lt;&gt;0, GetEquPower(C14,BK14, CO14, FP14)=0)</formula>
    </cfRule>
    <cfRule type="expression" dxfId="7194" priority="7171">
      <formula xml:space="preserve"> AND(BQ14&gt;=3,EM14&lt;&gt;GetEquPower(C14,BK14, CO14, FP14))</formula>
    </cfRule>
  </conditionalFormatting>
  <conditionalFormatting sqref="ER14">
    <cfRule type="expression" dxfId="7193" priority="7172">
      <formula>AND(BR14&gt;=1,ER14&lt;&gt;0, GetEquPower(C14,BL14, CS14, FQ14)=0)</formula>
    </cfRule>
    <cfRule type="expression" dxfId="7192" priority="7173">
      <formula>AND(BR14&gt;=1,ER14&lt;&gt;GetEquPower(C14,BL14, CS14, FQ14))</formula>
    </cfRule>
  </conditionalFormatting>
  <conditionalFormatting sqref="ES14">
    <cfRule type="expression" dxfId="7191" priority="7174">
      <formula>AND(BR14&gt;=2,ES14&lt;&gt;0, GetEquPower(C14,BL14, CT14, FQ14)=0)</formula>
    </cfRule>
    <cfRule type="expression" dxfId="7190" priority="7175">
      <formula>AND(BR14&gt;=2,ES14&lt;&gt;GetEquPower(C14,BL14, CT14, FQ14))</formula>
    </cfRule>
  </conditionalFormatting>
  <conditionalFormatting sqref="ET14">
    <cfRule type="expression" dxfId="7189" priority="7176">
      <formula>AND(BR14&gt;=3,ET14&lt;&gt;0, GetEquPower(C14,BL14, CU14, FQ14)=0)</formula>
    </cfRule>
    <cfRule type="expression" dxfId="7188" priority="7177">
      <formula>AND(BR14&gt;=3,ET14&lt;&gt;GetEquPower(C14,BL14, CU14, FQ14))</formula>
    </cfRule>
  </conditionalFormatting>
  <conditionalFormatting sqref="EY14">
    <cfRule type="expression" dxfId="7187" priority="7178">
      <formula>AND(BS14&gt;=1,EY14&lt;&gt;0, GetEquPower(C14,BM14, CY14, FR14)=0)</formula>
    </cfRule>
    <cfRule type="expression" dxfId="7186" priority="7179">
      <formula>AND(BS14&gt;=1,EY14&lt;&gt;GetEquPower(C14,BM14, CY14, FR14))</formula>
    </cfRule>
  </conditionalFormatting>
  <conditionalFormatting sqref="EZ14">
    <cfRule type="expression" dxfId="7185" priority="7180">
      <formula>AND(BS14&gt;=2,EZ14&lt;&gt;0, GetEquPower(C14,BM14, CZ14, FR14)=0)</formula>
    </cfRule>
    <cfRule type="expression" dxfId="7184" priority="7181">
      <formula>AND(BS14&gt;=2,EZ14&lt;&gt;GetEquPower(C14,BM14, CZ14, FR14))</formula>
    </cfRule>
  </conditionalFormatting>
  <conditionalFormatting sqref="FA14">
    <cfRule type="expression" dxfId="7183" priority="7182">
      <formula>AND(BS14&gt;=3,FA14&lt;&gt;0, GetEquPower(C14,BM14, DA14, FR14)=0)</formula>
    </cfRule>
    <cfRule type="expression" dxfId="7182" priority="7183">
      <formula>AND(BS14&gt;=3,FA14&lt;&gt;GetEquPower(C14,BM14, DA14, FR14))</formula>
    </cfRule>
  </conditionalFormatting>
  <conditionalFormatting sqref="FF14">
    <cfRule type="expression" dxfId="7181" priority="7184">
      <formula>AND(BT14&gt;=1,FF14&lt;&gt;0, GetEquPower(C14,BN14, DE14, FS14)=0)</formula>
    </cfRule>
    <cfRule type="expression" dxfId="7180" priority="7185">
      <formula>AND(BT14&gt;=1,FF14&lt;&gt;GetEquPower(C14,BN14, DE14, FS14))</formula>
    </cfRule>
  </conditionalFormatting>
  <conditionalFormatting sqref="FG14">
    <cfRule type="expression" dxfId="7179" priority="7186">
      <formula>AND(BT14&gt;=2,FG14&lt;&gt;0, GetEquPower(C14,BN14, DF14, FS14)=0)</formula>
    </cfRule>
    <cfRule type="expression" dxfId="7178" priority="7187">
      <formula>AND(BT14&gt;=2,FG14&lt;&gt;GetEquPower(C14,BN14, DF14, FS14))</formula>
    </cfRule>
  </conditionalFormatting>
  <conditionalFormatting sqref="FH14">
    <cfRule type="expression" dxfId="7177" priority="7188">
      <formula>AND(BT14&gt;=3,FH14&lt;&gt;0, GetEquPower(C14,BN14, DG14, FS14)=0)</formula>
    </cfRule>
    <cfRule type="expression" dxfId="7176" priority="7189">
      <formula>AND(BT14&gt;=3,FH14&lt;&gt;GetEquPower(C14,BN14, DG14, FS14))</formula>
    </cfRule>
  </conditionalFormatting>
  <conditionalFormatting sqref="DZ14">
    <cfRule type="expression" dxfId="7175" priority="7190">
      <formula>AND(BO14&gt;=4,DZ14&lt;&gt;0, GetEquPower(C14,BI14, CD14, FN14)=0)</formula>
    </cfRule>
    <cfRule type="expression" dxfId="7174" priority="7191">
      <formula>AND(BO14&gt;=4, DZ14&lt;&gt;GetEquPower(C14,BI14, CD14, FN14))</formula>
    </cfRule>
  </conditionalFormatting>
  <conditionalFormatting sqref="EG14">
    <cfRule type="expression" dxfId="7173" priority="7192">
      <formula>AND(BP14&gt;=4,EG14&lt;&gt;0, GetEquPower(C14,BJ14, CJ14, FO14)=0)</formula>
    </cfRule>
    <cfRule type="expression" dxfId="7172" priority="7193">
      <formula>AND(BP14&gt;=4,EG14&lt;&gt;GetEquPower(C14,BJ14, CJ14, FO14))</formula>
    </cfRule>
  </conditionalFormatting>
  <conditionalFormatting sqref="EN14">
    <cfRule type="expression" dxfId="7171" priority="7194">
      <formula>AND(BQ14&gt;=4,EN14&lt;&gt;0, GetEquPower(C14,BK14, CP14, FP14)=0)</formula>
    </cfRule>
    <cfRule type="expression" dxfId="7170" priority="7195">
      <formula xml:space="preserve"> AND(BQ14&gt;=4,EN14&lt;&gt;GetEquPower(C14,BK14, CP14, FP14))</formula>
    </cfRule>
  </conditionalFormatting>
  <conditionalFormatting sqref="EU14">
    <cfRule type="expression" dxfId="7169" priority="7196">
      <formula>AND(BR14&gt;=4,EU14&lt;&gt;0, GetEquPower(C14,BL14, CV14, FQ14)=0)</formula>
    </cfRule>
    <cfRule type="expression" dxfId="7168" priority="7197">
      <formula>AND(BR14&gt;=4,EU14&lt;&gt;GetEquPower(C14,BL14, CV14, FQ14))</formula>
    </cfRule>
  </conditionalFormatting>
  <conditionalFormatting sqref="FB14">
    <cfRule type="expression" dxfId="7167" priority="7198">
      <formula>AND(BS14&gt;=4,FB14&lt;&gt;0, GetEquPower(C14,BM14, DB14, FR14)=0)</formula>
    </cfRule>
    <cfRule type="expression" dxfId="7166" priority="7199">
      <formula>AND(BS14&gt;=4,FB14&lt;&gt;GetEquPower(C14,BM14, DB14, FR14))</formula>
    </cfRule>
  </conditionalFormatting>
  <conditionalFormatting sqref="FI14">
    <cfRule type="expression" dxfId="7165" priority="7200">
      <formula>AND(BT14&gt;=4,FI14&lt;&gt;0, GetEquPower(C14,BN14, DH14, FS14)=0)</formula>
    </cfRule>
    <cfRule type="expression" dxfId="7164" priority="7201">
      <formula>AND(BT14&gt;=4,FI14&lt;&gt;GetEquPower(C14,BN14, DH14, FS14))</formula>
    </cfRule>
  </conditionalFormatting>
  <conditionalFormatting sqref="EA14">
    <cfRule type="expression" dxfId="7163" priority="7202">
      <formula>AND(BO14&gt;=5,EA14&lt;&gt;0, GetEquPower(C14,BI14, CE14, FN14)=0)</formula>
    </cfRule>
    <cfRule type="expression" dxfId="7162" priority="7203">
      <formula>AND(BO14&gt;=5, EA14&lt;&gt;GetEquPower(C14,BI14, CE14, FN14))</formula>
    </cfRule>
  </conditionalFormatting>
  <conditionalFormatting sqref="EB14">
    <cfRule type="expression" dxfId="7161" priority="7204">
      <formula>AND(BO14&gt;=6,EB14&lt;&gt;0, GetEquPower(C14,BI14, CF14, FN14)=0)</formula>
    </cfRule>
    <cfRule type="expression" dxfId="7160" priority="7205">
      <formula>AND(BO14&gt;=6, EB14&lt;&gt;GetEquPower(C14,BI14, CF14, FN14))</formula>
    </cfRule>
  </conditionalFormatting>
  <conditionalFormatting sqref="EH14">
    <cfRule type="expression" dxfId="7159" priority="7206">
      <formula>AND(BP14&gt;=5,EH14&lt;&gt;0, GetEquPower(C14,BJ14, CK14, FO14)=0)</formula>
    </cfRule>
    <cfRule type="expression" dxfId="7158" priority="7207">
      <formula>AND(BP14&gt;=5,EH14&lt;&gt;GetEquPower(C14,BJ14, CK14, FO14))</formula>
    </cfRule>
  </conditionalFormatting>
  <conditionalFormatting sqref="EI14">
    <cfRule type="expression" dxfId="7157" priority="7208">
      <formula>AND(BP14&gt;=6,EI14&lt;&gt;0, GetEquPower(C14,BJ14, CL14, FO14)=0)</formula>
    </cfRule>
    <cfRule type="expression" dxfId="7156" priority="7209">
      <formula>AND(BP14&gt;=6,EI14&lt;&gt;GetEquPower(C14,BJ14, CL14, FO14))</formula>
    </cfRule>
  </conditionalFormatting>
  <conditionalFormatting sqref="EO14">
    <cfRule type="expression" dxfId="7155" priority="7210">
      <formula>AND(BQ14&gt;=5,EO14&lt;&gt;0, GetEquPower(C14,BK14, CQ14, FP14)=0)</formula>
    </cfRule>
    <cfRule type="expression" dxfId="7154" priority="7211">
      <formula xml:space="preserve"> AND(BQ14&gt;=5,EO14&lt;&gt;GetEquPower(C14,BK14, CQ14, FP14))</formula>
    </cfRule>
  </conditionalFormatting>
  <conditionalFormatting sqref="EP14">
    <cfRule type="expression" dxfId="7153" priority="7212">
      <formula>AND(BQ14&gt;=6,EP14&lt;&gt;0, GetEquPower(C14,BK14, CR14, FP14)=0)</formula>
    </cfRule>
    <cfRule type="expression" dxfId="7152" priority="7213">
      <formula xml:space="preserve"> AND(BQ14&gt;=6,EP14&lt;&gt;GetEquPower(C14,BK14, CR14, FP14))</formula>
    </cfRule>
  </conditionalFormatting>
  <conditionalFormatting sqref="EV14">
    <cfRule type="expression" dxfId="7151" priority="7214">
      <formula>AND(BR14&gt;=5,EV14&lt;&gt;0, GetEquPower(C14,BL14, CW14, FQ14)=0)</formula>
    </cfRule>
    <cfRule type="expression" dxfId="7150" priority="7215">
      <formula>AND(BR14&gt;=5,EV14&lt;&gt;GetEquPower(C14,BL14, CW14, FQ14))</formula>
    </cfRule>
  </conditionalFormatting>
  <conditionalFormatting sqref="EW14">
    <cfRule type="expression" dxfId="7149" priority="7216">
      <formula>AND(BR14&gt;=6,EW14&lt;&gt;0, GetEquPower(C14,BL14, CX14, FQ14)=0)</formula>
    </cfRule>
    <cfRule type="expression" dxfId="7148" priority="7217">
      <formula>AND(BR14&gt;=6,EW14&lt;&gt;GetEquPower(C14,BL14, CX14, FQ14))</formula>
    </cfRule>
  </conditionalFormatting>
  <conditionalFormatting sqref="FC14">
    <cfRule type="expression" dxfId="7147" priority="7218">
      <formula>AND(BS14&gt;=5,FC14&lt;&gt;0, GetEquPower(C14,BM14, DC14, FR14)=0)</formula>
    </cfRule>
    <cfRule type="expression" dxfId="7146" priority="7219">
      <formula>AND(BS14&gt;=5,FC14&lt;&gt;GetEquPower(C14,BM14, DC14, FR14))</formula>
    </cfRule>
  </conditionalFormatting>
  <conditionalFormatting sqref="FD14">
    <cfRule type="expression" dxfId="7145" priority="7220">
      <formula>AND(BS14&gt;=6,FD14&lt;&gt;0, GetEquPower(C14,BM14, DD14, FR14)=0)</formula>
    </cfRule>
    <cfRule type="expression" dxfId="7144" priority="7221">
      <formula>AND(BS14&gt;=6,FD14&lt;&gt;GetEquPower(C14,BM14, DD14, FR14))</formula>
    </cfRule>
  </conditionalFormatting>
  <conditionalFormatting sqref="FJ14">
    <cfRule type="expression" dxfId="7143" priority="7222">
      <formula>AND(BT14&gt;=5,FJ14&lt;&gt;0, GetEquPower(C14,BN14, DI14, FS14)=0)</formula>
    </cfRule>
    <cfRule type="expression" dxfId="7142" priority="7223">
      <formula>AND(BT14&gt;=5,FJ14&lt;&gt;GetEquPower(C14,BN14, DI14, FS14))</formula>
    </cfRule>
  </conditionalFormatting>
  <conditionalFormatting sqref="FK14">
    <cfRule type="expression" dxfId="7141" priority="7224">
      <formula>AND(BT14&gt;=6,FK14&lt;&gt;0, GetEquPower(C14,BN14, DJ14, FS14)=0)</formula>
    </cfRule>
    <cfRule type="expression" dxfId="7140" priority="7225">
      <formula>AND(BT14&gt;=6,FK14&lt;&gt;GetEquPower(C14,BN14, DJ14, FS14))</formula>
    </cfRule>
  </conditionalFormatting>
  <conditionalFormatting sqref="F15">
    <cfRule type="expression" dxfId="7139" priority="7068">
      <formula>F15&lt;&gt;RIGHT(SUBSTITUTE(E15,".",""),LEN(F15))</formula>
    </cfRule>
  </conditionalFormatting>
  <conditionalFormatting sqref="X15">
    <cfRule type="expression" dxfId="7138" priority="7062">
      <formula xml:space="preserve"> NOT(ISLOGICAL($X$2))</formula>
    </cfRule>
    <cfRule type="expression" dxfId="7137" priority="7067">
      <formula>AND(X15=TRUE,W15=FALSE)</formula>
    </cfRule>
  </conditionalFormatting>
  <conditionalFormatting sqref="Y15">
    <cfRule type="expression" dxfId="7136" priority="7066">
      <formula>OR(AND(X15=FALSE,INT(Y15)&gt;0),AND(X15=TRUE,INT(Y15)&lt;=0))</formula>
    </cfRule>
  </conditionalFormatting>
  <conditionalFormatting sqref="AA15">
    <cfRule type="expression" dxfId="7135" priority="7065">
      <formula>AND(Z15=FALSE,AA15&gt;0)</formula>
    </cfRule>
  </conditionalFormatting>
  <conditionalFormatting sqref="BV15:HY15">
    <cfRule type="containsErrors" dxfId="7134" priority="7064">
      <formula>ISERROR(BV15)</formula>
    </cfRule>
  </conditionalFormatting>
  <conditionalFormatting sqref="W15">
    <cfRule type="expression" dxfId="7133" priority="7063">
      <formula xml:space="preserve"> NOT(ISLOGICAL(W15))</formula>
    </cfRule>
  </conditionalFormatting>
  <conditionalFormatting sqref="Z15">
    <cfRule type="expression" dxfId="7132" priority="7061">
      <formula>NOT(ISLOGICAL($Z$2))</formula>
    </cfRule>
  </conditionalFormatting>
  <conditionalFormatting sqref="AB15">
    <cfRule type="expression" dxfId="7131" priority="7060">
      <formula>NOT(ISLOGICAL($AB$2))</formula>
    </cfRule>
  </conditionalFormatting>
  <conditionalFormatting sqref="AC15">
    <cfRule type="expression" dxfId="7130" priority="7059">
      <formula>NOT(ISLOGICAL($AC$2))</formula>
    </cfRule>
  </conditionalFormatting>
  <conditionalFormatting sqref="B15:BU15">
    <cfRule type="containsErrors" dxfId="7129" priority="7058">
      <formula>ISERROR(B15)</formula>
    </cfRule>
  </conditionalFormatting>
  <conditionalFormatting sqref="I15">
    <cfRule type="expression" dxfId="7128" priority="7057">
      <formula>NOT(ISNUMBER($I$2))</formula>
    </cfRule>
  </conditionalFormatting>
  <conditionalFormatting sqref="D15">
    <cfRule type="expression" dxfId="7127" priority="7056">
      <formula>ISBLANK($D$2)</formula>
    </cfRule>
  </conditionalFormatting>
  <conditionalFormatting sqref="DW15">
    <cfRule type="expression" dxfId="7126" priority="7069">
      <formula>AND(BO15&gt;=1,DW15&lt;&gt;0, GetEquPower(C15,BI15, CA15, FN15)=0)</formula>
    </cfRule>
    <cfRule type="expression" dxfId="7125" priority="7070">
      <formula>AND(BO15&gt;=1,DW15&lt;&gt;GetEquPower(C15,BI15, CA15, FN15))</formula>
    </cfRule>
  </conditionalFormatting>
  <conditionalFormatting sqref="DX15">
    <cfRule type="expression" dxfId="7124" priority="7071">
      <formula>AND(BO15&gt;=2,DX15&lt;&gt;0, GetEquPower(C15,BI15, CB15, FN15)=0)</formula>
    </cfRule>
    <cfRule type="expression" dxfId="7123" priority="7072">
      <formula>AND(BO15&gt;=2,DX15&lt;&gt;GetEquPower(C15,BI15, CB15, FN15))</formula>
    </cfRule>
  </conditionalFormatting>
  <conditionalFormatting sqref="DY15">
    <cfRule type="expression" dxfId="7122" priority="7073">
      <formula>AND(BO15&gt;=3,DY15&lt;&gt;0, GetEquPower(C15,BI15, CC15, FN15)=0)</formula>
    </cfRule>
    <cfRule type="expression" dxfId="7121" priority="7074">
      <formula>AND(BO15&gt;=3,DY15&lt;&gt;GetEquPower(C15,BI15, CC15, FN15))</formula>
    </cfRule>
  </conditionalFormatting>
  <conditionalFormatting sqref="ED15">
    <cfRule type="expression" dxfId="7120" priority="7075">
      <formula>AND(BP15&gt;=1,ED15&lt;&gt;0, GetEquPower(C15,BJ15, CG15, FO15)=0)</formula>
    </cfRule>
    <cfRule type="expression" dxfId="7119" priority="7076">
      <formula>AND(BP15&gt;=1,ED15&lt;&gt;GetEquPower(C15,BJ15, CG15, FO15))</formula>
    </cfRule>
  </conditionalFormatting>
  <conditionalFormatting sqref="EE15">
    <cfRule type="expression" dxfId="7118" priority="7077">
      <formula>AND(BP15&gt;=2,EE15&lt;&gt;0, GetEquPower(C15,BJ15, CH15, FO15)=0)</formula>
    </cfRule>
    <cfRule type="expression" dxfId="7117" priority="7078">
      <formula>AND(BP15&gt;=2,EE15&lt;&gt;GetEquPower(C15,BJ15, CH15, FO15))</formula>
    </cfRule>
  </conditionalFormatting>
  <conditionalFormatting sqref="EF15">
    <cfRule type="expression" dxfId="7116" priority="7079">
      <formula>AND(BP15&gt;=3,EF15&lt;&gt;0, GetEquPower(C15,BJ15, CI15, FO15)=0)</formula>
    </cfRule>
    <cfRule type="expression" dxfId="7115" priority="7080">
      <formula>AND(BP15&gt;=3,EF15&lt;&gt;GetEquPower(C15,BJ15, CI15, FO15))</formula>
    </cfRule>
  </conditionalFormatting>
  <conditionalFormatting sqref="EK15">
    <cfRule type="expression" dxfId="7114" priority="7081">
      <formula>AND(BQ15&gt;=1,EK15&lt;&gt;0, GetEquPower(C15,BK15, CM15, FP15)=0)</formula>
    </cfRule>
    <cfRule type="expression" dxfId="7113" priority="7082">
      <formula>AND(BQ15&gt;=1,EK15&lt;&gt;GetEquPower(C15,BK15, CM15, FP15))</formula>
    </cfRule>
  </conditionalFormatting>
  <conditionalFormatting sqref="EL15">
    <cfRule type="expression" dxfId="7112" priority="7083">
      <formula>AND(BQ15&gt;=2,EL15&lt;&gt;0, GetEquPower(C15,BK15, CN15, FP15)=0)</formula>
    </cfRule>
    <cfRule type="expression" dxfId="7111" priority="7084">
      <formula xml:space="preserve"> AND(BQ15&gt;=2,EL15&lt;&gt;GetEquPower(C15,BK15, CN15, FP15))</formula>
    </cfRule>
  </conditionalFormatting>
  <conditionalFormatting sqref="EM15">
    <cfRule type="expression" dxfId="7110" priority="7085">
      <formula>AND(BQ15&gt;=3,EM15&lt;&gt;0, GetEquPower(C15,BK15, CO15, FP15)=0)</formula>
    </cfRule>
    <cfRule type="expression" dxfId="7109" priority="7086">
      <formula xml:space="preserve"> AND(BQ15&gt;=3,EM15&lt;&gt;GetEquPower(C15,BK15, CO15, FP15))</formula>
    </cfRule>
  </conditionalFormatting>
  <conditionalFormatting sqref="ER15">
    <cfRule type="expression" dxfId="7108" priority="7087">
      <formula>AND(BR15&gt;=1,ER15&lt;&gt;0, GetEquPower(C15,BL15, CS15, FQ15)=0)</formula>
    </cfRule>
    <cfRule type="expression" dxfId="7107" priority="7088">
      <formula>AND(BR15&gt;=1,ER15&lt;&gt;GetEquPower(C15,BL15, CS15, FQ15))</formula>
    </cfRule>
  </conditionalFormatting>
  <conditionalFormatting sqref="ES15">
    <cfRule type="expression" dxfId="7106" priority="7089">
      <formula>AND(BR15&gt;=2,ES15&lt;&gt;0, GetEquPower(C15,BL15, CT15, FQ15)=0)</formula>
    </cfRule>
    <cfRule type="expression" dxfId="7105" priority="7090">
      <formula>AND(BR15&gt;=2,ES15&lt;&gt;GetEquPower(C15,BL15, CT15, FQ15))</formula>
    </cfRule>
  </conditionalFormatting>
  <conditionalFormatting sqref="ET15">
    <cfRule type="expression" dxfId="7104" priority="7091">
      <formula>AND(BR15&gt;=3,ET15&lt;&gt;0, GetEquPower(C15,BL15, CU15, FQ15)=0)</formula>
    </cfRule>
    <cfRule type="expression" dxfId="7103" priority="7092">
      <formula>AND(BR15&gt;=3,ET15&lt;&gt;GetEquPower(C15,BL15, CU15, FQ15))</formula>
    </cfRule>
  </conditionalFormatting>
  <conditionalFormatting sqref="EY15">
    <cfRule type="expression" dxfId="7102" priority="7093">
      <formula>AND(BS15&gt;=1,EY15&lt;&gt;0, GetEquPower(C15,BM15, CY15, FR15)=0)</formula>
    </cfRule>
    <cfRule type="expression" dxfId="7101" priority="7094">
      <formula>AND(BS15&gt;=1,EY15&lt;&gt;GetEquPower(C15,BM15, CY15, FR15))</formula>
    </cfRule>
  </conditionalFormatting>
  <conditionalFormatting sqref="EZ15">
    <cfRule type="expression" dxfId="7100" priority="7095">
      <formula>AND(BS15&gt;=2,EZ15&lt;&gt;0, GetEquPower(C15,BM15, CZ15, FR15)=0)</formula>
    </cfRule>
    <cfRule type="expression" dxfId="7099" priority="7096">
      <formula>AND(BS15&gt;=2,EZ15&lt;&gt;GetEquPower(C15,BM15, CZ15, FR15))</formula>
    </cfRule>
  </conditionalFormatting>
  <conditionalFormatting sqref="FA15">
    <cfRule type="expression" dxfId="7098" priority="7097">
      <formula>AND(BS15&gt;=3,FA15&lt;&gt;0, GetEquPower(C15,BM15, DA15, FR15)=0)</formula>
    </cfRule>
    <cfRule type="expression" dxfId="7097" priority="7098">
      <formula>AND(BS15&gt;=3,FA15&lt;&gt;GetEquPower(C15,BM15, DA15, FR15))</formula>
    </cfRule>
  </conditionalFormatting>
  <conditionalFormatting sqref="FF15">
    <cfRule type="expression" dxfId="7096" priority="7099">
      <formula>AND(BT15&gt;=1,FF15&lt;&gt;0, GetEquPower(C15,BN15, DE15, FS15)=0)</formula>
    </cfRule>
    <cfRule type="expression" dxfId="7095" priority="7100">
      <formula>AND(BT15&gt;=1,FF15&lt;&gt;GetEquPower(C15,BN15, DE15, FS15))</formula>
    </cfRule>
  </conditionalFormatting>
  <conditionalFormatting sqref="FG15">
    <cfRule type="expression" dxfId="7094" priority="7101">
      <formula>AND(BT15&gt;=2,FG15&lt;&gt;0, GetEquPower(C15,BN15, DF15, FS15)=0)</formula>
    </cfRule>
    <cfRule type="expression" dxfId="7093" priority="7102">
      <formula>AND(BT15&gt;=2,FG15&lt;&gt;GetEquPower(C15,BN15, DF15, FS15))</formula>
    </cfRule>
  </conditionalFormatting>
  <conditionalFormatting sqref="FH15">
    <cfRule type="expression" dxfId="7092" priority="7103">
      <formula>AND(BT15&gt;=3,FH15&lt;&gt;0, GetEquPower(C15,BN15, DG15, FS15)=0)</formula>
    </cfRule>
    <cfRule type="expression" dxfId="7091" priority="7104">
      <formula>AND(BT15&gt;=3,FH15&lt;&gt;GetEquPower(C15,BN15, DG15, FS15))</formula>
    </cfRule>
  </conditionalFormatting>
  <conditionalFormatting sqref="DZ15">
    <cfRule type="expression" dxfId="7090" priority="7105">
      <formula>AND(BO15&gt;=4,DZ15&lt;&gt;0, GetEquPower(C15,BI15, CD15, FN15)=0)</formula>
    </cfRule>
    <cfRule type="expression" dxfId="7089" priority="7106">
      <formula>AND(BO15&gt;=4, DZ15&lt;&gt;GetEquPower(C15,BI15, CD15, FN15))</formula>
    </cfRule>
  </conditionalFormatting>
  <conditionalFormatting sqref="EG15">
    <cfRule type="expression" dxfId="7088" priority="7107">
      <formula>AND(BP15&gt;=4,EG15&lt;&gt;0, GetEquPower(C15,BJ15, CJ15, FO15)=0)</formula>
    </cfRule>
    <cfRule type="expression" dxfId="7087" priority="7108">
      <formula>AND(BP15&gt;=4,EG15&lt;&gt;GetEquPower(C15,BJ15, CJ15, FO15))</formula>
    </cfRule>
  </conditionalFormatting>
  <conditionalFormatting sqref="EN15">
    <cfRule type="expression" dxfId="7086" priority="7109">
      <formula>AND(BQ15&gt;=4,EN15&lt;&gt;0, GetEquPower(C15,BK15, CP15, FP15)=0)</formula>
    </cfRule>
    <cfRule type="expression" dxfId="7085" priority="7110">
      <formula xml:space="preserve"> AND(BQ15&gt;=4,EN15&lt;&gt;GetEquPower(C15,BK15, CP15, FP15))</formula>
    </cfRule>
  </conditionalFormatting>
  <conditionalFormatting sqref="EU15">
    <cfRule type="expression" dxfId="7084" priority="7111">
      <formula>AND(BR15&gt;=4,EU15&lt;&gt;0, GetEquPower(C15,BL15, CV15, FQ15)=0)</formula>
    </cfRule>
    <cfRule type="expression" dxfId="7083" priority="7112">
      <formula>AND(BR15&gt;=4,EU15&lt;&gt;GetEquPower(C15,BL15, CV15, FQ15))</formula>
    </cfRule>
  </conditionalFormatting>
  <conditionalFormatting sqref="FB15">
    <cfRule type="expression" dxfId="7082" priority="7113">
      <formula>AND(BS15&gt;=4,FB15&lt;&gt;0, GetEquPower(C15,BM15, DB15, FR15)=0)</formula>
    </cfRule>
    <cfRule type="expression" dxfId="7081" priority="7114">
      <formula>AND(BS15&gt;=4,FB15&lt;&gt;GetEquPower(C15,BM15, DB15, FR15))</formula>
    </cfRule>
  </conditionalFormatting>
  <conditionalFormatting sqref="FI15">
    <cfRule type="expression" dxfId="7080" priority="7115">
      <formula>AND(BT15&gt;=4,FI15&lt;&gt;0, GetEquPower(C15,BN15, DH15, FS15)=0)</formula>
    </cfRule>
    <cfRule type="expression" dxfId="7079" priority="7116">
      <formula>AND(BT15&gt;=4,FI15&lt;&gt;GetEquPower(C15,BN15, DH15, FS15))</formula>
    </cfRule>
  </conditionalFormatting>
  <conditionalFormatting sqref="EA15">
    <cfRule type="expression" dxfId="7078" priority="7117">
      <formula>AND(BO15&gt;=5,EA15&lt;&gt;0, GetEquPower(C15,BI15, CE15, FN15)=0)</formula>
    </cfRule>
    <cfRule type="expression" dxfId="7077" priority="7118">
      <formula>AND(BO15&gt;=5, EA15&lt;&gt;GetEquPower(C15,BI15, CE15, FN15))</formula>
    </cfRule>
  </conditionalFormatting>
  <conditionalFormatting sqref="EB15">
    <cfRule type="expression" dxfId="7076" priority="7119">
      <formula>AND(BO15&gt;=6,EB15&lt;&gt;0, GetEquPower(C15,BI15, CF15, FN15)=0)</formula>
    </cfRule>
    <cfRule type="expression" dxfId="7075" priority="7120">
      <formula>AND(BO15&gt;=6, EB15&lt;&gt;GetEquPower(C15,BI15, CF15, FN15))</formula>
    </cfRule>
  </conditionalFormatting>
  <conditionalFormatting sqref="EH15">
    <cfRule type="expression" dxfId="7074" priority="7121">
      <formula>AND(BP15&gt;=5,EH15&lt;&gt;0, GetEquPower(C15,BJ15, CK15, FO15)=0)</formula>
    </cfRule>
    <cfRule type="expression" dxfId="7073" priority="7122">
      <formula>AND(BP15&gt;=5,EH15&lt;&gt;GetEquPower(C15,BJ15, CK15, FO15))</formula>
    </cfRule>
  </conditionalFormatting>
  <conditionalFormatting sqref="EI15">
    <cfRule type="expression" dxfId="7072" priority="7123">
      <formula>AND(BP15&gt;=6,EI15&lt;&gt;0, GetEquPower(C15,BJ15, CL15, FO15)=0)</formula>
    </cfRule>
    <cfRule type="expression" dxfId="7071" priority="7124">
      <formula>AND(BP15&gt;=6,EI15&lt;&gt;GetEquPower(C15,BJ15, CL15, FO15))</formula>
    </cfRule>
  </conditionalFormatting>
  <conditionalFormatting sqref="EO15">
    <cfRule type="expression" dxfId="7070" priority="7125">
      <formula>AND(BQ15&gt;=5,EO15&lt;&gt;0, GetEquPower(C15,BK15, CQ15, FP15)=0)</formula>
    </cfRule>
    <cfRule type="expression" dxfId="7069" priority="7126">
      <formula xml:space="preserve"> AND(BQ15&gt;=5,EO15&lt;&gt;GetEquPower(C15,BK15, CQ15, FP15))</formula>
    </cfRule>
  </conditionalFormatting>
  <conditionalFormatting sqref="EP15">
    <cfRule type="expression" dxfId="7068" priority="7127">
      <formula>AND(BQ15&gt;=6,EP15&lt;&gt;0, GetEquPower(C15,BK15, CR15, FP15)=0)</formula>
    </cfRule>
    <cfRule type="expression" dxfId="7067" priority="7128">
      <formula xml:space="preserve"> AND(BQ15&gt;=6,EP15&lt;&gt;GetEquPower(C15,BK15, CR15, FP15))</formula>
    </cfRule>
  </conditionalFormatting>
  <conditionalFormatting sqref="EV15">
    <cfRule type="expression" dxfId="7066" priority="7129">
      <formula>AND(BR15&gt;=5,EV15&lt;&gt;0, GetEquPower(C15,BL15, CW15, FQ15)=0)</formula>
    </cfRule>
    <cfRule type="expression" dxfId="7065" priority="7130">
      <formula>AND(BR15&gt;=5,EV15&lt;&gt;GetEquPower(C15,BL15, CW15, FQ15))</formula>
    </cfRule>
  </conditionalFormatting>
  <conditionalFormatting sqref="EW15">
    <cfRule type="expression" dxfId="7064" priority="7131">
      <formula>AND(BR15&gt;=6,EW15&lt;&gt;0, GetEquPower(C15,BL15, CX15, FQ15)=0)</formula>
    </cfRule>
    <cfRule type="expression" dxfId="7063" priority="7132">
      <formula>AND(BR15&gt;=6,EW15&lt;&gt;GetEquPower(C15,BL15, CX15, FQ15))</formula>
    </cfRule>
  </conditionalFormatting>
  <conditionalFormatting sqref="FC15">
    <cfRule type="expression" dxfId="7062" priority="7133">
      <formula>AND(BS15&gt;=5,FC15&lt;&gt;0, GetEquPower(C15,BM15, DC15, FR15)=0)</formula>
    </cfRule>
    <cfRule type="expression" dxfId="7061" priority="7134">
      <formula>AND(BS15&gt;=5,FC15&lt;&gt;GetEquPower(C15,BM15, DC15, FR15))</formula>
    </cfRule>
  </conditionalFormatting>
  <conditionalFormatting sqref="FD15">
    <cfRule type="expression" dxfId="7060" priority="7135">
      <formula>AND(BS15&gt;=6,FD15&lt;&gt;0, GetEquPower(C15,BM15, DD15, FR15)=0)</formula>
    </cfRule>
    <cfRule type="expression" dxfId="7059" priority="7136">
      <formula>AND(BS15&gt;=6,FD15&lt;&gt;GetEquPower(C15,BM15, DD15, FR15))</formula>
    </cfRule>
  </conditionalFormatting>
  <conditionalFormatting sqref="FJ15">
    <cfRule type="expression" dxfId="7058" priority="7137">
      <formula>AND(BT15&gt;=5,FJ15&lt;&gt;0, GetEquPower(C15,BN15, DI15, FS15)=0)</formula>
    </cfRule>
    <cfRule type="expression" dxfId="7057" priority="7138">
      <formula>AND(BT15&gt;=5,FJ15&lt;&gt;GetEquPower(C15,BN15, DI15, FS15))</formula>
    </cfRule>
  </conditionalFormatting>
  <conditionalFormatting sqref="FK15">
    <cfRule type="expression" dxfId="7056" priority="7139">
      <formula>AND(BT15&gt;=6,FK15&lt;&gt;0, GetEquPower(C15,BN15, DJ15, FS15)=0)</formula>
    </cfRule>
    <cfRule type="expression" dxfId="7055" priority="7140">
      <formula>AND(BT15&gt;=6,FK15&lt;&gt;GetEquPower(C15,BN15, DJ15, FS15))</formula>
    </cfRule>
  </conditionalFormatting>
  <conditionalFormatting sqref="F16">
    <cfRule type="expression" dxfId="7054" priority="6983">
      <formula>F16&lt;&gt;RIGHT(SUBSTITUTE(E16,".",""),LEN(F16))</formula>
    </cfRule>
  </conditionalFormatting>
  <conditionalFormatting sqref="X16">
    <cfRule type="expression" dxfId="7053" priority="6977">
      <formula xml:space="preserve"> NOT(ISLOGICAL($X$2))</formula>
    </cfRule>
    <cfRule type="expression" dxfId="7052" priority="6982">
      <formula>AND(X16=TRUE,W16=FALSE)</formula>
    </cfRule>
  </conditionalFormatting>
  <conditionalFormatting sqref="Y16">
    <cfRule type="expression" dxfId="7051" priority="6981">
      <formula>OR(AND(X16=FALSE,INT(Y16)&gt;0),AND(X16=TRUE,INT(Y16)&lt;=0))</formula>
    </cfRule>
  </conditionalFormatting>
  <conditionalFormatting sqref="AA16">
    <cfRule type="expression" dxfId="7050" priority="6980">
      <formula>AND(Z16=FALSE,AA16&gt;0)</formula>
    </cfRule>
  </conditionalFormatting>
  <conditionalFormatting sqref="BV16:HY16">
    <cfRule type="containsErrors" dxfId="7049" priority="6979">
      <formula>ISERROR(BV16)</formula>
    </cfRule>
  </conditionalFormatting>
  <conditionalFormatting sqref="W16">
    <cfRule type="expression" dxfId="7048" priority="6978">
      <formula xml:space="preserve"> NOT(ISLOGICAL(W16))</formula>
    </cfRule>
  </conditionalFormatting>
  <conditionalFormatting sqref="Z16">
    <cfRule type="expression" dxfId="7047" priority="6976">
      <formula>NOT(ISLOGICAL($Z$2))</formula>
    </cfRule>
  </conditionalFormatting>
  <conditionalFormatting sqref="AB16">
    <cfRule type="expression" dxfId="7046" priority="6975">
      <formula>NOT(ISLOGICAL($AB$2))</formula>
    </cfRule>
  </conditionalFormatting>
  <conditionalFormatting sqref="AC16">
    <cfRule type="expression" dxfId="7045" priority="6974">
      <formula>NOT(ISLOGICAL($AC$2))</formula>
    </cfRule>
  </conditionalFormatting>
  <conditionalFormatting sqref="B16:BU16">
    <cfRule type="containsErrors" dxfId="7044" priority="6973">
      <formula>ISERROR(B16)</formula>
    </cfRule>
  </conditionalFormatting>
  <conditionalFormatting sqref="I16">
    <cfRule type="expression" dxfId="7043" priority="6972">
      <formula>NOT(ISNUMBER($I$2))</formula>
    </cfRule>
  </conditionalFormatting>
  <conditionalFormatting sqref="D16">
    <cfRule type="expression" dxfId="7042" priority="6971">
      <formula>ISBLANK($D$2)</formula>
    </cfRule>
  </conditionalFormatting>
  <conditionalFormatting sqref="DW16">
    <cfRule type="expression" dxfId="7041" priority="6984">
      <formula>AND(BO16&gt;=1,DW16&lt;&gt;0, GetEquPower(C16,BI16, CA16, FN16)=0)</formula>
    </cfRule>
    <cfRule type="expression" dxfId="7040" priority="6985">
      <formula>AND(BO16&gt;=1,DW16&lt;&gt;GetEquPower(C16,BI16, CA16, FN16))</formula>
    </cfRule>
  </conditionalFormatting>
  <conditionalFormatting sqref="DX16">
    <cfRule type="expression" dxfId="7039" priority="6986">
      <formula>AND(BO16&gt;=2,DX16&lt;&gt;0, GetEquPower(C16,BI16, CB16, FN16)=0)</formula>
    </cfRule>
    <cfRule type="expression" dxfId="7038" priority="6987">
      <formula>AND(BO16&gt;=2,DX16&lt;&gt;GetEquPower(C16,BI16, CB16, FN16))</formula>
    </cfRule>
  </conditionalFormatting>
  <conditionalFormatting sqref="DY16">
    <cfRule type="expression" dxfId="7037" priority="6988">
      <formula>AND(BO16&gt;=3,DY16&lt;&gt;0, GetEquPower(C16,BI16, CC16, FN16)=0)</formula>
    </cfRule>
    <cfRule type="expression" dxfId="7036" priority="6989">
      <formula>AND(BO16&gt;=3,DY16&lt;&gt;GetEquPower(C16,BI16, CC16, FN16))</formula>
    </cfRule>
  </conditionalFormatting>
  <conditionalFormatting sqref="ED16">
    <cfRule type="expression" dxfId="7035" priority="6990">
      <formula>AND(BP16&gt;=1,ED16&lt;&gt;0, GetEquPower(C16,BJ16, CG16, FO16)=0)</formula>
    </cfRule>
    <cfRule type="expression" dxfId="7034" priority="6991">
      <formula>AND(BP16&gt;=1,ED16&lt;&gt;GetEquPower(C16,BJ16, CG16, FO16))</formula>
    </cfRule>
  </conditionalFormatting>
  <conditionalFormatting sqref="EE16">
    <cfRule type="expression" dxfId="7033" priority="6992">
      <formula>AND(BP16&gt;=2,EE16&lt;&gt;0, GetEquPower(C16,BJ16, CH16, FO16)=0)</formula>
    </cfRule>
    <cfRule type="expression" dxfId="7032" priority="6993">
      <formula>AND(BP16&gt;=2,EE16&lt;&gt;GetEquPower(C16,BJ16, CH16, FO16))</formula>
    </cfRule>
  </conditionalFormatting>
  <conditionalFormatting sqref="EF16">
    <cfRule type="expression" dxfId="7031" priority="6994">
      <formula>AND(BP16&gt;=3,EF16&lt;&gt;0, GetEquPower(C16,BJ16, CI16, FO16)=0)</formula>
    </cfRule>
    <cfRule type="expression" dxfId="7030" priority="6995">
      <formula>AND(BP16&gt;=3,EF16&lt;&gt;GetEquPower(C16,BJ16, CI16, FO16))</formula>
    </cfRule>
  </conditionalFormatting>
  <conditionalFormatting sqref="EK16">
    <cfRule type="expression" dxfId="7029" priority="6996">
      <formula>AND(BQ16&gt;=1,EK16&lt;&gt;0, GetEquPower(C16,BK16, CM16, FP16)=0)</formula>
    </cfRule>
    <cfRule type="expression" dxfId="7028" priority="6997">
      <formula>AND(BQ16&gt;=1,EK16&lt;&gt;GetEquPower(C16,BK16, CM16, FP16))</formula>
    </cfRule>
  </conditionalFormatting>
  <conditionalFormatting sqref="EL16">
    <cfRule type="expression" dxfId="7027" priority="6998">
      <formula>AND(BQ16&gt;=2,EL16&lt;&gt;0, GetEquPower(C16,BK16, CN16, FP16)=0)</formula>
    </cfRule>
    <cfRule type="expression" dxfId="7026" priority="6999">
      <formula xml:space="preserve"> AND(BQ16&gt;=2,EL16&lt;&gt;GetEquPower(C16,BK16, CN16, FP16))</formula>
    </cfRule>
  </conditionalFormatting>
  <conditionalFormatting sqref="EM16">
    <cfRule type="expression" dxfId="7025" priority="7000">
      <formula>AND(BQ16&gt;=3,EM16&lt;&gt;0, GetEquPower(C16,BK16, CO16, FP16)=0)</formula>
    </cfRule>
    <cfRule type="expression" dxfId="7024" priority="7001">
      <formula xml:space="preserve"> AND(BQ16&gt;=3,EM16&lt;&gt;GetEquPower(C16,BK16, CO16, FP16))</formula>
    </cfRule>
  </conditionalFormatting>
  <conditionalFormatting sqref="ER16">
    <cfRule type="expression" dxfId="7023" priority="7002">
      <formula>AND(BR16&gt;=1,ER16&lt;&gt;0, GetEquPower(C16,BL16, CS16, FQ16)=0)</formula>
    </cfRule>
    <cfRule type="expression" dxfId="7022" priority="7003">
      <formula>AND(BR16&gt;=1,ER16&lt;&gt;GetEquPower(C16,BL16, CS16, FQ16))</formula>
    </cfRule>
  </conditionalFormatting>
  <conditionalFormatting sqref="ES16">
    <cfRule type="expression" dxfId="7021" priority="7004">
      <formula>AND(BR16&gt;=2,ES16&lt;&gt;0, GetEquPower(C16,BL16, CT16, FQ16)=0)</formula>
    </cfRule>
    <cfRule type="expression" dxfId="7020" priority="7005">
      <formula>AND(BR16&gt;=2,ES16&lt;&gt;GetEquPower(C16,BL16, CT16, FQ16))</formula>
    </cfRule>
  </conditionalFormatting>
  <conditionalFormatting sqref="ET16">
    <cfRule type="expression" dxfId="7019" priority="7006">
      <formula>AND(BR16&gt;=3,ET16&lt;&gt;0, GetEquPower(C16,BL16, CU16, FQ16)=0)</formula>
    </cfRule>
    <cfRule type="expression" dxfId="7018" priority="7007">
      <formula>AND(BR16&gt;=3,ET16&lt;&gt;GetEquPower(C16,BL16, CU16, FQ16))</formula>
    </cfRule>
  </conditionalFormatting>
  <conditionalFormatting sqref="EY16">
    <cfRule type="expression" dxfId="7017" priority="7008">
      <formula>AND(BS16&gt;=1,EY16&lt;&gt;0, GetEquPower(C16,BM16, CY16, FR16)=0)</formula>
    </cfRule>
    <cfRule type="expression" dxfId="7016" priority="7009">
      <formula>AND(BS16&gt;=1,EY16&lt;&gt;GetEquPower(C16,BM16, CY16, FR16))</formula>
    </cfRule>
  </conditionalFormatting>
  <conditionalFormatting sqref="EZ16">
    <cfRule type="expression" dxfId="7015" priority="7010">
      <formula>AND(BS16&gt;=2,EZ16&lt;&gt;0, GetEquPower(C16,BM16, CZ16, FR16)=0)</formula>
    </cfRule>
    <cfRule type="expression" dxfId="7014" priority="7011">
      <formula>AND(BS16&gt;=2,EZ16&lt;&gt;GetEquPower(C16,BM16, CZ16, FR16))</formula>
    </cfRule>
  </conditionalFormatting>
  <conditionalFormatting sqref="FA16">
    <cfRule type="expression" dxfId="7013" priority="7012">
      <formula>AND(BS16&gt;=3,FA16&lt;&gt;0, GetEquPower(C16,BM16, DA16, FR16)=0)</formula>
    </cfRule>
    <cfRule type="expression" dxfId="7012" priority="7013">
      <formula>AND(BS16&gt;=3,FA16&lt;&gt;GetEquPower(C16,BM16, DA16, FR16))</formula>
    </cfRule>
  </conditionalFormatting>
  <conditionalFormatting sqref="FF16">
    <cfRule type="expression" dxfId="7011" priority="7014">
      <formula>AND(BT16&gt;=1,FF16&lt;&gt;0, GetEquPower(C16,BN16, DE16, FS16)=0)</formula>
    </cfRule>
    <cfRule type="expression" dxfId="7010" priority="7015">
      <formula>AND(BT16&gt;=1,FF16&lt;&gt;GetEquPower(C16,BN16, DE16, FS16))</formula>
    </cfRule>
  </conditionalFormatting>
  <conditionalFormatting sqref="FG16">
    <cfRule type="expression" dxfId="7009" priority="7016">
      <formula>AND(BT16&gt;=2,FG16&lt;&gt;0, GetEquPower(C16,BN16, DF16, FS16)=0)</formula>
    </cfRule>
    <cfRule type="expression" dxfId="7008" priority="7017">
      <formula>AND(BT16&gt;=2,FG16&lt;&gt;GetEquPower(C16,BN16, DF16, FS16))</formula>
    </cfRule>
  </conditionalFormatting>
  <conditionalFormatting sqref="FH16">
    <cfRule type="expression" dxfId="7007" priority="7018">
      <formula>AND(BT16&gt;=3,FH16&lt;&gt;0, GetEquPower(C16,BN16, DG16, FS16)=0)</formula>
    </cfRule>
    <cfRule type="expression" dxfId="7006" priority="7019">
      <formula>AND(BT16&gt;=3,FH16&lt;&gt;GetEquPower(C16,BN16, DG16, FS16))</formula>
    </cfRule>
  </conditionalFormatting>
  <conditionalFormatting sqref="DZ16">
    <cfRule type="expression" dxfId="7005" priority="7020">
      <formula>AND(BO16&gt;=4,DZ16&lt;&gt;0, GetEquPower(C16,BI16, CD16, FN16)=0)</formula>
    </cfRule>
    <cfRule type="expression" dxfId="7004" priority="7021">
      <formula>AND(BO16&gt;=4, DZ16&lt;&gt;GetEquPower(C16,BI16, CD16, FN16))</formula>
    </cfRule>
  </conditionalFormatting>
  <conditionalFormatting sqref="EG16">
    <cfRule type="expression" dxfId="7003" priority="7022">
      <formula>AND(BP16&gt;=4,EG16&lt;&gt;0, GetEquPower(C16,BJ16, CJ16, FO16)=0)</formula>
    </cfRule>
    <cfRule type="expression" dxfId="7002" priority="7023">
      <formula>AND(BP16&gt;=4,EG16&lt;&gt;GetEquPower(C16,BJ16, CJ16, FO16))</formula>
    </cfRule>
  </conditionalFormatting>
  <conditionalFormatting sqref="EN16">
    <cfRule type="expression" dxfId="7001" priority="7024">
      <formula>AND(BQ16&gt;=4,EN16&lt;&gt;0, GetEquPower(C16,BK16, CP16, FP16)=0)</formula>
    </cfRule>
    <cfRule type="expression" dxfId="7000" priority="7025">
      <formula xml:space="preserve"> AND(BQ16&gt;=4,EN16&lt;&gt;GetEquPower(C16,BK16, CP16, FP16))</formula>
    </cfRule>
  </conditionalFormatting>
  <conditionalFormatting sqref="EU16">
    <cfRule type="expression" dxfId="6999" priority="7026">
      <formula>AND(BR16&gt;=4,EU16&lt;&gt;0, GetEquPower(C16,BL16, CV16, FQ16)=0)</formula>
    </cfRule>
    <cfRule type="expression" dxfId="6998" priority="7027">
      <formula>AND(BR16&gt;=4,EU16&lt;&gt;GetEquPower(C16,BL16, CV16, FQ16))</formula>
    </cfRule>
  </conditionalFormatting>
  <conditionalFormatting sqref="FB16">
    <cfRule type="expression" dxfId="6997" priority="7028">
      <formula>AND(BS16&gt;=4,FB16&lt;&gt;0, GetEquPower(C16,BM16, DB16, FR16)=0)</formula>
    </cfRule>
    <cfRule type="expression" dxfId="6996" priority="7029">
      <formula>AND(BS16&gt;=4,FB16&lt;&gt;GetEquPower(C16,BM16, DB16, FR16))</formula>
    </cfRule>
  </conditionalFormatting>
  <conditionalFormatting sqref="FI16">
    <cfRule type="expression" dxfId="6995" priority="7030">
      <formula>AND(BT16&gt;=4,FI16&lt;&gt;0, GetEquPower(C16,BN16, DH16, FS16)=0)</formula>
    </cfRule>
    <cfRule type="expression" dxfId="6994" priority="7031">
      <formula>AND(BT16&gt;=4,FI16&lt;&gt;GetEquPower(C16,BN16, DH16, FS16))</formula>
    </cfRule>
  </conditionalFormatting>
  <conditionalFormatting sqref="EA16">
    <cfRule type="expression" dxfId="6993" priority="7032">
      <formula>AND(BO16&gt;=5,EA16&lt;&gt;0, GetEquPower(C16,BI16, CE16, FN16)=0)</formula>
    </cfRule>
    <cfRule type="expression" dxfId="6992" priority="7033">
      <formula>AND(BO16&gt;=5, EA16&lt;&gt;GetEquPower(C16,BI16, CE16, FN16))</formula>
    </cfRule>
  </conditionalFormatting>
  <conditionalFormatting sqref="EB16">
    <cfRule type="expression" dxfId="6991" priority="7034">
      <formula>AND(BO16&gt;=6,EB16&lt;&gt;0, GetEquPower(C16,BI16, CF16, FN16)=0)</formula>
    </cfRule>
    <cfRule type="expression" dxfId="6990" priority="7035">
      <formula>AND(BO16&gt;=6, EB16&lt;&gt;GetEquPower(C16,BI16, CF16, FN16))</formula>
    </cfRule>
  </conditionalFormatting>
  <conditionalFormatting sqref="EH16">
    <cfRule type="expression" dxfId="6989" priority="7036">
      <formula>AND(BP16&gt;=5,EH16&lt;&gt;0, GetEquPower(C16,BJ16, CK16, FO16)=0)</formula>
    </cfRule>
    <cfRule type="expression" dxfId="6988" priority="7037">
      <formula>AND(BP16&gt;=5,EH16&lt;&gt;GetEquPower(C16,BJ16, CK16, FO16))</formula>
    </cfRule>
  </conditionalFormatting>
  <conditionalFormatting sqref="EI16">
    <cfRule type="expression" dxfId="6987" priority="7038">
      <formula>AND(BP16&gt;=6,EI16&lt;&gt;0, GetEquPower(C16,BJ16, CL16, FO16)=0)</formula>
    </cfRule>
    <cfRule type="expression" dxfId="6986" priority="7039">
      <formula>AND(BP16&gt;=6,EI16&lt;&gt;GetEquPower(C16,BJ16, CL16, FO16))</formula>
    </cfRule>
  </conditionalFormatting>
  <conditionalFormatting sqref="EO16">
    <cfRule type="expression" dxfId="6985" priority="7040">
      <formula>AND(BQ16&gt;=5,EO16&lt;&gt;0, GetEquPower(C16,BK16, CQ16, FP16)=0)</formula>
    </cfRule>
    <cfRule type="expression" dxfId="6984" priority="7041">
      <formula xml:space="preserve"> AND(BQ16&gt;=5,EO16&lt;&gt;GetEquPower(C16,BK16, CQ16, FP16))</formula>
    </cfRule>
  </conditionalFormatting>
  <conditionalFormatting sqref="EP16">
    <cfRule type="expression" dxfId="6983" priority="7042">
      <formula>AND(BQ16&gt;=6,EP16&lt;&gt;0, GetEquPower(C16,BK16, CR16, FP16)=0)</formula>
    </cfRule>
    <cfRule type="expression" dxfId="6982" priority="7043">
      <formula xml:space="preserve"> AND(BQ16&gt;=6,EP16&lt;&gt;GetEquPower(C16,BK16, CR16, FP16))</formula>
    </cfRule>
  </conditionalFormatting>
  <conditionalFormatting sqref="EV16">
    <cfRule type="expression" dxfId="6981" priority="7044">
      <formula>AND(BR16&gt;=5,EV16&lt;&gt;0, GetEquPower(C16,BL16, CW16, FQ16)=0)</formula>
    </cfRule>
    <cfRule type="expression" dxfId="6980" priority="7045">
      <formula>AND(BR16&gt;=5,EV16&lt;&gt;GetEquPower(C16,BL16, CW16, FQ16))</formula>
    </cfRule>
  </conditionalFormatting>
  <conditionalFormatting sqref="EW16">
    <cfRule type="expression" dxfId="6979" priority="7046">
      <formula>AND(BR16&gt;=6,EW16&lt;&gt;0, GetEquPower(C16,BL16, CX16, FQ16)=0)</formula>
    </cfRule>
    <cfRule type="expression" dxfId="6978" priority="7047">
      <formula>AND(BR16&gt;=6,EW16&lt;&gt;GetEquPower(C16,BL16, CX16, FQ16))</formula>
    </cfRule>
  </conditionalFormatting>
  <conditionalFormatting sqref="FC16">
    <cfRule type="expression" dxfId="6977" priority="7048">
      <formula>AND(BS16&gt;=5,FC16&lt;&gt;0, GetEquPower(C16,BM16, DC16, FR16)=0)</formula>
    </cfRule>
    <cfRule type="expression" dxfId="6976" priority="7049">
      <formula>AND(BS16&gt;=5,FC16&lt;&gt;GetEquPower(C16,BM16, DC16, FR16))</formula>
    </cfRule>
  </conditionalFormatting>
  <conditionalFormatting sqref="FD16">
    <cfRule type="expression" dxfId="6975" priority="7050">
      <formula>AND(BS16&gt;=6,FD16&lt;&gt;0, GetEquPower(C16,BM16, DD16, FR16)=0)</formula>
    </cfRule>
    <cfRule type="expression" dxfId="6974" priority="7051">
      <formula>AND(BS16&gt;=6,FD16&lt;&gt;GetEquPower(C16,BM16, DD16, FR16))</formula>
    </cfRule>
  </conditionalFormatting>
  <conditionalFormatting sqref="FJ16">
    <cfRule type="expression" dxfId="6973" priority="7052">
      <formula>AND(BT16&gt;=5,FJ16&lt;&gt;0, GetEquPower(C16,BN16, DI16, FS16)=0)</formula>
    </cfRule>
    <cfRule type="expression" dxfId="6972" priority="7053">
      <formula>AND(BT16&gt;=5,FJ16&lt;&gt;GetEquPower(C16,BN16, DI16, FS16))</formula>
    </cfRule>
  </conditionalFormatting>
  <conditionalFormatting sqref="FK16">
    <cfRule type="expression" dxfId="6971" priority="7054">
      <formula>AND(BT16&gt;=6,FK16&lt;&gt;0, GetEquPower(C16,BN16, DJ16, FS16)=0)</formula>
    </cfRule>
    <cfRule type="expression" dxfId="6970" priority="7055">
      <formula>AND(BT16&gt;=6,FK16&lt;&gt;GetEquPower(C16,BN16, DJ16, FS16))</formula>
    </cfRule>
  </conditionalFormatting>
  <conditionalFormatting sqref="F17">
    <cfRule type="expression" dxfId="6969" priority="6898">
      <formula>F17&lt;&gt;RIGHT(SUBSTITUTE(E17,".",""),LEN(F17))</formula>
    </cfRule>
  </conditionalFormatting>
  <conditionalFormatting sqref="X17">
    <cfRule type="expression" dxfId="6968" priority="6892">
      <formula xml:space="preserve"> NOT(ISLOGICAL($X$2))</formula>
    </cfRule>
    <cfRule type="expression" dxfId="6967" priority="6897">
      <formula>AND(X17=TRUE,W17=FALSE)</formula>
    </cfRule>
  </conditionalFormatting>
  <conditionalFormatting sqref="Y17">
    <cfRule type="expression" dxfId="6966" priority="6896">
      <formula>OR(AND(X17=FALSE,INT(Y17)&gt;0),AND(X17=TRUE,INT(Y17)&lt;=0))</formula>
    </cfRule>
  </conditionalFormatting>
  <conditionalFormatting sqref="AA17">
    <cfRule type="expression" dxfId="6965" priority="6895">
      <formula>AND(Z17=FALSE,AA17&gt;0)</formula>
    </cfRule>
  </conditionalFormatting>
  <conditionalFormatting sqref="BV17:HY17">
    <cfRule type="containsErrors" dxfId="6964" priority="6894">
      <formula>ISERROR(BV17)</formula>
    </cfRule>
  </conditionalFormatting>
  <conditionalFormatting sqref="W17">
    <cfRule type="expression" dxfId="6963" priority="6893">
      <formula xml:space="preserve"> NOT(ISLOGICAL(W17))</formula>
    </cfRule>
  </conditionalFormatting>
  <conditionalFormatting sqref="Z17">
    <cfRule type="expression" dxfId="6962" priority="6891">
      <formula>NOT(ISLOGICAL($Z$2))</formula>
    </cfRule>
  </conditionalFormatting>
  <conditionalFormatting sqref="AB17">
    <cfRule type="expression" dxfId="6961" priority="6890">
      <formula>NOT(ISLOGICAL($AB$2))</formula>
    </cfRule>
  </conditionalFormatting>
  <conditionalFormatting sqref="AC17">
    <cfRule type="expression" dxfId="6960" priority="6889">
      <formula>NOT(ISLOGICAL($AC$2))</formula>
    </cfRule>
  </conditionalFormatting>
  <conditionalFormatting sqref="B17:BU17">
    <cfRule type="containsErrors" dxfId="6959" priority="6888">
      <formula>ISERROR(B17)</formula>
    </cfRule>
  </conditionalFormatting>
  <conditionalFormatting sqref="I17">
    <cfRule type="expression" dxfId="6958" priority="6887">
      <formula>NOT(ISNUMBER($I$2))</formula>
    </cfRule>
  </conditionalFormatting>
  <conditionalFormatting sqref="D17">
    <cfRule type="expression" dxfId="6957" priority="6886">
      <formula>ISBLANK($D$2)</formula>
    </cfRule>
  </conditionalFormatting>
  <conditionalFormatting sqref="DW17">
    <cfRule type="expression" dxfId="6956" priority="6899">
      <formula>AND(BO17&gt;=1,DW17&lt;&gt;0, GetEquPower(C17,BI17, CA17, FN17)=0)</formula>
    </cfRule>
    <cfRule type="expression" dxfId="6955" priority="6900">
      <formula>AND(BO17&gt;=1,DW17&lt;&gt;GetEquPower(C17,BI17, CA17, FN17))</formula>
    </cfRule>
  </conditionalFormatting>
  <conditionalFormatting sqref="DX17">
    <cfRule type="expression" dxfId="6954" priority="6901">
      <formula>AND(BO17&gt;=2,DX17&lt;&gt;0, GetEquPower(C17,BI17, CB17, FN17)=0)</formula>
    </cfRule>
    <cfRule type="expression" dxfId="6953" priority="6902">
      <formula>AND(BO17&gt;=2,DX17&lt;&gt;GetEquPower(C17,BI17, CB17, FN17))</formula>
    </cfRule>
  </conditionalFormatting>
  <conditionalFormatting sqref="DY17">
    <cfRule type="expression" dxfId="6952" priority="6903">
      <formula>AND(BO17&gt;=3,DY17&lt;&gt;0, GetEquPower(C17,BI17, CC17, FN17)=0)</formula>
    </cfRule>
    <cfRule type="expression" dxfId="6951" priority="6904">
      <formula>AND(BO17&gt;=3,DY17&lt;&gt;GetEquPower(C17,BI17, CC17, FN17))</formula>
    </cfRule>
  </conditionalFormatting>
  <conditionalFormatting sqref="ED17">
    <cfRule type="expression" dxfId="6950" priority="6905">
      <formula>AND(BP17&gt;=1,ED17&lt;&gt;0, GetEquPower(C17,BJ17, CG17, FO17)=0)</formula>
    </cfRule>
    <cfRule type="expression" dxfId="6949" priority="6906">
      <formula>AND(BP17&gt;=1,ED17&lt;&gt;GetEquPower(C17,BJ17, CG17, FO17))</formula>
    </cfRule>
  </conditionalFormatting>
  <conditionalFormatting sqref="EE17">
    <cfRule type="expression" dxfId="6948" priority="6907">
      <formula>AND(BP17&gt;=2,EE17&lt;&gt;0, GetEquPower(C17,BJ17, CH17, FO17)=0)</formula>
    </cfRule>
    <cfRule type="expression" dxfId="6947" priority="6908">
      <formula>AND(BP17&gt;=2,EE17&lt;&gt;GetEquPower(C17,BJ17, CH17, FO17))</formula>
    </cfRule>
  </conditionalFormatting>
  <conditionalFormatting sqref="EF17">
    <cfRule type="expression" dxfId="6946" priority="6909">
      <formula>AND(BP17&gt;=3,EF17&lt;&gt;0, GetEquPower(C17,BJ17, CI17, FO17)=0)</formula>
    </cfRule>
    <cfRule type="expression" dxfId="6945" priority="6910">
      <formula>AND(BP17&gt;=3,EF17&lt;&gt;GetEquPower(C17,BJ17, CI17, FO17))</formula>
    </cfRule>
  </conditionalFormatting>
  <conditionalFormatting sqref="EK17">
    <cfRule type="expression" dxfId="6944" priority="6911">
      <formula>AND(BQ17&gt;=1,EK17&lt;&gt;0, GetEquPower(C17,BK17, CM17, FP17)=0)</formula>
    </cfRule>
    <cfRule type="expression" dxfId="6943" priority="6912">
      <formula>AND(BQ17&gt;=1,EK17&lt;&gt;GetEquPower(C17,BK17, CM17, FP17))</formula>
    </cfRule>
  </conditionalFormatting>
  <conditionalFormatting sqref="EL17">
    <cfRule type="expression" dxfId="6942" priority="6913">
      <formula>AND(BQ17&gt;=2,EL17&lt;&gt;0, GetEquPower(C17,BK17, CN17, FP17)=0)</formula>
    </cfRule>
    <cfRule type="expression" dxfId="6941" priority="6914">
      <formula xml:space="preserve"> AND(BQ17&gt;=2,EL17&lt;&gt;GetEquPower(C17,BK17, CN17, FP17))</formula>
    </cfRule>
  </conditionalFormatting>
  <conditionalFormatting sqref="EM17">
    <cfRule type="expression" dxfId="6940" priority="6915">
      <formula>AND(BQ17&gt;=3,EM17&lt;&gt;0, GetEquPower(C17,BK17, CO17, FP17)=0)</formula>
    </cfRule>
    <cfRule type="expression" dxfId="6939" priority="6916">
      <formula xml:space="preserve"> AND(BQ17&gt;=3,EM17&lt;&gt;GetEquPower(C17,BK17, CO17, FP17))</formula>
    </cfRule>
  </conditionalFormatting>
  <conditionalFormatting sqref="ER17">
    <cfRule type="expression" dxfId="6938" priority="6917">
      <formula>AND(BR17&gt;=1,ER17&lt;&gt;0, GetEquPower(C17,BL17, CS17, FQ17)=0)</formula>
    </cfRule>
    <cfRule type="expression" dxfId="6937" priority="6918">
      <formula>AND(BR17&gt;=1,ER17&lt;&gt;GetEquPower(C17,BL17, CS17, FQ17))</formula>
    </cfRule>
  </conditionalFormatting>
  <conditionalFormatting sqref="ES17">
    <cfRule type="expression" dxfId="6936" priority="6919">
      <formula>AND(BR17&gt;=2,ES17&lt;&gt;0, GetEquPower(C17,BL17, CT17, FQ17)=0)</formula>
    </cfRule>
    <cfRule type="expression" dxfId="6935" priority="6920">
      <formula>AND(BR17&gt;=2,ES17&lt;&gt;GetEquPower(C17,BL17, CT17, FQ17))</formula>
    </cfRule>
  </conditionalFormatting>
  <conditionalFormatting sqref="ET17">
    <cfRule type="expression" dxfId="6934" priority="6921">
      <formula>AND(BR17&gt;=3,ET17&lt;&gt;0, GetEquPower(C17,BL17, CU17, FQ17)=0)</formula>
    </cfRule>
    <cfRule type="expression" dxfId="6933" priority="6922">
      <formula>AND(BR17&gt;=3,ET17&lt;&gt;GetEquPower(C17,BL17, CU17, FQ17))</formula>
    </cfRule>
  </conditionalFormatting>
  <conditionalFormatting sqref="EY17">
    <cfRule type="expression" dxfId="6932" priority="6923">
      <formula>AND(BS17&gt;=1,EY17&lt;&gt;0, GetEquPower(C17,BM17, CY17, FR17)=0)</formula>
    </cfRule>
    <cfRule type="expression" dxfId="6931" priority="6924">
      <formula>AND(BS17&gt;=1,EY17&lt;&gt;GetEquPower(C17,BM17, CY17, FR17))</formula>
    </cfRule>
  </conditionalFormatting>
  <conditionalFormatting sqref="EZ17">
    <cfRule type="expression" dxfId="6930" priority="6925">
      <formula>AND(BS17&gt;=2,EZ17&lt;&gt;0, GetEquPower(C17,BM17, CZ17, FR17)=0)</formula>
    </cfRule>
    <cfRule type="expression" dxfId="6929" priority="6926">
      <formula>AND(BS17&gt;=2,EZ17&lt;&gt;GetEquPower(C17,BM17, CZ17, FR17))</formula>
    </cfRule>
  </conditionalFormatting>
  <conditionalFormatting sqref="FA17">
    <cfRule type="expression" dxfId="6928" priority="6927">
      <formula>AND(BS17&gt;=3,FA17&lt;&gt;0, GetEquPower(C17,BM17, DA17, FR17)=0)</formula>
    </cfRule>
    <cfRule type="expression" dxfId="6927" priority="6928">
      <formula>AND(BS17&gt;=3,FA17&lt;&gt;GetEquPower(C17,BM17, DA17, FR17))</formula>
    </cfRule>
  </conditionalFormatting>
  <conditionalFormatting sqref="FF17">
    <cfRule type="expression" dxfId="6926" priority="6929">
      <formula>AND(BT17&gt;=1,FF17&lt;&gt;0, GetEquPower(C17,BN17, DE17, FS17)=0)</formula>
    </cfRule>
    <cfRule type="expression" dxfId="6925" priority="6930">
      <formula>AND(BT17&gt;=1,FF17&lt;&gt;GetEquPower(C17,BN17, DE17, FS17))</formula>
    </cfRule>
  </conditionalFormatting>
  <conditionalFormatting sqref="FG17">
    <cfRule type="expression" dxfId="6924" priority="6931">
      <formula>AND(BT17&gt;=2,FG17&lt;&gt;0, GetEquPower(C17,BN17, DF17, FS17)=0)</formula>
    </cfRule>
    <cfRule type="expression" dxfId="6923" priority="6932">
      <formula>AND(BT17&gt;=2,FG17&lt;&gt;GetEquPower(C17,BN17, DF17, FS17))</formula>
    </cfRule>
  </conditionalFormatting>
  <conditionalFormatting sqref="FH17">
    <cfRule type="expression" dxfId="6922" priority="6933">
      <formula>AND(BT17&gt;=3,FH17&lt;&gt;0, GetEquPower(C17,BN17, DG17, FS17)=0)</formula>
    </cfRule>
    <cfRule type="expression" dxfId="6921" priority="6934">
      <formula>AND(BT17&gt;=3,FH17&lt;&gt;GetEquPower(C17,BN17, DG17, FS17))</formula>
    </cfRule>
  </conditionalFormatting>
  <conditionalFormatting sqref="DZ17">
    <cfRule type="expression" dxfId="6920" priority="6935">
      <formula>AND(BO17&gt;=4,DZ17&lt;&gt;0, GetEquPower(C17,BI17, CD17, FN17)=0)</formula>
    </cfRule>
    <cfRule type="expression" dxfId="6919" priority="6936">
      <formula>AND(BO17&gt;=4, DZ17&lt;&gt;GetEquPower(C17,BI17, CD17, FN17))</formula>
    </cfRule>
  </conditionalFormatting>
  <conditionalFormatting sqref="EG17">
    <cfRule type="expression" dxfId="6918" priority="6937">
      <formula>AND(BP17&gt;=4,EG17&lt;&gt;0, GetEquPower(C17,BJ17, CJ17, FO17)=0)</formula>
    </cfRule>
    <cfRule type="expression" dxfId="6917" priority="6938">
      <formula>AND(BP17&gt;=4,EG17&lt;&gt;GetEquPower(C17,BJ17, CJ17, FO17))</formula>
    </cfRule>
  </conditionalFormatting>
  <conditionalFormatting sqref="EN17">
    <cfRule type="expression" dxfId="6916" priority="6939">
      <formula>AND(BQ17&gt;=4,EN17&lt;&gt;0, GetEquPower(C17,BK17, CP17, FP17)=0)</formula>
    </cfRule>
    <cfRule type="expression" dxfId="6915" priority="6940">
      <formula xml:space="preserve"> AND(BQ17&gt;=4,EN17&lt;&gt;GetEquPower(C17,BK17, CP17, FP17))</formula>
    </cfRule>
  </conditionalFormatting>
  <conditionalFormatting sqref="EU17">
    <cfRule type="expression" dxfId="6914" priority="6941">
      <formula>AND(BR17&gt;=4,EU17&lt;&gt;0, GetEquPower(C17,BL17, CV17, FQ17)=0)</formula>
    </cfRule>
    <cfRule type="expression" dxfId="6913" priority="6942">
      <formula>AND(BR17&gt;=4,EU17&lt;&gt;GetEquPower(C17,BL17, CV17, FQ17))</formula>
    </cfRule>
  </conditionalFormatting>
  <conditionalFormatting sqref="FB17">
    <cfRule type="expression" dxfId="6912" priority="6943">
      <formula>AND(BS17&gt;=4,FB17&lt;&gt;0, GetEquPower(C17,BM17, DB17, FR17)=0)</formula>
    </cfRule>
    <cfRule type="expression" dxfId="6911" priority="6944">
      <formula>AND(BS17&gt;=4,FB17&lt;&gt;GetEquPower(C17,BM17, DB17, FR17))</formula>
    </cfRule>
  </conditionalFormatting>
  <conditionalFormatting sqref="FI17">
    <cfRule type="expression" dxfId="6910" priority="6945">
      <formula>AND(BT17&gt;=4,FI17&lt;&gt;0, GetEquPower(C17,BN17, DH17, FS17)=0)</formula>
    </cfRule>
    <cfRule type="expression" dxfId="6909" priority="6946">
      <formula>AND(BT17&gt;=4,FI17&lt;&gt;GetEquPower(C17,BN17, DH17, FS17))</formula>
    </cfRule>
  </conditionalFormatting>
  <conditionalFormatting sqref="EA17">
    <cfRule type="expression" dxfId="6908" priority="6947">
      <formula>AND(BO17&gt;=5,EA17&lt;&gt;0, GetEquPower(C17,BI17, CE17, FN17)=0)</formula>
    </cfRule>
    <cfRule type="expression" dxfId="6907" priority="6948">
      <formula>AND(BO17&gt;=5, EA17&lt;&gt;GetEquPower(C17,BI17, CE17, FN17))</formula>
    </cfRule>
  </conditionalFormatting>
  <conditionalFormatting sqref="EB17">
    <cfRule type="expression" dxfId="6906" priority="6949">
      <formula>AND(BO17&gt;=6,EB17&lt;&gt;0, GetEquPower(C17,BI17, CF17, FN17)=0)</formula>
    </cfRule>
    <cfRule type="expression" dxfId="6905" priority="6950">
      <formula>AND(BO17&gt;=6, EB17&lt;&gt;GetEquPower(C17,BI17, CF17, FN17))</formula>
    </cfRule>
  </conditionalFormatting>
  <conditionalFormatting sqref="EH17">
    <cfRule type="expression" dxfId="6904" priority="6951">
      <formula>AND(BP17&gt;=5,EH17&lt;&gt;0, GetEquPower(C17,BJ17, CK17, FO17)=0)</formula>
    </cfRule>
    <cfRule type="expression" dxfId="6903" priority="6952">
      <formula>AND(BP17&gt;=5,EH17&lt;&gt;GetEquPower(C17,BJ17, CK17, FO17))</formula>
    </cfRule>
  </conditionalFormatting>
  <conditionalFormatting sqref="EI17">
    <cfRule type="expression" dxfId="6902" priority="6953">
      <formula>AND(BP17&gt;=6,EI17&lt;&gt;0, GetEquPower(C17,BJ17, CL17, FO17)=0)</formula>
    </cfRule>
    <cfRule type="expression" dxfId="6901" priority="6954">
      <formula>AND(BP17&gt;=6,EI17&lt;&gt;GetEquPower(C17,BJ17, CL17, FO17))</formula>
    </cfRule>
  </conditionalFormatting>
  <conditionalFormatting sqref="EO17">
    <cfRule type="expression" dxfId="6900" priority="6955">
      <formula>AND(BQ17&gt;=5,EO17&lt;&gt;0, GetEquPower(C17,BK17, CQ17, FP17)=0)</formula>
    </cfRule>
    <cfRule type="expression" dxfId="6899" priority="6956">
      <formula xml:space="preserve"> AND(BQ17&gt;=5,EO17&lt;&gt;GetEquPower(C17,BK17, CQ17, FP17))</formula>
    </cfRule>
  </conditionalFormatting>
  <conditionalFormatting sqref="EP17">
    <cfRule type="expression" dxfId="6898" priority="6957">
      <formula>AND(BQ17&gt;=6,EP17&lt;&gt;0, GetEquPower(C17,BK17, CR17, FP17)=0)</formula>
    </cfRule>
    <cfRule type="expression" dxfId="6897" priority="6958">
      <formula xml:space="preserve"> AND(BQ17&gt;=6,EP17&lt;&gt;GetEquPower(C17,BK17, CR17, FP17))</formula>
    </cfRule>
  </conditionalFormatting>
  <conditionalFormatting sqref="EV17">
    <cfRule type="expression" dxfId="6896" priority="6959">
      <formula>AND(BR17&gt;=5,EV17&lt;&gt;0, GetEquPower(C17,BL17, CW17, FQ17)=0)</formula>
    </cfRule>
    <cfRule type="expression" dxfId="6895" priority="6960">
      <formula>AND(BR17&gt;=5,EV17&lt;&gt;GetEquPower(C17,BL17, CW17, FQ17))</formula>
    </cfRule>
  </conditionalFormatting>
  <conditionalFormatting sqref="EW17">
    <cfRule type="expression" dxfId="6894" priority="6961">
      <formula>AND(BR17&gt;=6,EW17&lt;&gt;0, GetEquPower(C17,BL17, CX17, FQ17)=0)</formula>
    </cfRule>
    <cfRule type="expression" dxfId="6893" priority="6962">
      <formula>AND(BR17&gt;=6,EW17&lt;&gt;GetEquPower(C17,BL17, CX17, FQ17))</formula>
    </cfRule>
  </conditionalFormatting>
  <conditionalFormatting sqref="FC17">
    <cfRule type="expression" dxfId="6892" priority="6963">
      <formula>AND(BS17&gt;=5,FC17&lt;&gt;0, GetEquPower(C17,BM17, DC17, FR17)=0)</formula>
    </cfRule>
    <cfRule type="expression" dxfId="6891" priority="6964">
      <formula>AND(BS17&gt;=5,FC17&lt;&gt;GetEquPower(C17,BM17, DC17, FR17))</formula>
    </cfRule>
  </conditionalFormatting>
  <conditionalFormatting sqref="FD17">
    <cfRule type="expression" dxfId="6890" priority="6965">
      <formula>AND(BS17&gt;=6,FD17&lt;&gt;0, GetEquPower(C17,BM17, DD17, FR17)=0)</formula>
    </cfRule>
    <cfRule type="expression" dxfId="6889" priority="6966">
      <formula>AND(BS17&gt;=6,FD17&lt;&gt;GetEquPower(C17,BM17, DD17, FR17))</formula>
    </cfRule>
  </conditionalFormatting>
  <conditionalFormatting sqref="FJ17">
    <cfRule type="expression" dxfId="6888" priority="6967">
      <formula>AND(BT17&gt;=5,FJ17&lt;&gt;0, GetEquPower(C17,BN17, DI17, FS17)=0)</formula>
    </cfRule>
    <cfRule type="expression" dxfId="6887" priority="6968">
      <formula>AND(BT17&gt;=5,FJ17&lt;&gt;GetEquPower(C17,BN17, DI17, FS17))</formula>
    </cfRule>
  </conditionalFormatting>
  <conditionalFormatting sqref="FK17">
    <cfRule type="expression" dxfId="6886" priority="6969">
      <formula>AND(BT17&gt;=6,FK17&lt;&gt;0, GetEquPower(C17,BN17, DJ17, FS17)=0)</formula>
    </cfRule>
    <cfRule type="expression" dxfId="6885" priority="6970">
      <formula>AND(BT17&gt;=6,FK17&lt;&gt;GetEquPower(C17,BN17, DJ17, FS17))</formula>
    </cfRule>
  </conditionalFormatting>
  <conditionalFormatting sqref="F18">
    <cfRule type="expression" dxfId="6884" priority="6813">
      <formula>F18&lt;&gt;RIGHT(SUBSTITUTE(E18,".",""),LEN(F18))</formula>
    </cfRule>
  </conditionalFormatting>
  <conditionalFormatting sqref="X18">
    <cfRule type="expression" dxfId="6883" priority="6807">
      <formula xml:space="preserve"> NOT(ISLOGICAL($X$2))</formula>
    </cfRule>
    <cfRule type="expression" dxfId="6882" priority="6812">
      <formula>AND(X18=TRUE,W18=FALSE)</formula>
    </cfRule>
  </conditionalFormatting>
  <conditionalFormatting sqref="Y18">
    <cfRule type="expression" dxfId="6881" priority="6811">
      <formula>OR(AND(X18=FALSE,INT(Y18)&gt;0),AND(X18=TRUE,INT(Y18)&lt;=0))</formula>
    </cfRule>
  </conditionalFormatting>
  <conditionalFormatting sqref="AA18">
    <cfRule type="expression" dxfId="6880" priority="6810">
      <formula>AND(Z18=FALSE,AA18&gt;0)</formula>
    </cfRule>
  </conditionalFormatting>
  <conditionalFormatting sqref="BV18:HY18">
    <cfRule type="containsErrors" dxfId="6879" priority="6809">
      <formula>ISERROR(BV18)</formula>
    </cfRule>
  </conditionalFormatting>
  <conditionalFormatting sqref="W18">
    <cfRule type="expression" dxfId="6878" priority="6808">
      <formula xml:space="preserve"> NOT(ISLOGICAL(W18))</formula>
    </cfRule>
  </conditionalFormatting>
  <conditionalFormatting sqref="Z18">
    <cfRule type="expression" dxfId="6877" priority="6806">
      <formula>NOT(ISLOGICAL($Z$2))</formula>
    </cfRule>
  </conditionalFormatting>
  <conditionalFormatting sqref="AB18">
    <cfRule type="expression" dxfId="6876" priority="6805">
      <formula>NOT(ISLOGICAL($AB$2))</formula>
    </cfRule>
  </conditionalFormatting>
  <conditionalFormatting sqref="AC18">
    <cfRule type="expression" dxfId="6875" priority="6804">
      <formula>NOT(ISLOGICAL($AC$2))</formula>
    </cfRule>
  </conditionalFormatting>
  <conditionalFormatting sqref="B18:BU18">
    <cfRule type="containsErrors" dxfId="6874" priority="6803">
      <formula>ISERROR(B18)</formula>
    </cfRule>
  </conditionalFormatting>
  <conditionalFormatting sqref="I18">
    <cfRule type="expression" dxfId="6873" priority="6802">
      <formula>NOT(ISNUMBER($I$2))</formula>
    </cfRule>
  </conditionalFormatting>
  <conditionalFormatting sqref="D18">
    <cfRule type="expression" dxfId="6872" priority="6801">
      <formula>ISBLANK($D$2)</formula>
    </cfRule>
  </conditionalFormatting>
  <conditionalFormatting sqref="DW18">
    <cfRule type="expression" dxfId="6871" priority="6814">
      <formula>AND(BO18&gt;=1,DW18&lt;&gt;0, GetEquPower(C18,BI18, CA18, FN18)=0)</formula>
    </cfRule>
    <cfRule type="expression" dxfId="6870" priority="6815">
      <formula>AND(BO18&gt;=1,DW18&lt;&gt;GetEquPower(C18,BI18, CA18, FN18))</formula>
    </cfRule>
  </conditionalFormatting>
  <conditionalFormatting sqref="DX18">
    <cfRule type="expression" dxfId="6869" priority="6816">
      <formula>AND(BO18&gt;=2,DX18&lt;&gt;0, GetEquPower(C18,BI18, CB18, FN18)=0)</formula>
    </cfRule>
    <cfRule type="expression" dxfId="6868" priority="6817">
      <formula>AND(BO18&gt;=2,DX18&lt;&gt;GetEquPower(C18,BI18, CB18, FN18))</formula>
    </cfRule>
  </conditionalFormatting>
  <conditionalFormatting sqref="DY18">
    <cfRule type="expression" dxfId="6867" priority="6818">
      <formula>AND(BO18&gt;=3,DY18&lt;&gt;0, GetEquPower(C18,BI18, CC18, FN18)=0)</formula>
    </cfRule>
    <cfRule type="expression" dxfId="6866" priority="6819">
      <formula>AND(BO18&gt;=3,DY18&lt;&gt;GetEquPower(C18,BI18, CC18, FN18))</formula>
    </cfRule>
  </conditionalFormatting>
  <conditionalFormatting sqref="ED18">
    <cfRule type="expression" dxfId="6865" priority="6820">
      <formula>AND(BP18&gt;=1,ED18&lt;&gt;0, GetEquPower(C18,BJ18, CG18, FO18)=0)</formula>
    </cfRule>
    <cfRule type="expression" dxfId="6864" priority="6821">
      <formula>AND(BP18&gt;=1,ED18&lt;&gt;GetEquPower(C18,BJ18, CG18, FO18))</formula>
    </cfRule>
  </conditionalFormatting>
  <conditionalFormatting sqref="EE18">
    <cfRule type="expression" dxfId="6863" priority="6822">
      <formula>AND(BP18&gt;=2,EE18&lt;&gt;0, GetEquPower(C18,BJ18, CH18, FO18)=0)</formula>
    </cfRule>
    <cfRule type="expression" dxfId="6862" priority="6823">
      <formula>AND(BP18&gt;=2,EE18&lt;&gt;GetEquPower(C18,BJ18, CH18, FO18))</formula>
    </cfRule>
  </conditionalFormatting>
  <conditionalFormatting sqref="EF18">
    <cfRule type="expression" dxfId="6861" priority="6824">
      <formula>AND(BP18&gt;=3,EF18&lt;&gt;0, GetEquPower(C18,BJ18, CI18, FO18)=0)</formula>
    </cfRule>
    <cfRule type="expression" dxfId="6860" priority="6825">
      <formula>AND(BP18&gt;=3,EF18&lt;&gt;GetEquPower(C18,BJ18, CI18, FO18))</formula>
    </cfRule>
  </conditionalFormatting>
  <conditionalFormatting sqref="EK18">
    <cfRule type="expression" dxfId="6859" priority="6826">
      <formula>AND(BQ18&gt;=1,EK18&lt;&gt;0, GetEquPower(C18,BK18, CM18, FP18)=0)</formula>
    </cfRule>
    <cfRule type="expression" dxfId="6858" priority="6827">
      <formula>AND(BQ18&gt;=1,EK18&lt;&gt;GetEquPower(C18,BK18, CM18, FP18))</formula>
    </cfRule>
  </conditionalFormatting>
  <conditionalFormatting sqref="EL18">
    <cfRule type="expression" dxfId="6857" priority="6828">
      <formula>AND(BQ18&gt;=2,EL18&lt;&gt;0, GetEquPower(C18,BK18, CN18, FP18)=0)</formula>
    </cfRule>
    <cfRule type="expression" dxfId="6856" priority="6829">
      <formula xml:space="preserve"> AND(BQ18&gt;=2,EL18&lt;&gt;GetEquPower(C18,BK18, CN18, FP18))</formula>
    </cfRule>
  </conditionalFormatting>
  <conditionalFormatting sqref="EM18">
    <cfRule type="expression" dxfId="6855" priority="6830">
      <formula>AND(BQ18&gt;=3,EM18&lt;&gt;0, GetEquPower(C18,BK18, CO18, FP18)=0)</formula>
    </cfRule>
    <cfRule type="expression" dxfId="6854" priority="6831">
      <formula xml:space="preserve"> AND(BQ18&gt;=3,EM18&lt;&gt;GetEquPower(C18,BK18, CO18, FP18))</formula>
    </cfRule>
  </conditionalFormatting>
  <conditionalFormatting sqref="ER18">
    <cfRule type="expression" dxfId="6853" priority="6832">
      <formula>AND(BR18&gt;=1,ER18&lt;&gt;0, GetEquPower(C18,BL18, CS18, FQ18)=0)</formula>
    </cfRule>
    <cfRule type="expression" dxfId="6852" priority="6833">
      <formula>AND(BR18&gt;=1,ER18&lt;&gt;GetEquPower(C18,BL18, CS18, FQ18))</formula>
    </cfRule>
  </conditionalFormatting>
  <conditionalFormatting sqref="ES18">
    <cfRule type="expression" dxfId="6851" priority="6834">
      <formula>AND(BR18&gt;=2,ES18&lt;&gt;0, GetEquPower(C18,BL18, CT18, FQ18)=0)</formula>
    </cfRule>
    <cfRule type="expression" dxfId="6850" priority="6835">
      <formula>AND(BR18&gt;=2,ES18&lt;&gt;GetEquPower(C18,BL18, CT18, FQ18))</formula>
    </cfRule>
  </conditionalFormatting>
  <conditionalFormatting sqref="ET18">
    <cfRule type="expression" dxfId="6849" priority="6836">
      <formula>AND(BR18&gt;=3,ET18&lt;&gt;0, GetEquPower(C18,BL18, CU18, FQ18)=0)</formula>
    </cfRule>
    <cfRule type="expression" dxfId="6848" priority="6837">
      <formula>AND(BR18&gt;=3,ET18&lt;&gt;GetEquPower(C18,BL18, CU18, FQ18))</formula>
    </cfRule>
  </conditionalFormatting>
  <conditionalFormatting sqref="EY18">
    <cfRule type="expression" dxfId="6847" priority="6838">
      <formula>AND(BS18&gt;=1,EY18&lt;&gt;0, GetEquPower(C18,BM18, CY18, FR18)=0)</formula>
    </cfRule>
    <cfRule type="expression" dxfId="6846" priority="6839">
      <formula>AND(BS18&gt;=1,EY18&lt;&gt;GetEquPower(C18,BM18, CY18, FR18))</formula>
    </cfRule>
  </conditionalFormatting>
  <conditionalFormatting sqref="EZ18">
    <cfRule type="expression" dxfId="6845" priority="6840">
      <formula>AND(BS18&gt;=2,EZ18&lt;&gt;0, GetEquPower(C18,BM18, CZ18, FR18)=0)</formula>
    </cfRule>
    <cfRule type="expression" dxfId="6844" priority="6841">
      <formula>AND(BS18&gt;=2,EZ18&lt;&gt;GetEquPower(C18,BM18, CZ18, FR18))</formula>
    </cfRule>
  </conditionalFormatting>
  <conditionalFormatting sqref="FA18">
    <cfRule type="expression" dxfId="6843" priority="6842">
      <formula>AND(BS18&gt;=3,FA18&lt;&gt;0, GetEquPower(C18,BM18, DA18, FR18)=0)</formula>
    </cfRule>
    <cfRule type="expression" dxfId="6842" priority="6843">
      <formula>AND(BS18&gt;=3,FA18&lt;&gt;GetEquPower(C18,BM18, DA18, FR18))</formula>
    </cfRule>
  </conditionalFormatting>
  <conditionalFormatting sqref="FF18">
    <cfRule type="expression" dxfId="6841" priority="6844">
      <formula>AND(BT18&gt;=1,FF18&lt;&gt;0, GetEquPower(C18,BN18, DE18, FS18)=0)</formula>
    </cfRule>
    <cfRule type="expression" dxfId="6840" priority="6845">
      <formula>AND(BT18&gt;=1,FF18&lt;&gt;GetEquPower(C18,BN18, DE18, FS18))</formula>
    </cfRule>
  </conditionalFormatting>
  <conditionalFormatting sqref="FG18">
    <cfRule type="expression" dxfId="6839" priority="6846">
      <formula>AND(BT18&gt;=2,FG18&lt;&gt;0, GetEquPower(C18,BN18, DF18, FS18)=0)</formula>
    </cfRule>
    <cfRule type="expression" dxfId="6838" priority="6847">
      <formula>AND(BT18&gt;=2,FG18&lt;&gt;GetEquPower(C18,BN18, DF18, FS18))</formula>
    </cfRule>
  </conditionalFormatting>
  <conditionalFormatting sqref="FH18">
    <cfRule type="expression" dxfId="6837" priority="6848">
      <formula>AND(BT18&gt;=3,FH18&lt;&gt;0, GetEquPower(C18,BN18, DG18, FS18)=0)</formula>
    </cfRule>
    <cfRule type="expression" dxfId="6836" priority="6849">
      <formula>AND(BT18&gt;=3,FH18&lt;&gt;GetEquPower(C18,BN18, DG18, FS18))</formula>
    </cfRule>
  </conditionalFormatting>
  <conditionalFormatting sqref="DZ18">
    <cfRule type="expression" dxfId="6835" priority="6850">
      <formula>AND(BO18&gt;=4,DZ18&lt;&gt;0, GetEquPower(C18,BI18, CD18, FN18)=0)</formula>
    </cfRule>
    <cfRule type="expression" dxfId="6834" priority="6851">
      <formula>AND(BO18&gt;=4, DZ18&lt;&gt;GetEquPower(C18,BI18, CD18, FN18))</formula>
    </cfRule>
  </conditionalFormatting>
  <conditionalFormatting sqref="EG18">
    <cfRule type="expression" dxfId="6833" priority="6852">
      <formula>AND(BP18&gt;=4,EG18&lt;&gt;0, GetEquPower(C18,BJ18, CJ18, FO18)=0)</formula>
    </cfRule>
    <cfRule type="expression" dxfId="6832" priority="6853">
      <formula>AND(BP18&gt;=4,EG18&lt;&gt;GetEquPower(C18,BJ18, CJ18, FO18))</formula>
    </cfRule>
  </conditionalFormatting>
  <conditionalFormatting sqref="EN18">
    <cfRule type="expression" dxfId="6831" priority="6854">
      <formula>AND(BQ18&gt;=4,EN18&lt;&gt;0, GetEquPower(C18,BK18, CP18, FP18)=0)</formula>
    </cfRule>
    <cfRule type="expression" dxfId="6830" priority="6855">
      <formula xml:space="preserve"> AND(BQ18&gt;=4,EN18&lt;&gt;GetEquPower(C18,BK18, CP18, FP18))</formula>
    </cfRule>
  </conditionalFormatting>
  <conditionalFormatting sqref="EU18">
    <cfRule type="expression" dxfId="6829" priority="6856">
      <formula>AND(BR18&gt;=4,EU18&lt;&gt;0, GetEquPower(C18,BL18, CV18, FQ18)=0)</formula>
    </cfRule>
    <cfRule type="expression" dxfId="6828" priority="6857">
      <formula>AND(BR18&gt;=4,EU18&lt;&gt;GetEquPower(C18,BL18, CV18, FQ18))</formula>
    </cfRule>
  </conditionalFormatting>
  <conditionalFormatting sqref="FB18">
    <cfRule type="expression" dxfId="6827" priority="6858">
      <formula>AND(BS18&gt;=4,FB18&lt;&gt;0, GetEquPower(C18,BM18, DB18, FR18)=0)</formula>
    </cfRule>
    <cfRule type="expression" dxfId="6826" priority="6859">
      <formula>AND(BS18&gt;=4,FB18&lt;&gt;GetEquPower(C18,BM18, DB18, FR18))</formula>
    </cfRule>
  </conditionalFormatting>
  <conditionalFormatting sqref="FI18">
    <cfRule type="expression" dxfId="6825" priority="6860">
      <formula>AND(BT18&gt;=4,FI18&lt;&gt;0, GetEquPower(C18,BN18, DH18, FS18)=0)</formula>
    </cfRule>
    <cfRule type="expression" dxfId="6824" priority="6861">
      <formula>AND(BT18&gt;=4,FI18&lt;&gt;GetEquPower(C18,BN18, DH18, FS18))</formula>
    </cfRule>
  </conditionalFormatting>
  <conditionalFormatting sqref="EA18">
    <cfRule type="expression" dxfId="6823" priority="6862">
      <formula>AND(BO18&gt;=5,EA18&lt;&gt;0, GetEquPower(C18,BI18, CE18, FN18)=0)</formula>
    </cfRule>
    <cfRule type="expression" dxfId="6822" priority="6863">
      <formula>AND(BO18&gt;=5, EA18&lt;&gt;GetEquPower(C18,BI18, CE18, FN18))</formula>
    </cfRule>
  </conditionalFormatting>
  <conditionalFormatting sqref="EB18">
    <cfRule type="expression" dxfId="6821" priority="6864">
      <formula>AND(BO18&gt;=6,EB18&lt;&gt;0, GetEquPower(C18,BI18, CF18, FN18)=0)</formula>
    </cfRule>
    <cfRule type="expression" dxfId="6820" priority="6865">
      <formula>AND(BO18&gt;=6, EB18&lt;&gt;GetEquPower(C18,BI18, CF18, FN18))</formula>
    </cfRule>
  </conditionalFormatting>
  <conditionalFormatting sqref="EH18">
    <cfRule type="expression" dxfId="6819" priority="6866">
      <formula>AND(BP18&gt;=5,EH18&lt;&gt;0, GetEquPower(C18,BJ18, CK18, FO18)=0)</formula>
    </cfRule>
    <cfRule type="expression" dxfId="6818" priority="6867">
      <formula>AND(BP18&gt;=5,EH18&lt;&gt;GetEquPower(C18,BJ18, CK18, FO18))</formula>
    </cfRule>
  </conditionalFormatting>
  <conditionalFormatting sqref="EI18">
    <cfRule type="expression" dxfId="6817" priority="6868">
      <formula>AND(BP18&gt;=6,EI18&lt;&gt;0, GetEquPower(C18,BJ18, CL18, FO18)=0)</formula>
    </cfRule>
    <cfRule type="expression" dxfId="6816" priority="6869">
      <formula>AND(BP18&gt;=6,EI18&lt;&gt;GetEquPower(C18,BJ18, CL18, FO18))</formula>
    </cfRule>
  </conditionalFormatting>
  <conditionalFormatting sqref="EO18">
    <cfRule type="expression" dxfId="6815" priority="6870">
      <formula>AND(BQ18&gt;=5,EO18&lt;&gt;0, GetEquPower(C18,BK18, CQ18, FP18)=0)</formula>
    </cfRule>
    <cfRule type="expression" dxfId="6814" priority="6871">
      <formula xml:space="preserve"> AND(BQ18&gt;=5,EO18&lt;&gt;GetEquPower(C18,BK18, CQ18, FP18))</formula>
    </cfRule>
  </conditionalFormatting>
  <conditionalFormatting sqref="EP18">
    <cfRule type="expression" dxfId="6813" priority="6872">
      <formula>AND(BQ18&gt;=6,EP18&lt;&gt;0, GetEquPower(C18,BK18, CR18, FP18)=0)</formula>
    </cfRule>
    <cfRule type="expression" dxfId="6812" priority="6873">
      <formula xml:space="preserve"> AND(BQ18&gt;=6,EP18&lt;&gt;GetEquPower(C18,BK18, CR18, FP18))</formula>
    </cfRule>
  </conditionalFormatting>
  <conditionalFormatting sqref="EV18">
    <cfRule type="expression" dxfId="6811" priority="6874">
      <formula>AND(BR18&gt;=5,EV18&lt;&gt;0, GetEquPower(C18,BL18, CW18, FQ18)=0)</formula>
    </cfRule>
    <cfRule type="expression" dxfId="6810" priority="6875">
      <formula>AND(BR18&gt;=5,EV18&lt;&gt;GetEquPower(C18,BL18, CW18, FQ18))</formula>
    </cfRule>
  </conditionalFormatting>
  <conditionalFormatting sqref="EW18">
    <cfRule type="expression" dxfId="6809" priority="6876">
      <formula>AND(BR18&gt;=6,EW18&lt;&gt;0, GetEquPower(C18,BL18, CX18, FQ18)=0)</formula>
    </cfRule>
    <cfRule type="expression" dxfId="6808" priority="6877">
      <formula>AND(BR18&gt;=6,EW18&lt;&gt;GetEquPower(C18,BL18, CX18, FQ18))</formula>
    </cfRule>
  </conditionalFormatting>
  <conditionalFormatting sqref="FC18">
    <cfRule type="expression" dxfId="6807" priority="6878">
      <formula>AND(BS18&gt;=5,FC18&lt;&gt;0, GetEquPower(C18,BM18, DC18, FR18)=0)</formula>
    </cfRule>
    <cfRule type="expression" dxfId="6806" priority="6879">
      <formula>AND(BS18&gt;=5,FC18&lt;&gt;GetEquPower(C18,BM18, DC18, FR18))</formula>
    </cfRule>
  </conditionalFormatting>
  <conditionalFormatting sqref="FD18">
    <cfRule type="expression" dxfId="6805" priority="6880">
      <formula>AND(BS18&gt;=6,FD18&lt;&gt;0, GetEquPower(C18,BM18, DD18, FR18)=0)</formula>
    </cfRule>
    <cfRule type="expression" dxfId="6804" priority="6881">
      <formula>AND(BS18&gt;=6,FD18&lt;&gt;GetEquPower(C18,BM18, DD18, FR18))</formula>
    </cfRule>
  </conditionalFormatting>
  <conditionalFormatting sqref="FJ18">
    <cfRule type="expression" dxfId="6803" priority="6882">
      <formula>AND(BT18&gt;=5,FJ18&lt;&gt;0, GetEquPower(C18,BN18, DI18, FS18)=0)</formula>
    </cfRule>
    <cfRule type="expression" dxfId="6802" priority="6883">
      <formula>AND(BT18&gt;=5,FJ18&lt;&gt;GetEquPower(C18,BN18, DI18, FS18))</formula>
    </cfRule>
  </conditionalFormatting>
  <conditionalFormatting sqref="FK18">
    <cfRule type="expression" dxfId="6801" priority="6884">
      <formula>AND(BT18&gt;=6,FK18&lt;&gt;0, GetEquPower(C18,BN18, DJ18, FS18)=0)</formula>
    </cfRule>
    <cfRule type="expression" dxfId="6800" priority="6885">
      <formula>AND(BT18&gt;=6,FK18&lt;&gt;GetEquPower(C18,BN18, DJ18, FS18))</formula>
    </cfRule>
  </conditionalFormatting>
  <conditionalFormatting sqref="F19">
    <cfRule type="expression" dxfId="6799" priority="6728">
      <formula>F19&lt;&gt;RIGHT(SUBSTITUTE(E19,".",""),LEN(F19))</formula>
    </cfRule>
  </conditionalFormatting>
  <conditionalFormatting sqref="X19">
    <cfRule type="expression" dxfId="6798" priority="6722">
      <formula xml:space="preserve"> NOT(ISLOGICAL($X$2))</formula>
    </cfRule>
    <cfRule type="expression" dxfId="6797" priority="6727">
      <formula>AND(X19=TRUE,W19=FALSE)</formula>
    </cfRule>
  </conditionalFormatting>
  <conditionalFormatting sqref="Y19">
    <cfRule type="expression" dxfId="6796" priority="6726">
      <formula>OR(AND(X19=FALSE,INT(Y19)&gt;0),AND(X19=TRUE,INT(Y19)&lt;=0))</formula>
    </cfRule>
  </conditionalFormatting>
  <conditionalFormatting sqref="AA19">
    <cfRule type="expression" dxfId="6795" priority="6725">
      <formula>AND(Z19=FALSE,AA19&gt;0)</formula>
    </cfRule>
  </conditionalFormatting>
  <conditionalFormatting sqref="BV19:HY19">
    <cfRule type="containsErrors" dxfId="6794" priority="6724">
      <formula>ISERROR(BV19)</formula>
    </cfRule>
  </conditionalFormatting>
  <conditionalFormatting sqref="W19">
    <cfRule type="expression" dxfId="6793" priority="6723">
      <formula xml:space="preserve"> NOT(ISLOGICAL(W19))</formula>
    </cfRule>
  </conditionalFormatting>
  <conditionalFormatting sqref="Z19">
    <cfRule type="expression" dxfId="6792" priority="6721">
      <formula>NOT(ISLOGICAL($Z$2))</formula>
    </cfRule>
  </conditionalFormatting>
  <conditionalFormatting sqref="AB19">
    <cfRule type="expression" dxfId="6791" priority="6720">
      <formula>NOT(ISLOGICAL($AB$2))</formula>
    </cfRule>
  </conditionalFormatting>
  <conditionalFormatting sqref="AC19">
    <cfRule type="expression" dxfId="6790" priority="6719">
      <formula>NOT(ISLOGICAL($AC$2))</formula>
    </cfRule>
  </conditionalFormatting>
  <conditionalFormatting sqref="B19:BU19">
    <cfRule type="containsErrors" dxfId="6789" priority="6718">
      <formula>ISERROR(B19)</formula>
    </cfRule>
  </conditionalFormatting>
  <conditionalFormatting sqref="I19">
    <cfRule type="expression" dxfId="6788" priority="6717">
      <formula>NOT(ISNUMBER($I$2))</formula>
    </cfRule>
  </conditionalFormatting>
  <conditionalFormatting sqref="D19">
    <cfRule type="expression" dxfId="6787" priority="6716">
      <formula>ISBLANK($D$2)</formula>
    </cfRule>
  </conditionalFormatting>
  <conditionalFormatting sqref="DW19">
    <cfRule type="expression" dxfId="6786" priority="6729">
      <formula>AND(BO19&gt;=1,DW19&lt;&gt;0, GetEquPower(C19,BI19, CA19, FN19)=0)</formula>
    </cfRule>
    <cfRule type="expression" dxfId="6785" priority="6730">
      <formula>AND(BO19&gt;=1,DW19&lt;&gt;GetEquPower(C19,BI19, CA19, FN19))</formula>
    </cfRule>
  </conditionalFormatting>
  <conditionalFormatting sqref="DX19">
    <cfRule type="expression" dxfId="6784" priority="6731">
      <formula>AND(BO19&gt;=2,DX19&lt;&gt;0, GetEquPower(C19,BI19, CB19, FN19)=0)</formula>
    </cfRule>
    <cfRule type="expression" dxfId="6783" priority="6732">
      <formula>AND(BO19&gt;=2,DX19&lt;&gt;GetEquPower(C19,BI19, CB19, FN19))</formula>
    </cfRule>
  </conditionalFormatting>
  <conditionalFormatting sqref="DY19">
    <cfRule type="expression" dxfId="6782" priority="6733">
      <formula>AND(BO19&gt;=3,DY19&lt;&gt;0, GetEquPower(C19,BI19, CC19, FN19)=0)</formula>
    </cfRule>
    <cfRule type="expression" dxfId="6781" priority="6734">
      <formula>AND(BO19&gt;=3,DY19&lt;&gt;GetEquPower(C19,BI19, CC19, FN19))</formula>
    </cfRule>
  </conditionalFormatting>
  <conditionalFormatting sqref="ED19">
    <cfRule type="expression" dxfId="6780" priority="6735">
      <formula>AND(BP19&gt;=1,ED19&lt;&gt;0, GetEquPower(C19,BJ19, CG19, FO19)=0)</formula>
    </cfRule>
    <cfRule type="expression" dxfId="6779" priority="6736">
      <formula>AND(BP19&gt;=1,ED19&lt;&gt;GetEquPower(C19,BJ19, CG19, FO19))</formula>
    </cfRule>
  </conditionalFormatting>
  <conditionalFormatting sqref="EE19">
    <cfRule type="expression" dxfId="6778" priority="6737">
      <formula>AND(BP19&gt;=2,EE19&lt;&gt;0, GetEquPower(C19,BJ19, CH19, FO19)=0)</formula>
    </cfRule>
    <cfRule type="expression" dxfId="6777" priority="6738">
      <formula>AND(BP19&gt;=2,EE19&lt;&gt;GetEquPower(C19,BJ19, CH19, FO19))</formula>
    </cfRule>
  </conditionalFormatting>
  <conditionalFormatting sqref="EF19">
    <cfRule type="expression" dxfId="6776" priority="6739">
      <formula>AND(BP19&gt;=3,EF19&lt;&gt;0, GetEquPower(C19,BJ19, CI19, FO19)=0)</formula>
    </cfRule>
    <cfRule type="expression" dxfId="6775" priority="6740">
      <formula>AND(BP19&gt;=3,EF19&lt;&gt;GetEquPower(C19,BJ19, CI19, FO19))</formula>
    </cfRule>
  </conditionalFormatting>
  <conditionalFormatting sqref="EK19">
    <cfRule type="expression" dxfId="6774" priority="6741">
      <formula>AND(BQ19&gt;=1,EK19&lt;&gt;0, GetEquPower(C19,BK19, CM19, FP19)=0)</formula>
    </cfRule>
    <cfRule type="expression" dxfId="6773" priority="6742">
      <formula>AND(BQ19&gt;=1,EK19&lt;&gt;GetEquPower(C19,BK19, CM19, FP19))</formula>
    </cfRule>
  </conditionalFormatting>
  <conditionalFormatting sqref="EL19">
    <cfRule type="expression" dxfId="6772" priority="6743">
      <formula>AND(BQ19&gt;=2,EL19&lt;&gt;0, GetEquPower(C19,BK19, CN19, FP19)=0)</formula>
    </cfRule>
    <cfRule type="expression" dxfId="6771" priority="6744">
      <formula xml:space="preserve"> AND(BQ19&gt;=2,EL19&lt;&gt;GetEquPower(C19,BK19, CN19, FP19))</formula>
    </cfRule>
  </conditionalFormatting>
  <conditionalFormatting sqref="EM19">
    <cfRule type="expression" dxfId="6770" priority="6745">
      <formula>AND(BQ19&gt;=3,EM19&lt;&gt;0, GetEquPower(C19,BK19, CO19, FP19)=0)</formula>
    </cfRule>
    <cfRule type="expression" dxfId="6769" priority="6746">
      <formula xml:space="preserve"> AND(BQ19&gt;=3,EM19&lt;&gt;GetEquPower(C19,BK19, CO19, FP19))</formula>
    </cfRule>
  </conditionalFormatting>
  <conditionalFormatting sqref="ER19">
    <cfRule type="expression" dxfId="6768" priority="6747">
      <formula>AND(BR19&gt;=1,ER19&lt;&gt;0, GetEquPower(C19,BL19, CS19, FQ19)=0)</formula>
    </cfRule>
    <cfRule type="expression" dxfId="6767" priority="6748">
      <formula>AND(BR19&gt;=1,ER19&lt;&gt;GetEquPower(C19,BL19, CS19, FQ19))</formula>
    </cfRule>
  </conditionalFormatting>
  <conditionalFormatting sqref="ES19">
    <cfRule type="expression" dxfId="6766" priority="6749">
      <formula>AND(BR19&gt;=2,ES19&lt;&gt;0, GetEquPower(C19,BL19, CT19, FQ19)=0)</formula>
    </cfRule>
    <cfRule type="expression" dxfId="6765" priority="6750">
      <formula>AND(BR19&gt;=2,ES19&lt;&gt;GetEquPower(C19,BL19, CT19, FQ19))</formula>
    </cfRule>
  </conditionalFormatting>
  <conditionalFormatting sqref="ET19">
    <cfRule type="expression" dxfId="6764" priority="6751">
      <formula>AND(BR19&gt;=3,ET19&lt;&gt;0, GetEquPower(C19,BL19, CU19, FQ19)=0)</formula>
    </cfRule>
    <cfRule type="expression" dxfId="6763" priority="6752">
      <formula>AND(BR19&gt;=3,ET19&lt;&gt;GetEquPower(C19,BL19, CU19, FQ19))</formula>
    </cfRule>
  </conditionalFormatting>
  <conditionalFormatting sqref="EY19">
    <cfRule type="expression" dxfId="6762" priority="6753">
      <formula>AND(BS19&gt;=1,EY19&lt;&gt;0, GetEquPower(C19,BM19, CY19, FR19)=0)</formula>
    </cfRule>
    <cfRule type="expression" dxfId="6761" priority="6754">
      <formula>AND(BS19&gt;=1,EY19&lt;&gt;GetEquPower(C19,BM19, CY19, FR19))</formula>
    </cfRule>
  </conditionalFormatting>
  <conditionalFormatting sqref="EZ19">
    <cfRule type="expression" dxfId="6760" priority="6755">
      <formula>AND(BS19&gt;=2,EZ19&lt;&gt;0, GetEquPower(C19,BM19, CZ19, FR19)=0)</formula>
    </cfRule>
    <cfRule type="expression" dxfId="6759" priority="6756">
      <formula>AND(BS19&gt;=2,EZ19&lt;&gt;GetEquPower(C19,BM19, CZ19, FR19))</formula>
    </cfRule>
  </conditionalFormatting>
  <conditionalFormatting sqref="FA19">
    <cfRule type="expression" dxfId="6758" priority="6757">
      <formula>AND(BS19&gt;=3,FA19&lt;&gt;0, GetEquPower(C19,BM19, DA19, FR19)=0)</formula>
    </cfRule>
    <cfRule type="expression" dxfId="6757" priority="6758">
      <formula>AND(BS19&gt;=3,FA19&lt;&gt;GetEquPower(C19,BM19, DA19, FR19))</formula>
    </cfRule>
  </conditionalFormatting>
  <conditionalFormatting sqref="FF19">
    <cfRule type="expression" dxfId="6756" priority="6759">
      <formula>AND(BT19&gt;=1,FF19&lt;&gt;0, GetEquPower(C19,BN19, DE19, FS19)=0)</formula>
    </cfRule>
    <cfRule type="expression" dxfId="6755" priority="6760">
      <formula>AND(BT19&gt;=1,FF19&lt;&gt;GetEquPower(C19,BN19, DE19, FS19))</formula>
    </cfRule>
  </conditionalFormatting>
  <conditionalFormatting sqref="FG19">
    <cfRule type="expression" dxfId="6754" priority="6761">
      <formula>AND(BT19&gt;=2,FG19&lt;&gt;0, GetEquPower(C19,BN19, DF19, FS19)=0)</formula>
    </cfRule>
    <cfRule type="expression" dxfId="6753" priority="6762">
      <formula>AND(BT19&gt;=2,FG19&lt;&gt;GetEquPower(C19,BN19, DF19, FS19))</formula>
    </cfRule>
  </conditionalFormatting>
  <conditionalFormatting sqref="FH19">
    <cfRule type="expression" dxfId="6752" priority="6763">
      <formula>AND(BT19&gt;=3,FH19&lt;&gt;0, GetEquPower(C19,BN19, DG19, FS19)=0)</formula>
    </cfRule>
    <cfRule type="expression" dxfId="6751" priority="6764">
      <formula>AND(BT19&gt;=3,FH19&lt;&gt;GetEquPower(C19,BN19, DG19, FS19))</formula>
    </cfRule>
  </conditionalFormatting>
  <conditionalFormatting sqref="DZ19">
    <cfRule type="expression" dxfId="6750" priority="6765">
      <formula>AND(BO19&gt;=4,DZ19&lt;&gt;0, GetEquPower(C19,BI19, CD19, FN19)=0)</formula>
    </cfRule>
    <cfRule type="expression" dxfId="6749" priority="6766">
      <formula>AND(BO19&gt;=4, DZ19&lt;&gt;GetEquPower(C19,BI19, CD19, FN19))</formula>
    </cfRule>
  </conditionalFormatting>
  <conditionalFormatting sqref="EG19">
    <cfRule type="expression" dxfId="6748" priority="6767">
      <formula>AND(BP19&gt;=4,EG19&lt;&gt;0, GetEquPower(C19,BJ19, CJ19, FO19)=0)</formula>
    </cfRule>
    <cfRule type="expression" dxfId="6747" priority="6768">
      <formula>AND(BP19&gt;=4,EG19&lt;&gt;GetEquPower(C19,BJ19, CJ19, FO19))</formula>
    </cfRule>
  </conditionalFormatting>
  <conditionalFormatting sqref="EN19">
    <cfRule type="expression" dxfId="6746" priority="6769">
      <formula>AND(BQ19&gt;=4,EN19&lt;&gt;0, GetEquPower(C19,BK19, CP19, FP19)=0)</formula>
    </cfRule>
    <cfRule type="expression" dxfId="6745" priority="6770">
      <formula xml:space="preserve"> AND(BQ19&gt;=4,EN19&lt;&gt;GetEquPower(C19,BK19, CP19, FP19))</formula>
    </cfRule>
  </conditionalFormatting>
  <conditionalFormatting sqref="EU19">
    <cfRule type="expression" dxfId="6744" priority="6771">
      <formula>AND(BR19&gt;=4,EU19&lt;&gt;0, GetEquPower(C19,BL19, CV19, FQ19)=0)</formula>
    </cfRule>
    <cfRule type="expression" dxfId="6743" priority="6772">
      <formula>AND(BR19&gt;=4,EU19&lt;&gt;GetEquPower(C19,BL19, CV19, FQ19))</formula>
    </cfRule>
  </conditionalFormatting>
  <conditionalFormatting sqref="FB19">
    <cfRule type="expression" dxfId="6742" priority="6773">
      <formula>AND(BS19&gt;=4,FB19&lt;&gt;0, GetEquPower(C19,BM19, DB19, FR19)=0)</formula>
    </cfRule>
    <cfRule type="expression" dxfId="6741" priority="6774">
      <formula>AND(BS19&gt;=4,FB19&lt;&gt;GetEquPower(C19,BM19, DB19, FR19))</formula>
    </cfRule>
  </conditionalFormatting>
  <conditionalFormatting sqref="FI19">
    <cfRule type="expression" dxfId="6740" priority="6775">
      <formula>AND(BT19&gt;=4,FI19&lt;&gt;0, GetEquPower(C19,BN19, DH19, FS19)=0)</formula>
    </cfRule>
    <cfRule type="expression" dxfId="6739" priority="6776">
      <formula>AND(BT19&gt;=4,FI19&lt;&gt;GetEquPower(C19,BN19, DH19, FS19))</formula>
    </cfRule>
  </conditionalFormatting>
  <conditionalFormatting sqref="EA19">
    <cfRule type="expression" dxfId="6738" priority="6777">
      <formula>AND(BO19&gt;=5,EA19&lt;&gt;0, GetEquPower(C19,BI19, CE19, FN19)=0)</formula>
    </cfRule>
    <cfRule type="expression" dxfId="6737" priority="6778">
      <formula>AND(BO19&gt;=5, EA19&lt;&gt;GetEquPower(C19,BI19, CE19, FN19))</formula>
    </cfRule>
  </conditionalFormatting>
  <conditionalFormatting sqref="EB19">
    <cfRule type="expression" dxfId="6736" priority="6779">
      <formula>AND(BO19&gt;=6,EB19&lt;&gt;0, GetEquPower(C19,BI19, CF19, FN19)=0)</formula>
    </cfRule>
    <cfRule type="expression" dxfId="6735" priority="6780">
      <formula>AND(BO19&gt;=6, EB19&lt;&gt;GetEquPower(C19,BI19, CF19, FN19))</formula>
    </cfRule>
  </conditionalFormatting>
  <conditionalFormatting sqref="EH19">
    <cfRule type="expression" dxfId="6734" priority="6781">
      <formula>AND(BP19&gt;=5,EH19&lt;&gt;0, GetEquPower(C19,BJ19, CK19, FO19)=0)</formula>
    </cfRule>
    <cfRule type="expression" dxfId="6733" priority="6782">
      <formula>AND(BP19&gt;=5,EH19&lt;&gt;GetEquPower(C19,BJ19, CK19, FO19))</formula>
    </cfRule>
  </conditionalFormatting>
  <conditionalFormatting sqref="EI19">
    <cfRule type="expression" dxfId="6732" priority="6783">
      <formula>AND(BP19&gt;=6,EI19&lt;&gt;0, GetEquPower(C19,BJ19, CL19, FO19)=0)</formula>
    </cfRule>
    <cfRule type="expression" dxfId="6731" priority="6784">
      <formula>AND(BP19&gt;=6,EI19&lt;&gt;GetEquPower(C19,BJ19, CL19, FO19))</formula>
    </cfRule>
  </conditionalFormatting>
  <conditionalFormatting sqref="EO19">
    <cfRule type="expression" dxfId="6730" priority="6785">
      <formula>AND(BQ19&gt;=5,EO19&lt;&gt;0, GetEquPower(C19,BK19, CQ19, FP19)=0)</formula>
    </cfRule>
    <cfRule type="expression" dxfId="6729" priority="6786">
      <formula xml:space="preserve"> AND(BQ19&gt;=5,EO19&lt;&gt;GetEquPower(C19,BK19, CQ19, FP19))</formula>
    </cfRule>
  </conditionalFormatting>
  <conditionalFormatting sqref="EP19">
    <cfRule type="expression" dxfId="6728" priority="6787">
      <formula>AND(BQ19&gt;=6,EP19&lt;&gt;0, GetEquPower(C19,BK19, CR19, FP19)=0)</formula>
    </cfRule>
    <cfRule type="expression" dxfId="6727" priority="6788">
      <formula xml:space="preserve"> AND(BQ19&gt;=6,EP19&lt;&gt;GetEquPower(C19,BK19, CR19, FP19))</formula>
    </cfRule>
  </conditionalFormatting>
  <conditionalFormatting sqref="EV19">
    <cfRule type="expression" dxfId="6726" priority="6789">
      <formula>AND(BR19&gt;=5,EV19&lt;&gt;0, GetEquPower(C19,BL19, CW19, FQ19)=0)</formula>
    </cfRule>
    <cfRule type="expression" dxfId="6725" priority="6790">
      <formula>AND(BR19&gt;=5,EV19&lt;&gt;GetEquPower(C19,BL19, CW19, FQ19))</formula>
    </cfRule>
  </conditionalFormatting>
  <conditionalFormatting sqref="EW19">
    <cfRule type="expression" dxfId="6724" priority="6791">
      <formula>AND(BR19&gt;=6,EW19&lt;&gt;0, GetEquPower(C19,BL19, CX19, FQ19)=0)</formula>
    </cfRule>
    <cfRule type="expression" dxfId="6723" priority="6792">
      <formula>AND(BR19&gt;=6,EW19&lt;&gt;GetEquPower(C19,BL19, CX19, FQ19))</formula>
    </cfRule>
  </conditionalFormatting>
  <conditionalFormatting sqref="FC19">
    <cfRule type="expression" dxfId="6722" priority="6793">
      <formula>AND(BS19&gt;=5,FC19&lt;&gt;0, GetEquPower(C19,BM19, DC19, FR19)=0)</formula>
    </cfRule>
    <cfRule type="expression" dxfId="6721" priority="6794">
      <formula>AND(BS19&gt;=5,FC19&lt;&gt;GetEquPower(C19,BM19, DC19, FR19))</formula>
    </cfRule>
  </conditionalFormatting>
  <conditionalFormatting sqref="FD19">
    <cfRule type="expression" dxfId="6720" priority="6795">
      <formula>AND(BS19&gt;=6,FD19&lt;&gt;0, GetEquPower(C19,BM19, DD19, FR19)=0)</formula>
    </cfRule>
    <cfRule type="expression" dxfId="6719" priority="6796">
      <formula>AND(BS19&gt;=6,FD19&lt;&gt;GetEquPower(C19,BM19, DD19, FR19))</formula>
    </cfRule>
  </conditionalFormatting>
  <conditionalFormatting sqref="FJ19">
    <cfRule type="expression" dxfId="6718" priority="6797">
      <formula>AND(BT19&gt;=5,FJ19&lt;&gt;0, GetEquPower(C19,BN19, DI19, FS19)=0)</formula>
    </cfRule>
    <cfRule type="expression" dxfId="6717" priority="6798">
      <formula>AND(BT19&gt;=5,FJ19&lt;&gt;GetEquPower(C19,BN19, DI19, FS19))</formula>
    </cfRule>
  </conditionalFormatting>
  <conditionalFormatting sqref="FK19">
    <cfRule type="expression" dxfId="6716" priority="6799">
      <formula>AND(BT19&gt;=6,FK19&lt;&gt;0, GetEquPower(C19,BN19, DJ19, FS19)=0)</formula>
    </cfRule>
    <cfRule type="expression" dxfId="6715" priority="6800">
      <formula>AND(BT19&gt;=6,FK19&lt;&gt;GetEquPower(C19,BN19, DJ19, FS19))</formula>
    </cfRule>
  </conditionalFormatting>
  <conditionalFormatting sqref="F20">
    <cfRule type="expression" dxfId="6714" priority="6643">
      <formula>F20&lt;&gt;RIGHT(SUBSTITUTE(E20,".",""),LEN(F20))</formula>
    </cfRule>
  </conditionalFormatting>
  <conditionalFormatting sqref="X20">
    <cfRule type="expression" dxfId="6713" priority="6637">
      <formula xml:space="preserve"> NOT(ISLOGICAL($X$2))</formula>
    </cfRule>
    <cfRule type="expression" dxfId="6712" priority="6642">
      <formula>AND(X20=TRUE,W20=FALSE)</formula>
    </cfRule>
  </conditionalFormatting>
  <conditionalFormatting sqref="Y20">
    <cfRule type="expression" dxfId="6711" priority="6641">
      <formula>OR(AND(X20=FALSE,INT(Y20)&gt;0),AND(X20=TRUE,INT(Y20)&lt;=0))</formula>
    </cfRule>
  </conditionalFormatting>
  <conditionalFormatting sqref="AA20">
    <cfRule type="expression" dxfId="6710" priority="6640">
      <formula>AND(Z20=FALSE,AA20&gt;0)</formula>
    </cfRule>
  </conditionalFormatting>
  <conditionalFormatting sqref="BV20:HY20">
    <cfRule type="containsErrors" dxfId="6709" priority="6639">
      <formula>ISERROR(BV20)</formula>
    </cfRule>
  </conditionalFormatting>
  <conditionalFormatting sqref="W20">
    <cfRule type="expression" dxfId="6708" priority="6638">
      <formula xml:space="preserve"> NOT(ISLOGICAL(W20))</formula>
    </cfRule>
  </conditionalFormatting>
  <conditionalFormatting sqref="Z20">
    <cfRule type="expression" dxfId="6707" priority="6636">
      <formula>NOT(ISLOGICAL($Z$2))</formula>
    </cfRule>
  </conditionalFormatting>
  <conditionalFormatting sqref="AB20">
    <cfRule type="expression" dxfId="6706" priority="6635">
      <formula>NOT(ISLOGICAL($AB$2))</formula>
    </cfRule>
  </conditionalFormatting>
  <conditionalFormatting sqref="AC20">
    <cfRule type="expression" dxfId="6705" priority="6634">
      <formula>NOT(ISLOGICAL($AC$2))</formula>
    </cfRule>
  </conditionalFormatting>
  <conditionalFormatting sqref="B20:BU20">
    <cfRule type="containsErrors" dxfId="6704" priority="6633">
      <formula>ISERROR(B20)</formula>
    </cfRule>
  </conditionalFormatting>
  <conditionalFormatting sqref="I20">
    <cfRule type="expression" dxfId="6703" priority="6632">
      <formula>NOT(ISNUMBER($I$2))</formula>
    </cfRule>
  </conditionalFormatting>
  <conditionalFormatting sqref="D20">
    <cfRule type="expression" dxfId="6702" priority="6631">
      <formula>ISBLANK($D$2)</formula>
    </cfRule>
  </conditionalFormatting>
  <conditionalFormatting sqref="DW20">
    <cfRule type="expression" dxfId="6701" priority="6644">
      <formula>AND(BO20&gt;=1,DW20&lt;&gt;0, GetEquPower(C20,BI20, CA20, FN20)=0)</formula>
    </cfRule>
    <cfRule type="expression" dxfId="6700" priority="6645">
      <formula>AND(BO20&gt;=1,DW20&lt;&gt;GetEquPower(C20,BI20, CA20, FN20))</formula>
    </cfRule>
  </conditionalFormatting>
  <conditionalFormatting sqref="DX20">
    <cfRule type="expression" dxfId="6699" priority="6646">
      <formula>AND(BO20&gt;=2,DX20&lt;&gt;0, GetEquPower(C20,BI20, CB20, FN20)=0)</formula>
    </cfRule>
    <cfRule type="expression" dxfId="6698" priority="6647">
      <formula>AND(BO20&gt;=2,DX20&lt;&gt;GetEquPower(C20,BI20, CB20, FN20))</formula>
    </cfRule>
  </conditionalFormatting>
  <conditionalFormatting sqref="DY20">
    <cfRule type="expression" dxfId="6697" priority="6648">
      <formula>AND(BO20&gt;=3,DY20&lt;&gt;0, GetEquPower(C20,BI20, CC20, FN20)=0)</formula>
    </cfRule>
    <cfRule type="expression" dxfId="6696" priority="6649">
      <formula>AND(BO20&gt;=3,DY20&lt;&gt;GetEquPower(C20,BI20, CC20, FN20))</formula>
    </cfRule>
  </conditionalFormatting>
  <conditionalFormatting sqref="ED20">
    <cfRule type="expression" dxfId="6695" priority="6650">
      <formula>AND(BP20&gt;=1,ED20&lt;&gt;0, GetEquPower(C20,BJ20, CG20, FO20)=0)</formula>
    </cfRule>
    <cfRule type="expression" dxfId="6694" priority="6651">
      <formula>AND(BP20&gt;=1,ED20&lt;&gt;GetEquPower(C20,BJ20, CG20, FO20))</formula>
    </cfRule>
  </conditionalFormatting>
  <conditionalFormatting sqref="EE20">
    <cfRule type="expression" dxfId="6693" priority="6652">
      <formula>AND(BP20&gt;=2,EE20&lt;&gt;0, GetEquPower(C20,BJ20, CH20, FO20)=0)</formula>
    </cfRule>
    <cfRule type="expression" dxfId="6692" priority="6653">
      <formula>AND(BP20&gt;=2,EE20&lt;&gt;GetEquPower(C20,BJ20, CH20, FO20))</formula>
    </cfRule>
  </conditionalFormatting>
  <conditionalFormatting sqref="EF20">
    <cfRule type="expression" dxfId="6691" priority="6654">
      <formula>AND(BP20&gt;=3,EF20&lt;&gt;0, GetEquPower(C20,BJ20, CI20, FO20)=0)</formula>
    </cfRule>
    <cfRule type="expression" dxfId="6690" priority="6655">
      <formula>AND(BP20&gt;=3,EF20&lt;&gt;GetEquPower(C20,BJ20, CI20, FO20))</formula>
    </cfRule>
  </conditionalFormatting>
  <conditionalFormatting sqref="EK20">
    <cfRule type="expression" dxfId="6689" priority="6656">
      <formula>AND(BQ20&gt;=1,EK20&lt;&gt;0, GetEquPower(C20,BK20, CM20, FP20)=0)</formula>
    </cfRule>
    <cfRule type="expression" dxfId="6688" priority="6657">
      <formula>AND(BQ20&gt;=1,EK20&lt;&gt;GetEquPower(C20,BK20, CM20, FP20))</formula>
    </cfRule>
  </conditionalFormatting>
  <conditionalFormatting sqref="EL20">
    <cfRule type="expression" dxfId="6687" priority="6658">
      <formula>AND(BQ20&gt;=2,EL20&lt;&gt;0, GetEquPower(C20,BK20, CN20, FP20)=0)</formula>
    </cfRule>
    <cfRule type="expression" dxfId="6686" priority="6659">
      <formula xml:space="preserve"> AND(BQ20&gt;=2,EL20&lt;&gt;GetEquPower(C20,BK20, CN20, FP20))</formula>
    </cfRule>
  </conditionalFormatting>
  <conditionalFormatting sqref="EM20">
    <cfRule type="expression" dxfId="6685" priority="6660">
      <formula>AND(BQ20&gt;=3,EM20&lt;&gt;0, GetEquPower(C20,BK20, CO20, FP20)=0)</formula>
    </cfRule>
    <cfRule type="expression" dxfId="6684" priority="6661">
      <formula xml:space="preserve"> AND(BQ20&gt;=3,EM20&lt;&gt;GetEquPower(C20,BK20, CO20, FP20))</formula>
    </cfRule>
  </conditionalFormatting>
  <conditionalFormatting sqref="ER20">
    <cfRule type="expression" dxfId="6683" priority="6662">
      <formula>AND(BR20&gt;=1,ER20&lt;&gt;0, GetEquPower(C20,BL20, CS20, FQ20)=0)</formula>
    </cfRule>
    <cfRule type="expression" dxfId="6682" priority="6663">
      <formula>AND(BR20&gt;=1,ER20&lt;&gt;GetEquPower(C20,BL20, CS20, FQ20))</formula>
    </cfRule>
  </conditionalFormatting>
  <conditionalFormatting sqref="ES20">
    <cfRule type="expression" dxfId="6681" priority="6664">
      <formula>AND(BR20&gt;=2,ES20&lt;&gt;0, GetEquPower(C20,BL20, CT20, FQ20)=0)</formula>
    </cfRule>
    <cfRule type="expression" dxfId="6680" priority="6665">
      <formula>AND(BR20&gt;=2,ES20&lt;&gt;GetEquPower(C20,BL20, CT20, FQ20))</formula>
    </cfRule>
  </conditionalFormatting>
  <conditionalFormatting sqref="ET20">
    <cfRule type="expression" dxfId="6679" priority="6666">
      <formula>AND(BR20&gt;=3,ET20&lt;&gt;0, GetEquPower(C20,BL20, CU20, FQ20)=0)</formula>
    </cfRule>
    <cfRule type="expression" dxfId="6678" priority="6667">
      <formula>AND(BR20&gt;=3,ET20&lt;&gt;GetEquPower(C20,BL20, CU20, FQ20))</formula>
    </cfRule>
  </conditionalFormatting>
  <conditionalFormatting sqref="EY20">
    <cfRule type="expression" dxfId="6677" priority="6668">
      <formula>AND(BS20&gt;=1,EY20&lt;&gt;0, GetEquPower(C20,BM20, CY20, FR20)=0)</formula>
    </cfRule>
    <cfRule type="expression" dxfId="6676" priority="6669">
      <formula>AND(BS20&gt;=1,EY20&lt;&gt;GetEquPower(C20,BM20, CY20, FR20))</formula>
    </cfRule>
  </conditionalFormatting>
  <conditionalFormatting sqref="EZ20">
    <cfRule type="expression" dxfId="6675" priority="6670">
      <formula>AND(BS20&gt;=2,EZ20&lt;&gt;0, GetEquPower(C20,BM20, CZ20, FR20)=0)</formula>
    </cfRule>
    <cfRule type="expression" dxfId="6674" priority="6671">
      <formula>AND(BS20&gt;=2,EZ20&lt;&gt;GetEquPower(C20,BM20, CZ20, FR20))</formula>
    </cfRule>
  </conditionalFormatting>
  <conditionalFormatting sqref="FA20">
    <cfRule type="expression" dxfId="6673" priority="6672">
      <formula>AND(BS20&gt;=3,FA20&lt;&gt;0, GetEquPower(C20,BM20, DA20, FR20)=0)</formula>
    </cfRule>
    <cfRule type="expression" dxfId="6672" priority="6673">
      <formula>AND(BS20&gt;=3,FA20&lt;&gt;GetEquPower(C20,BM20, DA20, FR20))</formula>
    </cfRule>
  </conditionalFormatting>
  <conditionalFormatting sqref="FF20">
    <cfRule type="expression" dxfId="6671" priority="6674">
      <formula>AND(BT20&gt;=1,FF20&lt;&gt;0, GetEquPower(C20,BN20, DE20, FS20)=0)</formula>
    </cfRule>
    <cfRule type="expression" dxfId="6670" priority="6675">
      <formula>AND(BT20&gt;=1,FF20&lt;&gt;GetEquPower(C20,BN20, DE20, FS20))</formula>
    </cfRule>
  </conditionalFormatting>
  <conditionalFormatting sqref="FG20">
    <cfRule type="expression" dxfId="6669" priority="6676">
      <formula>AND(BT20&gt;=2,FG20&lt;&gt;0, GetEquPower(C20,BN20, DF20, FS20)=0)</formula>
    </cfRule>
    <cfRule type="expression" dxfId="6668" priority="6677">
      <formula>AND(BT20&gt;=2,FG20&lt;&gt;GetEquPower(C20,BN20, DF20, FS20))</formula>
    </cfRule>
  </conditionalFormatting>
  <conditionalFormatting sqref="FH20">
    <cfRule type="expression" dxfId="6667" priority="6678">
      <formula>AND(BT20&gt;=3,FH20&lt;&gt;0, GetEquPower(C20,BN20, DG20, FS20)=0)</formula>
    </cfRule>
    <cfRule type="expression" dxfId="6666" priority="6679">
      <formula>AND(BT20&gt;=3,FH20&lt;&gt;GetEquPower(C20,BN20, DG20, FS20))</formula>
    </cfRule>
  </conditionalFormatting>
  <conditionalFormatting sqref="DZ20">
    <cfRule type="expression" dxfId="6665" priority="6680">
      <formula>AND(BO20&gt;=4,DZ20&lt;&gt;0, GetEquPower(C20,BI20, CD20, FN20)=0)</formula>
    </cfRule>
    <cfRule type="expression" dxfId="6664" priority="6681">
      <formula>AND(BO20&gt;=4, DZ20&lt;&gt;GetEquPower(C20,BI20, CD20, FN20))</formula>
    </cfRule>
  </conditionalFormatting>
  <conditionalFormatting sqref="EG20">
    <cfRule type="expression" dxfId="6663" priority="6682">
      <formula>AND(BP20&gt;=4,EG20&lt;&gt;0, GetEquPower(C20,BJ20, CJ20, FO20)=0)</formula>
    </cfRule>
    <cfRule type="expression" dxfId="6662" priority="6683">
      <formula>AND(BP20&gt;=4,EG20&lt;&gt;GetEquPower(C20,BJ20, CJ20, FO20))</formula>
    </cfRule>
  </conditionalFormatting>
  <conditionalFormatting sqref="EN20">
    <cfRule type="expression" dxfId="6661" priority="6684">
      <formula>AND(BQ20&gt;=4,EN20&lt;&gt;0, GetEquPower(C20,BK20, CP20, FP20)=0)</formula>
    </cfRule>
    <cfRule type="expression" dxfId="6660" priority="6685">
      <formula xml:space="preserve"> AND(BQ20&gt;=4,EN20&lt;&gt;GetEquPower(C20,BK20, CP20, FP20))</formula>
    </cfRule>
  </conditionalFormatting>
  <conditionalFormatting sqref="EU20">
    <cfRule type="expression" dxfId="6659" priority="6686">
      <formula>AND(BR20&gt;=4,EU20&lt;&gt;0, GetEquPower(C20,BL20, CV20, FQ20)=0)</formula>
    </cfRule>
    <cfRule type="expression" dxfId="6658" priority="6687">
      <formula>AND(BR20&gt;=4,EU20&lt;&gt;GetEquPower(C20,BL20, CV20, FQ20))</formula>
    </cfRule>
  </conditionalFormatting>
  <conditionalFormatting sqref="FB20">
    <cfRule type="expression" dxfId="6657" priority="6688">
      <formula>AND(BS20&gt;=4,FB20&lt;&gt;0, GetEquPower(C20,BM20, DB20, FR20)=0)</formula>
    </cfRule>
    <cfRule type="expression" dxfId="6656" priority="6689">
      <formula>AND(BS20&gt;=4,FB20&lt;&gt;GetEquPower(C20,BM20, DB20, FR20))</formula>
    </cfRule>
  </conditionalFormatting>
  <conditionalFormatting sqref="FI20">
    <cfRule type="expression" dxfId="6655" priority="6690">
      <formula>AND(BT20&gt;=4,FI20&lt;&gt;0, GetEquPower(C20,BN20, DH20, FS20)=0)</formula>
    </cfRule>
    <cfRule type="expression" dxfId="6654" priority="6691">
      <formula>AND(BT20&gt;=4,FI20&lt;&gt;GetEquPower(C20,BN20, DH20, FS20))</formula>
    </cfRule>
  </conditionalFormatting>
  <conditionalFormatting sqref="EA20">
    <cfRule type="expression" dxfId="6653" priority="6692">
      <formula>AND(BO20&gt;=5,EA20&lt;&gt;0, GetEquPower(C20,BI20, CE20, FN20)=0)</formula>
    </cfRule>
    <cfRule type="expression" dxfId="6652" priority="6693">
      <formula>AND(BO20&gt;=5, EA20&lt;&gt;GetEquPower(C20,BI20, CE20, FN20))</formula>
    </cfRule>
  </conditionalFormatting>
  <conditionalFormatting sqref="EB20">
    <cfRule type="expression" dxfId="6651" priority="6694">
      <formula>AND(BO20&gt;=6,EB20&lt;&gt;0, GetEquPower(C20,BI20, CF20, FN20)=0)</formula>
    </cfRule>
    <cfRule type="expression" dxfId="6650" priority="6695">
      <formula>AND(BO20&gt;=6, EB20&lt;&gt;GetEquPower(C20,BI20, CF20, FN20))</formula>
    </cfRule>
  </conditionalFormatting>
  <conditionalFormatting sqref="EH20">
    <cfRule type="expression" dxfId="6649" priority="6696">
      <formula>AND(BP20&gt;=5,EH20&lt;&gt;0, GetEquPower(C20,BJ20, CK20, FO20)=0)</formula>
    </cfRule>
    <cfRule type="expression" dxfId="6648" priority="6697">
      <formula>AND(BP20&gt;=5,EH20&lt;&gt;GetEquPower(C20,BJ20, CK20, FO20))</formula>
    </cfRule>
  </conditionalFormatting>
  <conditionalFormatting sqref="EI20">
    <cfRule type="expression" dxfId="6647" priority="6698">
      <formula>AND(BP20&gt;=6,EI20&lt;&gt;0, GetEquPower(C20,BJ20, CL20, FO20)=0)</formula>
    </cfRule>
    <cfRule type="expression" dxfId="6646" priority="6699">
      <formula>AND(BP20&gt;=6,EI20&lt;&gt;GetEquPower(C20,BJ20, CL20, FO20))</formula>
    </cfRule>
  </conditionalFormatting>
  <conditionalFormatting sqref="EO20">
    <cfRule type="expression" dxfId="6645" priority="6700">
      <formula>AND(BQ20&gt;=5,EO20&lt;&gt;0, GetEquPower(C20,BK20, CQ20, FP20)=0)</formula>
    </cfRule>
    <cfRule type="expression" dxfId="6644" priority="6701">
      <formula xml:space="preserve"> AND(BQ20&gt;=5,EO20&lt;&gt;GetEquPower(C20,BK20, CQ20, FP20))</formula>
    </cfRule>
  </conditionalFormatting>
  <conditionalFormatting sqref="EP20">
    <cfRule type="expression" dxfId="6643" priority="6702">
      <formula>AND(BQ20&gt;=6,EP20&lt;&gt;0, GetEquPower(C20,BK20, CR20, FP20)=0)</formula>
    </cfRule>
    <cfRule type="expression" dxfId="6642" priority="6703">
      <formula xml:space="preserve"> AND(BQ20&gt;=6,EP20&lt;&gt;GetEquPower(C20,BK20, CR20, FP20))</formula>
    </cfRule>
  </conditionalFormatting>
  <conditionalFormatting sqref="EV20">
    <cfRule type="expression" dxfId="6641" priority="6704">
      <formula>AND(BR20&gt;=5,EV20&lt;&gt;0, GetEquPower(C20,BL20, CW20, FQ20)=0)</formula>
    </cfRule>
    <cfRule type="expression" dxfId="6640" priority="6705">
      <formula>AND(BR20&gt;=5,EV20&lt;&gt;GetEquPower(C20,BL20, CW20, FQ20))</formula>
    </cfRule>
  </conditionalFormatting>
  <conditionalFormatting sqref="EW20">
    <cfRule type="expression" dxfId="6639" priority="6706">
      <formula>AND(BR20&gt;=6,EW20&lt;&gt;0, GetEquPower(C20,BL20, CX20, FQ20)=0)</formula>
    </cfRule>
    <cfRule type="expression" dxfId="6638" priority="6707">
      <formula>AND(BR20&gt;=6,EW20&lt;&gt;GetEquPower(C20,BL20, CX20, FQ20))</formula>
    </cfRule>
  </conditionalFormatting>
  <conditionalFormatting sqref="FC20">
    <cfRule type="expression" dxfId="6637" priority="6708">
      <formula>AND(BS20&gt;=5,FC20&lt;&gt;0, GetEquPower(C20,BM20, DC20, FR20)=0)</formula>
    </cfRule>
    <cfRule type="expression" dxfId="6636" priority="6709">
      <formula>AND(BS20&gt;=5,FC20&lt;&gt;GetEquPower(C20,BM20, DC20, FR20))</formula>
    </cfRule>
  </conditionalFormatting>
  <conditionalFormatting sqref="FD20">
    <cfRule type="expression" dxfId="6635" priority="6710">
      <formula>AND(BS20&gt;=6,FD20&lt;&gt;0, GetEquPower(C20,BM20, DD20, FR20)=0)</formula>
    </cfRule>
    <cfRule type="expression" dxfId="6634" priority="6711">
      <formula>AND(BS20&gt;=6,FD20&lt;&gt;GetEquPower(C20,BM20, DD20, FR20))</formula>
    </cfRule>
  </conditionalFormatting>
  <conditionalFormatting sqref="FJ20">
    <cfRule type="expression" dxfId="6633" priority="6712">
      <formula>AND(BT20&gt;=5,FJ20&lt;&gt;0, GetEquPower(C20,BN20, DI20, FS20)=0)</formula>
    </cfRule>
    <cfRule type="expression" dxfId="6632" priority="6713">
      <formula>AND(BT20&gt;=5,FJ20&lt;&gt;GetEquPower(C20,BN20, DI20, FS20))</formula>
    </cfRule>
  </conditionalFormatting>
  <conditionalFormatting sqref="FK20">
    <cfRule type="expression" dxfId="6631" priority="6714">
      <formula>AND(BT20&gt;=6,FK20&lt;&gt;0, GetEquPower(C20,BN20, DJ20, FS20)=0)</formula>
    </cfRule>
    <cfRule type="expression" dxfId="6630" priority="6715">
      <formula>AND(BT20&gt;=6,FK20&lt;&gt;GetEquPower(C20,BN20, DJ20, FS20))</formula>
    </cfRule>
  </conditionalFormatting>
  <conditionalFormatting sqref="F21">
    <cfRule type="expression" dxfId="6629" priority="6558">
      <formula>F21&lt;&gt;RIGHT(SUBSTITUTE(E21,".",""),LEN(F21))</formula>
    </cfRule>
  </conditionalFormatting>
  <conditionalFormatting sqref="X21">
    <cfRule type="expression" dxfId="6628" priority="6552">
      <formula xml:space="preserve"> NOT(ISLOGICAL($X$2))</formula>
    </cfRule>
    <cfRule type="expression" dxfId="6627" priority="6557">
      <formula>AND(X21=TRUE,W21=FALSE)</formula>
    </cfRule>
  </conditionalFormatting>
  <conditionalFormatting sqref="Y21">
    <cfRule type="expression" dxfId="6626" priority="6556">
      <formula>OR(AND(X21=FALSE,INT(Y21)&gt;0),AND(X21=TRUE,INT(Y21)&lt;=0))</formula>
    </cfRule>
  </conditionalFormatting>
  <conditionalFormatting sqref="AA21">
    <cfRule type="expression" dxfId="6625" priority="6555">
      <formula>AND(Z21=FALSE,AA21&gt;0)</formula>
    </cfRule>
  </conditionalFormatting>
  <conditionalFormatting sqref="BV21:HY21">
    <cfRule type="containsErrors" dxfId="6624" priority="6554">
      <formula>ISERROR(BV21)</formula>
    </cfRule>
  </conditionalFormatting>
  <conditionalFormatting sqref="W21">
    <cfRule type="expression" dxfId="6623" priority="6553">
      <formula xml:space="preserve"> NOT(ISLOGICAL(W21))</formula>
    </cfRule>
  </conditionalFormatting>
  <conditionalFormatting sqref="Z21">
    <cfRule type="expression" dxfId="6622" priority="6551">
      <formula>NOT(ISLOGICAL($Z$2))</formula>
    </cfRule>
  </conditionalFormatting>
  <conditionalFormatting sqref="AB21">
    <cfRule type="expression" dxfId="6621" priority="6550">
      <formula>NOT(ISLOGICAL($AB$2))</formula>
    </cfRule>
  </conditionalFormatting>
  <conditionalFormatting sqref="AC21">
    <cfRule type="expression" dxfId="6620" priority="6549">
      <formula>NOT(ISLOGICAL($AC$2))</formula>
    </cfRule>
  </conditionalFormatting>
  <conditionalFormatting sqref="B21:BU21">
    <cfRule type="containsErrors" dxfId="6619" priority="6548">
      <formula>ISERROR(B21)</formula>
    </cfRule>
  </conditionalFormatting>
  <conditionalFormatting sqref="I21">
    <cfRule type="expression" dxfId="6618" priority="6547">
      <formula>NOT(ISNUMBER($I$2))</formula>
    </cfRule>
  </conditionalFormatting>
  <conditionalFormatting sqref="D21">
    <cfRule type="expression" dxfId="6617" priority="6546">
      <formula>ISBLANK($D$2)</formula>
    </cfRule>
  </conditionalFormatting>
  <conditionalFormatting sqref="DW21">
    <cfRule type="expression" dxfId="6616" priority="6559">
      <formula>AND(BO21&gt;=1,DW21&lt;&gt;0, GetEquPower(C21,BI21, CA21, FN21)=0)</formula>
    </cfRule>
    <cfRule type="expression" dxfId="6615" priority="6560">
      <formula>AND(BO21&gt;=1,DW21&lt;&gt;GetEquPower(C21,BI21, CA21, FN21))</formula>
    </cfRule>
  </conditionalFormatting>
  <conditionalFormatting sqref="DX21">
    <cfRule type="expression" dxfId="6614" priority="6561">
      <formula>AND(BO21&gt;=2,DX21&lt;&gt;0, GetEquPower(C21,BI21, CB21, FN21)=0)</formula>
    </cfRule>
    <cfRule type="expression" dxfId="6613" priority="6562">
      <formula>AND(BO21&gt;=2,DX21&lt;&gt;GetEquPower(C21,BI21, CB21, FN21))</formula>
    </cfRule>
  </conditionalFormatting>
  <conditionalFormatting sqref="DY21">
    <cfRule type="expression" dxfId="6612" priority="6563">
      <formula>AND(BO21&gt;=3,DY21&lt;&gt;0, GetEquPower(C21,BI21, CC21, FN21)=0)</formula>
    </cfRule>
    <cfRule type="expression" dxfId="6611" priority="6564">
      <formula>AND(BO21&gt;=3,DY21&lt;&gt;GetEquPower(C21,BI21, CC21, FN21))</formula>
    </cfRule>
  </conditionalFormatting>
  <conditionalFormatting sqref="ED21">
    <cfRule type="expression" dxfId="6610" priority="6565">
      <formula>AND(BP21&gt;=1,ED21&lt;&gt;0, GetEquPower(C21,BJ21, CG21, FO21)=0)</formula>
    </cfRule>
    <cfRule type="expression" dxfId="6609" priority="6566">
      <formula>AND(BP21&gt;=1,ED21&lt;&gt;GetEquPower(C21,BJ21, CG21, FO21))</formula>
    </cfRule>
  </conditionalFormatting>
  <conditionalFormatting sqref="EE21">
    <cfRule type="expression" dxfId="6608" priority="6567">
      <formula>AND(BP21&gt;=2,EE21&lt;&gt;0, GetEquPower(C21,BJ21, CH21, FO21)=0)</formula>
    </cfRule>
    <cfRule type="expression" dxfId="6607" priority="6568">
      <formula>AND(BP21&gt;=2,EE21&lt;&gt;GetEquPower(C21,BJ21, CH21, FO21))</formula>
    </cfRule>
  </conditionalFormatting>
  <conditionalFormatting sqref="EF21">
    <cfRule type="expression" dxfId="6606" priority="6569">
      <formula>AND(BP21&gt;=3,EF21&lt;&gt;0, GetEquPower(C21,BJ21, CI21, FO21)=0)</formula>
    </cfRule>
    <cfRule type="expression" dxfId="6605" priority="6570">
      <formula>AND(BP21&gt;=3,EF21&lt;&gt;GetEquPower(C21,BJ21, CI21, FO21))</formula>
    </cfRule>
  </conditionalFormatting>
  <conditionalFormatting sqref="EK21">
    <cfRule type="expression" dxfId="6604" priority="6571">
      <formula>AND(BQ21&gt;=1,EK21&lt;&gt;0, GetEquPower(C21,BK21, CM21, FP21)=0)</formula>
    </cfRule>
    <cfRule type="expression" dxfId="6603" priority="6572">
      <formula>AND(BQ21&gt;=1,EK21&lt;&gt;GetEquPower(C21,BK21, CM21, FP21))</formula>
    </cfRule>
  </conditionalFormatting>
  <conditionalFormatting sqref="EL21">
    <cfRule type="expression" dxfId="6602" priority="6573">
      <formula>AND(BQ21&gt;=2,EL21&lt;&gt;0, GetEquPower(C21,BK21, CN21, FP21)=0)</formula>
    </cfRule>
    <cfRule type="expression" dxfId="6601" priority="6574">
      <formula xml:space="preserve"> AND(BQ21&gt;=2,EL21&lt;&gt;GetEquPower(C21,BK21, CN21, FP21))</formula>
    </cfRule>
  </conditionalFormatting>
  <conditionalFormatting sqref="EM21">
    <cfRule type="expression" dxfId="6600" priority="6575">
      <formula>AND(BQ21&gt;=3,EM21&lt;&gt;0, GetEquPower(C21,BK21, CO21, FP21)=0)</formula>
    </cfRule>
    <cfRule type="expression" dxfId="6599" priority="6576">
      <formula xml:space="preserve"> AND(BQ21&gt;=3,EM21&lt;&gt;GetEquPower(C21,BK21, CO21, FP21))</formula>
    </cfRule>
  </conditionalFormatting>
  <conditionalFormatting sqref="ER21">
    <cfRule type="expression" dxfId="6598" priority="6577">
      <formula>AND(BR21&gt;=1,ER21&lt;&gt;0, GetEquPower(C21,BL21, CS21, FQ21)=0)</formula>
    </cfRule>
    <cfRule type="expression" dxfId="6597" priority="6578">
      <formula>AND(BR21&gt;=1,ER21&lt;&gt;GetEquPower(C21,BL21, CS21, FQ21))</formula>
    </cfRule>
  </conditionalFormatting>
  <conditionalFormatting sqref="ES21">
    <cfRule type="expression" dxfId="6596" priority="6579">
      <formula>AND(BR21&gt;=2,ES21&lt;&gt;0, GetEquPower(C21,BL21, CT21, FQ21)=0)</formula>
    </cfRule>
    <cfRule type="expression" dxfId="6595" priority="6580">
      <formula>AND(BR21&gt;=2,ES21&lt;&gt;GetEquPower(C21,BL21, CT21, FQ21))</formula>
    </cfRule>
  </conditionalFormatting>
  <conditionalFormatting sqref="ET21">
    <cfRule type="expression" dxfId="6594" priority="6581">
      <formula>AND(BR21&gt;=3,ET21&lt;&gt;0, GetEquPower(C21,BL21, CU21, FQ21)=0)</formula>
    </cfRule>
    <cfRule type="expression" dxfId="6593" priority="6582">
      <formula>AND(BR21&gt;=3,ET21&lt;&gt;GetEquPower(C21,BL21, CU21, FQ21))</formula>
    </cfRule>
  </conditionalFormatting>
  <conditionalFormatting sqref="EY21">
    <cfRule type="expression" dxfId="6592" priority="6583">
      <formula>AND(BS21&gt;=1,EY21&lt;&gt;0, GetEquPower(C21,BM21, CY21, FR21)=0)</formula>
    </cfRule>
    <cfRule type="expression" dxfId="6591" priority="6584">
      <formula>AND(BS21&gt;=1,EY21&lt;&gt;GetEquPower(C21,BM21, CY21, FR21))</formula>
    </cfRule>
  </conditionalFormatting>
  <conditionalFormatting sqref="EZ21">
    <cfRule type="expression" dxfId="6590" priority="6585">
      <formula>AND(BS21&gt;=2,EZ21&lt;&gt;0, GetEquPower(C21,BM21, CZ21, FR21)=0)</formula>
    </cfRule>
    <cfRule type="expression" dxfId="6589" priority="6586">
      <formula>AND(BS21&gt;=2,EZ21&lt;&gt;GetEquPower(C21,BM21, CZ21, FR21))</formula>
    </cfRule>
  </conditionalFormatting>
  <conditionalFormatting sqref="FA21">
    <cfRule type="expression" dxfId="6588" priority="6587">
      <formula>AND(BS21&gt;=3,FA21&lt;&gt;0, GetEquPower(C21,BM21, DA21, FR21)=0)</formula>
    </cfRule>
    <cfRule type="expression" dxfId="6587" priority="6588">
      <formula>AND(BS21&gt;=3,FA21&lt;&gt;GetEquPower(C21,BM21, DA21, FR21))</formula>
    </cfRule>
  </conditionalFormatting>
  <conditionalFormatting sqref="FF21">
    <cfRule type="expression" dxfId="6586" priority="6589">
      <formula>AND(BT21&gt;=1,FF21&lt;&gt;0, GetEquPower(C21,BN21, DE21, FS21)=0)</formula>
    </cfRule>
    <cfRule type="expression" dxfId="6585" priority="6590">
      <formula>AND(BT21&gt;=1,FF21&lt;&gt;GetEquPower(C21,BN21, DE21, FS21))</formula>
    </cfRule>
  </conditionalFormatting>
  <conditionalFormatting sqref="FG21">
    <cfRule type="expression" dxfId="6584" priority="6591">
      <formula>AND(BT21&gt;=2,FG21&lt;&gt;0, GetEquPower(C21,BN21, DF21, FS21)=0)</formula>
    </cfRule>
    <cfRule type="expression" dxfId="6583" priority="6592">
      <formula>AND(BT21&gt;=2,FG21&lt;&gt;GetEquPower(C21,BN21, DF21, FS21))</formula>
    </cfRule>
  </conditionalFormatting>
  <conditionalFormatting sqref="FH21">
    <cfRule type="expression" dxfId="6582" priority="6593">
      <formula>AND(BT21&gt;=3,FH21&lt;&gt;0, GetEquPower(C21,BN21, DG21, FS21)=0)</formula>
    </cfRule>
    <cfRule type="expression" dxfId="6581" priority="6594">
      <formula>AND(BT21&gt;=3,FH21&lt;&gt;GetEquPower(C21,BN21, DG21, FS21))</formula>
    </cfRule>
  </conditionalFormatting>
  <conditionalFormatting sqref="DZ21">
    <cfRule type="expression" dxfId="6580" priority="6595">
      <formula>AND(BO21&gt;=4,DZ21&lt;&gt;0, GetEquPower(C21,BI21, CD21, FN21)=0)</formula>
    </cfRule>
    <cfRule type="expression" dxfId="6579" priority="6596">
      <formula>AND(BO21&gt;=4, DZ21&lt;&gt;GetEquPower(C21,BI21, CD21, FN21))</formula>
    </cfRule>
  </conditionalFormatting>
  <conditionalFormatting sqref="EG21">
    <cfRule type="expression" dxfId="6578" priority="6597">
      <formula>AND(BP21&gt;=4,EG21&lt;&gt;0, GetEquPower(C21,BJ21, CJ21, FO21)=0)</formula>
    </cfRule>
    <cfRule type="expression" dxfId="6577" priority="6598">
      <formula>AND(BP21&gt;=4,EG21&lt;&gt;GetEquPower(C21,BJ21, CJ21, FO21))</formula>
    </cfRule>
  </conditionalFormatting>
  <conditionalFormatting sqref="EN21">
    <cfRule type="expression" dxfId="6576" priority="6599">
      <formula>AND(BQ21&gt;=4,EN21&lt;&gt;0, GetEquPower(C21,BK21, CP21, FP21)=0)</formula>
    </cfRule>
    <cfRule type="expression" dxfId="6575" priority="6600">
      <formula xml:space="preserve"> AND(BQ21&gt;=4,EN21&lt;&gt;GetEquPower(C21,BK21, CP21, FP21))</formula>
    </cfRule>
  </conditionalFormatting>
  <conditionalFormatting sqref="EU21">
    <cfRule type="expression" dxfId="6574" priority="6601">
      <formula>AND(BR21&gt;=4,EU21&lt;&gt;0, GetEquPower(C21,BL21, CV21, FQ21)=0)</formula>
    </cfRule>
    <cfRule type="expression" dxfId="6573" priority="6602">
      <formula>AND(BR21&gt;=4,EU21&lt;&gt;GetEquPower(C21,BL21, CV21, FQ21))</formula>
    </cfRule>
  </conditionalFormatting>
  <conditionalFormatting sqref="FB21">
    <cfRule type="expression" dxfId="6572" priority="6603">
      <formula>AND(BS21&gt;=4,FB21&lt;&gt;0, GetEquPower(C21,BM21, DB21, FR21)=0)</formula>
    </cfRule>
    <cfRule type="expression" dxfId="6571" priority="6604">
      <formula>AND(BS21&gt;=4,FB21&lt;&gt;GetEquPower(C21,BM21, DB21, FR21))</formula>
    </cfRule>
  </conditionalFormatting>
  <conditionalFormatting sqref="FI21">
    <cfRule type="expression" dxfId="6570" priority="6605">
      <formula>AND(BT21&gt;=4,FI21&lt;&gt;0, GetEquPower(C21,BN21, DH21, FS21)=0)</formula>
    </cfRule>
    <cfRule type="expression" dxfId="6569" priority="6606">
      <formula>AND(BT21&gt;=4,FI21&lt;&gt;GetEquPower(C21,BN21, DH21, FS21))</formula>
    </cfRule>
  </conditionalFormatting>
  <conditionalFormatting sqref="EA21">
    <cfRule type="expression" dxfId="6568" priority="6607">
      <formula>AND(BO21&gt;=5,EA21&lt;&gt;0, GetEquPower(C21,BI21, CE21, FN21)=0)</formula>
    </cfRule>
    <cfRule type="expression" dxfId="6567" priority="6608">
      <formula>AND(BO21&gt;=5, EA21&lt;&gt;GetEquPower(C21,BI21, CE21, FN21))</formula>
    </cfRule>
  </conditionalFormatting>
  <conditionalFormatting sqref="EB21">
    <cfRule type="expression" dxfId="6566" priority="6609">
      <formula>AND(BO21&gt;=6,EB21&lt;&gt;0, GetEquPower(C21,BI21, CF21, FN21)=0)</formula>
    </cfRule>
    <cfRule type="expression" dxfId="6565" priority="6610">
      <formula>AND(BO21&gt;=6, EB21&lt;&gt;GetEquPower(C21,BI21, CF21, FN21))</formula>
    </cfRule>
  </conditionalFormatting>
  <conditionalFormatting sqref="EH21">
    <cfRule type="expression" dxfId="6564" priority="6611">
      <formula>AND(BP21&gt;=5,EH21&lt;&gt;0, GetEquPower(C21,BJ21, CK21, FO21)=0)</formula>
    </cfRule>
    <cfRule type="expression" dxfId="6563" priority="6612">
      <formula>AND(BP21&gt;=5,EH21&lt;&gt;GetEquPower(C21,BJ21, CK21, FO21))</formula>
    </cfRule>
  </conditionalFormatting>
  <conditionalFormatting sqref="EI21">
    <cfRule type="expression" dxfId="6562" priority="6613">
      <formula>AND(BP21&gt;=6,EI21&lt;&gt;0, GetEquPower(C21,BJ21, CL21, FO21)=0)</formula>
    </cfRule>
    <cfRule type="expression" dxfId="6561" priority="6614">
      <formula>AND(BP21&gt;=6,EI21&lt;&gt;GetEquPower(C21,BJ21, CL21, FO21))</formula>
    </cfRule>
  </conditionalFormatting>
  <conditionalFormatting sqref="EO21">
    <cfRule type="expression" dxfId="6560" priority="6615">
      <formula>AND(BQ21&gt;=5,EO21&lt;&gt;0, GetEquPower(C21,BK21, CQ21, FP21)=0)</formula>
    </cfRule>
    <cfRule type="expression" dxfId="6559" priority="6616">
      <formula xml:space="preserve"> AND(BQ21&gt;=5,EO21&lt;&gt;GetEquPower(C21,BK21, CQ21, FP21))</formula>
    </cfRule>
  </conditionalFormatting>
  <conditionalFormatting sqref="EP21">
    <cfRule type="expression" dxfId="6558" priority="6617">
      <formula>AND(BQ21&gt;=6,EP21&lt;&gt;0, GetEquPower(C21,BK21, CR21, FP21)=0)</formula>
    </cfRule>
    <cfRule type="expression" dxfId="6557" priority="6618">
      <formula xml:space="preserve"> AND(BQ21&gt;=6,EP21&lt;&gt;GetEquPower(C21,BK21, CR21, FP21))</formula>
    </cfRule>
  </conditionalFormatting>
  <conditionalFormatting sqref="EV21">
    <cfRule type="expression" dxfId="6556" priority="6619">
      <formula>AND(BR21&gt;=5,EV21&lt;&gt;0, GetEquPower(C21,BL21, CW21, FQ21)=0)</formula>
    </cfRule>
    <cfRule type="expression" dxfId="6555" priority="6620">
      <formula>AND(BR21&gt;=5,EV21&lt;&gt;GetEquPower(C21,BL21, CW21, FQ21))</formula>
    </cfRule>
  </conditionalFormatting>
  <conditionalFormatting sqref="EW21">
    <cfRule type="expression" dxfId="6554" priority="6621">
      <formula>AND(BR21&gt;=6,EW21&lt;&gt;0, GetEquPower(C21,BL21, CX21, FQ21)=0)</formula>
    </cfRule>
    <cfRule type="expression" dxfId="6553" priority="6622">
      <formula>AND(BR21&gt;=6,EW21&lt;&gt;GetEquPower(C21,BL21, CX21, FQ21))</formula>
    </cfRule>
  </conditionalFormatting>
  <conditionalFormatting sqref="FC21">
    <cfRule type="expression" dxfId="6552" priority="6623">
      <formula>AND(BS21&gt;=5,FC21&lt;&gt;0, GetEquPower(C21,BM21, DC21, FR21)=0)</formula>
    </cfRule>
    <cfRule type="expression" dxfId="6551" priority="6624">
      <formula>AND(BS21&gt;=5,FC21&lt;&gt;GetEquPower(C21,BM21, DC21, FR21))</formula>
    </cfRule>
  </conditionalFormatting>
  <conditionalFormatting sqref="FD21">
    <cfRule type="expression" dxfId="6550" priority="6625">
      <formula>AND(BS21&gt;=6,FD21&lt;&gt;0, GetEquPower(C21,BM21, DD21, FR21)=0)</formula>
    </cfRule>
    <cfRule type="expression" dxfId="6549" priority="6626">
      <formula>AND(BS21&gt;=6,FD21&lt;&gt;GetEquPower(C21,BM21, DD21, FR21))</formula>
    </cfRule>
  </conditionalFormatting>
  <conditionalFormatting sqref="FJ21">
    <cfRule type="expression" dxfId="6548" priority="6627">
      <formula>AND(BT21&gt;=5,FJ21&lt;&gt;0, GetEquPower(C21,BN21, DI21, FS21)=0)</formula>
    </cfRule>
    <cfRule type="expression" dxfId="6547" priority="6628">
      <formula>AND(BT21&gt;=5,FJ21&lt;&gt;GetEquPower(C21,BN21, DI21, FS21))</formula>
    </cfRule>
  </conditionalFormatting>
  <conditionalFormatting sqref="FK21">
    <cfRule type="expression" dxfId="6546" priority="6629">
      <formula>AND(BT21&gt;=6,FK21&lt;&gt;0, GetEquPower(C21,BN21, DJ21, FS21)=0)</formula>
    </cfRule>
    <cfRule type="expression" dxfId="6545" priority="6630">
      <formula>AND(BT21&gt;=6,FK21&lt;&gt;GetEquPower(C21,BN21, DJ21, FS21))</formula>
    </cfRule>
  </conditionalFormatting>
  <conditionalFormatting sqref="F22">
    <cfRule type="expression" dxfId="6544" priority="6473">
      <formula>F22&lt;&gt;RIGHT(SUBSTITUTE(E22,".",""),LEN(F22))</formula>
    </cfRule>
  </conditionalFormatting>
  <conditionalFormatting sqref="X22">
    <cfRule type="expression" dxfId="6543" priority="6467">
      <formula xml:space="preserve"> NOT(ISLOGICAL($X$2))</formula>
    </cfRule>
    <cfRule type="expression" dxfId="6542" priority="6472">
      <formula>AND(X22=TRUE,W22=FALSE)</formula>
    </cfRule>
  </conditionalFormatting>
  <conditionalFormatting sqref="Y22">
    <cfRule type="expression" dxfId="6541" priority="6471">
      <formula>OR(AND(X22=FALSE,INT(Y22)&gt;0),AND(X22=TRUE,INT(Y22)&lt;=0))</formula>
    </cfRule>
  </conditionalFormatting>
  <conditionalFormatting sqref="AA22">
    <cfRule type="expression" dxfId="6540" priority="6470">
      <formula>AND(Z22=FALSE,AA22&gt;0)</formula>
    </cfRule>
  </conditionalFormatting>
  <conditionalFormatting sqref="BV22:HY22">
    <cfRule type="containsErrors" dxfId="6539" priority="6469">
      <formula>ISERROR(BV22)</formula>
    </cfRule>
  </conditionalFormatting>
  <conditionalFormatting sqref="W22">
    <cfRule type="expression" dxfId="6538" priority="6468">
      <formula xml:space="preserve"> NOT(ISLOGICAL(W22))</formula>
    </cfRule>
  </conditionalFormatting>
  <conditionalFormatting sqref="Z22">
    <cfRule type="expression" dxfId="6537" priority="6466">
      <formula>NOT(ISLOGICAL($Z$2))</formula>
    </cfRule>
  </conditionalFormatting>
  <conditionalFormatting sqref="AB22">
    <cfRule type="expression" dxfId="6536" priority="6465">
      <formula>NOT(ISLOGICAL($AB$2))</formula>
    </cfRule>
  </conditionalFormatting>
  <conditionalFormatting sqref="AC22">
    <cfRule type="expression" dxfId="6535" priority="6464">
      <formula>NOT(ISLOGICAL($AC$2))</formula>
    </cfRule>
  </conditionalFormatting>
  <conditionalFormatting sqref="B22:BU22">
    <cfRule type="containsErrors" dxfId="6534" priority="6463">
      <formula>ISERROR(B22)</formula>
    </cfRule>
  </conditionalFormatting>
  <conditionalFormatting sqref="I22">
    <cfRule type="expression" dxfId="6533" priority="6462">
      <formula>NOT(ISNUMBER($I$2))</formula>
    </cfRule>
  </conditionalFormatting>
  <conditionalFormatting sqref="D22">
    <cfRule type="expression" dxfId="6532" priority="6461">
      <formula>ISBLANK($D$2)</formula>
    </cfRule>
  </conditionalFormatting>
  <conditionalFormatting sqref="DW22">
    <cfRule type="expression" dxfId="6531" priority="6474">
      <formula>AND(BO22&gt;=1,DW22&lt;&gt;0, GetEquPower(C22,BI22, CA22, FN22)=0)</formula>
    </cfRule>
    <cfRule type="expression" dxfId="6530" priority="6475">
      <formula>AND(BO22&gt;=1,DW22&lt;&gt;GetEquPower(C22,BI22, CA22, FN22))</formula>
    </cfRule>
  </conditionalFormatting>
  <conditionalFormatting sqref="DX22">
    <cfRule type="expression" dxfId="6529" priority="6476">
      <formula>AND(BO22&gt;=2,DX22&lt;&gt;0, GetEquPower(C22,BI22, CB22, FN22)=0)</formula>
    </cfRule>
    <cfRule type="expression" dxfId="6528" priority="6477">
      <formula>AND(BO22&gt;=2,DX22&lt;&gt;GetEquPower(C22,BI22, CB22, FN22))</formula>
    </cfRule>
  </conditionalFormatting>
  <conditionalFormatting sqref="DY22">
    <cfRule type="expression" dxfId="6527" priority="6478">
      <formula>AND(BO22&gt;=3,DY22&lt;&gt;0, GetEquPower(C22,BI22, CC22, FN22)=0)</formula>
    </cfRule>
    <cfRule type="expression" dxfId="6526" priority="6479">
      <formula>AND(BO22&gt;=3,DY22&lt;&gt;GetEquPower(C22,BI22, CC22, FN22))</formula>
    </cfRule>
  </conditionalFormatting>
  <conditionalFormatting sqref="ED22">
    <cfRule type="expression" dxfId="6525" priority="6480">
      <formula>AND(BP22&gt;=1,ED22&lt;&gt;0, GetEquPower(C22,BJ22, CG22, FO22)=0)</formula>
    </cfRule>
    <cfRule type="expression" dxfId="6524" priority="6481">
      <formula>AND(BP22&gt;=1,ED22&lt;&gt;GetEquPower(C22,BJ22, CG22, FO22))</formula>
    </cfRule>
  </conditionalFormatting>
  <conditionalFormatting sqref="EE22">
    <cfRule type="expression" dxfId="6523" priority="6482">
      <formula>AND(BP22&gt;=2,EE22&lt;&gt;0, GetEquPower(C22,BJ22, CH22, FO22)=0)</formula>
    </cfRule>
    <cfRule type="expression" dxfId="6522" priority="6483">
      <formula>AND(BP22&gt;=2,EE22&lt;&gt;GetEquPower(C22,BJ22, CH22, FO22))</formula>
    </cfRule>
  </conditionalFormatting>
  <conditionalFormatting sqref="EF22">
    <cfRule type="expression" dxfId="6521" priority="6484">
      <formula>AND(BP22&gt;=3,EF22&lt;&gt;0, GetEquPower(C22,BJ22, CI22, FO22)=0)</formula>
    </cfRule>
    <cfRule type="expression" dxfId="6520" priority="6485">
      <formula>AND(BP22&gt;=3,EF22&lt;&gt;GetEquPower(C22,BJ22, CI22, FO22))</formula>
    </cfRule>
  </conditionalFormatting>
  <conditionalFormatting sqref="EK22">
    <cfRule type="expression" dxfId="6519" priority="6486">
      <formula>AND(BQ22&gt;=1,EK22&lt;&gt;0, GetEquPower(C22,BK22, CM22, FP22)=0)</formula>
    </cfRule>
    <cfRule type="expression" dxfId="6518" priority="6487">
      <formula>AND(BQ22&gt;=1,EK22&lt;&gt;GetEquPower(C22,BK22, CM22, FP22))</formula>
    </cfRule>
  </conditionalFormatting>
  <conditionalFormatting sqref="EL22">
    <cfRule type="expression" dxfId="6517" priority="6488">
      <formula>AND(BQ22&gt;=2,EL22&lt;&gt;0, GetEquPower(C22,BK22, CN22, FP22)=0)</formula>
    </cfRule>
    <cfRule type="expression" dxfId="6516" priority="6489">
      <formula xml:space="preserve"> AND(BQ22&gt;=2,EL22&lt;&gt;GetEquPower(C22,BK22, CN22, FP22))</formula>
    </cfRule>
  </conditionalFormatting>
  <conditionalFormatting sqref="EM22">
    <cfRule type="expression" dxfId="6515" priority="6490">
      <formula>AND(BQ22&gt;=3,EM22&lt;&gt;0, GetEquPower(C22,BK22, CO22, FP22)=0)</formula>
    </cfRule>
    <cfRule type="expression" dxfId="6514" priority="6491">
      <formula xml:space="preserve"> AND(BQ22&gt;=3,EM22&lt;&gt;GetEquPower(C22,BK22, CO22, FP22))</formula>
    </cfRule>
  </conditionalFormatting>
  <conditionalFormatting sqref="ER22">
    <cfRule type="expression" dxfId="6513" priority="6492">
      <formula>AND(BR22&gt;=1,ER22&lt;&gt;0, GetEquPower(C22,BL22, CS22, FQ22)=0)</formula>
    </cfRule>
    <cfRule type="expression" dxfId="6512" priority="6493">
      <formula>AND(BR22&gt;=1,ER22&lt;&gt;GetEquPower(C22,BL22, CS22, FQ22))</formula>
    </cfRule>
  </conditionalFormatting>
  <conditionalFormatting sqref="ES22">
    <cfRule type="expression" dxfId="6511" priority="6494">
      <formula>AND(BR22&gt;=2,ES22&lt;&gt;0, GetEquPower(C22,BL22, CT22, FQ22)=0)</formula>
    </cfRule>
    <cfRule type="expression" dxfId="6510" priority="6495">
      <formula>AND(BR22&gt;=2,ES22&lt;&gt;GetEquPower(C22,BL22, CT22, FQ22))</formula>
    </cfRule>
  </conditionalFormatting>
  <conditionalFormatting sqref="ET22">
    <cfRule type="expression" dxfId="6509" priority="6496">
      <formula>AND(BR22&gt;=3,ET22&lt;&gt;0, GetEquPower(C22,BL22, CU22, FQ22)=0)</formula>
    </cfRule>
    <cfRule type="expression" dxfId="6508" priority="6497">
      <formula>AND(BR22&gt;=3,ET22&lt;&gt;GetEquPower(C22,BL22, CU22, FQ22))</formula>
    </cfRule>
  </conditionalFormatting>
  <conditionalFormatting sqref="EY22">
    <cfRule type="expression" dxfId="6507" priority="6498">
      <formula>AND(BS22&gt;=1,EY22&lt;&gt;0, GetEquPower(C22,BM22, CY22, FR22)=0)</formula>
    </cfRule>
    <cfRule type="expression" dxfId="6506" priority="6499">
      <formula>AND(BS22&gt;=1,EY22&lt;&gt;GetEquPower(C22,BM22, CY22, FR22))</formula>
    </cfRule>
  </conditionalFormatting>
  <conditionalFormatting sqref="EZ22">
    <cfRule type="expression" dxfId="6505" priority="6500">
      <formula>AND(BS22&gt;=2,EZ22&lt;&gt;0, GetEquPower(C22,BM22, CZ22, FR22)=0)</formula>
    </cfRule>
    <cfRule type="expression" dxfId="6504" priority="6501">
      <formula>AND(BS22&gt;=2,EZ22&lt;&gt;GetEquPower(C22,BM22, CZ22, FR22))</formula>
    </cfRule>
  </conditionalFormatting>
  <conditionalFormatting sqref="FA22">
    <cfRule type="expression" dxfId="6503" priority="6502">
      <formula>AND(BS22&gt;=3,FA22&lt;&gt;0, GetEquPower(C22,BM22, DA22, FR22)=0)</formula>
    </cfRule>
    <cfRule type="expression" dxfId="6502" priority="6503">
      <formula>AND(BS22&gt;=3,FA22&lt;&gt;GetEquPower(C22,BM22, DA22, FR22))</formula>
    </cfRule>
  </conditionalFormatting>
  <conditionalFormatting sqref="FF22">
    <cfRule type="expression" dxfId="6501" priority="6504">
      <formula>AND(BT22&gt;=1,FF22&lt;&gt;0, GetEquPower(C22,BN22, DE22, FS22)=0)</formula>
    </cfRule>
    <cfRule type="expression" dxfId="6500" priority="6505">
      <formula>AND(BT22&gt;=1,FF22&lt;&gt;GetEquPower(C22,BN22, DE22, FS22))</formula>
    </cfRule>
  </conditionalFormatting>
  <conditionalFormatting sqref="FG22">
    <cfRule type="expression" dxfId="6499" priority="6506">
      <formula>AND(BT22&gt;=2,FG22&lt;&gt;0, GetEquPower(C22,BN22, DF22, FS22)=0)</formula>
    </cfRule>
    <cfRule type="expression" dxfId="6498" priority="6507">
      <formula>AND(BT22&gt;=2,FG22&lt;&gt;GetEquPower(C22,BN22, DF22, FS22))</formula>
    </cfRule>
  </conditionalFormatting>
  <conditionalFormatting sqref="FH22">
    <cfRule type="expression" dxfId="6497" priority="6508">
      <formula>AND(BT22&gt;=3,FH22&lt;&gt;0, GetEquPower(C22,BN22, DG22, FS22)=0)</formula>
    </cfRule>
    <cfRule type="expression" dxfId="6496" priority="6509">
      <formula>AND(BT22&gt;=3,FH22&lt;&gt;GetEquPower(C22,BN22, DG22, FS22))</formula>
    </cfRule>
  </conditionalFormatting>
  <conditionalFormatting sqref="DZ22">
    <cfRule type="expression" dxfId="6495" priority="6510">
      <formula>AND(BO22&gt;=4,DZ22&lt;&gt;0, GetEquPower(C22,BI22, CD22, FN22)=0)</formula>
    </cfRule>
    <cfRule type="expression" dxfId="6494" priority="6511">
      <formula>AND(BO22&gt;=4, DZ22&lt;&gt;GetEquPower(C22,BI22, CD22, FN22))</formula>
    </cfRule>
  </conditionalFormatting>
  <conditionalFormatting sqref="EG22">
    <cfRule type="expression" dxfId="6493" priority="6512">
      <formula>AND(BP22&gt;=4,EG22&lt;&gt;0, GetEquPower(C22,BJ22, CJ22, FO22)=0)</formula>
    </cfRule>
    <cfRule type="expression" dxfId="6492" priority="6513">
      <formula>AND(BP22&gt;=4,EG22&lt;&gt;GetEquPower(C22,BJ22, CJ22, FO22))</formula>
    </cfRule>
  </conditionalFormatting>
  <conditionalFormatting sqref="EN22">
    <cfRule type="expression" dxfId="6491" priority="6514">
      <formula>AND(BQ22&gt;=4,EN22&lt;&gt;0, GetEquPower(C22,BK22, CP22, FP22)=0)</formula>
    </cfRule>
    <cfRule type="expression" dxfId="6490" priority="6515">
      <formula xml:space="preserve"> AND(BQ22&gt;=4,EN22&lt;&gt;GetEquPower(C22,BK22, CP22, FP22))</formula>
    </cfRule>
  </conditionalFormatting>
  <conditionalFormatting sqref="EU22">
    <cfRule type="expression" dxfId="6489" priority="6516">
      <formula>AND(BR22&gt;=4,EU22&lt;&gt;0, GetEquPower(C22,BL22, CV22, FQ22)=0)</formula>
    </cfRule>
    <cfRule type="expression" dxfId="6488" priority="6517">
      <formula>AND(BR22&gt;=4,EU22&lt;&gt;GetEquPower(C22,BL22, CV22, FQ22))</formula>
    </cfRule>
  </conditionalFormatting>
  <conditionalFormatting sqref="FB22">
    <cfRule type="expression" dxfId="6487" priority="6518">
      <formula>AND(BS22&gt;=4,FB22&lt;&gt;0, GetEquPower(C22,BM22, DB22, FR22)=0)</formula>
    </cfRule>
    <cfRule type="expression" dxfId="6486" priority="6519">
      <formula>AND(BS22&gt;=4,FB22&lt;&gt;GetEquPower(C22,BM22, DB22, FR22))</formula>
    </cfRule>
  </conditionalFormatting>
  <conditionalFormatting sqref="FI22">
    <cfRule type="expression" dxfId="6485" priority="6520">
      <formula>AND(BT22&gt;=4,FI22&lt;&gt;0, GetEquPower(C22,BN22, DH22, FS22)=0)</formula>
    </cfRule>
    <cfRule type="expression" dxfId="6484" priority="6521">
      <formula>AND(BT22&gt;=4,FI22&lt;&gt;GetEquPower(C22,BN22, DH22, FS22))</formula>
    </cfRule>
  </conditionalFormatting>
  <conditionalFormatting sqref="EA22">
    <cfRule type="expression" dxfId="6483" priority="6522">
      <formula>AND(BO22&gt;=5,EA22&lt;&gt;0, GetEquPower(C22,BI22, CE22, FN22)=0)</formula>
    </cfRule>
    <cfRule type="expression" dxfId="6482" priority="6523">
      <formula>AND(BO22&gt;=5, EA22&lt;&gt;GetEquPower(C22,BI22, CE22, FN22))</formula>
    </cfRule>
  </conditionalFormatting>
  <conditionalFormatting sqref="EB22">
    <cfRule type="expression" dxfId="6481" priority="6524">
      <formula>AND(BO22&gt;=6,EB22&lt;&gt;0, GetEquPower(C22,BI22, CF22, FN22)=0)</formula>
    </cfRule>
    <cfRule type="expression" dxfId="6480" priority="6525">
      <formula>AND(BO22&gt;=6, EB22&lt;&gt;GetEquPower(C22,BI22, CF22, FN22))</formula>
    </cfRule>
  </conditionalFormatting>
  <conditionalFormatting sqref="EH22">
    <cfRule type="expression" dxfId="6479" priority="6526">
      <formula>AND(BP22&gt;=5,EH22&lt;&gt;0, GetEquPower(C22,BJ22, CK22, FO22)=0)</formula>
    </cfRule>
    <cfRule type="expression" dxfId="6478" priority="6527">
      <formula>AND(BP22&gt;=5,EH22&lt;&gt;GetEquPower(C22,BJ22, CK22, FO22))</formula>
    </cfRule>
  </conditionalFormatting>
  <conditionalFormatting sqref="EI22">
    <cfRule type="expression" dxfId="6477" priority="6528">
      <formula>AND(BP22&gt;=6,EI22&lt;&gt;0, GetEquPower(C22,BJ22, CL22, FO22)=0)</formula>
    </cfRule>
    <cfRule type="expression" dxfId="6476" priority="6529">
      <formula>AND(BP22&gt;=6,EI22&lt;&gt;GetEquPower(C22,BJ22, CL22, FO22))</formula>
    </cfRule>
  </conditionalFormatting>
  <conditionalFormatting sqref="EO22">
    <cfRule type="expression" dxfId="6475" priority="6530">
      <formula>AND(BQ22&gt;=5,EO22&lt;&gt;0, GetEquPower(C22,BK22, CQ22, FP22)=0)</formula>
    </cfRule>
    <cfRule type="expression" dxfId="6474" priority="6531">
      <formula xml:space="preserve"> AND(BQ22&gt;=5,EO22&lt;&gt;GetEquPower(C22,BK22, CQ22, FP22))</formula>
    </cfRule>
  </conditionalFormatting>
  <conditionalFormatting sqref="EP22">
    <cfRule type="expression" dxfId="6473" priority="6532">
      <formula>AND(BQ22&gt;=6,EP22&lt;&gt;0, GetEquPower(C22,BK22, CR22, FP22)=0)</formula>
    </cfRule>
    <cfRule type="expression" dxfId="6472" priority="6533">
      <formula xml:space="preserve"> AND(BQ22&gt;=6,EP22&lt;&gt;GetEquPower(C22,BK22, CR22, FP22))</formula>
    </cfRule>
  </conditionalFormatting>
  <conditionalFormatting sqref="EV22">
    <cfRule type="expression" dxfId="6471" priority="6534">
      <formula>AND(BR22&gt;=5,EV22&lt;&gt;0, GetEquPower(C22,BL22, CW22, FQ22)=0)</formula>
    </cfRule>
    <cfRule type="expression" dxfId="6470" priority="6535">
      <formula>AND(BR22&gt;=5,EV22&lt;&gt;GetEquPower(C22,BL22, CW22, FQ22))</formula>
    </cfRule>
  </conditionalFormatting>
  <conditionalFormatting sqref="EW22">
    <cfRule type="expression" dxfId="6469" priority="6536">
      <formula>AND(BR22&gt;=6,EW22&lt;&gt;0, GetEquPower(C22,BL22, CX22, FQ22)=0)</formula>
    </cfRule>
    <cfRule type="expression" dxfId="6468" priority="6537">
      <formula>AND(BR22&gt;=6,EW22&lt;&gt;GetEquPower(C22,BL22, CX22, FQ22))</formula>
    </cfRule>
  </conditionalFormatting>
  <conditionalFormatting sqref="FC22">
    <cfRule type="expression" dxfId="6467" priority="6538">
      <formula>AND(BS22&gt;=5,FC22&lt;&gt;0, GetEquPower(C22,BM22, DC22, FR22)=0)</formula>
    </cfRule>
    <cfRule type="expression" dxfId="6466" priority="6539">
      <formula>AND(BS22&gt;=5,FC22&lt;&gt;GetEquPower(C22,BM22, DC22, FR22))</formula>
    </cfRule>
  </conditionalFormatting>
  <conditionalFormatting sqref="FD22">
    <cfRule type="expression" dxfId="6465" priority="6540">
      <formula>AND(BS22&gt;=6,FD22&lt;&gt;0, GetEquPower(C22,BM22, DD22, FR22)=0)</formula>
    </cfRule>
    <cfRule type="expression" dxfId="6464" priority="6541">
      <formula>AND(BS22&gt;=6,FD22&lt;&gt;GetEquPower(C22,BM22, DD22, FR22))</formula>
    </cfRule>
  </conditionalFormatting>
  <conditionalFormatting sqref="FJ22">
    <cfRule type="expression" dxfId="6463" priority="6542">
      <formula>AND(BT22&gt;=5,FJ22&lt;&gt;0, GetEquPower(C22,BN22, DI22, FS22)=0)</formula>
    </cfRule>
    <cfRule type="expression" dxfId="6462" priority="6543">
      <formula>AND(BT22&gt;=5,FJ22&lt;&gt;GetEquPower(C22,BN22, DI22, FS22))</formula>
    </cfRule>
  </conditionalFormatting>
  <conditionalFormatting sqref="FK22">
    <cfRule type="expression" dxfId="6461" priority="6544">
      <formula>AND(BT22&gt;=6,FK22&lt;&gt;0, GetEquPower(C22,BN22, DJ22, FS22)=0)</formula>
    </cfRule>
    <cfRule type="expression" dxfId="6460" priority="6545">
      <formula>AND(BT22&gt;=6,FK22&lt;&gt;GetEquPower(C22,BN22, DJ22, FS22))</formula>
    </cfRule>
  </conditionalFormatting>
  <conditionalFormatting sqref="F23">
    <cfRule type="expression" dxfId="6459" priority="6388">
      <formula>F23&lt;&gt;RIGHT(SUBSTITUTE(E23,".",""),LEN(F23))</formula>
    </cfRule>
  </conditionalFormatting>
  <conditionalFormatting sqref="X23">
    <cfRule type="expression" dxfId="6458" priority="6382">
      <formula xml:space="preserve"> NOT(ISLOGICAL($X$2))</formula>
    </cfRule>
    <cfRule type="expression" dxfId="6457" priority="6387">
      <formula>AND(X23=TRUE,W23=FALSE)</formula>
    </cfRule>
  </conditionalFormatting>
  <conditionalFormatting sqref="Y23">
    <cfRule type="expression" dxfId="6456" priority="6386">
      <formula>OR(AND(X23=FALSE,INT(Y23)&gt;0),AND(X23=TRUE,INT(Y23)&lt;=0))</formula>
    </cfRule>
  </conditionalFormatting>
  <conditionalFormatting sqref="AA23">
    <cfRule type="expression" dxfId="6455" priority="6385">
      <formula>AND(Z23=FALSE,AA23&gt;0)</formula>
    </cfRule>
  </conditionalFormatting>
  <conditionalFormatting sqref="BV23:HY23">
    <cfRule type="containsErrors" dxfId="6454" priority="6384">
      <formula>ISERROR(BV23)</formula>
    </cfRule>
  </conditionalFormatting>
  <conditionalFormatting sqref="W23">
    <cfRule type="expression" dxfId="6453" priority="6383">
      <formula xml:space="preserve"> NOT(ISLOGICAL(W23))</formula>
    </cfRule>
  </conditionalFormatting>
  <conditionalFormatting sqref="Z23">
    <cfRule type="expression" dxfId="6452" priority="6381">
      <formula>NOT(ISLOGICAL($Z$2))</formula>
    </cfRule>
  </conditionalFormatting>
  <conditionalFormatting sqref="AB23">
    <cfRule type="expression" dxfId="6451" priority="6380">
      <formula>NOT(ISLOGICAL($AB$2))</formula>
    </cfRule>
  </conditionalFormatting>
  <conditionalFormatting sqref="AC23">
    <cfRule type="expression" dxfId="6450" priority="6379">
      <formula>NOT(ISLOGICAL($AC$2))</formula>
    </cfRule>
  </conditionalFormatting>
  <conditionalFormatting sqref="B23:BU23">
    <cfRule type="containsErrors" dxfId="6449" priority="6378">
      <formula>ISERROR(B23)</formula>
    </cfRule>
  </conditionalFormatting>
  <conditionalFormatting sqref="I23">
    <cfRule type="expression" dxfId="6448" priority="6377">
      <formula>NOT(ISNUMBER($I$2))</formula>
    </cfRule>
  </conditionalFormatting>
  <conditionalFormatting sqref="D23">
    <cfRule type="expression" dxfId="6447" priority="6376">
      <formula>ISBLANK($D$2)</formula>
    </cfRule>
  </conditionalFormatting>
  <conditionalFormatting sqref="DW23">
    <cfRule type="expression" dxfId="6446" priority="6389">
      <formula>AND(BO23&gt;=1,DW23&lt;&gt;0, GetEquPower(C23,BI23, CA23, FN23)=0)</formula>
    </cfRule>
    <cfRule type="expression" dxfId="6445" priority="6390">
      <formula>AND(BO23&gt;=1,DW23&lt;&gt;GetEquPower(C23,BI23, CA23, FN23))</formula>
    </cfRule>
  </conditionalFormatting>
  <conditionalFormatting sqref="DX23">
    <cfRule type="expression" dxfId="6444" priority="6391">
      <formula>AND(BO23&gt;=2,DX23&lt;&gt;0, GetEquPower(C23,BI23, CB23, FN23)=0)</formula>
    </cfRule>
    <cfRule type="expression" dxfId="6443" priority="6392">
      <formula>AND(BO23&gt;=2,DX23&lt;&gt;GetEquPower(C23,BI23, CB23, FN23))</formula>
    </cfRule>
  </conditionalFormatting>
  <conditionalFormatting sqref="DY23">
    <cfRule type="expression" dxfId="6442" priority="6393">
      <formula>AND(BO23&gt;=3,DY23&lt;&gt;0, GetEquPower(C23,BI23, CC23, FN23)=0)</formula>
    </cfRule>
    <cfRule type="expression" dxfId="6441" priority="6394">
      <formula>AND(BO23&gt;=3,DY23&lt;&gt;GetEquPower(C23,BI23, CC23, FN23))</formula>
    </cfRule>
  </conditionalFormatting>
  <conditionalFormatting sqref="ED23">
    <cfRule type="expression" dxfId="6440" priority="6395">
      <formula>AND(BP23&gt;=1,ED23&lt;&gt;0, GetEquPower(C23,BJ23, CG23, FO23)=0)</formula>
    </cfRule>
    <cfRule type="expression" dxfId="6439" priority="6396">
      <formula>AND(BP23&gt;=1,ED23&lt;&gt;GetEquPower(C23,BJ23, CG23, FO23))</formula>
    </cfRule>
  </conditionalFormatting>
  <conditionalFormatting sqref="EE23">
    <cfRule type="expression" dxfId="6438" priority="6397">
      <formula>AND(BP23&gt;=2,EE23&lt;&gt;0, GetEquPower(C23,BJ23, CH23, FO23)=0)</formula>
    </cfRule>
    <cfRule type="expression" dxfId="6437" priority="6398">
      <formula>AND(BP23&gt;=2,EE23&lt;&gt;GetEquPower(C23,BJ23, CH23, FO23))</formula>
    </cfRule>
  </conditionalFormatting>
  <conditionalFormatting sqref="EF23">
    <cfRule type="expression" dxfId="6436" priority="6399">
      <formula>AND(BP23&gt;=3,EF23&lt;&gt;0, GetEquPower(C23,BJ23, CI23, FO23)=0)</formula>
    </cfRule>
    <cfRule type="expression" dxfId="6435" priority="6400">
      <formula>AND(BP23&gt;=3,EF23&lt;&gt;GetEquPower(C23,BJ23, CI23, FO23))</formula>
    </cfRule>
  </conditionalFormatting>
  <conditionalFormatting sqref="EK23">
    <cfRule type="expression" dxfId="6434" priority="6401">
      <formula>AND(BQ23&gt;=1,EK23&lt;&gt;0, GetEquPower(C23,BK23, CM23, FP23)=0)</formula>
    </cfRule>
    <cfRule type="expression" dxfId="6433" priority="6402">
      <formula>AND(BQ23&gt;=1,EK23&lt;&gt;GetEquPower(C23,BK23, CM23, FP23))</formula>
    </cfRule>
  </conditionalFormatting>
  <conditionalFormatting sqref="EL23">
    <cfRule type="expression" dxfId="6432" priority="6403">
      <formula>AND(BQ23&gt;=2,EL23&lt;&gt;0, GetEquPower(C23,BK23, CN23, FP23)=0)</formula>
    </cfRule>
    <cfRule type="expression" dxfId="6431" priority="6404">
      <formula xml:space="preserve"> AND(BQ23&gt;=2,EL23&lt;&gt;GetEquPower(C23,BK23, CN23, FP23))</formula>
    </cfRule>
  </conditionalFormatting>
  <conditionalFormatting sqref="EM23">
    <cfRule type="expression" dxfId="6430" priority="6405">
      <formula>AND(BQ23&gt;=3,EM23&lt;&gt;0, GetEquPower(C23,BK23, CO23, FP23)=0)</formula>
    </cfRule>
    <cfRule type="expression" dxfId="6429" priority="6406">
      <formula xml:space="preserve"> AND(BQ23&gt;=3,EM23&lt;&gt;GetEquPower(C23,BK23, CO23, FP23))</formula>
    </cfRule>
  </conditionalFormatting>
  <conditionalFormatting sqref="ER23">
    <cfRule type="expression" dxfId="6428" priority="6407">
      <formula>AND(BR23&gt;=1,ER23&lt;&gt;0, GetEquPower(C23,BL23, CS23, FQ23)=0)</formula>
    </cfRule>
    <cfRule type="expression" dxfId="6427" priority="6408">
      <formula>AND(BR23&gt;=1,ER23&lt;&gt;GetEquPower(C23,BL23, CS23, FQ23))</formula>
    </cfRule>
  </conditionalFormatting>
  <conditionalFormatting sqref="ES23">
    <cfRule type="expression" dxfId="6426" priority="6409">
      <formula>AND(BR23&gt;=2,ES23&lt;&gt;0, GetEquPower(C23,BL23, CT23, FQ23)=0)</formula>
    </cfRule>
    <cfRule type="expression" dxfId="6425" priority="6410">
      <formula>AND(BR23&gt;=2,ES23&lt;&gt;GetEquPower(C23,BL23, CT23, FQ23))</formula>
    </cfRule>
  </conditionalFormatting>
  <conditionalFormatting sqref="ET23">
    <cfRule type="expression" dxfId="6424" priority="6411">
      <formula>AND(BR23&gt;=3,ET23&lt;&gt;0, GetEquPower(C23,BL23, CU23, FQ23)=0)</formula>
    </cfRule>
    <cfRule type="expression" dxfId="6423" priority="6412">
      <formula>AND(BR23&gt;=3,ET23&lt;&gt;GetEquPower(C23,BL23, CU23, FQ23))</formula>
    </cfRule>
  </conditionalFormatting>
  <conditionalFormatting sqref="EY23">
    <cfRule type="expression" dxfId="6422" priority="6413">
      <formula>AND(BS23&gt;=1,EY23&lt;&gt;0, GetEquPower(C23,BM23, CY23, FR23)=0)</formula>
    </cfRule>
    <cfRule type="expression" dxfId="6421" priority="6414">
      <formula>AND(BS23&gt;=1,EY23&lt;&gt;GetEquPower(C23,BM23, CY23, FR23))</formula>
    </cfRule>
  </conditionalFormatting>
  <conditionalFormatting sqref="EZ23">
    <cfRule type="expression" dxfId="6420" priority="6415">
      <formula>AND(BS23&gt;=2,EZ23&lt;&gt;0, GetEquPower(C23,BM23, CZ23, FR23)=0)</formula>
    </cfRule>
    <cfRule type="expression" dxfId="6419" priority="6416">
      <formula>AND(BS23&gt;=2,EZ23&lt;&gt;GetEquPower(C23,BM23, CZ23, FR23))</formula>
    </cfRule>
  </conditionalFormatting>
  <conditionalFormatting sqref="FA23">
    <cfRule type="expression" dxfId="6418" priority="6417">
      <formula>AND(BS23&gt;=3,FA23&lt;&gt;0, GetEquPower(C23,BM23, DA23, FR23)=0)</formula>
    </cfRule>
    <cfRule type="expression" dxfId="6417" priority="6418">
      <formula>AND(BS23&gt;=3,FA23&lt;&gt;GetEquPower(C23,BM23, DA23, FR23))</formula>
    </cfRule>
  </conditionalFormatting>
  <conditionalFormatting sqref="FF23">
    <cfRule type="expression" dxfId="6416" priority="6419">
      <formula>AND(BT23&gt;=1,FF23&lt;&gt;0, GetEquPower(C23,BN23, DE23, FS23)=0)</formula>
    </cfRule>
    <cfRule type="expression" dxfId="6415" priority="6420">
      <formula>AND(BT23&gt;=1,FF23&lt;&gt;GetEquPower(C23,BN23, DE23, FS23))</formula>
    </cfRule>
  </conditionalFormatting>
  <conditionalFormatting sqref="FG23">
    <cfRule type="expression" dxfId="6414" priority="6421">
      <formula>AND(BT23&gt;=2,FG23&lt;&gt;0, GetEquPower(C23,BN23, DF23, FS23)=0)</formula>
    </cfRule>
    <cfRule type="expression" dxfId="6413" priority="6422">
      <formula>AND(BT23&gt;=2,FG23&lt;&gt;GetEquPower(C23,BN23, DF23, FS23))</formula>
    </cfRule>
  </conditionalFormatting>
  <conditionalFormatting sqref="FH23">
    <cfRule type="expression" dxfId="6412" priority="6423">
      <formula>AND(BT23&gt;=3,FH23&lt;&gt;0, GetEquPower(C23,BN23, DG23, FS23)=0)</formula>
    </cfRule>
    <cfRule type="expression" dxfId="6411" priority="6424">
      <formula>AND(BT23&gt;=3,FH23&lt;&gt;GetEquPower(C23,BN23, DG23, FS23))</formula>
    </cfRule>
  </conditionalFormatting>
  <conditionalFormatting sqref="DZ23">
    <cfRule type="expression" dxfId="6410" priority="6425">
      <formula>AND(BO23&gt;=4,DZ23&lt;&gt;0, GetEquPower(C23,BI23, CD23, FN23)=0)</formula>
    </cfRule>
    <cfRule type="expression" dxfId="6409" priority="6426">
      <formula>AND(BO23&gt;=4, DZ23&lt;&gt;GetEquPower(C23,BI23, CD23, FN23))</formula>
    </cfRule>
  </conditionalFormatting>
  <conditionalFormatting sqref="EG23">
    <cfRule type="expression" dxfId="6408" priority="6427">
      <formula>AND(BP23&gt;=4,EG23&lt;&gt;0, GetEquPower(C23,BJ23, CJ23, FO23)=0)</formula>
    </cfRule>
    <cfRule type="expression" dxfId="6407" priority="6428">
      <formula>AND(BP23&gt;=4,EG23&lt;&gt;GetEquPower(C23,BJ23, CJ23, FO23))</formula>
    </cfRule>
  </conditionalFormatting>
  <conditionalFormatting sqref="EN23">
    <cfRule type="expression" dxfId="6406" priority="6429">
      <formula>AND(BQ23&gt;=4,EN23&lt;&gt;0, GetEquPower(C23,BK23, CP23, FP23)=0)</formula>
    </cfRule>
    <cfRule type="expression" dxfId="6405" priority="6430">
      <formula xml:space="preserve"> AND(BQ23&gt;=4,EN23&lt;&gt;GetEquPower(C23,BK23, CP23, FP23))</formula>
    </cfRule>
  </conditionalFormatting>
  <conditionalFormatting sqref="EU23">
    <cfRule type="expression" dxfId="6404" priority="6431">
      <formula>AND(BR23&gt;=4,EU23&lt;&gt;0, GetEquPower(C23,BL23, CV23, FQ23)=0)</formula>
    </cfRule>
    <cfRule type="expression" dxfId="6403" priority="6432">
      <formula>AND(BR23&gt;=4,EU23&lt;&gt;GetEquPower(C23,BL23, CV23, FQ23))</formula>
    </cfRule>
  </conditionalFormatting>
  <conditionalFormatting sqref="FB23">
    <cfRule type="expression" dxfId="6402" priority="6433">
      <formula>AND(BS23&gt;=4,FB23&lt;&gt;0, GetEquPower(C23,BM23, DB23, FR23)=0)</formula>
    </cfRule>
    <cfRule type="expression" dxfId="6401" priority="6434">
      <formula>AND(BS23&gt;=4,FB23&lt;&gt;GetEquPower(C23,BM23, DB23, FR23))</formula>
    </cfRule>
  </conditionalFormatting>
  <conditionalFormatting sqref="FI23">
    <cfRule type="expression" dxfId="6400" priority="6435">
      <formula>AND(BT23&gt;=4,FI23&lt;&gt;0, GetEquPower(C23,BN23, DH23, FS23)=0)</formula>
    </cfRule>
    <cfRule type="expression" dxfId="6399" priority="6436">
      <formula>AND(BT23&gt;=4,FI23&lt;&gt;GetEquPower(C23,BN23, DH23, FS23))</formula>
    </cfRule>
  </conditionalFormatting>
  <conditionalFormatting sqref="EA23">
    <cfRule type="expression" dxfId="6398" priority="6437">
      <formula>AND(BO23&gt;=5,EA23&lt;&gt;0, GetEquPower(C23,BI23, CE23, FN23)=0)</formula>
    </cfRule>
    <cfRule type="expression" dxfId="6397" priority="6438">
      <formula>AND(BO23&gt;=5, EA23&lt;&gt;GetEquPower(C23,BI23, CE23, FN23))</formula>
    </cfRule>
  </conditionalFormatting>
  <conditionalFormatting sqref="EB23">
    <cfRule type="expression" dxfId="6396" priority="6439">
      <formula>AND(BO23&gt;=6,EB23&lt;&gt;0, GetEquPower(C23,BI23, CF23, FN23)=0)</formula>
    </cfRule>
    <cfRule type="expression" dxfId="6395" priority="6440">
      <formula>AND(BO23&gt;=6, EB23&lt;&gt;GetEquPower(C23,BI23, CF23, FN23))</formula>
    </cfRule>
  </conditionalFormatting>
  <conditionalFormatting sqref="EH23">
    <cfRule type="expression" dxfId="6394" priority="6441">
      <formula>AND(BP23&gt;=5,EH23&lt;&gt;0, GetEquPower(C23,BJ23, CK23, FO23)=0)</formula>
    </cfRule>
    <cfRule type="expression" dxfId="6393" priority="6442">
      <formula>AND(BP23&gt;=5,EH23&lt;&gt;GetEquPower(C23,BJ23, CK23, FO23))</formula>
    </cfRule>
  </conditionalFormatting>
  <conditionalFormatting sqref="EI23">
    <cfRule type="expression" dxfId="6392" priority="6443">
      <formula>AND(BP23&gt;=6,EI23&lt;&gt;0, GetEquPower(C23,BJ23, CL23, FO23)=0)</formula>
    </cfRule>
    <cfRule type="expression" dxfId="6391" priority="6444">
      <formula>AND(BP23&gt;=6,EI23&lt;&gt;GetEquPower(C23,BJ23, CL23, FO23))</formula>
    </cfRule>
  </conditionalFormatting>
  <conditionalFormatting sqref="EO23">
    <cfRule type="expression" dxfId="6390" priority="6445">
      <formula>AND(BQ23&gt;=5,EO23&lt;&gt;0, GetEquPower(C23,BK23, CQ23, FP23)=0)</formula>
    </cfRule>
    <cfRule type="expression" dxfId="6389" priority="6446">
      <formula xml:space="preserve"> AND(BQ23&gt;=5,EO23&lt;&gt;GetEquPower(C23,BK23, CQ23, FP23))</formula>
    </cfRule>
  </conditionalFormatting>
  <conditionalFormatting sqref="EP23">
    <cfRule type="expression" dxfId="6388" priority="6447">
      <formula>AND(BQ23&gt;=6,EP23&lt;&gt;0, GetEquPower(C23,BK23, CR23, FP23)=0)</formula>
    </cfRule>
    <cfRule type="expression" dxfId="6387" priority="6448">
      <formula xml:space="preserve"> AND(BQ23&gt;=6,EP23&lt;&gt;GetEquPower(C23,BK23, CR23, FP23))</formula>
    </cfRule>
  </conditionalFormatting>
  <conditionalFormatting sqref="EV23">
    <cfRule type="expression" dxfId="6386" priority="6449">
      <formula>AND(BR23&gt;=5,EV23&lt;&gt;0, GetEquPower(C23,BL23, CW23, FQ23)=0)</formula>
    </cfRule>
    <cfRule type="expression" dxfId="6385" priority="6450">
      <formula>AND(BR23&gt;=5,EV23&lt;&gt;GetEquPower(C23,BL23, CW23, FQ23))</formula>
    </cfRule>
  </conditionalFormatting>
  <conditionalFormatting sqref="EW23">
    <cfRule type="expression" dxfId="6384" priority="6451">
      <formula>AND(BR23&gt;=6,EW23&lt;&gt;0, GetEquPower(C23,BL23, CX23, FQ23)=0)</formula>
    </cfRule>
    <cfRule type="expression" dxfId="6383" priority="6452">
      <formula>AND(BR23&gt;=6,EW23&lt;&gt;GetEquPower(C23,BL23, CX23, FQ23))</formula>
    </cfRule>
  </conditionalFormatting>
  <conditionalFormatting sqref="FC23">
    <cfRule type="expression" dxfId="6382" priority="6453">
      <formula>AND(BS23&gt;=5,FC23&lt;&gt;0, GetEquPower(C23,BM23, DC23, FR23)=0)</formula>
    </cfRule>
    <cfRule type="expression" dxfId="6381" priority="6454">
      <formula>AND(BS23&gt;=5,FC23&lt;&gt;GetEquPower(C23,BM23, DC23, FR23))</formula>
    </cfRule>
  </conditionalFormatting>
  <conditionalFormatting sqref="FD23">
    <cfRule type="expression" dxfId="6380" priority="6455">
      <formula>AND(BS23&gt;=6,FD23&lt;&gt;0, GetEquPower(C23,BM23, DD23, FR23)=0)</formula>
    </cfRule>
    <cfRule type="expression" dxfId="6379" priority="6456">
      <formula>AND(BS23&gt;=6,FD23&lt;&gt;GetEquPower(C23,BM23, DD23, FR23))</formula>
    </cfRule>
  </conditionalFormatting>
  <conditionalFormatting sqref="FJ23">
    <cfRule type="expression" dxfId="6378" priority="6457">
      <formula>AND(BT23&gt;=5,FJ23&lt;&gt;0, GetEquPower(C23,BN23, DI23, FS23)=0)</formula>
    </cfRule>
    <cfRule type="expression" dxfId="6377" priority="6458">
      <formula>AND(BT23&gt;=5,FJ23&lt;&gt;GetEquPower(C23,BN23, DI23, FS23))</formula>
    </cfRule>
  </conditionalFormatting>
  <conditionalFormatting sqref="FK23">
    <cfRule type="expression" dxfId="6376" priority="6459">
      <formula>AND(BT23&gt;=6,FK23&lt;&gt;0, GetEquPower(C23,BN23, DJ23, FS23)=0)</formula>
    </cfRule>
    <cfRule type="expression" dxfId="6375" priority="6460">
      <formula>AND(BT23&gt;=6,FK23&lt;&gt;GetEquPower(C23,BN23, DJ23, FS23))</formula>
    </cfRule>
  </conditionalFormatting>
  <conditionalFormatting sqref="F24">
    <cfRule type="expression" dxfId="6374" priority="6303">
      <formula>F24&lt;&gt;RIGHT(SUBSTITUTE(E24,".",""),LEN(F24))</formula>
    </cfRule>
  </conditionalFormatting>
  <conditionalFormatting sqref="X24">
    <cfRule type="expression" dxfId="6373" priority="6297">
      <formula xml:space="preserve"> NOT(ISLOGICAL($X$2))</formula>
    </cfRule>
    <cfRule type="expression" dxfId="6372" priority="6302">
      <formula>AND(X24=TRUE,W24=FALSE)</formula>
    </cfRule>
  </conditionalFormatting>
  <conditionalFormatting sqref="Y24">
    <cfRule type="expression" dxfId="6371" priority="6301">
      <formula>OR(AND(X24=FALSE,INT(Y24)&gt;0),AND(X24=TRUE,INT(Y24)&lt;=0))</formula>
    </cfRule>
  </conditionalFormatting>
  <conditionalFormatting sqref="AA24">
    <cfRule type="expression" dxfId="6370" priority="6300">
      <formula>AND(Z24=FALSE,AA24&gt;0)</formula>
    </cfRule>
  </conditionalFormatting>
  <conditionalFormatting sqref="BV24:HY24">
    <cfRule type="containsErrors" dxfId="6369" priority="6299">
      <formula>ISERROR(BV24)</formula>
    </cfRule>
  </conditionalFormatting>
  <conditionalFormatting sqref="W24">
    <cfRule type="expression" dxfId="6368" priority="6298">
      <formula xml:space="preserve"> NOT(ISLOGICAL(W24))</formula>
    </cfRule>
  </conditionalFormatting>
  <conditionalFormatting sqref="Z24">
    <cfRule type="expression" dxfId="6367" priority="6296">
      <formula>NOT(ISLOGICAL($Z$2))</formula>
    </cfRule>
  </conditionalFormatting>
  <conditionalFormatting sqref="AB24">
    <cfRule type="expression" dxfId="6366" priority="6295">
      <formula>NOT(ISLOGICAL($AB$2))</formula>
    </cfRule>
  </conditionalFormatting>
  <conditionalFormatting sqref="AC24">
    <cfRule type="expression" dxfId="6365" priority="6294">
      <formula>NOT(ISLOGICAL($AC$2))</formula>
    </cfRule>
  </conditionalFormatting>
  <conditionalFormatting sqref="B24:BU24">
    <cfRule type="containsErrors" dxfId="6364" priority="6293">
      <formula>ISERROR(B24)</formula>
    </cfRule>
  </conditionalFormatting>
  <conditionalFormatting sqref="I24">
    <cfRule type="expression" dxfId="6363" priority="6292">
      <formula>NOT(ISNUMBER($I$2))</formula>
    </cfRule>
  </conditionalFormatting>
  <conditionalFormatting sqref="D24">
    <cfRule type="expression" dxfId="6362" priority="6291">
      <formula>ISBLANK($D$2)</formula>
    </cfRule>
  </conditionalFormatting>
  <conditionalFormatting sqref="DW24">
    <cfRule type="expression" dxfId="6361" priority="6304">
      <formula>AND(BO24&gt;=1,DW24&lt;&gt;0, GetEquPower(C24,BI24, CA24, FN24)=0)</formula>
    </cfRule>
    <cfRule type="expression" dxfId="6360" priority="6305">
      <formula>AND(BO24&gt;=1,DW24&lt;&gt;GetEquPower(C24,BI24, CA24, FN24))</formula>
    </cfRule>
  </conditionalFormatting>
  <conditionalFormatting sqref="DX24">
    <cfRule type="expression" dxfId="6359" priority="6306">
      <formula>AND(BO24&gt;=2,DX24&lt;&gt;0, GetEquPower(C24,BI24, CB24, FN24)=0)</formula>
    </cfRule>
    <cfRule type="expression" dxfId="6358" priority="6307">
      <formula>AND(BO24&gt;=2,DX24&lt;&gt;GetEquPower(C24,BI24, CB24, FN24))</formula>
    </cfRule>
  </conditionalFormatting>
  <conditionalFormatting sqref="DY24">
    <cfRule type="expression" dxfId="6357" priority="6308">
      <formula>AND(BO24&gt;=3,DY24&lt;&gt;0, GetEquPower(C24,BI24, CC24, FN24)=0)</formula>
    </cfRule>
    <cfRule type="expression" dxfId="6356" priority="6309">
      <formula>AND(BO24&gt;=3,DY24&lt;&gt;GetEquPower(C24,BI24, CC24, FN24))</formula>
    </cfRule>
  </conditionalFormatting>
  <conditionalFormatting sqref="ED24">
    <cfRule type="expression" dxfId="6355" priority="6310">
      <formula>AND(BP24&gt;=1,ED24&lt;&gt;0, GetEquPower(C24,BJ24, CG24, FO24)=0)</formula>
    </cfRule>
    <cfRule type="expression" dxfId="6354" priority="6311">
      <formula>AND(BP24&gt;=1,ED24&lt;&gt;GetEquPower(C24,BJ24, CG24, FO24))</formula>
    </cfRule>
  </conditionalFormatting>
  <conditionalFormatting sqref="EE24">
    <cfRule type="expression" dxfId="6353" priority="6312">
      <formula>AND(BP24&gt;=2,EE24&lt;&gt;0, GetEquPower(C24,BJ24, CH24, FO24)=0)</formula>
    </cfRule>
    <cfRule type="expression" dxfId="6352" priority="6313">
      <formula>AND(BP24&gt;=2,EE24&lt;&gt;GetEquPower(C24,BJ24, CH24, FO24))</formula>
    </cfRule>
  </conditionalFormatting>
  <conditionalFormatting sqref="EF24">
    <cfRule type="expression" dxfId="6351" priority="6314">
      <formula>AND(BP24&gt;=3,EF24&lt;&gt;0, GetEquPower(C24,BJ24, CI24, FO24)=0)</formula>
    </cfRule>
    <cfRule type="expression" dxfId="6350" priority="6315">
      <formula>AND(BP24&gt;=3,EF24&lt;&gt;GetEquPower(C24,BJ24, CI24, FO24))</formula>
    </cfRule>
  </conditionalFormatting>
  <conditionalFormatting sqref="EK24">
    <cfRule type="expression" dxfId="6349" priority="6316">
      <formula>AND(BQ24&gt;=1,EK24&lt;&gt;0, GetEquPower(C24,BK24, CM24, FP24)=0)</formula>
    </cfRule>
    <cfRule type="expression" dxfId="6348" priority="6317">
      <formula>AND(BQ24&gt;=1,EK24&lt;&gt;GetEquPower(C24,BK24, CM24, FP24))</formula>
    </cfRule>
  </conditionalFormatting>
  <conditionalFormatting sqref="EL24">
    <cfRule type="expression" dxfId="6347" priority="6318">
      <formula>AND(BQ24&gt;=2,EL24&lt;&gt;0, GetEquPower(C24,BK24, CN24, FP24)=0)</formula>
    </cfRule>
    <cfRule type="expression" dxfId="6346" priority="6319">
      <formula xml:space="preserve"> AND(BQ24&gt;=2,EL24&lt;&gt;GetEquPower(C24,BK24, CN24, FP24))</formula>
    </cfRule>
  </conditionalFormatting>
  <conditionalFormatting sqref="EM24">
    <cfRule type="expression" dxfId="6345" priority="6320">
      <formula>AND(BQ24&gt;=3,EM24&lt;&gt;0, GetEquPower(C24,BK24, CO24, FP24)=0)</formula>
    </cfRule>
    <cfRule type="expression" dxfId="6344" priority="6321">
      <formula xml:space="preserve"> AND(BQ24&gt;=3,EM24&lt;&gt;GetEquPower(C24,BK24, CO24, FP24))</formula>
    </cfRule>
  </conditionalFormatting>
  <conditionalFormatting sqref="ER24">
    <cfRule type="expression" dxfId="6343" priority="6322">
      <formula>AND(BR24&gt;=1,ER24&lt;&gt;0, GetEquPower(C24,BL24, CS24, FQ24)=0)</formula>
    </cfRule>
    <cfRule type="expression" dxfId="6342" priority="6323">
      <formula>AND(BR24&gt;=1,ER24&lt;&gt;GetEquPower(C24,BL24, CS24, FQ24))</formula>
    </cfRule>
  </conditionalFormatting>
  <conditionalFormatting sqref="ES24">
    <cfRule type="expression" dxfId="6341" priority="6324">
      <formula>AND(BR24&gt;=2,ES24&lt;&gt;0, GetEquPower(C24,BL24, CT24, FQ24)=0)</formula>
    </cfRule>
    <cfRule type="expression" dxfId="6340" priority="6325">
      <formula>AND(BR24&gt;=2,ES24&lt;&gt;GetEquPower(C24,BL24, CT24, FQ24))</formula>
    </cfRule>
  </conditionalFormatting>
  <conditionalFormatting sqref="ET24">
    <cfRule type="expression" dxfId="6339" priority="6326">
      <formula>AND(BR24&gt;=3,ET24&lt;&gt;0, GetEquPower(C24,BL24, CU24, FQ24)=0)</formula>
    </cfRule>
    <cfRule type="expression" dxfId="6338" priority="6327">
      <formula>AND(BR24&gt;=3,ET24&lt;&gt;GetEquPower(C24,BL24, CU24, FQ24))</formula>
    </cfRule>
  </conditionalFormatting>
  <conditionalFormatting sqref="EY24">
    <cfRule type="expression" dxfId="6337" priority="6328">
      <formula>AND(BS24&gt;=1,EY24&lt;&gt;0, GetEquPower(C24,BM24, CY24, FR24)=0)</formula>
    </cfRule>
    <cfRule type="expression" dxfId="6336" priority="6329">
      <formula>AND(BS24&gt;=1,EY24&lt;&gt;GetEquPower(C24,BM24, CY24, FR24))</formula>
    </cfRule>
  </conditionalFormatting>
  <conditionalFormatting sqref="EZ24">
    <cfRule type="expression" dxfId="6335" priority="6330">
      <formula>AND(BS24&gt;=2,EZ24&lt;&gt;0, GetEquPower(C24,BM24, CZ24, FR24)=0)</formula>
    </cfRule>
    <cfRule type="expression" dxfId="6334" priority="6331">
      <formula>AND(BS24&gt;=2,EZ24&lt;&gt;GetEquPower(C24,BM24, CZ24, FR24))</formula>
    </cfRule>
  </conditionalFormatting>
  <conditionalFormatting sqref="FA24">
    <cfRule type="expression" dxfId="6333" priority="6332">
      <formula>AND(BS24&gt;=3,FA24&lt;&gt;0, GetEquPower(C24,BM24, DA24, FR24)=0)</formula>
    </cfRule>
    <cfRule type="expression" dxfId="6332" priority="6333">
      <formula>AND(BS24&gt;=3,FA24&lt;&gt;GetEquPower(C24,BM24, DA24, FR24))</formula>
    </cfRule>
  </conditionalFormatting>
  <conditionalFormatting sqref="FF24">
    <cfRule type="expression" dxfId="6331" priority="6334">
      <formula>AND(BT24&gt;=1,FF24&lt;&gt;0, GetEquPower(C24,BN24, DE24, FS24)=0)</formula>
    </cfRule>
    <cfRule type="expression" dxfId="6330" priority="6335">
      <formula>AND(BT24&gt;=1,FF24&lt;&gt;GetEquPower(C24,BN24, DE24, FS24))</formula>
    </cfRule>
  </conditionalFormatting>
  <conditionalFormatting sqref="FG24">
    <cfRule type="expression" dxfId="6329" priority="6336">
      <formula>AND(BT24&gt;=2,FG24&lt;&gt;0, GetEquPower(C24,BN24, DF24, FS24)=0)</formula>
    </cfRule>
    <cfRule type="expression" dxfId="6328" priority="6337">
      <formula>AND(BT24&gt;=2,FG24&lt;&gt;GetEquPower(C24,BN24, DF24, FS24))</formula>
    </cfRule>
  </conditionalFormatting>
  <conditionalFormatting sqref="FH24">
    <cfRule type="expression" dxfId="6327" priority="6338">
      <formula>AND(BT24&gt;=3,FH24&lt;&gt;0, GetEquPower(C24,BN24, DG24, FS24)=0)</formula>
    </cfRule>
    <cfRule type="expression" dxfId="6326" priority="6339">
      <formula>AND(BT24&gt;=3,FH24&lt;&gt;GetEquPower(C24,BN24, DG24, FS24))</formula>
    </cfRule>
  </conditionalFormatting>
  <conditionalFormatting sqref="DZ24">
    <cfRule type="expression" dxfId="6325" priority="6340">
      <formula>AND(BO24&gt;=4,DZ24&lt;&gt;0, GetEquPower(C24,BI24, CD24, FN24)=0)</formula>
    </cfRule>
    <cfRule type="expression" dxfId="6324" priority="6341">
      <formula>AND(BO24&gt;=4, DZ24&lt;&gt;GetEquPower(C24,BI24, CD24, FN24))</formula>
    </cfRule>
  </conditionalFormatting>
  <conditionalFormatting sqref="EG24">
    <cfRule type="expression" dxfId="6323" priority="6342">
      <formula>AND(BP24&gt;=4,EG24&lt;&gt;0, GetEquPower(C24,BJ24, CJ24, FO24)=0)</formula>
    </cfRule>
    <cfRule type="expression" dxfId="6322" priority="6343">
      <formula>AND(BP24&gt;=4,EG24&lt;&gt;GetEquPower(C24,BJ24, CJ24, FO24))</formula>
    </cfRule>
  </conditionalFormatting>
  <conditionalFormatting sqref="EN24">
    <cfRule type="expression" dxfId="6321" priority="6344">
      <formula>AND(BQ24&gt;=4,EN24&lt;&gt;0, GetEquPower(C24,BK24, CP24, FP24)=0)</formula>
    </cfRule>
    <cfRule type="expression" dxfId="6320" priority="6345">
      <formula xml:space="preserve"> AND(BQ24&gt;=4,EN24&lt;&gt;GetEquPower(C24,BK24, CP24, FP24))</formula>
    </cfRule>
  </conditionalFormatting>
  <conditionalFormatting sqref="EU24">
    <cfRule type="expression" dxfId="6319" priority="6346">
      <formula>AND(BR24&gt;=4,EU24&lt;&gt;0, GetEquPower(C24,BL24, CV24, FQ24)=0)</formula>
    </cfRule>
    <cfRule type="expression" dxfId="6318" priority="6347">
      <formula>AND(BR24&gt;=4,EU24&lt;&gt;GetEquPower(C24,BL24, CV24, FQ24))</formula>
    </cfRule>
  </conditionalFormatting>
  <conditionalFormatting sqref="FB24">
    <cfRule type="expression" dxfId="6317" priority="6348">
      <formula>AND(BS24&gt;=4,FB24&lt;&gt;0, GetEquPower(C24,BM24, DB24, FR24)=0)</formula>
    </cfRule>
    <cfRule type="expression" dxfId="6316" priority="6349">
      <formula>AND(BS24&gt;=4,FB24&lt;&gt;GetEquPower(C24,BM24, DB24, FR24))</formula>
    </cfRule>
  </conditionalFormatting>
  <conditionalFormatting sqref="FI24">
    <cfRule type="expression" dxfId="6315" priority="6350">
      <formula>AND(BT24&gt;=4,FI24&lt;&gt;0, GetEquPower(C24,BN24, DH24, FS24)=0)</formula>
    </cfRule>
    <cfRule type="expression" dxfId="6314" priority="6351">
      <formula>AND(BT24&gt;=4,FI24&lt;&gt;GetEquPower(C24,BN24, DH24, FS24))</formula>
    </cfRule>
  </conditionalFormatting>
  <conditionalFormatting sqref="EA24">
    <cfRule type="expression" dxfId="6313" priority="6352">
      <formula>AND(BO24&gt;=5,EA24&lt;&gt;0, GetEquPower(C24,BI24, CE24, FN24)=0)</formula>
    </cfRule>
    <cfRule type="expression" dxfId="6312" priority="6353">
      <formula>AND(BO24&gt;=5, EA24&lt;&gt;GetEquPower(C24,BI24, CE24, FN24))</formula>
    </cfRule>
  </conditionalFormatting>
  <conditionalFormatting sqref="EB24">
    <cfRule type="expression" dxfId="6311" priority="6354">
      <formula>AND(BO24&gt;=6,EB24&lt;&gt;0, GetEquPower(C24,BI24, CF24, FN24)=0)</formula>
    </cfRule>
    <cfRule type="expression" dxfId="6310" priority="6355">
      <formula>AND(BO24&gt;=6, EB24&lt;&gt;GetEquPower(C24,BI24, CF24, FN24))</formula>
    </cfRule>
  </conditionalFormatting>
  <conditionalFormatting sqref="EH24">
    <cfRule type="expression" dxfId="6309" priority="6356">
      <formula>AND(BP24&gt;=5,EH24&lt;&gt;0, GetEquPower(C24,BJ24, CK24, FO24)=0)</formula>
    </cfRule>
    <cfRule type="expression" dxfId="6308" priority="6357">
      <formula>AND(BP24&gt;=5,EH24&lt;&gt;GetEquPower(C24,BJ24, CK24, FO24))</formula>
    </cfRule>
  </conditionalFormatting>
  <conditionalFormatting sqref="EI24">
    <cfRule type="expression" dxfId="6307" priority="6358">
      <formula>AND(BP24&gt;=6,EI24&lt;&gt;0, GetEquPower(C24,BJ24, CL24, FO24)=0)</formula>
    </cfRule>
    <cfRule type="expression" dxfId="6306" priority="6359">
      <formula>AND(BP24&gt;=6,EI24&lt;&gt;GetEquPower(C24,BJ24, CL24, FO24))</formula>
    </cfRule>
  </conditionalFormatting>
  <conditionalFormatting sqref="EO24">
    <cfRule type="expression" dxfId="6305" priority="6360">
      <formula>AND(BQ24&gt;=5,EO24&lt;&gt;0, GetEquPower(C24,BK24, CQ24, FP24)=0)</formula>
    </cfRule>
    <cfRule type="expression" dxfId="6304" priority="6361">
      <formula xml:space="preserve"> AND(BQ24&gt;=5,EO24&lt;&gt;GetEquPower(C24,BK24, CQ24, FP24))</formula>
    </cfRule>
  </conditionalFormatting>
  <conditionalFormatting sqref="EP24">
    <cfRule type="expression" dxfId="6303" priority="6362">
      <formula>AND(BQ24&gt;=6,EP24&lt;&gt;0, GetEquPower(C24,BK24, CR24, FP24)=0)</formula>
    </cfRule>
    <cfRule type="expression" dxfId="6302" priority="6363">
      <formula xml:space="preserve"> AND(BQ24&gt;=6,EP24&lt;&gt;GetEquPower(C24,BK24, CR24, FP24))</formula>
    </cfRule>
  </conditionalFormatting>
  <conditionalFormatting sqref="EV24">
    <cfRule type="expression" dxfId="6301" priority="6364">
      <formula>AND(BR24&gt;=5,EV24&lt;&gt;0, GetEquPower(C24,BL24, CW24, FQ24)=0)</formula>
    </cfRule>
    <cfRule type="expression" dxfId="6300" priority="6365">
      <formula>AND(BR24&gt;=5,EV24&lt;&gt;GetEquPower(C24,BL24, CW24, FQ24))</formula>
    </cfRule>
  </conditionalFormatting>
  <conditionalFormatting sqref="EW24">
    <cfRule type="expression" dxfId="6299" priority="6366">
      <formula>AND(BR24&gt;=6,EW24&lt;&gt;0, GetEquPower(C24,BL24, CX24, FQ24)=0)</formula>
    </cfRule>
    <cfRule type="expression" dxfId="6298" priority="6367">
      <formula>AND(BR24&gt;=6,EW24&lt;&gt;GetEquPower(C24,BL24, CX24, FQ24))</formula>
    </cfRule>
  </conditionalFormatting>
  <conditionalFormatting sqref="FC24">
    <cfRule type="expression" dxfId="6297" priority="6368">
      <formula>AND(BS24&gt;=5,FC24&lt;&gt;0, GetEquPower(C24,BM24, DC24, FR24)=0)</formula>
    </cfRule>
    <cfRule type="expression" dxfId="6296" priority="6369">
      <formula>AND(BS24&gt;=5,FC24&lt;&gt;GetEquPower(C24,BM24, DC24, FR24))</formula>
    </cfRule>
  </conditionalFormatting>
  <conditionalFormatting sqref="FD24">
    <cfRule type="expression" dxfId="6295" priority="6370">
      <formula>AND(BS24&gt;=6,FD24&lt;&gt;0, GetEquPower(C24,BM24, DD24, FR24)=0)</formula>
    </cfRule>
    <cfRule type="expression" dxfId="6294" priority="6371">
      <formula>AND(BS24&gt;=6,FD24&lt;&gt;GetEquPower(C24,BM24, DD24, FR24))</formula>
    </cfRule>
  </conditionalFormatting>
  <conditionalFormatting sqref="FJ24">
    <cfRule type="expression" dxfId="6293" priority="6372">
      <formula>AND(BT24&gt;=5,FJ24&lt;&gt;0, GetEquPower(C24,BN24, DI24, FS24)=0)</formula>
    </cfRule>
    <cfRule type="expression" dxfId="6292" priority="6373">
      <formula>AND(BT24&gt;=5,FJ24&lt;&gt;GetEquPower(C24,BN24, DI24, FS24))</formula>
    </cfRule>
  </conditionalFormatting>
  <conditionalFormatting sqref="FK24">
    <cfRule type="expression" dxfId="6291" priority="6374">
      <formula>AND(BT24&gt;=6,FK24&lt;&gt;0, GetEquPower(C24,BN24, DJ24, FS24)=0)</formula>
    </cfRule>
    <cfRule type="expression" dxfId="6290" priority="6375">
      <formula>AND(BT24&gt;=6,FK24&lt;&gt;GetEquPower(C24,BN24, DJ24, FS24))</formula>
    </cfRule>
  </conditionalFormatting>
  <conditionalFormatting sqref="F25">
    <cfRule type="expression" dxfId="6289" priority="6218">
      <formula>F25&lt;&gt;RIGHT(SUBSTITUTE(E25,".",""),LEN(F25))</formula>
    </cfRule>
  </conditionalFormatting>
  <conditionalFormatting sqref="X25">
    <cfRule type="expression" dxfId="6288" priority="6212">
      <formula xml:space="preserve"> NOT(ISLOGICAL($X$2))</formula>
    </cfRule>
    <cfRule type="expression" dxfId="6287" priority="6217">
      <formula>AND(X25=TRUE,W25=FALSE)</formula>
    </cfRule>
  </conditionalFormatting>
  <conditionalFormatting sqref="Y25">
    <cfRule type="expression" dxfId="6286" priority="6216">
      <formula>OR(AND(X25=FALSE,INT(Y25)&gt;0),AND(X25=TRUE,INT(Y25)&lt;=0))</formula>
    </cfRule>
  </conditionalFormatting>
  <conditionalFormatting sqref="AA25">
    <cfRule type="expression" dxfId="6285" priority="6215">
      <formula>AND(Z25=FALSE,AA25&gt;0)</formula>
    </cfRule>
  </conditionalFormatting>
  <conditionalFormatting sqref="BV25:HY25">
    <cfRule type="containsErrors" dxfId="6284" priority="6214">
      <formula>ISERROR(BV25)</formula>
    </cfRule>
  </conditionalFormatting>
  <conditionalFormatting sqref="W25">
    <cfRule type="expression" dxfId="6283" priority="6213">
      <formula xml:space="preserve"> NOT(ISLOGICAL(W25))</formula>
    </cfRule>
  </conditionalFormatting>
  <conditionalFormatting sqref="Z25">
    <cfRule type="expression" dxfId="6282" priority="6211">
      <formula>NOT(ISLOGICAL($Z$2))</formula>
    </cfRule>
  </conditionalFormatting>
  <conditionalFormatting sqref="AB25">
    <cfRule type="expression" dxfId="6281" priority="6210">
      <formula>NOT(ISLOGICAL($AB$2))</formula>
    </cfRule>
  </conditionalFormatting>
  <conditionalFormatting sqref="AC25">
    <cfRule type="expression" dxfId="6280" priority="6209">
      <formula>NOT(ISLOGICAL($AC$2))</formula>
    </cfRule>
  </conditionalFormatting>
  <conditionalFormatting sqref="B25:BU25">
    <cfRule type="containsErrors" dxfId="6279" priority="6208">
      <formula>ISERROR(B25)</formula>
    </cfRule>
  </conditionalFormatting>
  <conditionalFormatting sqref="I25">
    <cfRule type="expression" dxfId="6278" priority="6207">
      <formula>NOT(ISNUMBER($I$2))</formula>
    </cfRule>
  </conditionalFormatting>
  <conditionalFormatting sqref="D25">
    <cfRule type="expression" dxfId="6277" priority="6206">
      <formula>ISBLANK($D$2)</formula>
    </cfRule>
  </conditionalFormatting>
  <conditionalFormatting sqref="DW25">
    <cfRule type="expression" dxfId="6276" priority="6219">
      <formula>AND(BO25&gt;=1,DW25&lt;&gt;0, GetEquPower(C25,BI25, CA25, FN25)=0)</formula>
    </cfRule>
    <cfRule type="expression" dxfId="6275" priority="6220">
      <formula>AND(BO25&gt;=1,DW25&lt;&gt;GetEquPower(C25,BI25, CA25, FN25))</formula>
    </cfRule>
  </conditionalFormatting>
  <conditionalFormatting sqref="DX25">
    <cfRule type="expression" dxfId="6274" priority="6221">
      <formula>AND(BO25&gt;=2,DX25&lt;&gt;0, GetEquPower(C25,BI25, CB25, FN25)=0)</formula>
    </cfRule>
    <cfRule type="expression" dxfId="6273" priority="6222">
      <formula>AND(BO25&gt;=2,DX25&lt;&gt;GetEquPower(C25,BI25, CB25, FN25))</formula>
    </cfRule>
  </conditionalFormatting>
  <conditionalFormatting sqref="DY25">
    <cfRule type="expression" dxfId="6272" priority="6223">
      <formula>AND(BO25&gt;=3,DY25&lt;&gt;0, GetEquPower(C25,BI25, CC25, FN25)=0)</formula>
    </cfRule>
    <cfRule type="expression" dxfId="6271" priority="6224">
      <formula>AND(BO25&gt;=3,DY25&lt;&gt;GetEquPower(C25,BI25, CC25, FN25))</formula>
    </cfRule>
  </conditionalFormatting>
  <conditionalFormatting sqref="ED25">
    <cfRule type="expression" dxfId="6270" priority="6225">
      <formula>AND(BP25&gt;=1,ED25&lt;&gt;0, GetEquPower(C25,BJ25, CG25, FO25)=0)</formula>
    </cfRule>
    <cfRule type="expression" dxfId="6269" priority="6226">
      <formula>AND(BP25&gt;=1,ED25&lt;&gt;GetEquPower(C25,BJ25, CG25, FO25))</formula>
    </cfRule>
  </conditionalFormatting>
  <conditionalFormatting sqref="EE25">
    <cfRule type="expression" dxfId="6268" priority="6227">
      <formula>AND(BP25&gt;=2,EE25&lt;&gt;0, GetEquPower(C25,BJ25, CH25, FO25)=0)</formula>
    </cfRule>
    <cfRule type="expression" dxfId="6267" priority="6228">
      <formula>AND(BP25&gt;=2,EE25&lt;&gt;GetEquPower(C25,BJ25, CH25, FO25))</formula>
    </cfRule>
  </conditionalFormatting>
  <conditionalFormatting sqref="EF25">
    <cfRule type="expression" dxfId="6266" priority="6229">
      <formula>AND(BP25&gt;=3,EF25&lt;&gt;0, GetEquPower(C25,BJ25, CI25, FO25)=0)</formula>
    </cfRule>
    <cfRule type="expression" dxfId="6265" priority="6230">
      <formula>AND(BP25&gt;=3,EF25&lt;&gt;GetEquPower(C25,BJ25, CI25, FO25))</formula>
    </cfRule>
  </conditionalFormatting>
  <conditionalFormatting sqref="EK25">
    <cfRule type="expression" dxfId="6264" priority="6231">
      <formula>AND(BQ25&gt;=1,EK25&lt;&gt;0, GetEquPower(C25,BK25, CM25, FP25)=0)</formula>
    </cfRule>
    <cfRule type="expression" dxfId="6263" priority="6232">
      <formula>AND(BQ25&gt;=1,EK25&lt;&gt;GetEquPower(C25,BK25, CM25, FP25))</formula>
    </cfRule>
  </conditionalFormatting>
  <conditionalFormatting sqref="EL25">
    <cfRule type="expression" dxfId="6262" priority="6233">
      <formula>AND(BQ25&gt;=2,EL25&lt;&gt;0, GetEquPower(C25,BK25, CN25, FP25)=0)</formula>
    </cfRule>
    <cfRule type="expression" dxfId="6261" priority="6234">
      <formula xml:space="preserve"> AND(BQ25&gt;=2,EL25&lt;&gt;GetEquPower(C25,BK25, CN25, FP25))</formula>
    </cfRule>
  </conditionalFormatting>
  <conditionalFormatting sqref="EM25">
    <cfRule type="expression" dxfId="6260" priority="6235">
      <formula>AND(BQ25&gt;=3,EM25&lt;&gt;0, GetEquPower(C25,BK25, CO25, FP25)=0)</formula>
    </cfRule>
    <cfRule type="expression" dxfId="6259" priority="6236">
      <formula xml:space="preserve"> AND(BQ25&gt;=3,EM25&lt;&gt;GetEquPower(C25,BK25, CO25, FP25))</formula>
    </cfRule>
  </conditionalFormatting>
  <conditionalFormatting sqref="ER25">
    <cfRule type="expression" dxfId="6258" priority="6237">
      <formula>AND(BR25&gt;=1,ER25&lt;&gt;0, GetEquPower(C25,BL25, CS25, FQ25)=0)</formula>
    </cfRule>
    <cfRule type="expression" dxfId="6257" priority="6238">
      <formula>AND(BR25&gt;=1,ER25&lt;&gt;GetEquPower(C25,BL25, CS25, FQ25))</formula>
    </cfRule>
  </conditionalFormatting>
  <conditionalFormatting sqref="ES25">
    <cfRule type="expression" dxfId="6256" priority="6239">
      <formula>AND(BR25&gt;=2,ES25&lt;&gt;0, GetEquPower(C25,BL25, CT25, FQ25)=0)</formula>
    </cfRule>
    <cfRule type="expression" dxfId="6255" priority="6240">
      <formula>AND(BR25&gt;=2,ES25&lt;&gt;GetEquPower(C25,BL25, CT25, FQ25))</formula>
    </cfRule>
  </conditionalFormatting>
  <conditionalFormatting sqref="ET25">
    <cfRule type="expression" dxfId="6254" priority="6241">
      <formula>AND(BR25&gt;=3,ET25&lt;&gt;0, GetEquPower(C25,BL25, CU25, FQ25)=0)</formula>
    </cfRule>
    <cfRule type="expression" dxfId="6253" priority="6242">
      <formula>AND(BR25&gt;=3,ET25&lt;&gt;GetEquPower(C25,BL25, CU25, FQ25))</formula>
    </cfRule>
  </conditionalFormatting>
  <conditionalFormatting sqref="EY25">
    <cfRule type="expression" dxfId="6252" priority="6243">
      <formula>AND(BS25&gt;=1,EY25&lt;&gt;0, GetEquPower(C25,BM25, CY25, FR25)=0)</formula>
    </cfRule>
    <cfRule type="expression" dxfId="6251" priority="6244">
      <formula>AND(BS25&gt;=1,EY25&lt;&gt;GetEquPower(C25,BM25, CY25, FR25))</formula>
    </cfRule>
  </conditionalFormatting>
  <conditionalFormatting sqref="EZ25">
    <cfRule type="expression" dxfId="6250" priority="6245">
      <formula>AND(BS25&gt;=2,EZ25&lt;&gt;0, GetEquPower(C25,BM25, CZ25, FR25)=0)</formula>
    </cfRule>
    <cfRule type="expression" dxfId="6249" priority="6246">
      <formula>AND(BS25&gt;=2,EZ25&lt;&gt;GetEquPower(C25,BM25, CZ25, FR25))</formula>
    </cfRule>
  </conditionalFormatting>
  <conditionalFormatting sqref="FA25">
    <cfRule type="expression" dxfId="6248" priority="6247">
      <formula>AND(BS25&gt;=3,FA25&lt;&gt;0, GetEquPower(C25,BM25, DA25, FR25)=0)</formula>
    </cfRule>
    <cfRule type="expression" dxfId="6247" priority="6248">
      <formula>AND(BS25&gt;=3,FA25&lt;&gt;GetEquPower(C25,BM25, DA25, FR25))</formula>
    </cfRule>
  </conditionalFormatting>
  <conditionalFormatting sqref="FF25">
    <cfRule type="expression" dxfId="6246" priority="6249">
      <formula>AND(BT25&gt;=1,FF25&lt;&gt;0, GetEquPower(C25,BN25, DE25, FS25)=0)</formula>
    </cfRule>
    <cfRule type="expression" dxfId="6245" priority="6250">
      <formula>AND(BT25&gt;=1,FF25&lt;&gt;GetEquPower(C25,BN25, DE25, FS25))</formula>
    </cfRule>
  </conditionalFormatting>
  <conditionalFormatting sqref="FG25">
    <cfRule type="expression" dxfId="6244" priority="6251">
      <formula>AND(BT25&gt;=2,FG25&lt;&gt;0, GetEquPower(C25,BN25, DF25, FS25)=0)</formula>
    </cfRule>
    <cfRule type="expression" dxfId="6243" priority="6252">
      <formula>AND(BT25&gt;=2,FG25&lt;&gt;GetEquPower(C25,BN25, DF25, FS25))</formula>
    </cfRule>
  </conditionalFormatting>
  <conditionalFormatting sqref="FH25">
    <cfRule type="expression" dxfId="6242" priority="6253">
      <formula>AND(BT25&gt;=3,FH25&lt;&gt;0, GetEquPower(C25,BN25, DG25, FS25)=0)</formula>
    </cfRule>
    <cfRule type="expression" dxfId="6241" priority="6254">
      <formula>AND(BT25&gt;=3,FH25&lt;&gt;GetEquPower(C25,BN25, DG25, FS25))</formula>
    </cfRule>
  </conditionalFormatting>
  <conditionalFormatting sqref="DZ25">
    <cfRule type="expression" dxfId="6240" priority="6255">
      <formula>AND(BO25&gt;=4,DZ25&lt;&gt;0, GetEquPower(C25,BI25, CD25, FN25)=0)</formula>
    </cfRule>
    <cfRule type="expression" dxfId="6239" priority="6256">
      <formula>AND(BO25&gt;=4, DZ25&lt;&gt;GetEquPower(C25,BI25, CD25, FN25))</formula>
    </cfRule>
  </conditionalFormatting>
  <conditionalFormatting sqref="EG25">
    <cfRule type="expression" dxfId="6238" priority="6257">
      <formula>AND(BP25&gt;=4,EG25&lt;&gt;0, GetEquPower(C25,BJ25, CJ25, FO25)=0)</formula>
    </cfRule>
    <cfRule type="expression" dxfId="6237" priority="6258">
      <formula>AND(BP25&gt;=4,EG25&lt;&gt;GetEquPower(C25,BJ25, CJ25, FO25))</formula>
    </cfRule>
  </conditionalFormatting>
  <conditionalFormatting sqref="EN25">
    <cfRule type="expression" dxfId="6236" priority="6259">
      <formula>AND(BQ25&gt;=4,EN25&lt;&gt;0, GetEquPower(C25,BK25, CP25, FP25)=0)</formula>
    </cfRule>
    <cfRule type="expression" dxfId="6235" priority="6260">
      <formula xml:space="preserve"> AND(BQ25&gt;=4,EN25&lt;&gt;GetEquPower(C25,BK25, CP25, FP25))</formula>
    </cfRule>
  </conditionalFormatting>
  <conditionalFormatting sqref="EU25">
    <cfRule type="expression" dxfId="6234" priority="6261">
      <formula>AND(BR25&gt;=4,EU25&lt;&gt;0, GetEquPower(C25,BL25, CV25, FQ25)=0)</formula>
    </cfRule>
    <cfRule type="expression" dxfId="6233" priority="6262">
      <formula>AND(BR25&gt;=4,EU25&lt;&gt;GetEquPower(C25,BL25, CV25, FQ25))</formula>
    </cfRule>
  </conditionalFormatting>
  <conditionalFormatting sqref="FB25">
    <cfRule type="expression" dxfId="6232" priority="6263">
      <formula>AND(BS25&gt;=4,FB25&lt;&gt;0, GetEquPower(C25,BM25, DB25, FR25)=0)</formula>
    </cfRule>
    <cfRule type="expression" dxfId="6231" priority="6264">
      <formula>AND(BS25&gt;=4,FB25&lt;&gt;GetEquPower(C25,BM25, DB25, FR25))</formula>
    </cfRule>
  </conditionalFormatting>
  <conditionalFormatting sqref="FI25">
    <cfRule type="expression" dxfId="6230" priority="6265">
      <formula>AND(BT25&gt;=4,FI25&lt;&gt;0, GetEquPower(C25,BN25, DH25, FS25)=0)</formula>
    </cfRule>
    <cfRule type="expression" dxfId="6229" priority="6266">
      <formula>AND(BT25&gt;=4,FI25&lt;&gt;GetEquPower(C25,BN25, DH25, FS25))</formula>
    </cfRule>
  </conditionalFormatting>
  <conditionalFormatting sqref="EA25">
    <cfRule type="expression" dxfId="6228" priority="6267">
      <formula>AND(BO25&gt;=5,EA25&lt;&gt;0, GetEquPower(C25,BI25, CE25, FN25)=0)</formula>
    </cfRule>
    <cfRule type="expression" dxfId="6227" priority="6268">
      <formula>AND(BO25&gt;=5, EA25&lt;&gt;GetEquPower(C25,BI25, CE25, FN25))</formula>
    </cfRule>
  </conditionalFormatting>
  <conditionalFormatting sqref="EB25">
    <cfRule type="expression" dxfId="6226" priority="6269">
      <formula>AND(BO25&gt;=6,EB25&lt;&gt;0, GetEquPower(C25,BI25, CF25, FN25)=0)</formula>
    </cfRule>
    <cfRule type="expression" dxfId="6225" priority="6270">
      <formula>AND(BO25&gt;=6, EB25&lt;&gt;GetEquPower(C25,BI25, CF25, FN25))</formula>
    </cfRule>
  </conditionalFormatting>
  <conditionalFormatting sqref="EH25">
    <cfRule type="expression" dxfId="6224" priority="6271">
      <formula>AND(BP25&gt;=5,EH25&lt;&gt;0, GetEquPower(C25,BJ25, CK25, FO25)=0)</formula>
    </cfRule>
    <cfRule type="expression" dxfId="6223" priority="6272">
      <formula>AND(BP25&gt;=5,EH25&lt;&gt;GetEquPower(C25,BJ25, CK25, FO25))</formula>
    </cfRule>
  </conditionalFormatting>
  <conditionalFormatting sqref="EI25">
    <cfRule type="expression" dxfId="6222" priority="6273">
      <formula>AND(BP25&gt;=6,EI25&lt;&gt;0, GetEquPower(C25,BJ25, CL25, FO25)=0)</formula>
    </cfRule>
    <cfRule type="expression" dxfId="6221" priority="6274">
      <formula>AND(BP25&gt;=6,EI25&lt;&gt;GetEquPower(C25,BJ25, CL25, FO25))</formula>
    </cfRule>
  </conditionalFormatting>
  <conditionalFormatting sqref="EO25">
    <cfRule type="expression" dxfId="6220" priority="6275">
      <formula>AND(BQ25&gt;=5,EO25&lt;&gt;0, GetEquPower(C25,BK25, CQ25, FP25)=0)</formula>
    </cfRule>
    <cfRule type="expression" dxfId="6219" priority="6276">
      <formula xml:space="preserve"> AND(BQ25&gt;=5,EO25&lt;&gt;GetEquPower(C25,BK25, CQ25, FP25))</formula>
    </cfRule>
  </conditionalFormatting>
  <conditionalFormatting sqref="EP25">
    <cfRule type="expression" dxfId="6218" priority="6277">
      <formula>AND(BQ25&gt;=6,EP25&lt;&gt;0, GetEquPower(C25,BK25, CR25, FP25)=0)</formula>
    </cfRule>
    <cfRule type="expression" dxfId="6217" priority="6278">
      <formula xml:space="preserve"> AND(BQ25&gt;=6,EP25&lt;&gt;GetEquPower(C25,BK25, CR25, FP25))</formula>
    </cfRule>
  </conditionalFormatting>
  <conditionalFormatting sqref="EV25">
    <cfRule type="expression" dxfId="6216" priority="6279">
      <formula>AND(BR25&gt;=5,EV25&lt;&gt;0, GetEquPower(C25,BL25, CW25, FQ25)=0)</formula>
    </cfRule>
    <cfRule type="expression" dxfId="6215" priority="6280">
      <formula>AND(BR25&gt;=5,EV25&lt;&gt;GetEquPower(C25,BL25, CW25, FQ25))</formula>
    </cfRule>
  </conditionalFormatting>
  <conditionalFormatting sqref="EW25">
    <cfRule type="expression" dxfId="6214" priority="6281">
      <formula>AND(BR25&gt;=6,EW25&lt;&gt;0, GetEquPower(C25,BL25, CX25, FQ25)=0)</formula>
    </cfRule>
    <cfRule type="expression" dxfId="6213" priority="6282">
      <formula>AND(BR25&gt;=6,EW25&lt;&gt;GetEquPower(C25,BL25, CX25, FQ25))</formula>
    </cfRule>
  </conditionalFormatting>
  <conditionalFormatting sqref="FC25">
    <cfRule type="expression" dxfId="6212" priority="6283">
      <formula>AND(BS25&gt;=5,FC25&lt;&gt;0, GetEquPower(C25,BM25, DC25, FR25)=0)</formula>
    </cfRule>
    <cfRule type="expression" dxfId="6211" priority="6284">
      <formula>AND(BS25&gt;=5,FC25&lt;&gt;GetEquPower(C25,BM25, DC25, FR25))</formula>
    </cfRule>
  </conditionalFormatting>
  <conditionalFormatting sqref="FD25">
    <cfRule type="expression" dxfId="6210" priority="6285">
      <formula>AND(BS25&gt;=6,FD25&lt;&gt;0, GetEquPower(C25,BM25, DD25, FR25)=0)</formula>
    </cfRule>
    <cfRule type="expression" dxfId="6209" priority="6286">
      <formula>AND(BS25&gt;=6,FD25&lt;&gt;GetEquPower(C25,BM25, DD25, FR25))</formula>
    </cfRule>
  </conditionalFormatting>
  <conditionalFormatting sqref="FJ25">
    <cfRule type="expression" dxfId="6208" priority="6287">
      <formula>AND(BT25&gt;=5,FJ25&lt;&gt;0, GetEquPower(C25,BN25, DI25, FS25)=0)</formula>
    </cfRule>
    <cfRule type="expression" dxfId="6207" priority="6288">
      <formula>AND(BT25&gt;=5,FJ25&lt;&gt;GetEquPower(C25,BN25, DI25, FS25))</formula>
    </cfRule>
  </conditionalFormatting>
  <conditionalFormatting sqref="FK25">
    <cfRule type="expression" dxfId="6206" priority="6289">
      <formula>AND(BT25&gt;=6,FK25&lt;&gt;0, GetEquPower(C25,BN25, DJ25, FS25)=0)</formula>
    </cfRule>
    <cfRule type="expression" dxfId="6205" priority="6290">
      <formula>AND(BT25&gt;=6,FK25&lt;&gt;GetEquPower(C25,BN25, DJ25, FS25))</formula>
    </cfRule>
  </conditionalFormatting>
  <conditionalFormatting sqref="F26">
    <cfRule type="expression" dxfId="6204" priority="6133">
      <formula>F26&lt;&gt;RIGHT(SUBSTITUTE(E26,".",""),LEN(F26))</formula>
    </cfRule>
  </conditionalFormatting>
  <conditionalFormatting sqref="X26">
    <cfRule type="expression" dxfId="6203" priority="6127">
      <formula xml:space="preserve"> NOT(ISLOGICAL($X$2))</formula>
    </cfRule>
    <cfRule type="expression" dxfId="6202" priority="6132">
      <formula>AND(X26=TRUE,W26=FALSE)</formula>
    </cfRule>
  </conditionalFormatting>
  <conditionalFormatting sqref="Y26">
    <cfRule type="expression" dxfId="6201" priority="6131">
      <formula>OR(AND(X26=FALSE,INT(Y26)&gt;0),AND(X26=TRUE,INT(Y26)&lt;=0))</formula>
    </cfRule>
  </conditionalFormatting>
  <conditionalFormatting sqref="AA26">
    <cfRule type="expression" dxfId="6200" priority="6130">
      <formula>AND(Z26=FALSE,AA26&gt;0)</formula>
    </cfRule>
  </conditionalFormatting>
  <conditionalFormatting sqref="BV26:HY26">
    <cfRule type="containsErrors" dxfId="6199" priority="6129">
      <formula>ISERROR(BV26)</formula>
    </cfRule>
  </conditionalFormatting>
  <conditionalFormatting sqref="W26">
    <cfRule type="expression" dxfId="6198" priority="6128">
      <formula xml:space="preserve"> NOT(ISLOGICAL(W26))</formula>
    </cfRule>
  </conditionalFormatting>
  <conditionalFormatting sqref="Z26">
    <cfRule type="expression" dxfId="6197" priority="6126">
      <formula>NOT(ISLOGICAL($Z$2))</formula>
    </cfRule>
  </conditionalFormatting>
  <conditionalFormatting sqref="AB26">
    <cfRule type="expression" dxfId="6196" priority="6125">
      <formula>NOT(ISLOGICAL($AB$2))</formula>
    </cfRule>
  </conditionalFormatting>
  <conditionalFormatting sqref="AC26">
    <cfRule type="expression" dxfId="6195" priority="6124">
      <formula>NOT(ISLOGICAL($AC$2))</formula>
    </cfRule>
  </conditionalFormatting>
  <conditionalFormatting sqref="B26:BU26">
    <cfRule type="containsErrors" dxfId="6194" priority="6123">
      <formula>ISERROR(B26)</formula>
    </cfRule>
  </conditionalFormatting>
  <conditionalFormatting sqref="I26">
    <cfRule type="expression" dxfId="6193" priority="6122">
      <formula>NOT(ISNUMBER($I$2))</formula>
    </cfRule>
  </conditionalFormatting>
  <conditionalFormatting sqref="D26">
    <cfRule type="expression" dxfId="6192" priority="6121">
      <formula>ISBLANK($D$2)</formula>
    </cfRule>
  </conditionalFormatting>
  <conditionalFormatting sqref="DW26">
    <cfRule type="expression" dxfId="6191" priority="6134">
      <formula>AND(BO26&gt;=1,DW26&lt;&gt;0, GetEquPower(C26,BI26, CA26, FN26)=0)</formula>
    </cfRule>
    <cfRule type="expression" dxfId="6190" priority="6135">
      <formula>AND(BO26&gt;=1,DW26&lt;&gt;GetEquPower(C26,BI26, CA26, FN26))</formula>
    </cfRule>
  </conditionalFormatting>
  <conditionalFormatting sqref="DX26">
    <cfRule type="expression" dxfId="6189" priority="6136">
      <formula>AND(BO26&gt;=2,DX26&lt;&gt;0, GetEquPower(C26,BI26, CB26, FN26)=0)</formula>
    </cfRule>
    <cfRule type="expression" dxfId="6188" priority="6137">
      <formula>AND(BO26&gt;=2,DX26&lt;&gt;GetEquPower(C26,BI26, CB26, FN26))</formula>
    </cfRule>
  </conditionalFormatting>
  <conditionalFormatting sqref="DY26">
    <cfRule type="expression" dxfId="6187" priority="6138">
      <formula>AND(BO26&gt;=3,DY26&lt;&gt;0, GetEquPower(C26,BI26, CC26, FN26)=0)</formula>
    </cfRule>
    <cfRule type="expression" dxfId="6186" priority="6139">
      <formula>AND(BO26&gt;=3,DY26&lt;&gt;GetEquPower(C26,BI26, CC26, FN26))</formula>
    </cfRule>
  </conditionalFormatting>
  <conditionalFormatting sqref="ED26">
    <cfRule type="expression" dxfId="6185" priority="6140">
      <formula>AND(BP26&gt;=1,ED26&lt;&gt;0, GetEquPower(C26,BJ26, CG26, FO26)=0)</formula>
    </cfRule>
    <cfRule type="expression" dxfId="6184" priority="6141">
      <formula>AND(BP26&gt;=1,ED26&lt;&gt;GetEquPower(C26,BJ26, CG26, FO26))</formula>
    </cfRule>
  </conditionalFormatting>
  <conditionalFormatting sqref="EE26">
    <cfRule type="expression" dxfId="6183" priority="6142">
      <formula>AND(BP26&gt;=2,EE26&lt;&gt;0, GetEquPower(C26,BJ26, CH26, FO26)=0)</formula>
    </cfRule>
    <cfRule type="expression" dxfId="6182" priority="6143">
      <formula>AND(BP26&gt;=2,EE26&lt;&gt;GetEquPower(C26,BJ26, CH26, FO26))</formula>
    </cfRule>
  </conditionalFormatting>
  <conditionalFormatting sqref="EF26">
    <cfRule type="expression" dxfId="6181" priority="6144">
      <formula>AND(BP26&gt;=3,EF26&lt;&gt;0, GetEquPower(C26,BJ26, CI26, FO26)=0)</formula>
    </cfRule>
    <cfRule type="expression" dxfId="6180" priority="6145">
      <formula>AND(BP26&gt;=3,EF26&lt;&gt;GetEquPower(C26,BJ26, CI26, FO26))</formula>
    </cfRule>
  </conditionalFormatting>
  <conditionalFormatting sqref="EK26">
    <cfRule type="expression" dxfId="6179" priority="6146">
      <formula>AND(BQ26&gt;=1,EK26&lt;&gt;0, GetEquPower(C26,BK26, CM26, FP26)=0)</formula>
    </cfRule>
    <cfRule type="expression" dxfId="6178" priority="6147">
      <formula>AND(BQ26&gt;=1,EK26&lt;&gt;GetEquPower(C26,BK26, CM26, FP26))</formula>
    </cfRule>
  </conditionalFormatting>
  <conditionalFormatting sqref="EL26">
    <cfRule type="expression" dxfId="6177" priority="6148">
      <formula>AND(BQ26&gt;=2,EL26&lt;&gt;0, GetEquPower(C26,BK26, CN26, FP26)=0)</formula>
    </cfRule>
    <cfRule type="expression" dxfId="6176" priority="6149">
      <formula xml:space="preserve"> AND(BQ26&gt;=2,EL26&lt;&gt;GetEquPower(C26,BK26, CN26, FP26))</formula>
    </cfRule>
  </conditionalFormatting>
  <conditionalFormatting sqref="EM26">
    <cfRule type="expression" dxfId="6175" priority="6150">
      <formula>AND(BQ26&gt;=3,EM26&lt;&gt;0, GetEquPower(C26,BK26, CO26, FP26)=0)</formula>
    </cfRule>
    <cfRule type="expression" dxfId="6174" priority="6151">
      <formula xml:space="preserve"> AND(BQ26&gt;=3,EM26&lt;&gt;GetEquPower(C26,BK26, CO26, FP26))</formula>
    </cfRule>
  </conditionalFormatting>
  <conditionalFormatting sqref="ER26">
    <cfRule type="expression" dxfId="6173" priority="6152">
      <formula>AND(BR26&gt;=1,ER26&lt;&gt;0, GetEquPower(C26,BL26, CS26, FQ26)=0)</formula>
    </cfRule>
    <cfRule type="expression" dxfId="6172" priority="6153">
      <formula>AND(BR26&gt;=1,ER26&lt;&gt;GetEquPower(C26,BL26, CS26, FQ26))</formula>
    </cfRule>
  </conditionalFormatting>
  <conditionalFormatting sqref="ES26">
    <cfRule type="expression" dxfId="6171" priority="6154">
      <formula>AND(BR26&gt;=2,ES26&lt;&gt;0, GetEquPower(C26,BL26, CT26, FQ26)=0)</formula>
    </cfRule>
    <cfRule type="expression" dxfId="6170" priority="6155">
      <formula>AND(BR26&gt;=2,ES26&lt;&gt;GetEquPower(C26,BL26, CT26, FQ26))</formula>
    </cfRule>
  </conditionalFormatting>
  <conditionalFormatting sqref="ET26">
    <cfRule type="expression" dxfId="6169" priority="6156">
      <formula>AND(BR26&gt;=3,ET26&lt;&gt;0, GetEquPower(C26,BL26, CU26, FQ26)=0)</formula>
    </cfRule>
    <cfRule type="expression" dxfId="6168" priority="6157">
      <formula>AND(BR26&gt;=3,ET26&lt;&gt;GetEquPower(C26,BL26, CU26, FQ26))</formula>
    </cfRule>
  </conditionalFormatting>
  <conditionalFormatting sqref="EY26">
    <cfRule type="expression" dxfId="6167" priority="6158">
      <formula>AND(BS26&gt;=1,EY26&lt;&gt;0, GetEquPower(C26,BM26, CY26, FR26)=0)</formula>
    </cfRule>
    <cfRule type="expression" dxfId="6166" priority="6159">
      <formula>AND(BS26&gt;=1,EY26&lt;&gt;GetEquPower(C26,BM26, CY26, FR26))</formula>
    </cfRule>
  </conditionalFormatting>
  <conditionalFormatting sqref="EZ26">
    <cfRule type="expression" dxfId="6165" priority="6160">
      <formula>AND(BS26&gt;=2,EZ26&lt;&gt;0, GetEquPower(C26,BM26, CZ26, FR26)=0)</formula>
    </cfRule>
    <cfRule type="expression" dxfId="6164" priority="6161">
      <formula>AND(BS26&gt;=2,EZ26&lt;&gt;GetEquPower(C26,BM26, CZ26, FR26))</formula>
    </cfRule>
  </conditionalFormatting>
  <conditionalFormatting sqref="FA26">
    <cfRule type="expression" dxfId="6163" priority="6162">
      <formula>AND(BS26&gt;=3,FA26&lt;&gt;0, GetEquPower(C26,BM26, DA26, FR26)=0)</formula>
    </cfRule>
    <cfRule type="expression" dxfId="6162" priority="6163">
      <formula>AND(BS26&gt;=3,FA26&lt;&gt;GetEquPower(C26,BM26, DA26, FR26))</formula>
    </cfRule>
  </conditionalFormatting>
  <conditionalFormatting sqref="FF26">
    <cfRule type="expression" dxfId="6161" priority="6164">
      <formula>AND(BT26&gt;=1,FF26&lt;&gt;0, GetEquPower(C26,BN26, DE26, FS26)=0)</formula>
    </cfRule>
    <cfRule type="expression" dxfId="6160" priority="6165">
      <formula>AND(BT26&gt;=1,FF26&lt;&gt;GetEquPower(C26,BN26, DE26, FS26))</formula>
    </cfRule>
  </conditionalFormatting>
  <conditionalFormatting sqref="FG26">
    <cfRule type="expression" dxfId="6159" priority="6166">
      <formula>AND(BT26&gt;=2,FG26&lt;&gt;0, GetEquPower(C26,BN26, DF26, FS26)=0)</formula>
    </cfRule>
    <cfRule type="expression" dxfId="6158" priority="6167">
      <formula>AND(BT26&gt;=2,FG26&lt;&gt;GetEquPower(C26,BN26, DF26, FS26))</formula>
    </cfRule>
  </conditionalFormatting>
  <conditionalFormatting sqref="FH26">
    <cfRule type="expression" dxfId="6157" priority="6168">
      <formula>AND(BT26&gt;=3,FH26&lt;&gt;0, GetEquPower(C26,BN26, DG26, FS26)=0)</formula>
    </cfRule>
    <cfRule type="expression" dxfId="6156" priority="6169">
      <formula>AND(BT26&gt;=3,FH26&lt;&gt;GetEquPower(C26,BN26, DG26, FS26))</formula>
    </cfRule>
  </conditionalFormatting>
  <conditionalFormatting sqref="DZ26">
    <cfRule type="expression" dxfId="6155" priority="6170">
      <formula>AND(BO26&gt;=4,DZ26&lt;&gt;0, GetEquPower(C26,BI26, CD26, FN26)=0)</formula>
    </cfRule>
    <cfRule type="expression" dxfId="6154" priority="6171">
      <formula>AND(BO26&gt;=4, DZ26&lt;&gt;GetEquPower(C26,BI26, CD26, FN26))</formula>
    </cfRule>
  </conditionalFormatting>
  <conditionalFormatting sqref="EG26">
    <cfRule type="expression" dxfId="6153" priority="6172">
      <formula>AND(BP26&gt;=4,EG26&lt;&gt;0, GetEquPower(C26,BJ26, CJ26, FO26)=0)</formula>
    </cfRule>
    <cfRule type="expression" dxfId="6152" priority="6173">
      <formula>AND(BP26&gt;=4,EG26&lt;&gt;GetEquPower(C26,BJ26, CJ26, FO26))</formula>
    </cfRule>
  </conditionalFormatting>
  <conditionalFormatting sqref="EN26">
    <cfRule type="expression" dxfId="6151" priority="6174">
      <formula>AND(BQ26&gt;=4,EN26&lt;&gt;0, GetEquPower(C26,BK26, CP26, FP26)=0)</formula>
    </cfRule>
    <cfRule type="expression" dxfId="6150" priority="6175">
      <formula xml:space="preserve"> AND(BQ26&gt;=4,EN26&lt;&gt;GetEquPower(C26,BK26, CP26, FP26))</formula>
    </cfRule>
  </conditionalFormatting>
  <conditionalFormatting sqref="EU26">
    <cfRule type="expression" dxfId="6149" priority="6176">
      <formula>AND(BR26&gt;=4,EU26&lt;&gt;0, GetEquPower(C26,BL26, CV26, FQ26)=0)</formula>
    </cfRule>
    <cfRule type="expression" dxfId="6148" priority="6177">
      <formula>AND(BR26&gt;=4,EU26&lt;&gt;GetEquPower(C26,BL26, CV26, FQ26))</formula>
    </cfRule>
  </conditionalFormatting>
  <conditionalFormatting sqref="FB26">
    <cfRule type="expression" dxfId="6147" priority="6178">
      <formula>AND(BS26&gt;=4,FB26&lt;&gt;0, GetEquPower(C26,BM26, DB26, FR26)=0)</formula>
    </cfRule>
    <cfRule type="expression" dxfId="6146" priority="6179">
      <formula>AND(BS26&gt;=4,FB26&lt;&gt;GetEquPower(C26,BM26, DB26, FR26))</formula>
    </cfRule>
  </conditionalFormatting>
  <conditionalFormatting sqref="FI26">
    <cfRule type="expression" dxfId="6145" priority="6180">
      <formula>AND(BT26&gt;=4,FI26&lt;&gt;0, GetEquPower(C26,BN26, DH26, FS26)=0)</formula>
    </cfRule>
    <cfRule type="expression" dxfId="6144" priority="6181">
      <formula>AND(BT26&gt;=4,FI26&lt;&gt;GetEquPower(C26,BN26, DH26, FS26))</formula>
    </cfRule>
  </conditionalFormatting>
  <conditionalFormatting sqref="EA26">
    <cfRule type="expression" dxfId="6143" priority="6182">
      <formula>AND(BO26&gt;=5,EA26&lt;&gt;0, GetEquPower(C26,BI26, CE26, FN26)=0)</formula>
    </cfRule>
    <cfRule type="expression" dxfId="6142" priority="6183">
      <formula>AND(BO26&gt;=5, EA26&lt;&gt;GetEquPower(C26,BI26, CE26, FN26))</formula>
    </cfRule>
  </conditionalFormatting>
  <conditionalFormatting sqref="EB26">
    <cfRule type="expression" dxfId="6141" priority="6184">
      <formula>AND(BO26&gt;=6,EB26&lt;&gt;0, GetEquPower(C26,BI26, CF26, FN26)=0)</formula>
    </cfRule>
    <cfRule type="expression" dxfId="6140" priority="6185">
      <formula>AND(BO26&gt;=6, EB26&lt;&gt;GetEquPower(C26,BI26, CF26, FN26))</formula>
    </cfRule>
  </conditionalFormatting>
  <conditionalFormatting sqref="EH26">
    <cfRule type="expression" dxfId="6139" priority="6186">
      <formula>AND(BP26&gt;=5,EH26&lt;&gt;0, GetEquPower(C26,BJ26, CK26, FO26)=0)</formula>
    </cfRule>
    <cfRule type="expression" dxfId="6138" priority="6187">
      <formula>AND(BP26&gt;=5,EH26&lt;&gt;GetEquPower(C26,BJ26, CK26, FO26))</formula>
    </cfRule>
  </conditionalFormatting>
  <conditionalFormatting sqref="EI26">
    <cfRule type="expression" dxfId="6137" priority="6188">
      <formula>AND(BP26&gt;=6,EI26&lt;&gt;0, GetEquPower(C26,BJ26, CL26, FO26)=0)</formula>
    </cfRule>
    <cfRule type="expression" dxfId="6136" priority="6189">
      <formula>AND(BP26&gt;=6,EI26&lt;&gt;GetEquPower(C26,BJ26, CL26, FO26))</formula>
    </cfRule>
  </conditionalFormatting>
  <conditionalFormatting sqref="EO26">
    <cfRule type="expression" dxfId="6135" priority="6190">
      <formula>AND(BQ26&gt;=5,EO26&lt;&gt;0, GetEquPower(C26,BK26, CQ26, FP26)=0)</formula>
    </cfRule>
    <cfRule type="expression" dxfId="6134" priority="6191">
      <formula xml:space="preserve"> AND(BQ26&gt;=5,EO26&lt;&gt;GetEquPower(C26,BK26, CQ26, FP26))</formula>
    </cfRule>
  </conditionalFormatting>
  <conditionalFormatting sqref="EP26">
    <cfRule type="expression" dxfId="6133" priority="6192">
      <formula>AND(BQ26&gt;=6,EP26&lt;&gt;0, GetEquPower(C26,BK26, CR26, FP26)=0)</formula>
    </cfRule>
    <cfRule type="expression" dxfId="6132" priority="6193">
      <formula xml:space="preserve"> AND(BQ26&gt;=6,EP26&lt;&gt;GetEquPower(C26,BK26, CR26, FP26))</formula>
    </cfRule>
  </conditionalFormatting>
  <conditionalFormatting sqref="EV26">
    <cfRule type="expression" dxfId="6131" priority="6194">
      <formula>AND(BR26&gt;=5,EV26&lt;&gt;0, GetEquPower(C26,BL26, CW26, FQ26)=0)</formula>
    </cfRule>
    <cfRule type="expression" dxfId="6130" priority="6195">
      <formula>AND(BR26&gt;=5,EV26&lt;&gt;GetEquPower(C26,BL26, CW26, FQ26))</formula>
    </cfRule>
  </conditionalFormatting>
  <conditionalFormatting sqref="EW26">
    <cfRule type="expression" dxfId="6129" priority="6196">
      <formula>AND(BR26&gt;=6,EW26&lt;&gt;0, GetEquPower(C26,BL26, CX26, FQ26)=0)</formula>
    </cfRule>
    <cfRule type="expression" dxfId="6128" priority="6197">
      <formula>AND(BR26&gt;=6,EW26&lt;&gt;GetEquPower(C26,BL26, CX26, FQ26))</formula>
    </cfRule>
  </conditionalFormatting>
  <conditionalFormatting sqref="FC26">
    <cfRule type="expression" dxfId="6127" priority="6198">
      <formula>AND(BS26&gt;=5,FC26&lt;&gt;0, GetEquPower(C26,BM26, DC26, FR26)=0)</formula>
    </cfRule>
    <cfRule type="expression" dxfId="6126" priority="6199">
      <formula>AND(BS26&gt;=5,FC26&lt;&gt;GetEquPower(C26,BM26, DC26, FR26))</formula>
    </cfRule>
  </conditionalFormatting>
  <conditionalFormatting sqref="FD26">
    <cfRule type="expression" dxfId="6125" priority="6200">
      <formula>AND(BS26&gt;=6,FD26&lt;&gt;0, GetEquPower(C26,BM26, DD26, FR26)=0)</formula>
    </cfRule>
    <cfRule type="expression" dxfId="6124" priority="6201">
      <formula>AND(BS26&gt;=6,FD26&lt;&gt;GetEquPower(C26,BM26, DD26, FR26))</formula>
    </cfRule>
  </conditionalFormatting>
  <conditionalFormatting sqref="FJ26">
    <cfRule type="expression" dxfId="6123" priority="6202">
      <formula>AND(BT26&gt;=5,FJ26&lt;&gt;0, GetEquPower(C26,BN26, DI26, FS26)=0)</formula>
    </cfRule>
    <cfRule type="expression" dxfId="6122" priority="6203">
      <formula>AND(BT26&gt;=5,FJ26&lt;&gt;GetEquPower(C26,BN26, DI26, FS26))</formula>
    </cfRule>
  </conditionalFormatting>
  <conditionalFormatting sqref="FK26">
    <cfRule type="expression" dxfId="6121" priority="6204">
      <formula>AND(BT26&gt;=6,FK26&lt;&gt;0, GetEquPower(C26,BN26, DJ26, FS26)=0)</formula>
    </cfRule>
    <cfRule type="expression" dxfId="6120" priority="6205">
      <formula>AND(BT26&gt;=6,FK26&lt;&gt;GetEquPower(C26,BN26, DJ26, FS26))</formula>
    </cfRule>
  </conditionalFormatting>
  <conditionalFormatting sqref="F27">
    <cfRule type="expression" dxfId="6119" priority="6048">
      <formula>F27&lt;&gt;RIGHT(SUBSTITUTE(E27,".",""),LEN(F27))</formula>
    </cfRule>
  </conditionalFormatting>
  <conditionalFormatting sqref="X27">
    <cfRule type="expression" dxfId="6118" priority="6042">
      <formula xml:space="preserve"> NOT(ISLOGICAL($X$2))</formula>
    </cfRule>
    <cfRule type="expression" dxfId="6117" priority="6047">
      <formula>AND(X27=TRUE,W27=FALSE)</formula>
    </cfRule>
  </conditionalFormatting>
  <conditionalFormatting sqref="Y27">
    <cfRule type="expression" dxfId="6116" priority="6046">
      <formula>OR(AND(X27=FALSE,INT(Y27)&gt;0),AND(X27=TRUE,INT(Y27)&lt;=0))</formula>
    </cfRule>
  </conditionalFormatting>
  <conditionalFormatting sqref="AA27">
    <cfRule type="expression" dxfId="6115" priority="6045">
      <formula>AND(Z27=FALSE,AA27&gt;0)</formula>
    </cfRule>
  </conditionalFormatting>
  <conditionalFormatting sqref="BV27:HY27">
    <cfRule type="containsErrors" dxfId="6114" priority="6044">
      <formula>ISERROR(BV27)</formula>
    </cfRule>
  </conditionalFormatting>
  <conditionalFormatting sqref="W27">
    <cfRule type="expression" dxfId="6113" priority="6043">
      <formula xml:space="preserve"> NOT(ISLOGICAL(W27))</formula>
    </cfRule>
  </conditionalFormatting>
  <conditionalFormatting sqref="Z27">
    <cfRule type="expression" dxfId="6112" priority="6041">
      <formula>NOT(ISLOGICAL($Z$2))</formula>
    </cfRule>
  </conditionalFormatting>
  <conditionalFormatting sqref="AB27">
    <cfRule type="expression" dxfId="6111" priority="6040">
      <formula>NOT(ISLOGICAL($AB$2))</formula>
    </cfRule>
  </conditionalFormatting>
  <conditionalFormatting sqref="AC27">
    <cfRule type="expression" dxfId="6110" priority="6039">
      <formula>NOT(ISLOGICAL($AC$2))</formula>
    </cfRule>
  </conditionalFormatting>
  <conditionalFormatting sqref="B27:BU27">
    <cfRule type="containsErrors" dxfId="6109" priority="6038">
      <formula>ISERROR(B27)</formula>
    </cfRule>
  </conditionalFormatting>
  <conditionalFormatting sqref="I27">
    <cfRule type="expression" dxfId="6108" priority="6037">
      <formula>NOT(ISNUMBER($I$2))</formula>
    </cfRule>
  </conditionalFormatting>
  <conditionalFormatting sqref="D27">
    <cfRule type="expression" dxfId="6107" priority="6036">
      <formula>ISBLANK($D$2)</formula>
    </cfRule>
  </conditionalFormatting>
  <conditionalFormatting sqref="DW27">
    <cfRule type="expression" dxfId="6106" priority="6049">
      <formula>AND(BO27&gt;=1,DW27&lt;&gt;0, GetEquPower(C27,BI27, CA27, FN27)=0)</formula>
    </cfRule>
    <cfRule type="expression" dxfId="6105" priority="6050">
      <formula>AND(BO27&gt;=1,DW27&lt;&gt;GetEquPower(C27,BI27, CA27, FN27))</formula>
    </cfRule>
  </conditionalFormatting>
  <conditionalFormatting sqref="DX27">
    <cfRule type="expression" dxfId="6104" priority="6051">
      <formula>AND(BO27&gt;=2,DX27&lt;&gt;0, GetEquPower(C27,BI27, CB27, FN27)=0)</formula>
    </cfRule>
    <cfRule type="expression" dxfId="6103" priority="6052">
      <formula>AND(BO27&gt;=2,DX27&lt;&gt;GetEquPower(C27,BI27, CB27, FN27))</formula>
    </cfRule>
  </conditionalFormatting>
  <conditionalFormatting sqref="DY27">
    <cfRule type="expression" dxfId="6102" priority="6053">
      <formula>AND(BO27&gt;=3,DY27&lt;&gt;0, GetEquPower(C27,BI27, CC27, FN27)=0)</formula>
    </cfRule>
    <cfRule type="expression" dxfId="6101" priority="6054">
      <formula>AND(BO27&gt;=3,DY27&lt;&gt;GetEquPower(C27,BI27, CC27, FN27))</formula>
    </cfRule>
  </conditionalFormatting>
  <conditionalFormatting sqref="ED27">
    <cfRule type="expression" dxfId="6100" priority="6055">
      <formula>AND(BP27&gt;=1,ED27&lt;&gt;0, GetEquPower(C27,BJ27, CG27, FO27)=0)</formula>
    </cfRule>
    <cfRule type="expression" dxfId="6099" priority="6056">
      <formula>AND(BP27&gt;=1,ED27&lt;&gt;GetEquPower(C27,BJ27, CG27, FO27))</formula>
    </cfRule>
  </conditionalFormatting>
  <conditionalFormatting sqref="EE27">
    <cfRule type="expression" dxfId="6098" priority="6057">
      <formula>AND(BP27&gt;=2,EE27&lt;&gt;0, GetEquPower(C27,BJ27, CH27, FO27)=0)</formula>
    </cfRule>
    <cfRule type="expression" dxfId="6097" priority="6058">
      <formula>AND(BP27&gt;=2,EE27&lt;&gt;GetEquPower(C27,BJ27, CH27, FO27))</formula>
    </cfRule>
  </conditionalFormatting>
  <conditionalFormatting sqref="EF27">
    <cfRule type="expression" dxfId="6096" priority="6059">
      <formula>AND(BP27&gt;=3,EF27&lt;&gt;0, GetEquPower(C27,BJ27, CI27, FO27)=0)</formula>
    </cfRule>
    <cfRule type="expression" dxfId="6095" priority="6060">
      <formula>AND(BP27&gt;=3,EF27&lt;&gt;GetEquPower(C27,BJ27, CI27, FO27))</formula>
    </cfRule>
  </conditionalFormatting>
  <conditionalFormatting sqref="EK27">
    <cfRule type="expression" dxfId="6094" priority="6061">
      <formula>AND(BQ27&gt;=1,EK27&lt;&gt;0, GetEquPower(C27,BK27, CM27, FP27)=0)</formula>
    </cfRule>
    <cfRule type="expression" dxfId="6093" priority="6062">
      <formula>AND(BQ27&gt;=1,EK27&lt;&gt;GetEquPower(C27,BK27, CM27, FP27))</formula>
    </cfRule>
  </conditionalFormatting>
  <conditionalFormatting sqref="EL27">
    <cfRule type="expression" dxfId="6092" priority="6063">
      <formula>AND(BQ27&gt;=2,EL27&lt;&gt;0, GetEquPower(C27,BK27, CN27, FP27)=0)</formula>
    </cfRule>
    <cfRule type="expression" dxfId="6091" priority="6064">
      <formula xml:space="preserve"> AND(BQ27&gt;=2,EL27&lt;&gt;GetEquPower(C27,BK27, CN27, FP27))</formula>
    </cfRule>
  </conditionalFormatting>
  <conditionalFormatting sqref="EM27">
    <cfRule type="expression" dxfId="6090" priority="6065">
      <formula>AND(BQ27&gt;=3,EM27&lt;&gt;0, GetEquPower(C27,BK27, CO27, FP27)=0)</formula>
    </cfRule>
    <cfRule type="expression" dxfId="6089" priority="6066">
      <formula xml:space="preserve"> AND(BQ27&gt;=3,EM27&lt;&gt;GetEquPower(C27,BK27, CO27, FP27))</formula>
    </cfRule>
  </conditionalFormatting>
  <conditionalFormatting sqref="ER27">
    <cfRule type="expression" dxfId="6088" priority="6067">
      <formula>AND(BR27&gt;=1,ER27&lt;&gt;0, GetEquPower(C27,BL27, CS27, FQ27)=0)</formula>
    </cfRule>
    <cfRule type="expression" dxfId="6087" priority="6068">
      <formula>AND(BR27&gt;=1,ER27&lt;&gt;GetEquPower(C27,BL27, CS27, FQ27))</formula>
    </cfRule>
  </conditionalFormatting>
  <conditionalFormatting sqref="ES27">
    <cfRule type="expression" dxfId="6086" priority="6069">
      <formula>AND(BR27&gt;=2,ES27&lt;&gt;0, GetEquPower(C27,BL27, CT27, FQ27)=0)</formula>
    </cfRule>
    <cfRule type="expression" dxfId="6085" priority="6070">
      <formula>AND(BR27&gt;=2,ES27&lt;&gt;GetEquPower(C27,BL27, CT27, FQ27))</formula>
    </cfRule>
  </conditionalFormatting>
  <conditionalFormatting sqref="ET27">
    <cfRule type="expression" dxfId="6084" priority="6071">
      <formula>AND(BR27&gt;=3,ET27&lt;&gt;0, GetEquPower(C27,BL27, CU27, FQ27)=0)</formula>
    </cfRule>
    <cfRule type="expression" dxfId="6083" priority="6072">
      <formula>AND(BR27&gt;=3,ET27&lt;&gt;GetEquPower(C27,BL27, CU27, FQ27))</formula>
    </cfRule>
  </conditionalFormatting>
  <conditionalFormatting sqref="EY27">
    <cfRule type="expression" dxfId="6082" priority="6073">
      <formula>AND(BS27&gt;=1,EY27&lt;&gt;0, GetEquPower(C27,BM27, CY27, FR27)=0)</formula>
    </cfRule>
    <cfRule type="expression" dxfId="6081" priority="6074">
      <formula>AND(BS27&gt;=1,EY27&lt;&gt;GetEquPower(C27,BM27, CY27, FR27))</formula>
    </cfRule>
  </conditionalFormatting>
  <conditionalFormatting sqref="EZ27">
    <cfRule type="expression" dxfId="6080" priority="6075">
      <formula>AND(BS27&gt;=2,EZ27&lt;&gt;0, GetEquPower(C27,BM27, CZ27, FR27)=0)</formula>
    </cfRule>
    <cfRule type="expression" dxfId="6079" priority="6076">
      <formula>AND(BS27&gt;=2,EZ27&lt;&gt;GetEquPower(C27,BM27, CZ27, FR27))</formula>
    </cfRule>
  </conditionalFormatting>
  <conditionalFormatting sqref="FA27">
    <cfRule type="expression" dxfId="6078" priority="6077">
      <formula>AND(BS27&gt;=3,FA27&lt;&gt;0, GetEquPower(C27,BM27, DA27, FR27)=0)</formula>
    </cfRule>
    <cfRule type="expression" dxfId="6077" priority="6078">
      <formula>AND(BS27&gt;=3,FA27&lt;&gt;GetEquPower(C27,BM27, DA27, FR27))</formula>
    </cfRule>
  </conditionalFormatting>
  <conditionalFormatting sqref="FF27">
    <cfRule type="expression" dxfId="6076" priority="6079">
      <formula>AND(BT27&gt;=1,FF27&lt;&gt;0, GetEquPower(C27,BN27, DE27, FS27)=0)</formula>
    </cfRule>
    <cfRule type="expression" dxfId="6075" priority="6080">
      <formula>AND(BT27&gt;=1,FF27&lt;&gt;GetEquPower(C27,BN27, DE27, FS27))</formula>
    </cfRule>
  </conditionalFormatting>
  <conditionalFormatting sqref="FG27">
    <cfRule type="expression" dxfId="6074" priority="6081">
      <formula>AND(BT27&gt;=2,FG27&lt;&gt;0, GetEquPower(C27,BN27, DF27, FS27)=0)</formula>
    </cfRule>
    <cfRule type="expression" dxfId="6073" priority="6082">
      <formula>AND(BT27&gt;=2,FG27&lt;&gt;GetEquPower(C27,BN27, DF27, FS27))</formula>
    </cfRule>
  </conditionalFormatting>
  <conditionalFormatting sqref="FH27">
    <cfRule type="expression" dxfId="6072" priority="6083">
      <formula>AND(BT27&gt;=3,FH27&lt;&gt;0, GetEquPower(C27,BN27, DG27, FS27)=0)</formula>
    </cfRule>
    <cfRule type="expression" dxfId="6071" priority="6084">
      <formula>AND(BT27&gt;=3,FH27&lt;&gt;GetEquPower(C27,BN27, DG27, FS27))</formula>
    </cfRule>
  </conditionalFormatting>
  <conditionalFormatting sqref="DZ27">
    <cfRule type="expression" dxfId="6070" priority="6085">
      <formula>AND(BO27&gt;=4,DZ27&lt;&gt;0, GetEquPower(C27,BI27, CD27, FN27)=0)</formula>
    </cfRule>
    <cfRule type="expression" dxfId="6069" priority="6086">
      <formula>AND(BO27&gt;=4, DZ27&lt;&gt;GetEquPower(C27,BI27, CD27, FN27))</formula>
    </cfRule>
  </conditionalFormatting>
  <conditionalFormatting sqref="EG27">
    <cfRule type="expression" dxfId="6068" priority="6087">
      <formula>AND(BP27&gt;=4,EG27&lt;&gt;0, GetEquPower(C27,BJ27, CJ27, FO27)=0)</formula>
    </cfRule>
    <cfRule type="expression" dxfId="6067" priority="6088">
      <formula>AND(BP27&gt;=4,EG27&lt;&gt;GetEquPower(C27,BJ27, CJ27, FO27))</formula>
    </cfRule>
  </conditionalFormatting>
  <conditionalFormatting sqref="EN27">
    <cfRule type="expression" dxfId="6066" priority="6089">
      <formula>AND(BQ27&gt;=4,EN27&lt;&gt;0, GetEquPower(C27,BK27, CP27, FP27)=0)</formula>
    </cfRule>
    <cfRule type="expression" dxfId="6065" priority="6090">
      <formula xml:space="preserve"> AND(BQ27&gt;=4,EN27&lt;&gt;GetEquPower(C27,BK27, CP27, FP27))</formula>
    </cfRule>
  </conditionalFormatting>
  <conditionalFormatting sqref="EU27">
    <cfRule type="expression" dxfId="6064" priority="6091">
      <formula>AND(BR27&gt;=4,EU27&lt;&gt;0, GetEquPower(C27,BL27, CV27, FQ27)=0)</formula>
    </cfRule>
    <cfRule type="expression" dxfId="6063" priority="6092">
      <formula>AND(BR27&gt;=4,EU27&lt;&gt;GetEquPower(C27,BL27, CV27, FQ27))</formula>
    </cfRule>
  </conditionalFormatting>
  <conditionalFormatting sqref="FB27">
    <cfRule type="expression" dxfId="6062" priority="6093">
      <formula>AND(BS27&gt;=4,FB27&lt;&gt;0, GetEquPower(C27,BM27, DB27, FR27)=0)</formula>
    </cfRule>
    <cfRule type="expression" dxfId="6061" priority="6094">
      <formula>AND(BS27&gt;=4,FB27&lt;&gt;GetEquPower(C27,BM27, DB27, FR27))</formula>
    </cfRule>
  </conditionalFormatting>
  <conditionalFormatting sqref="FI27">
    <cfRule type="expression" dxfId="6060" priority="6095">
      <formula>AND(BT27&gt;=4,FI27&lt;&gt;0, GetEquPower(C27,BN27, DH27, FS27)=0)</formula>
    </cfRule>
    <cfRule type="expression" dxfId="6059" priority="6096">
      <formula>AND(BT27&gt;=4,FI27&lt;&gt;GetEquPower(C27,BN27, DH27, FS27))</formula>
    </cfRule>
  </conditionalFormatting>
  <conditionalFormatting sqref="EA27">
    <cfRule type="expression" dxfId="6058" priority="6097">
      <formula>AND(BO27&gt;=5,EA27&lt;&gt;0, GetEquPower(C27,BI27, CE27, FN27)=0)</formula>
    </cfRule>
    <cfRule type="expression" dxfId="6057" priority="6098">
      <formula>AND(BO27&gt;=5, EA27&lt;&gt;GetEquPower(C27,BI27, CE27, FN27))</formula>
    </cfRule>
  </conditionalFormatting>
  <conditionalFormatting sqref="EB27">
    <cfRule type="expression" dxfId="6056" priority="6099">
      <formula>AND(BO27&gt;=6,EB27&lt;&gt;0, GetEquPower(C27,BI27, CF27, FN27)=0)</formula>
    </cfRule>
    <cfRule type="expression" dxfId="6055" priority="6100">
      <formula>AND(BO27&gt;=6, EB27&lt;&gt;GetEquPower(C27,BI27, CF27, FN27))</formula>
    </cfRule>
  </conditionalFormatting>
  <conditionalFormatting sqref="EH27">
    <cfRule type="expression" dxfId="6054" priority="6101">
      <formula>AND(BP27&gt;=5,EH27&lt;&gt;0, GetEquPower(C27,BJ27, CK27, FO27)=0)</formula>
    </cfRule>
    <cfRule type="expression" dxfId="6053" priority="6102">
      <formula>AND(BP27&gt;=5,EH27&lt;&gt;GetEquPower(C27,BJ27, CK27, FO27))</formula>
    </cfRule>
  </conditionalFormatting>
  <conditionalFormatting sqref="EI27">
    <cfRule type="expression" dxfId="6052" priority="6103">
      <formula>AND(BP27&gt;=6,EI27&lt;&gt;0, GetEquPower(C27,BJ27, CL27, FO27)=0)</formula>
    </cfRule>
    <cfRule type="expression" dxfId="6051" priority="6104">
      <formula>AND(BP27&gt;=6,EI27&lt;&gt;GetEquPower(C27,BJ27, CL27, FO27))</formula>
    </cfRule>
  </conditionalFormatting>
  <conditionalFormatting sqref="EO27">
    <cfRule type="expression" dxfId="6050" priority="6105">
      <formula>AND(BQ27&gt;=5,EO27&lt;&gt;0, GetEquPower(C27,BK27, CQ27, FP27)=0)</formula>
    </cfRule>
    <cfRule type="expression" dxfId="6049" priority="6106">
      <formula xml:space="preserve"> AND(BQ27&gt;=5,EO27&lt;&gt;GetEquPower(C27,BK27, CQ27, FP27))</formula>
    </cfRule>
  </conditionalFormatting>
  <conditionalFormatting sqref="EP27">
    <cfRule type="expression" dxfId="6048" priority="6107">
      <formula>AND(BQ27&gt;=6,EP27&lt;&gt;0, GetEquPower(C27,BK27, CR27, FP27)=0)</formula>
    </cfRule>
    <cfRule type="expression" dxfId="6047" priority="6108">
      <formula xml:space="preserve"> AND(BQ27&gt;=6,EP27&lt;&gt;GetEquPower(C27,BK27, CR27, FP27))</formula>
    </cfRule>
  </conditionalFormatting>
  <conditionalFormatting sqref="EV27">
    <cfRule type="expression" dxfId="6046" priority="6109">
      <formula>AND(BR27&gt;=5,EV27&lt;&gt;0, GetEquPower(C27,BL27, CW27, FQ27)=0)</formula>
    </cfRule>
    <cfRule type="expression" dxfId="6045" priority="6110">
      <formula>AND(BR27&gt;=5,EV27&lt;&gt;GetEquPower(C27,BL27, CW27, FQ27))</formula>
    </cfRule>
  </conditionalFormatting>
  <conditionalFormatting sqref="EW27">
    <cfRule type="expression" dxfId="6044" priority="6111">
      <formula>AND(BR27&gt;=6,EW27&lt;&gt;0, GetEquPower(C27,BL27, CX27, FQ27)=0)</formula>
    </cfRule>
    <cfRule type="expression" dxfId="6043" priority="6112">
      <formula>AND(BR27&gt;=6,EW27&lt;&gt;GetEquPower(C27,BL27, CX27, FQ27))</formula>
    </cfRule>
  </conditionalFormatting>
  <conditionalFormatting sqref="FC27">
    <cfRule type="expression" dxfId="6042" priority="6113">
      <formula>AND(BS27&gt;=5,FC27&lt;&gt;0, GetEquPower(C27,BM27, DC27, FR27)=0)</formula>
    </cfRule>
    <cfRule type="expression" dxfId="6041" priority="6114">
      <formula>AND(BS27&gt;=5,FC27&lt;&gt;GetEquPower(C27,BM27, DC27, FR27))</formula>
    </cfRule>
  </conditionalFormatting>
  <conditionalFormatting sqref="FD27">
    <cfRule type="expression" dxfId="6040" priority="6115">
      <formula>AND(BS27&gt;=6,FD27&lt;&gt;0, GetEquPower(C27,BM27, DD27, FR27)=0)</formula>
    </cfRule>
    <cfRule type="expression" dxfId="6039" priority="6116">
      <formula>AND(BS27&gt;=6,FD27&lt;&gt;GetEquPower(C27,BM27, DD27, FR27))</formula>
    </cfRule>
  </conditionalFormatting>
  <conditionalFormatting sqref="FJ27">
    <cfRule type="expression" dxfId="6038" priority="6117">
      <formula>AND(BT27&gt;=5,FJ27&lt;&gt;0, GetEquPower(C27,BN27, DI27, FS27)=0)</formula>
    </cfRule>
    <cfRule type="expression" dxfId="6037" priority="6118">
      <formula>AND(BT27&gt;=5,FJ27&lt;&gt;GetEquPower(C27,BN27, DI27, FS27))</formula>
    </cfRule>
  </conditionalFormatting>
  <conditionalFormatting sqref="FK27">
    <cfRule type="expression" dxfId="6036" priority="6119">
      <formula>AND(BT27&gt;=6,FK27&lt;&gt;0, GetEquPower(C27,BN27, DJ27, FS27)=0)</formula>
    </cfRule>
    <cfRule type="expression" dxfId="6035" priority="6120">
      <formula>AND(BT27&gt;=6,FK27&lt;&gt;GetEquPower(C27,BN27, DJ27, FS27))</formula>
    </cfRule>
  </conditionalFormatting>
  <conditionalFormatting sqref="F28">
    <cfRule type="expression" dxfId="6034" priority="5963">
      <formula>F28&lt;&gt;RIGHT(SUBSTITUTE(E28,".",""),LEN(F28))</formula>
    </cfRule>
  </conditionalFormatting>
  <conditionalFormatting sqref="X28">
    <cfRule type="expression" dxfId="6033" priority="5957">
      <formula xml:space="preserve"> NOT(ISLOGICAL($X$2))</formula>
    </cfRule>
    <cfRule type="expression" dxfId="6032" priority="5962">
      <formula>AND(X28=TRUE,W28=FALSE)</formula>
    </cfRule>
  </conditionalFormatting>
  <conditionalFormatting sqref="Y28">
    <cfRule type="expression" dxfId="6031" priority="5961">
      <formula>OR(AND(X28=FALSE,INT(Y28)&gt;0),AND(X28=TRUE,INT(Y28)&lt;=0))</formula>
    </cfRule>
  </conditionalFormatting>
  <conditionalFormatting sqref="AA28">
    <cfRule type="expression" dxfId="6030" priority="5960">
      <formula>AND(Z28=FALSE,AA28&gt;0)</formula>
    </cfRule>
  </conditionalFormatting>
  <conditionalFormatting sqref="BV28:HY28">
    <cfRule type="containsErrors" dxfId="6029" priority="5959">
      <formula>ISERROR(BV28)</formula>
    </cfRule>
  </conditionalFormatting>
  <conditionalFormatting sqref="W28">
    <cfRule type="expression" dxfId="6028" priority="5958">
      <formula xml:space="preserve"> NOT(ISLOGICAL(W28))</formula>
    </cfRule>
  </conditionalFormatting>
  <conditionalFormatting sqref="Z28">
    <cfRule type="expression" dxfId="6027" priority="5956">
      <formula>NOT(ISLOGICAL($Z$2))</formula>
    </cfRule>
  </conditionalFormatting>
  <conditionalFormatting sqref="AB28">
    <cfRule type="expression" dxfId="6026" priority="5955">
      <formula>NOT(ISLOGICAL($AB$2))</formula>
    </cfRule>
  </conditionalFormatting>
  <conditionalFormatting sqref="AC28">
    <cfRule type="expression" dxfId="6025" priority="5954">
      <formula>NOT(ISLOGICAL($AC$2))</formula>
    </cfRule>
  </conditionalFormatting>
  <conditionalFormatting sqref="B28:BU28">
    <cfRule type="containsErrors" dxfId="6024" priority="5953">
      <formula>ISERROR(B28)</formula>
    </cfRule>
  </conditionalFormatting>
  <conditionalFormatting sqref="I28">
    <cfRule type="expression" dxfId="6023" priority="5952">
      <formula>NOT(ISNUMBER($I$2))</formula>
    </cfRule>
  </conditionalFormatting>
  <conditionalFormatting sqref="D28">
    <cfRule type="expression" dxfId="6022" priority="5951">
      <formula>ISBLANK($D$2)</formula>
    </cfRule>
  </conditionalFormatting>
  <conditionalFormatting sqref="DW28">
    <cfRule type="expression" dxfId="6021" priority="5964">
      <formula>AND(BO28&gt;=1,DW28&lt;&gt;0, GetEquPower(C28,BI28, CA28, FN28)=0)</formula>
    </cfRule>
    <cfRule type="expression" dxfId="6020" priority="5965">
      <formula>AND(BO28&gt;=1,DW28&lt;&gt;GetEquPower(C28,BI28, CA28, FN28))</formula>
    </cfRule>
  </conditionalFormatting>
  <conditionalFormatting sqref="DX28">
    <cfRule type="expression" dxfId="6019" priority="5966">
      <formula>AND(BO28&gt;=2,DX28&lt;&gt;0, GetEquPower(C28,BI28, CB28, FN28)=0)</formula>
    </cfRule>
    <cfRule type="expression" dxfId="6018" priority="5967">
      <formula>AND(BO28&gt;=2,DX28&lt;&gt;GetEquPower(C28,BI28, CB28, FN28))</formula>
    </cfRule>
  </conditionalFormatting>
  <conditionalFormatting sqref="DY28">
    <cfRule type="expression" dxfId="6017" priority="5968">
      <formula>AND(BO28&gt;=3,DY28&lt;&gt;0, GetEquPower(C28,BI28, CC28, FN28)=0)</formula>
    </cfRule>
    <cfRule type="expression" dxfId="6016" priority="5969">
      <formula>AND(BO28&gt;=3,DY28&lt;&gt;GetEquPower(C28,BI28, CC28, FN28))</formula>
    </cfRule>
  </conditionalFormatting>
  <conditionalFormatting sqref="ED28">
    <cfRule type="expression" dxfId="6015" priority="5970">
      <formula>AND(BP28&gt;=1,ED28&lt;&gt;0, GetEquPower(C28,BJ28, CG28, FO28)=0)</formula>
    </cfRule>
    <cfRule type="expression" dxfId="6014" priority="5971">
      <formula>AND(BP28&gt;=1,ED28&lt;&gt;GetEquPower(C28,BJ28, CG28, FO28))</formula>
    </cfRule>
  </conditionalFormatting>
  <conditionalFormatting sqref="EE28">
    <cfRule type="expression" dxfId="6013" priority="5972">
      <formula>AND(BP28&gt;=2,EE28&lt;&gt;0, GetEquPower(C28,BJ28, CH28, FO28)=0)</formula>
    </cfRule>
    <cfRule type="expression" dxfId="6012" priority="5973">
      <formula>AND(BP28&gt;=2,EE28&lt;&gt;GetEquPower(C28,BJ28, CH28, FO28))</formula>
    </cfRule>
  </conditionalFormatting>
  <conditionalFormatting sqref="EF28">
    <cfRule type="expression" dxfId="6011" priority="5974">
      <formula>AND(BP28&gt;=3,EF28&lt;&gt;0, GetEquPower(C28,BJ28, CI28, FO28)=0)</formula>
    </cfRule>
    <cfRule type="expression" dxfId="6010" priority="5975">
      <formula>AND(BP28&gt;=3,EF28&lt;&gt;GetEquPower(C28,BJ28, CI28, FO28))</formula>
    </cfRule>
  </conditionalFormatting>
  <conditionalFormatting sqref="EK28">
    <cfRule type="expression" dxfId="6009" priority="5976">
      <formula>AND(BQ28&gt;=1,EK28&lt;&gt;0, GetEquPower(C28,BK28, CM28, FP28)=0)</formula>
    </cfRule>
    <cfRule type="expression" dxfId="6008" priority="5977">
      <formula>AND(BQ28&gt;=1,EK28&lt;&gt;GetEquPower(C28,BK28, CM28, FP28))</formula>
    </cfRule>
  </conditionalFormatting>
  <conditionalFormatting sqref="EL28">
    <cfRule type="expression" dxfId="6007" priority="5978">
      <formula>AND(BQ28&gt;=2,EL28&lt;&gt;0, GetEquPower(C28,BK28, CN28, FP28)=0)</formula>
    </cfRule>
    <cfRule type="expression" dxfId="6006" priority="5979">
      <formula xml:space="preserve"> AND(BQ28&gt;=2,EL28&lt;&gt;GetEquPower(C28,BK28, CN28, FP28))</formula>
    </cfRule>
  </conditionalFormatting>
  <conditionalFormatting sqref="EM28">
    <cfRule type="expression" dxfId="6005" priority="5980">
      <formula>AND(BQ28&gt;=3,EM28&lt;&gt;0, GetEquPower(C28,BK28, CO28, FP28)=0)</formula>
    </cfRule>
    <cfRule type="expression" dxfId="6004" priority="5981">
      <formula xml:space="preserve"> AND(BQ28&gt;=3,EM28&lt;&gt;GetEquPower(C28,BK28, CO28, FP28))</formula>
    </cfRule>
  </conditionalFormatting>
  <conditionalFormatting sqref="ER28">
    <cfRule type="expression" dxfId="6003" priority="5982">
      <formula>AND(BR28&gt;=1,ER28&lt;&gt;0, GetEquPower(C28,BL28, CS28, FQ28)=0)</formula>
    </cfRule>
    <cfRule type="expression" dxfId="6002" priority="5983">
      <formula>AND(BR28&gt;=1,ER28&lt;&gt;GetEquPower(C28,BL28, CS28, FQ28))</formula>
    </cfRule>
  </conditionalFormatting>
  <conditionalFormatting sqref="ES28">
    <cfRule type="expression" dxfId="6001" priority="5984">
      <formula>AND(BR28&gt;=2,ES28&lt;&gt;0, GetEquPower(C28,BL28, CT28, FQ28)=0)</formula>
    </cfRule>
    <cfRule type="expression" dxfId="6000" priority="5985">
      <formula>AND(BR28&gt;=2,ES28&lt;&gt;GetEquPower(C28,BL28, CT28, FQ28))</formula>
    </cfRule>
  </conditionalFormatting>
  <conditionalFormatting sqref="ET28">
    <cfRule type="expression" dxfId="5999" priority="5986">
      <formula>AND(BR28&gt;=3,ET28&lt;&gt;0, GetEquPower(C28,BL28, CU28, FQ28)=0)</formula>
    </cfRule>
    <cfRule type="expression" dxfId="5998" priority="5987">
      <formula>AND(BR28&gt;=3,ET28&lt;&gt;GetEquPower(C28,BL28, CU28, FQ28))</formula>
    </cfRule>
  </conditionalFormatting>
  <conditionalFormatting sqref="EY28">
    <cfRule type="expression" dxfId="5997" priority="5988">
      <formula>AND(BS28&gt;=1,EY28&lt;&gt;0, GetEquPower(C28,BM28, CY28, FR28)=0)</formula>
    </cfRule>
    <cfRule type="expression" dxfId="5996" priority="5989">
      <formula>AND(BS28&gt;=1,EY28&lt;&gt;GetEquPower(C28,BM28, CY28, FR28))</formula>
    </cfRule>
  </conditionalFormatting>
  <conditionalFormatting sqref="EZ28">
    <cfRule type="expression" dxfId="5995" priority="5990">
      <formula>AND(BS28&gt;=2,EZ28&lt;&gt;0, GetEquPower(C28,BM28, CZ28, FR28)=0)</formula>
    </cfRule>
    <cfRule type="expression" dxfId="5994" priority="5991">
      <formula>AND(BS28&gt;=2,EZ28&lt;&gt;GetEquPower(C28,BM28, CZ28, FR28))</formula>
    </cfRule>
  </conditionalFormatting>
  <conditionalFormatting sqref="FA28">
    <cfRule type="expression" dxfId="5993" priority="5992">
      <formula>AND(BS28&gt;=3,FA28&lt;&gt;0, GetEquPower(C28,BM28, DA28, FR28)=0)</formula>
    </cfRule>
    <cfRule type="expression" dxfId="5992" priority="5993">
      <formula>AND(BS28&gt;=3,FA28&lt;&gt;GetEquPower(C28,BM28, DA28, FR28))</formula>
    </cfRule>
  </conditionalFormatting>
  <conditionalFormatting sqref="FF28">
    <cfRule type="expression" dxfId="5991" priority="5994">
      <formula>AND(BT28&gt;=1,FF28&lt;&gt;0, GetEquPower(C28,BN28, DE28, FS28)=0)</formula>
    </cfRule>
    <cfRule type="expression" dxfId="5990" priority="5995">
      <formula>AND(BT28&gt;=1,FF28&lt;&gt;GetEquPower(C28,BN28, DE28, FS28))</formula>
    </cfRule>
  </conditionalFormatting>
  <conditionalFormatting sqref="FG28">
    <cfRule type="expression" dxfId="5989" priority="5996">
      <formula>AND(BT28&gt;=2,FG28&lt;&gt;0, GetEquPower(C28,BN28, DF28, FS28)=0)</formula>
    </cfRule>
    <cfRule type="expression" dxfId="5988" priority="5997">
      <formula>AND(BT28&gt;=2,FG28&lt;&gt;GetEquPower(C28,BN28, DF28, FS28))</formula>
    </cfRule>
  </conditionalFormatting>
  <conditionalFormatting sqref="FH28">
    <cfRule type="expression" dxfId="5987" priority="5998">
      <formula>AND(BT28&gt;=3,FH28&lt;&gt;0, GetEquPower(C28,BN28, DG28, FS28)=0)</formula>
    </cfRule>
    <cfRule type="expression" dxfId="5986" priority="5999">
      <formula>AND(BT28&gt;=3,FH28&lt;&gt;GetEquPower(C28,BN28, DG28, FS28))</formula>
    </cfRule>
  </conditionalFormatting>
  <conditionalFormatting sqref="DZ28">
    <cfRule type="expression" dxfId="5985" priority="6000">
      <formula>AND(BO28&gt;=4,DZ28&lt;&gt;0, GetEquPower(C28,BI28, CD28, FN28)=0)</formula>
    </cfRule>
    <cfRule type="expression" dxfId="5984" priority="6001">
      <formula>AND(BO28&gt;=4, DZ28&lt;&gt;GetEquPower(C28,BI28, CD28, FN28))</formula>
    </cfRule>
  </conditionalFormatting>
  <conditionalFormatting sqref="EG28">
    <cfRule type="expression" dxfId="5983" priority="6002">
      <formula>AND(BP28&gt;=4,EG28&lt;&gt;0, GetEquPower(C28,BJ28, CJ28, FO28)=0)</formula>
    </cfRule>
    <cfRule type="expression" dxfId="5982" priority="6003">
      <formula>AND(BP28&gt;=4,EG28&lt;&gt;GetEquPower(C28,BJ28, CJ28, FO28))</formula>
    </cfRule>
  </conditionalFormatting>
  <conditionalFormatting sqref="EN28">
    <cfRule type="expression" dxfId="5981" priority="6004">
      <formula>AND(BQ28&gt;=4,EN28&lt;&gt;0, GetEquPower(C28,BK28, CP28, FP28)=0)</formula>
    </cfRule>
    <cfRule type="expression" dxfId="5980" priority="6005">
      <formula xml:space="preserve"> AND(BQ28&gt;=4,EN28&lt;&gt;GetEquPower(C28,BK28, CP28, FP28))</formula>
    </cfRule>
  </conditionalFormatting>
  <conditionalFormatting sqref="EU28">
    <cfRule type="expression" dxfId="5979" priority="6006">
      <formula>AND(BR28&gt;=4,EU28&lt;&gt;0, GetEquPower(C28,BL28, CV28, FQ28)=0)</formula>
    </cfRule>
    <cfRule type="expression" dxfId="5978" priority="6007">
      <formula>AND(BR28&gt;=4,EU28&lt;&gt;GetEquPower(C28,BL28, CV28, FQ28))</formula>
    </cfRule>
  </conditionalFormatting>
  <conditionalFormatting sqref="FB28">
    <cfRule type="expression" dxfId="5977" priority="6008">
      <formula>AND(BS28&gt;=4,FB28&lt;&gt;0, GetEquPower(C28,BM28, DB28, FR28)=0)</formula>
    </cfRule>
    <cfRule type="expression" dxfId="5976" priority="6009">
      <formula>AND(BS28&gt;=4,FB28&lt;&gt;GetEquPower(C28,BM28, DB28, FR28))</formula>
    </cfRule>
  </conditionalFormatting>
  <conditionalFormatting sqref="FI28">
    <cfRule type="expression" dxfId="5975" priority="6010">
      <formula>AND(BT28&gt;=4,FI28&lt;&gt;0, GetEquPower(C28,BN28, DH28, FS28)=0)</formula>
    </cfRule>
    <cfRule type="expression" dxfId="5974" priority="6011">
      <formula>AND(BT28&gt;=4,FI28&lt;&gt;GetEquPower(C28,BN28, DH28, FS28))</formula>
    </cfRule>
  </conditionalFormatting>
  <conditionalFormatting sqref="EA28">
    <cfRule type="expression" dxfId="5973" priority="6012">
      <formula>AND(BO28&gt;=5,EA28&lt;&gt;0, GetEquPower(C28,BI28, CE28, FN28)=0)</formula>
    </cfRule>
    <cfRule type="expression" dxfId="5972" priority="6013">
      <formula>AND(BO28&gt;=5, EA28&lt;&gt;GetEquPower(C28,BI28, CE28, FN28))</formula>
    </cfRule>
  </conditionalFormatting>
  <conditionalFormatting sqref="EB28">
    <cfRule type="expression" dxfId="5971" priority="6014">
      <formula>AND(BO28&gt;=6,EB28&lt;&gt;0, GetEquPower(C28,BI28, CF28, FN28)=0)</formula>
    </cfRule>
    <cfRule type="expression" dxfId="5970" priority="6015">
      <formula>AND(BO28&gt;=6, EB28&lt;&gt;GetEquPower(C28,BI28, CF28, FN28))</formula>
    </cfRule>
  </conditionalFormatting>
  <conditionalFormatting sqref="EH28">
    <cfRule type="expression" dxfId="5969" priority="6016">
      <formula>AND(BP28&gt;=5,EH28&lt;&gt;0, GetEquPower(C28,BJ28, CK28, FO28)=0)</formula>
    </cfRule>
    <cfRule type="expression" dxfId="5968" priority="6017">
      <formula>AND(BP28&gt;=5,EH28&lt;&gt;GetEquPower(C28,BJ28, CK28, FO28))</formula>
    </cfRule>
  </conditionalFormatting>
  <conditionalFormatting sqref="EI28">
    <cfRule type="expression" dxfId="5967" priority="6018">
      <formula>AND(BP28&gt;=6,EI28&lt;&gt;0, GetEquPower(C28,BJ28, CL28, FO28)=0)</formula>
    </cfRule>
    <cfRule type="expression" dxfId="5966" priority="6019">
      <formula>AND(BP28&gt;=6,EI28&lt;&gt;GetEquPower(C28,BJ28, CL28, FO28))</formula>
    </cfRule>
  </conditionalFormatting>
  <conditionalFormatting sqref="EO28">
    <cfRule type="expression" dxfId="5965" priority="6020">
      <formula>AND(BQ28&gt;=5,EO28&lt;&gt;0, GetEquPower(C28,BK28, CQ28, FP28)=0)</formula>
    </cfRule>
    <cfRule type="expression" dxfId="5964" priority="6021">
      <formula xml:space="preserve"> AND(BQ28&gt;=5,EO28&lt;&gt;GetEquPower(C28,BK28, CQ28, FP28))</formula>
    </cfRule>
  </conditionalFormatting>
  <conditionalFormatting sqref="EP28">
    <cfRule type="expression" dxfId="5963" priority="6022">
      <formula>AND(BQ28&gt;=6,EP28&lt;&gt;0, GetEquPower(C28,BK28, CR28, FP28)=0)</formula>
    </cfRule>
    <cfRule type="expression" dxfId="5962" priority="6023">
      <formula xml:space="preserve"> AND(BQ28&gt;=6,EP28&lt;&gt;GetEquPower(C28,BK28, CR28, FP28))</formula>
    </cfRule>
  </conditionalFormatting>
  <conditionalFormatting sqref="EV28">
    <cfRule type="expression" dxfId="5961" priority="6024">
      <formula>AND(BR28&gt;=5,EV28&lt;&gt;0, GetEquPower(C28,BL28, CW28, FQ28)=0)</formula>
    </cfRule>
    <cfRule type="expression" dxfId="5960" priority="6025">
      <formula>AND(BR28&gt;=5,EV28&lt;&gt;GetEquPower(C28,BL28, CW28, FQ28))</formula>
    </cfRule>
  </conditionalFormatting>
  <conditionalFormatting sqref="EW28">
    <cfRule type="expression" dxfId="5959" priority="6026">
      <formula>AND(BR28&gt;=6,EW28&lt;&gt;0, GetEquPower(C28,BL28, CX28, FQ28)=0)</formula>
    </cfRule>
    <cfRule type="expression" dxfId="5958" priority="6027">
      <formula>AND(BR28&gt;=6,EW28&lt;&gt;GetEquPower(C28,BL28, CX28, FQ28))</formula>
    </cfRule>
  </conditionalFormatting>
  <conditionalFormatting sqref="FC28">
    <cfRule type="expression" dxfId="5957" priority="6028">
      <formula>AND(BS28&gt;=5,FC28&lt;&gt;0, GetEquPower(C28,BM28, DC28, FR28)=0)</formula>
    </cfRule>
    <cfRule type="expression" dxfId="5956" priority="6029">
      <formula>AND(BS28&gt;=5,FC28&lt;&gt;GetEquPower(C28,BM28, DC28, FR28))</formula>
    </cfRule>
  </conditionalFormatting>
  <conditionalFormatting sqref="FD28">
    <cfRule type="expression" dxfId="5955" priority="6030">
      <formula>AND(BS28&gt;=6,FD28&lt;&gt;0, GetEquPower(C28,BM28, DD28, FR28)=0)</formula>
    </cfRule>
    <cfRule type="expression" dxfId="5954" priority="6031">
      <formula>AND(BS28&gt;=6,FD28&lt;&gt;GetEquPower(C28,BM28, DD28, FR28))</formula>
    </cfRule>
  </conditionalFormatting>
  <conditionalFormatting sqref="FJ28">
    <cfRule type="expression" dxfId="5953" priority="6032">
      <formula>AND(BT28&gt;=5,FJ28&lt;&gt;0, GetEquPower(C28,BN28, DI28, FS28)=0)</formula>
    </cfRule>
    <cfRule type="expression" dxfId="5952" priority="6033">
      <formula>AND(BT28&gt;=5,FJ28&lt;&gt;GetEquPower(C28,BN28, DI28, FS28))</formula>
    </cfRule>
  </conditionalFormatting>
  <conditionalFormatting sqref="FK28">
    <cfRule type="expression" dxfId="5951" priority="6034">
      <formula>AND(BT28&gt;=6,FK28&lt;&gt;0, GetEquPower(C28,BN28, DJ28, FS28)=0)</formula>
    </cfRule>
    <cfRule type="expression" dxfId="5950" priority="6035">
      <formula>AND(BT28&gt;=6,FK28&lt;&gt;GetEquPower(C28,BN28, DJ28, FS28))</formula>
    </cfRule>
  </conditionalFormatting>
  <conditionalFormatting sqref="F29">
    <cfRule type="expression" dxfId="5949" priority="5878">
      <formula>F29&lt;&gt;RIGHT(SUBSTITUTE(E29,".",""),LEN(F29))</formula>
    </cfRule>
  </conditionalFormatting>
  <conditionalFormatting sqref="X29">
    <cfRule type="expression" dxfId="5948" priority="5872">
      <formula xml:space="preserve"> NOT(ISLOGICAL($X$2))</formula>
    </cfRule>
    <cfRule type="expression" dxfId="5947" priority="5877">
      <formula>AND(X29=TRUE,W29=FALSE)</formula>
    </cfRule>
  </conditionalFormatting>
  <conditionalFormatting sqref="Y29">
    <cfRule type="expression" dxfId="5946" priority="5876">
      <formula>OR(AND(X29=FALSE,INT(Y29)&gt;0),AND(X29=TRUE,INT(Y29)&lt;=0))</formula>
    </cfRule>
  </conditionalFormatting>
  <conditionalFormatting sqref="AA29">
    <cfRule type="expression" dxfId="5945" priority="5875">
      <formula>AND(Z29=FALSE,AA29&gt;0)</formula>
    </cfRule>
  </conditionalFormatting>
  <conditionalFormatting sqref="BV29:HY29">
    <cfRule type="containsErrors" dxfId="5944" priority="5874">
      <formula>ISERROR(BV29)</formula>
    </cfRule>
  </conditionalFormatting>
  <conditionalFormatting sqref="W29">
    <cfRule type="expression" dxfId="5943" priority="5873">
      <formula xml:space="preserve"> NOT(ISLOGICAL(W29))</formula>
    </cfRule>
  </conditionalFormatting>
  <conditionalFormatting sqref="Z29">
    <cfRule type="expression" dxfId="5942" priority="5871">
      <formula>NOT(ISLOGICAL($Z$2))</formula>
    </cfRule>
  </conditionalFormatting>
  <conditionalFormatting sqref="AB29">
    <cfRule type="expression" dxfId="5941" priority="5870">
      <formula>NOT(ISLOGICAL($AB$2))</formula>
    </cfRule>
  </conditionalFormatting>
  <conditionalFormatting sqref="AC29">
    <cfRule type="expression" dxfId="5940" priority="5869">
      <formula>NOT(ISLOGICAL($AC$2))</formula>
    </cfRule>
  </conditionalFormatting>
  <conditionalFormatting sqref="B29:BU29">
    <cfRule type="containsErrors" dxfId="5939" priority="5868">
      <formula>ISERROR(B29)</formula>
    </cfRule>
  </conditionalFormatting>
  <conditionalFormatting sqref="I29">
    <cfRule type="expression" dxfId="5938" priority="5867">
      <formula>NOT(ISNUMBER($I$2))</formula>
    </cfRule>
  </conditionalFormatting>
  <conditionalFormatting sqref="D29">
    <cfRule type="expression" dxfId="5937" priority="5866">
      <formula>ISBLANK($D$2)</formula>
    </cfRule>
  </conditionalFormatting>
  <conditionalFormatting sqref="DW29">
    <cfRule type="expression" dxfId="5936" priority="5879">
      <formula>AND(BO29&gt;=1,DW29&lt;&gt;0, GetEquPower(C29,BI29, CA29, FN29)=0)</formula>
    </cfRule>
    <cfRule type="expression" dxfId="5935" priority="5880">
      <formula>AND(BO29&gt;=1,DW29&lt;&gt;GetEquPower(C29,BI29, CA29, FN29))</formula>
    </cfRule>
  </conditionalFormatting>
  <conditionalFormatting sqref="DX29">
    <cfRule type="expression" dxfId="5934" priority="5881">
      <formula>AND(BO29&gt;=2,DX29&lt;&gt;0, GetEquPower(C29,BI29, CB29, FN29)=0)</formula>
    </cfRule>
    <cfRule type="expression" dxfId="5933" priority="5882">
      <formula>AND(BO29&gt;=2,DX29&lt;&gt;GetEquPower(C29,BI29, CB29, FN29))</formula>
    </cfRule>
  </conditionalFormatting>
  <conditionalFormatting sqref="DY29">
    <cfRule type="expression" dxfId="5932" priority="5883">
      <formula>AND(BO29&gt;=3,DY29&lt;&gt;0, GetEquPower(C29,BI29, CC29, FN29)=0)</formula>
    </cfRule>
    <cfRule type="expression" dxfId="5931" priority="5884">
      <formula>AND(BO29&gt;=3,DY29&lt;&gt;GetEquPower(C29,BI29, CC29, FN29))</formula>
    </cfRule>
  </conditionalFormatting>
  <conditionalFormatting sqref="ED29">
    <cfRule type="expression" dxfId="5930" priority="5885">
      <formula>AND(BP29&gt;=1,ED29&lt;&gt;0, GetEquPower(C29,BJ29, CG29, FO29)=0)</formula>
    </cfRule>
    <cfRule type="expression" dxfId="5929" priority="5886">
      <formula>AND(BP29&gt;=1,ED29&lt;&gt;GetEquPower(C29,BJ29, CG29, FO29))</formula>
    </cfRule>
  </conditionalFormatting>
  <conditionalFormatting sqref="EE29">
    <cfRule type="expression" dxfId="5928" priority="5887">
      <formula>AND(BP29&gt;=2,EE29&lt;&gt;0, GetEquPower(C29,BJ29, CH29, FO29)=0)</formula>
    </cfRule>
    <cfRule type="expression" dxfId="5927" priority="5888">
      <formula>AND(BP29&gt;=2,EE29&lt;&gt;GetEquPower(C29,BJ29, CH29, FO29))</formula>
    </cfRule>
  </conditionalFormatting>
  <conditionalFormatting sqref="EF29">
    <cfRule type="expression" dxfId="5926" priority="5889">
      <formula>AND(BP29&gt;=3,EF29&lt;&gt;0, GetEquPower(C29,BJ29, CI29, FO29)=0)</formula>
    </cfRule>
    <cfRule type="expression" dxfId="5925" priority="5890">
      <formula>AND(BP29&gt;=3,EF29&lt;&gt;GetEquPower(C29,BJ29, CI29, FO29))</formula>
    </cfRule>
  </conditionalFormatting>
  <conditionalFormatting sqref="EK29">
    <cfRule type="expression" dxfId="5924" priority="5891">
      <formula>AND(BQ29&gt;=1,EK29&lt;&gt;0, GetEquPower(C29,BK29, CM29, FP29)=0)</formula>
    </cfRule>
    <cfRule type="expression" dxfId="5923" priority="5892">
      <formula>AND(BQ29&gt;=1,EK29&lt;&gt;GetEquPower(C29,BK29, CM29, FP29))</formula>
    </cfRule>
  </conditionalFormatting>
  <conditionalFormatting sqref="EL29">
    <cfRule type="expression" dxfId="5922" priority="5893">
      <formula>AND(BQ29&gt;=2,EL29&lt;&gt;0, GetEquPower(C29,BK29, CN29, FP29)=0)</formula>
    </cfRule>
    <cfRule type="expression" dxfId="5921" priority="5894">
      <formula xml:space="preserve"> AND(BQ29&gt;=2,EL29&lt;&gt;GetEquPower(C29,BK29, CN29, FP29))</formula>
    </cfRule>
  </conditionalFormatting>
  <conditionalFormatting sqref="EM29">
    <cfRule type="expression" dxfId="5920" priority="5895">
      <formula>AND(BQ29&gt;=3,EM29&lt;&gt;0, GetEquPower(C29,BK29, CO29, FP29)=0)</formula>
    </cfRule>
    <cfRule type="expression" dxfId="5919" priority="5896">
      <formula xml:space="preserve"> AND(BQ29&gt;=3,EM29&lt;&gt;GetEquPower(C29,BK29, CO29, FP29))</formula>
    </cfRule>
  </conditionalFormatting>
  <conditionalFormatting sqref="ER29">
    <cfRule type="expression" dxfId="5918" priority="5897">
      <formula>AND(BR29&gt;=1,ER29&lt;&gt;0, GetEquPower(C29,BL29, CS29, FQ29)=0)</formula>
    </cfRule>
    <cfRule type="expression" dxfId="5917" priority="5898">
      <formula>AND(BR29&gt;=1,ER29&lt;&gt;GetEquPower(C29,BL29, CS29, FQ29))</formula>
    </cfRule>
  </conditionalFormatting>
  <conditionalFormatting sqref="ES29">
    <cfRule type="expression" dxfId="5916" priority="5899">
      <formula>AND(BR29&gt;=2,ES29&lt;&gt;0, GetEquPower(C29,BL29, CT29, FQ29)=0)</formula>
    </cfRule>
    <cfRule type="expression" dxfId="5915" priority="5900">
      <formula>AND(BR29&gt;=2,ES29&lt;&gt;GetEquPower(C29,BL29, CT29, FQ29))</formula>
    </cfRule>
  </conditionalFormatting>
  <conditionalFormatting sqref="ET29">
    <cfRule type="expression" dxfId="5914" priority="5901">
      <formula>AND(BR29&gt;=3,ET29&lt;&gt;0, GetEquPower(C29,BL29, CU29, FQ29)=0)</formula>
    </cfRule>
    <cfRule type="expression" dxfId="5913" priority="5902">
      <formula>AND(BR29&gt;=3,ET29&lt;&gt;GetEquPower(C29,BL29, CU29, FQ29))</formula>
    </cfRule>
  </conditionalFormatting>
  <conditionalFormatting sqref="EY29">
    <cfRule type="expression" dxfId="5912" priority="5903">
      <formula>AND(BS29&gt;=1,EY29&lt;&gt;0, GetEquPower(C29,BM29, CY29, FR29)=0)</formula>
    </cfRule>
    <cfRule type="expression" dxfId="5911" priority="5904">
      <formula>AND(BS29&gt;=1,EY29&lt;&gt;GetEquPower(C29,BM29, CY29, FR29))</formula>
    </cfRule>
  </conditionalFormatting>
  <conditionalFormatting sqref="EZ29">
    <cfRule type="expression" dxfId="5910" priority="5905">
      <formula>AND(BS29&gt;=2,EZ29&lt;&gt;0, GetEquPower(C29,BM29, CZ29, FR29)=0)</formula>
    </cfRule>
    <cfRule type="expression" dxfId="5909" priority="5906">
      <formula>AND(BS29&gt;=2,EZ29&lt;&gt;GetEquPower(C29,BM29, CZ29, FR29))</formula>
    </cfRule>
  </conditionalFormatting>
  <conditionalFormatting sqref="FA29">
    <cfRule type="expression" dxfId="5908" priority="5907">
      <formula>AND(BS29&gt;=3,FA29&lt;&gt;0, GetEquPower(C29,BM29, DA29, FR29)=0)</formula>
    </cfRule>
    <cfRule type="expression" dxfId="5907" priority="5908">
      <formula>AND(BS29&gt;=3,FA29&lt;&gt;GetEquPower(C29,BM29, DA29, FR29))</formula>
    </cfRule>
  </conditionalFormatting>
  <conditionalFormatting sqref="FF29">
    <cfRule type="expression" dxfId="5906" priority="5909">
      <formula>AND(BT29&gt;=1,FF29&lt;&gt;0, GetEquPower(C29,BN29, DE29, FS29)=0)</formula>
    </cfRule>
    <cfRule type="expression" dxfId="5905" priority="5910">
      <formula>AND(BT29&gt;=1,FF29&lt;&gt;GetEquPower(C29,BN29, DE29, FS29))</formula>
    </cfRule>
  </conditionalFormatting>
  <conditionalFormatting sqref="FG29">
    <cfRule type="expression" dxfId="5904" priority="5911">
      <formula>AND(BT29&gt;=2,FG29&lt;&gt;0, GetEquPower(C29,BN29, DF29, FS29)=0)</formula>
    </cfRule>
    <cfRule type="expression" dxfId="5903" priority="5912">
      <formula>AND(BT29&gt;=2,FG29&lt;&gt;GetEquPower(C29,BN29, DF29, FS29))</formula>
    </cfRule>
  </conditionalFormatting>
  <conditionalFormatting sqref="FH29">
    <cfRule type="expression" dxfId="5902" priority="5913">
      <formula>AND(BT29&gt;=3,FH29&lt;&gt;0, GetEquPower(C29,BN29, DG29, FS29)=0)</formula>
    </cfRule>
    <cfRule type="expression" dxfId="5901" priority="5914">
      <formula>AND(BT29&gt;=3,FH29&lt;&gt;GetEquPower(C29,BN29, DG29, FS29))</formula>
    </cfRule>
  </conditionalFormatting>
  <conditionalFormatting sqref="DZ29">
    <cfRule type="expression" dxfId="5900" priority="5915">
      <formula>AND(BO29&gt;=4,DZ29&lt;&gt;0, GetEquPower(C29,BI29, CD29, FN29)=0)</formula>
    </cfRule>
    <cfRule type="expression" dxfId="5899" priority="5916">
      <formula>AND(BO29&gt;=4, DZ29&lt;&gt;GetEquPower(C29,BI29, CD29, FN29))</formula>
    </cfRule>
  </conditionalFormatting>
  <conditionalFormatting sqref="EG29">
    <cfRule type="expression" dxfId="5898" priority="5917">
      <formula>AND(BP29&gt;=4,EG29&lt;&gt;0, GetEquPower(C29,BJ29, CJ29, FO29)=0)</formula>
    </cfRule>
    <cfRule type="expression" dxfId="5897" priority="5918">
      <formula>AND(BP29&gt;=4,EG29&lt;&gt;GetEquPower(C29,BJ29, CJ29, FO29))</formula>
    </cfRule>
  </conditionalFormatting>
  <conditionalFormatting sqref="EN29">
    <cfRule type="expression" dxfId="5896" priority="5919">
      <formula>AND(BQ29&gt;=4,EN29&lt;&gt;0, GetEquPower(C29,BK29, CP29, FP29)=0)</formula>
    </cfRule>
    <cfRule type="expression" dxfId="5895" priority="5920">
      <formula xml:space="preserve"> AND(BQ29&gt;=4,EN29&lt;&gt;GetEquPower(C29,BK29, CP29, FP29))</formula>
    </cfRule>
  </conditionalFormatting>
  <conditionalFormatting sqref="EU29">
    <cfRule type="expression" dxfId="5894" priority="5921">
      <formula>AND(BR29&gt;=4,EU29&lt;&gt;0, GetEquPower(C29,BL29, CV29, FQ29)=0)</formula>
    </cfRule>
    <cfRule type="expression" dxfId="5893" priority="5922">
      <formula>AND(BR29&gt;=4,EU29&lt;&gt;GetEquPower(C29,BL29, CV29, FQ29))</formula>
    </cfRule>
  </conditionalFormatting>
  <conditionalFormatting sqref="FB29">
    <cfRule type="expression" dxfId="5892" priority="5923">
      <formula>AND(BS29&gt;=4,FB29&lt;&gt;0, GetEquPower(C29,BM29, DB29, FR29)=0)</formula>
    </cfRule>
    <cfRule type="expression" dxfId="5891" priority="5924">
      <formula>AND(BS29&gt;=4,FB29&lt;&gt;GetEquPower(C29,BM29, DB29, FR29))</formula>
    </cfRule>
  </conditionalFormatting>
  <conditionalFormatting sqref="FI29">
    <cfRule type="expression" dxfId="5890" priority="5925">
      <formula>AND(BT29&gt;=4,FI29&lt;&gt;0, GetEquPower(C29,BN29, DH29, FS29)=0)</formula>
    </cfRule>
    <cfRule type="expression" dxfId="5889" priority="5926">
      <formula>AND(BT29&gt;=4,FI29&lt;&gt;GetEquPower(C29,BN29, DH29, FS29))</formula>
    </cfRule>
  </conditionalFormatting>
  <conditionalFormatting sqref="EA29">
    <cfRule type="expression" dxfId="5888" priority="5927">
      <formula>AND(BO29&gt;=5,EA29&lt;&gt;0, GetEquPower(C29,BI29, CE29, FN29)=0)</formula>
    </cfRule>
    <cfRule type="expression" dxfId="5887" priority="5928">
      <formula>AND(BO29&gt;=5, EA29&lt;&gt;GetEquPower(C29,BI29, CE29, FN29))</formula>
    </cfRule>
  </conditionalFormatting>
  <conditionalFormatting sqref="EB29">
    <cfRule type="expression" dxfId="5886" priority="5929">
      <formula>AND(BO29&gt;=6,EB29&lt;&gt;0, GetEquPower(C29,BI29, CF29, FN29)=0)</formula>
    </cfRule>
    <cfRule type="expression" dxfId="5885" priority="5930">
      <formula>AND(BO29&gt;=6, EB29&lt;&gt;GetEquPower(C29,BI29, CF29, FN29))</formula>
    </cfRule>
  </conditionalFormatting>
  <conditionalFormatting sqref="EH29">
    <cfRule type="expression" dxfId="5884" priority="5931">
      <formula>AND(BP29&gt;=5,EH29&lt;&gt;0, GetEquPower(C29,BJ29, CK29, FO29)=0)</formula>
    </cfRule>
    <cfRule type="expression" dxfId="5883" priority="5932">
      <formula>AND(BP29&gt;=5,EH29&lt;&gt;GetEquPower(C29,BJ29, CK29, FO29))</formula>
    </cfRule>
  </conditionalFormatting>
  <conditionalFormatting sqref="EI29">
    <cfRule type="expression" dxfId="5882" priority="5933">
      <formula>AND(BP29&gt;=6,EI29&lt;&gt;0, GetEquPower(C29,BJ29, CL29, FO29)=0)</formula>
    </cfRule>
    <cfRule type="expression" dxfId="5881" priority="5934">
      <formula>AND(BP29&gt;=6,EI29&lt;&gt;GetEquPower(C29,BJ29, CL29, FO29))</formula>
    </cfRule>
  </conditionalFormatting>
  <conditionalFormatting sqref="EO29">
    <cfRule type="expression" dxfId="5880" priority="5935">
      <formula>AND(BQ29&gt;=5,EO29&lt;&gt;0, GetEquPower(C29,BK29, CQ29, FP29)=0)</formula>
    </cfRule>
    <cfRule type="expression" dxfId="5879" priority="5936">
      <formula xml:space="preserve"> AND(BQ29&gt;=5,EO29&lt;&gt;GetEquPower(C29,BK29, CQ29, FP29))</formula>
    </cfRule>
  </conditionalFormatting>
  <conditionalFormatting sqref="EP29">
    <cfRule type="expression" dxfId="5878" priority="5937">
      <formula>AND(BQ29&gt;=6,EP29&lt;&gt;0, GetEquPower(C29,BK29, CR29, FP29)=0)</formula>
    </cfRule>
    <cfRule type="expression" dxfId="5877" priority="5938">
      <formula xml:space="preserve"> AND(BQ29&gt;=6,EP29&lt;&gt;GetEquPower(C29,BK29, CR29, FP29))</formula>
    </cfRule>
  </conditionalFormatting>
  <conditionalFormatting sqref="EV29">
    <cfRule type="expression" dxfId="5876" priority="5939">
      <formula>AND(BR29&gt;=5,EV29&lt;&gt;0, GetEquPower(C29,BL29, CW29, FQ29)=0)</formula>
    </cfRule>
    <cfRule type="expression" dxfId="5875" priority="5940">
      <formula>AND(BR29&gt;=5,EV29&lt;&gt;GetEquPower(C29,BL29, CW29, FQ29))</formula>
    </cfRule>
  </conditionalFormatting>
  <conditionalFormatting sqref="EW29">
    <cfRule type="expression" dxfId="5874" priority="5941">
      <formula>AND(BR29&gt;=6,EW29&lt;&gt;0, GetEquPower(C29,BL29, CX29, FQ29)=0)</formula>
    </cfRule>
    <cfRule type="expression" dxfId="5873" priority="5942">
      <formula>AND(BR29&gt;=6,EW29&lt;&gt;GetEquPower(C29,BL29, CX29, FQ29))</formula>
    </cfRule>
  </conditionalFormatting>
  <conditionalFormatting sqref="FC29">
    <cfRule type="expression" dxfId="5872" priority="5943">
      <formula>AND(BS29&gt;=5,FC29&lt;&gt;0, GetEquPower(C29,BM29, DC29, FR29)=0)</formula>
    </cfRule>
    <cfRule type="expression" dxfId="5871" priority="5944">
      <formula>AND(BS29&gt;=5,FC29&lt;&gt;GetEquPower(C29,BM29, DC29, FR29))</formula>
    </cfRule>
  </conditionalFormatting>
  <conditionalFormatting sqref="FD29">
    <cfRule type="expression" dxfId="5870" priority="5945">
      <formula>AND(BS29&gt;=6,FD29&lt;&gt;0, GetEquPower(C29,BM29, DD29, FR29)=0)</formula>
    </cfRule>
    <cfRule type="expression" dxfId="5869" priority="5946">
      <formula>AND(BS29&gt;=6,FD29&lt;&gt;GetEquPower(C29,BM29, DD29, FR29))</formula>
    </cfRule>
  </conditionalFormatting>
  <conditionalFormatting sqref="FJ29">
    <cfRule type="expression" dxfId="5868" priority="5947">
      <formula>AND(BT29&gt;=5,FJ29&lt;&gt;0, GetEquPower(C29,BN29, DI29, FS29)=0)</formula>
    </cfRule>
    <cfRule type="expression" dxfId="5867" priority="5948">
      <formula>AND(BT29&gt;=5,FJ29&lt;&gt;GetEquPower(C29,BN29, DI29, FS29))</formula>
    </cfRule>
  </conditionalFormatting>
  <conditionalFormatting sqref="FK29">
    <cfRule type="expression" dxfId="5866" priority="5949">
      <formula>AND(BT29&gt;=6,FK29&lt;&gt;0, GetEquPower(C29,BN29, DJ29, FS29)=0)</formula>
    </cfRule>
    <cfRule type="expression" dxfId="5865" priority="5950">
      <formula>AND(BT29&gt;=6,FK29&lt;&gt;GetEquPower(C29,BN29, DJ29, FS29))</formula>
    </cfRule>
  </conditionalFormatting>
  <conditionalFormatting sqref="F30">
    <cfRule type="expression" dxfId="5864" priority="5793">
      <formula>F30&lt;&gt;RIGHT(SUBSTITUTE(E30,".",""),LEN(F30))</formula>
    </cfRule>
  </conditionalFormatting>
  <conditionalFormatting sqref="X30">
    <cfRule type="expression" dxfId="5863" priority="5787">
      <formula xml:space="preserve"> NOT(ISLOGICAL($X$2))</formula>
    </cfRule>
    <cfRule type="expression" dxfId="5862" priority="5792">
      <formula>AND(X30=TRUE,W30=FALSE)</formula>
    </cfRule>
  </conditionalFormatting>
  <conditionalFormatting sqref="Y30">
    <cfRule type="expression" dxfId="5861" priority="5791">
      <formula>OR(AND(X30=FALSE,INT(Y30)&gt;0),AND(X30=TRUE,INT(Y30)&lt;=0))</formula>
    </cfRule>
  </conditionalFormatting>
  <conditionalFormatting sqref="AA30">
    <cfRule type="expression" dxfId="5860" priority="5790">
      <formula>AND(Z30=FALSE,AA30&gt;0)</formula>
    </cfRule>
  </conditionalFormatting>
  <conditionalFormatting sqref="BV30:HY30">
    <cfRule type="containsErrors" dxfId="5859" priority="5789">
      <formula>ISERROR(BV30)</formula>
    </cfRule>
  </conditionalFormatting>
  <conditionalFormatting sqref="W30">
    <cfRule type="expression" dxfId="5858" priority="5788">
      <formula xml:space="preserve"> NOT(ISLOGICAL(W30))</formula>
    </cfRule>
  </conditionalFormatting>
  <conditionalFormatting sqref="Z30">
    <cfRule type="expression" dxfId="5857" priority="5786">
      <formula>NOT(ISLOGICAL($Z$2))</formula>
    </cfRule>
  </conditionalFormatting>
  <conditionalFormatting sqref="AB30">
    <cfRule type="expression" dxfId="5856" priority="5785">
      <formula>NOT(ISLOGICAL($AB$2))</formula>
    </cfRule>
  </conditionalFormatting>
  <conditionalFormatting sqref="AC30">
    <cfRule type="expression" dxfId="5855" priority="5784">
      <formula>NOT(ISLOGICAL($AC$2))</formula>
    </cfRule>
  </conditionalFormatting>
  <conditionalFormatting sqref="B30:BU30">
    <cfRule type="containsErrors" dxfId="5854" priority="5783">
      <formula>ISERROR(B30)</formula>
    </cfRule>
  </conditionalFormatting>
  <conditionalFormatting sqref="I30">
    <cfRule type="expression" dxfId="5853" priority="5782">
      <formula>NOT(ISNUMBER($I$2))</formula>
    </cfRule>
  </conditionalFormatting>
  <conditionalFormatting sqref="D30">
    <cfRule type="expression" dxfId="5852" priority="5781">
      <formula>ISBLANK($D$2)</formula>
    </cfRule>
  </conditionalFormatting>
  <conditionalFormatting sqref="DW30">
    <cfRule type="expression" dxfId="5851" priority="5794">
      <formula>AND(BO30&gt;=1,DW30&lt;&gt;0, GetEquPower(C30,BI30, CA30, FN30)=0)</formula>
    </cfRule>
    <cfRule type="expression" dxfId="5850" priority="5795">
      <formula>AND(BO30&gt;=1,DW30&lt;&gt;GetEquPower(C30,BI30, CA30, FN30))</formula>
    </cfRule>
  </conditionalFormatting>
  <conditionalFormatting sqref="DX30">
    <cfRule type="expression" dxfId="5849" priority="5796">
      <formula>AND(BO30&gt;=2,DX30&lt;&gt;0, GetEquPower(C30,BI30, CB30, FN30)=0)</formula>
    </cfRule>
    <cfRule type="expression" dxfId="5848" priority="5797">
      <formula>AND(BO30&gt;=2,DX30&lt;&gt;GetEquPower(C30,BI30, CB30, FN30))</formula>
    </cfRule>
  </conditionalFormatting>
  <conditionalFormatting sqref="DY30">
    <cfRule type="expression" dxfId="5847" priority="5798">
      <formula>AND(BO30&gt;=3,DY30&lt;&gt;0, GetEquPower(C30,BI30, CC30, FN30)=0)</formula>
    </cfRule>
    <cfRule type="expression" dxfId="5846" priority="5799">
      <formula>AND(BO30&gt;=3,DY30&lt;&gt;GetEquPower(C30,BI30, CC30, FN30))</formula>
    </cfRule>
  </conditionalFormatting>
  <conditionalFormatting sqref="ED30">
    <cfRule type="expression" dxfId="5845" priority="5800">
      <formula>AND(BP30&gt;=1,ED30&lt;&gt;0, GetEquPower(C30,BJ30, CG30, FO30)=0)</formula>
    </cfRule>
    <cfRule type="expression" dxfId="5844" priority="5801">
      <formula>AND(BP30&gt;=1,ED30&lt;&gt;GetEquPower(C30,BJ30, CG30, FO30))</formula>
    </cfRule>
  </conditionalFormatting>
  <conditionalFormatting sqref="EE30">
    <cfRule type="expression" dxfId="5843" priority="5802">
      <formula>AND(BP30&gt;=2,EE30&lt;&gt;0, GetEquPower(C30,BJ30, CH30, FO30)=0)</formula>
    </cfRule>
    <cfRule type="expression" dxfId="5842" priority="5803">
      <formula>AND(BP30&gt;=2,EE30&lt;&gt;GetEquPower(C30,BJ30, CH30, FO30))</formula>
    </cfRule>
  </conditionalFormatting>
  <conditionalFormatting sqref="EF30">
    <cfRule type="expression" dxfId="5841" priority="5804">
      <formula>AND(BP30&gt;=3,EF30&lt;&gt;0, GetEquPower(C30,BJ30, CI30, FO30)=0)</formula>
    </cfRule>
    <cfRule type="expression" dxfId="5840" priority="5805">
      <formula>AND(BP30&gt;=3,EF30&lt;&gt;GetEquPower(C30,BJ30, CI30, FO30))</formula>
    </cfRule>
  </conditionalFormatting>
  <conditionalFormatting sqref="EK30">
    <cfRule type="expression" dxfId="5839" priority="5806">
      <formula>AND(BQ30&gt;=1,EK30&lt;&gt;0, GetEquPower(C30,BK30, CM30, FP30)=0)</formula>
    </cfRule>
    <cfRule type="expression" dxfId="5838" priority="5807">
      <formula>AND(BQ30&gt;=1,EK30&lt;&gt;GetEquPower(C30,BK30, CM30, FP30))</formula>
    </cfRule>
  </conditionalFormatting>
  <conditionalFormatting sqref="EL30">
    <cfRule type="expression" dxfId="5837" priority="5808">
      <formula>AND(BQ30&gt;=2,EL30&lt;&gt;0, GetEquPower(C30,BK30, CN30, FP30)=0)</formula>
    </cfRule>
    <cfRule type="expression" dxfId="5836" priority="5809">
      <formula xml:space="preserve"> AND(BQ30&gt;=2,EL30&lt;&gt;GetEquPower(C30,BK30, CN30, FP30))</formula>
    </cfRule>
  </conditionalFormatting>
  <conditionalFormatting sqref="EM30">
    <cfRule type="expression" dxfId="5835" priority="5810">
      <formula>AND(BQ30&gt;=3,EM30&lt;&gt;0, GetEquPower(C30,BK30, CO30, FP30)=0)</formula>
    </cfRule>
    <cfRule type="expression" dxfId="5834" priority="5811">
      <formula xml:space="preserve"> AND(BQ30&gt;=3,EM30&lt;&gt;GetEquPower(C30,BK30, CO30, FP30))</formula>
    </cfRule>
  </conditionalFormatting>
  <conditionalFormatting sqref="ER30">
    <cfRule type="expression" dxfId="5833" priority="5812">
      <formula>AND(BR30&gt;=1,ER30&lt;&gt;0, GetEquPower(C30,BL30, CS30, FQ30)=0)</formula>
    </cfRule>
    <cfRule type="expression" dxfId="5832" priority="5813">
      <formula>AND(BR30&gt;=1,ER30&lt;&gt;GetEquPower(C30,BL30, CS30, FQ30))</formula>
    </cfRule>
  </conditionalFormatting>
  <conditionalFormatting sqref="ES30">
    <cfRule type="expression" dxfId="5831" priority="5814">
      <formula>AND(BR30&gt;=2,ES30&lt;&gt;0, GetEquPower(C30,BL30, CT30, FQ30)=0)</formula>
    </cfRule>
    <cfRule type="expression" dxfId="5830" priority="5815">
      <formula>AND(BR30&gt;=2,ES30&lt;&gt;GetEquPower(C30,BL30, CT30, FQ30))</formula>
    </cfRule>
  </conditionalFormatting>
  <conditionalFormatting sqref="ET30">
    <cfRule type="expression" dxfId="5829" priority="5816">
      <formula>AND(BR30&gt;=3,ET30&lt;&gt;0, GetEquPower(C30,BL30, CU30, FQ30)=0)</formula>
    </cfRule>
    <cfRule type="expression" dxfId="5828" priority="5817">
      <formula>AND(BR30&gt;=3,ET30&lt;&gt;GetEquPower(C30,BL30, CU30, FQ30))</formula>
    </cfRule>
  </conditionalFormatting>
  <conditionalFormatting sqref="EY30">
    <cfRule type="expression" dxfId="5827" priority="5818">
      <formula>AND(BS30&gt;=1,EY30&lt;&gt;0, GetEquPower(C30,BM30, CY30, FR30)=0)</formula>
    </cfRule>
    <cfRule type="expression" dxfId="5826" priority="5819">
      <formula>AND(BS30&gt;=1,EY30&lt;&gt;GetEquPower(C30,BM30, CY30, FR30))</formula>
    </cfRule>
  </conditionalFormatting>
  <conditionalFormatting sqref="EZ30">
    <cfRule type="expression" dxfId="5825" priority="5820">
      <formula>AND(BS30&gt;=2,EZ30&lt;&gt;0, GetEquPower(C30,BM30, CZ30, FR30)=0)</formula>
    </cfRule>
    <cfRule type="expression" dxfId="5824" priority="5821">
      <formula>AND(BS30&gt;=2,EZ30&lt;&gt;GetEquPower(C30,BM30, CZ30, FR30))</formula>
    </cfRule>
  </conditionalFormatting>
  <conditionalFormatting sqref="FA30">
    <cfRule type="expression" dxfId="5823" priority="5822">
      <formula>AND(BS30&gt;=3,FA30&lt;&gt;0, GetEquPower(C30,BM30, DA30, FR30)=0)</formula>
    </cfRule>
    <cfRule type="expression" dxfId="5822" priority="5823">
      <formula>AND(BS30&gt;=3,FA30&lt;&gt;GetEquPower(C30,BM30, DA30, FR30))</formula>
    </cfRule>
  </conditionalFormatting>
  <conditionalFormatting sqref="FF30">
    <cfRule type="expression" dxfId="5821" priority="5824">
      <formula>AND(BT30&gt;=1,FF30&lt;&gt;0, GetEquPower(C30,BN30, DE30, FS30)=0)</formula>
    </cfRule>
    <cfRule type="expression" dxfId="5820" priority="5825">
      <formula>AND(BT30&gt;=1,FF30&lt;&gt;GetEquPower(C30,BN30, DE30, FS30))</formula>
    </cfRule>
  </conditionalFormatting>
  <conditionalFormatting sqref="FG30">
    <cfRule type="expression" dxfId="5819" priority="5826">
      <formula>AND(BT30&gt;=2,FG30&lt;&gt;0, GetEquPower(C30,BN30, DF30, FS30)=0)</formula>
    </cfRule>
    <cfRule type="expression" dxfId="5818" priority="5827">
      <formula>AND(BT30&gt;=2,FG30&lt;&gt;GetEquPower(C30,BN30, DF30, FS30))</formula>
    </cfRule>
  </conditionalFormatting>
  <conditionalFormatting sqref="FH30">
    <cfRule type="expression" dxfId="5817" priority="5828">
      <formula>AND(BT30&gt;=3,FH30&lt;&gt;0, GetEquPower(C30,BN30, DG30, FS30)=0)</formula>
    </cfRule>
    <cfRule type="expression" dxfId="5816" priority="5829">
      <formula>AND(BT30&gt;=3,FH30&lt;&gt;GetEquPower(C30,BN30, DG30, FS30))</formula>
    </cfRule>
  </conditionalFormatting>
  <conditionalFormatting sqref="DZ30">
    <cfRule type="expression" dxfId="5815" priority="5830">
      <formula>AND(BO30&gt;=4,DZ30&lt;&gt;0, GetEquPower(C30,BI30, CD30, FN30)=0)</formula>
    </cfRule>
    <cfRule type="expression" dxfId="5814" priority="5831">
      <formula>AND(BO30&gt;=4, DZ30&lt;&gt;GetEquPower(C30,BI30, CD30, FN30))</formula>
    </cfRule>
  </conditionalFormatting>
  <conditionalFormatting sqref="EG30">
    <cfRule type="expression" dxfId="5813" priority="5832">
      <formula>AND(BP30&gt;=4,EG30&lt;&gt;0, GetEquPower(C30,BJ30, CJ30, FO30)=0)</formula>
    </cfRule>
    <cfRule type="expression" dxfId="5812" priority="5833">
      <formula>AND(BP30&gt;=4,EG30&lt;&gt;GetEquPower(C30,BJ30, CJ30, FO30))</formula>
    </cfRule>
  </conditionalFormatting>
  <conditionalFormatting sqref="EN30">
    <cfRule type="expression" dxfId="5811" priority="5834">
      <formula>AND(BQ30&gt;=4,EN30&lt;&gt;0, GetEquPower(C30,BK30, CP30, FP30)=0)</formula>
    </cfRule>
    <cfRule type="expression" dxfId="5810" priority="5835">
      <formula xml:space="preserve"> AND(BQ30&gt;=4,EN30&lt;&gt;GetEquPower(C30,BK30, CP30, FP30))</formula>
    </cfRule>
  </conditionalFormatting>
  <conditionalFormatting sqref="EU30">
    <cfRule type="expression" dxfId="5809" priority="5836">
      <formula>AND(BR30&gt;=4,EU30&lt;&gt;0, GetEquPower(C30,BL30, CV30, FQ30)=0)</formula>
    </cfRule>
    <cfRule type="expression" dxfId="5808" priority="5837">
      <formula>AND(BR30&gt;=4,EU30&lt;&gt;GetEquPower(C30,BL30, CV30, FQ30))</formula>
    </cfRule>
  </conditionalFormatting>
  <conditionalFormatting sqref="FB30">
    <cfRule type="expression" dxfId="5807" priority="5838">
      <formula>AND(BS30&gt;=4,FB30&lt;&gt;0, GetEquPower(C30,BM30, DB30, FR30)=0)</formula>
    </cfRule>
    <cfRule type="expression" dxfId="5806" priority="5839">
      <formula>AND(BS30&gt;=4,FB30&lt;&gt;GetEquPower(C30,BM30, DB30, FR30))</formula>
    </cfRule>
  </conditionalFormatting>
  <conditionalFormatting sqref="FI30">
    <cfRule type="expression" dxfId="5805" priority="5840">
      <formula>AND(BT30&gt;=4,FI30&lt;&gt;0, GetEquPower(C30,BN30, DH30, FS30)=0)</formula>
    </cfRule>
    <cfRule type="expression" dxfId="5804" priority="5841">
      <formula>AND(BT30&gt;=4,FI30&lt;&gt;GetEquPower(C30,BN30, DH30, FS30))</formula>
    </cfRule>
  </conditionalFormatting>
  <conditionalFormatting sqref="EA30">
    <cfRule type="expression" dxfId="5803" priority="5842">
      <formula>AND(BO30&gt;=5,EA30&lt;&gt;0, GetEquPower(C30,BI30, CE30, FN30)=0)</formula>
    </cfRule>
    <cfRule type="expression" dxfId="5802" priority="5843">
      <formula>AND(BO30&gt;=5, EA30&lt;&gt;GetEquPower(C30,BI30, CE30, FN30))</formula>
    </cfRule>
  </conditionalFormatting>
  <conditionalFormatting sqref="EB30">
    <cfRule type="expression" dxfId="5801" priority="5844">
      <formula>AND(BO30&gt;=6,EB30&lt;&gt;0, GetEquPower(C30,BI30, CF30, FN30)=0)</formula>
    </cfRule>
    <cfRule type="expression" dxfId="5800" priority="5845">
      <formula>AND(BO30&gt;=6, EB30&lt;&gt;GetEquPower(C30,BI30, CF30, FN30))</formula>
    </cfRule>
  </conditionalFormatting>
  <conditionalFormatting sqref="EH30">
    <cfRule type="expression" dxfId="5799" priority="5846">
      <formula>AND(BP30&gt;=5,EH30&lt;&gt;0, GetEquPower(C30,BJ30, CK30, FO30)=0)</formula>
    </cfRule>
    <cfRule type="expression" dxfId="5798" priority="5847">
      <formula>AND(BP30&gt;=5,EH30&lt;&gt;GetEquPower(C30,BJ30, CK30, FO30))</formula>
    </cfRule>
  </conditionalFormatting>
  <conditionalFormatting sqref="EI30">
    <cfRule type="expression" dxfId="5797" priority="5848">
      <formula>AND(BP30&gt;=6,EI30&lt;&gt;0, GetEquPower(C30,BJ30, CL30, FO30)=0)</formula>
    </cfRule>
    <cfRule type="expression" dxfId="5796" priority="5849">
      <formula>AND(BP30&gt;=6,EI30&lt;&gt;GetEquPower(C30,BJ30, CL30, FO30))</formula>
    </cfRule>
  </conditionalFormatting>
  <conditionalFormatting sqref="EO30">
    <cfRule type="expression" dxfId="5795" priority="5850">
      <formula>AND(BQ30&gt;=5,EO30&lt;&gt;0, GetEquPower(C30,BK30, CQ30, FP30)=0)</formula>
    </cfRule>
    <cfRule type="expression" dxfId="5794" priority="5851">
      <formula xml:space="preserve"> AND(BQ30&gt;=5,EO30&lt;&gt;GetEquPower(C30,BK30, CQ30, FP30))</formula>
    </cfRule>
  </conditionalFormatting>
  <conditionalFormatting sqref="EP30">
    <cfRule type="expression" dxfId="5793" priority="5852">
      <formula>AND(BQ30&gt;=6,EP30&lt;&gt;0, GetEquPower(C30,BK30, CR30, FP30)=0)</formula>
    </cfRule>
    <cfRule type="expression" dxfId="5792" priority="5853">
      <formula xml:space="preserve"> AND(BQ30&gt;=6,EP30&lt;&gt;GetEquPower(C30,BK30, CR30, FP30))</formula>
    </cfRule>
  </conditionalFormatting>
  <conditionalFormatting sqref="EV30">
    <cfRule type="expression" dxfId="5791" priority="5854">
      <formula>AND(BR30&gt;=5,EV30&lt;&gt;0, GetEquPower(C30,BL30, CW30, FQ30)=0)</formula>
    </cfRule>
    <cfRule type="expression" dxfId="5790" priority="5855">
      <formula>AND(BR30&gt;=5,EV30&lt;&gt;GetEquPower(C30,BL30, CW30, FQ30))</formula>
    </cfRule>
  </conditionalFormatting>
  <conditionalFormatting sqref="EW30">
    <cfRule type="expression" dxfId="5789" priority="5856">
      <formula>AND(BR30&gt;=6,EW30&lt;&gt;0, GetEquPower(C30,BL30, CX30, FQ30)=0)</formula>
    </cfRule>
    <cfRule type="expression" dxfId="5788" priority="5857">
      <formula>AND(BR30&gt;=6,EW30&lt;&gt;GetEquPower(C30,BL30, CX30, FQ30))</formula>
    </cfRule>
  </conditionalFormatting>
  <conditionalFormatting sqref="FC30">
    <cfRule type="expression" dxfId="5787" priority="5858">
      <formula>AND(BS30&gt;=5,FC30&lt;&gt;0, GetEquPower(C30,BM30, DC30, FR30)=0)</formula>
    </cfRule>
    <cfRule type="expression" dxfId="5786" priority="5859">
      <formula>AND(BS30&gt;=5,FC30&lt;&gt;GetEquPower(C30,BM30, DC30, FR30))</formula>
    </cfRule>
  </conditionalFormatting>
  <conditionalFormatting sqref="FD30">
    <cfRule type="expression" dxfId="5785" priority="5860">
      <formula>AND(BS30&gt;=6,FD30&lt;&gt;0, GetEquPower(C30,BM30, DD30, FR30)=0)</formula>
    </cfRule>
    <cfRule type="expression" dxfId="5784" priority="5861">
      <formula>AND(BS30&gt;=6,FD30&lt;&gt;GetEquPower(C30,BM30, DD30, FR30))</formula>
    </cfRule>
  </conditionalFormatting>
  <conditionalFormatting sqref="FJ30">
    <cfRule type="expression" dxfId="5783" priority="5862">
      <formula>AND(BT30&gt;=5,FJ30&lt;&gt;0, GetEquPower(C30,BN30, DI30, FS30)=0)</formula>
    </cfRule>
    <cfRule type="expression" dxfId="5782" priority="5863">
      <formula>AND(BT30&gt;=5,FJ30&lt;&gt;GetEquPower(C30,BN30, DI30, FS30))</formula>
    </cfRule>
  </conditionalFormatting>
  <conditionalFormatting sqref="FK30">
    <cfRule type="expression" dxfId="5781" priority="5864">
      <formula>AND(BT30&gt;=6,FK30&lt;&gt;0, GetEquPower(C30,BN30, DJ30, FS30)=0)</formula>
    </cfRule>
    <cfRule type="expression" dxfId="5780" priority="5865">
      <formula>AND(BT30&gt;=6,FK30&lt;&gt;GetEquPower(C30,BN30, DJ30, FS30))</formula>
    </cfRule>
  </conditionalFormatting>
  <conditionalFormatting sqref="F31">
    <cfRule type="expression" dxfId="5779" priority="5708">
      <formula>F31&lt;&gt;RIGHT(SUBSTITUTE(E31,".",""),LEN(F31))</formula>
    </cfRule>
  </conditionalFormatting>
  <conditionalFormatting sqref="X31">
    <cfRule type="expression" dxfId="5778" priority="5702">
      <formula xml:space="preserve"> NOT(ISLOGICAL($X$2))</formula>
    </cfRule>
    <cfRule type="expression" dxfId="5777" priority="5707">
      <formula>AND(X31=TRUE,W31=FALSE)</formula>
    </cfRule>
  </conditionalFormatting>
  <conditionalFormatting sqref="Y31">
    <cfRule type="expression" dxfId="5776" priority="5706">
      <formula>OR(AND(X31=FALSE,INT(Y31)&gt;0),AND(X31=TRUE,INT(Y31)&lt;=0))</formula>
    </cfRule>
  </conditionalFormatting>
  <conditionalFormatting sqref="AA31">
    <cfRule type="expression" dxfId="5775" priority="5705">
      <formula>AND(Z31=FALSE,AA31&gt;0)</formula>
    </cfRule>
  </conditionalFormatting>
  <conditionalFormatting sqref="BV31:HY31">
    <cfRule type="containsErrors" dxfId="5774" priority="5704">
      <formula>ISERROR(BV31)</formula>
    </cfRule>
  </conditionalFormatting>
  <conditionalFormatting sqref="W31">
    <cfRule type="expression" dxfId="5773" priority="5703">
      <formula xml:space="preserve"> NOT(ISLOGICAL(W31))</formula>
    </cfRule>
  </conditionalFormatting>
  <conditionalFormatting sqref="Z31">
    <cfRule type="expression" dxfId="5772" priority="5701">
      <formula>NOT(ISLOGICAL($Z$2))</formula>
    </cfRule>
  </conditionalFormatting>
  <conditionalFormatting sqref="AB31">
    <cfRule type="expression" dxfId="5771" priority="5700">
      <formula>NOT(ISLOGICAL($AB$2))</formula>
    </cfRule>
  </conditionalFormatting>
  <conditionalFormatting sqref="AC31">
    <cfRule type="expression" dxfId="5770" priority="5699">
      <formula>NOT(ISLOGICAL($AC$2))</formula>
    </cfRule>
  </conditionalFormatting>
  <conditionalFormatting sqref="B31:BU31">
    <cfRule type="containsErrors" dxfId="5769" priority="5698">
      <formula>ISERROR(B31)</formula>
    </cfRule>
  </conditionalFormatting>
  <conditionalFormatting sqref="I31">
    <cfRule type="expression" dxfId="5768" priority="5697">
      <formula>NOT(ISNUMBER($I$2))</formula>
    </cfRule>
  </conditionalFormatting>
  <conditionalFormatting sqref="D31">
    <cfRule type="expression" dxfId="5767" priority="5696">
      <formula>ISBLANK($D$2)</formula>
    </cfRule>
  </conditionalFormatting>
  <conditionalFormatting sqref="DW31">
    <cfRule type="expression" dxfId="5766" priority="5709">
      <formula>AND(BO31&gt;=1,DW31&lt;&gt;0, GetEquPower(C31,BI31, CA31, FN31)=0)</formula>
    </cfRule>
    <cfRule type="expression" dxfId="5765" priority="5710">
      <formula>AND(BO31&gt;=1,DW31&lt;&gt;GetEquPower(C31,BI31, CA31, FN31))</formula>
    </cfRule>
  </conditionalFormatting>
  <conditionalFormatting sqref="DX31">
    <cfRule type="expression" dxfId="5764" priority="5711">
      <formula>AND(BO31&gt;=2,DX31&lt;&gt;0, GetEquPower(C31,BI31, CB31, FN31)=0)</formula>
    </cfRule>
    <cfRule type="expression" dxfId="5763" priority="5712">
      <formula>AND(BO31&gt;=2,DX31&lt;&gt;GetEquPower(C31,BI31, CB31, FN31))</formula>
    </cfRule>
  </conditionalFormatting>
  <conditionalFormatting sqref="DY31">
    <cfRule type="expression" dxfId="5762" priority="5713">
      <formula>AND(BO31&gt;=3,DY31&lt;&gt;0, GetEquPower(C31,BI31, CC31, FN31)=0)</formula>
    </cfRule>
    <cfRule type="expression" dxfId="5761" priority="5714">
      <formula>AND(BO31&gt;=3,DY31&lt;&gt;GetEquPower(C31,BI31, CC31, FN31))</formula>
    </cfRule>
  </conditionalFormatting>
  <conditionalFormatting sqref="ED31">
    <cfRule type="expression" dxfId="5760" priority="5715">
      <formula>AND(BP31&gt;=1,ED31&lt;&gt;0, GetEquPower(C31,BJ31, CG31, FO31)=0)</formula>
    </cfRule>
    <cfRule type="expression" dxfId="5759" priority="5716">
      <formula>AND(BP31&gt;=1,ED31&lt;&gt;GetEquPower(C31,BJ31, CG31, FO31))</formula>
    </cfRule>
  </conditionalFormatting>
  <conditionalFormatting sqref="EE31">
    <cfRule type="expression" dxfId="5758" priority="5717">
      <formula>AND(BP31&gt;=2,EE31&lt;&gt;0, GetEquPower(C31,BJ31, CH31, FO31)=0)</formula>
    </cfRule>
    <cfRule type="expression" dxfId="5757" priority="5718">
      <formula>AND(BP31&gt;=2,EE31&lt;&gt;GetEquPower(C31,BJ31, CH31, FO31))</formula>
    </cfRule>
  </conditionalFormatting>
  <conditionalFormatting sqref="EF31">
    <cfRule type="expression" dxfId="5756" priority="5719">
      <formula>AND(BP31&gt;=3,EF31&lt;&gt;0, GetEquPower(C31,BJ31, CI31, FO31)=0)</formula>
    </cfRule>
    <cfRule type="expression" dxfId="5755" priority="5720">
      <formula>AND(BP31&gt;=3,EF31&lt;&gt;GetEquPower(C31,BJ31, CI31, FO31))</formula>
    </cfRule>
  </conditionalFormatting>
  <conditionalFormatting sqref="EK31">
    <cfRule type="expression" dxfId="5754" priority="5721">
      <formula>AND(BQ31&gt;=1,EK31&lt;&gt;0, GetEquPower(C31,BK31, CM31, FP31)=0)</formula>
    </cfRule>
    <cfRule type="expression" dxfId="5753" priority="5722">
      <formula>AND(BQ31&gt;=1,EK31&lt;&gt;GetEquPower(C31,BK31, CM31, FP31))</formula>
    </cfRule>
  </conditionalFormatting>
  <conditionalFormatting sqref="EL31">
    <cfRule type="expression" dxfId="5752" priority="5723">
      <formula>AND(BQ31&gt;=2,EL31&lt;&gt;0, GetEquPower(C31,BK31, CN31, FP31)=0)</formula>
    </cfRule>
    <cfRule type="expression" dxfId="5751" priority="5724">
      <formula xml:space="preserve"> AND(BQ31&gt;=2,EL31&lt;&gt;GetEquPower(C31,BK31, CN31, FP31))</formula>
    </cfRule>
  </conditionalFormatting>
  <conditionalFormatting sqref="EM31">
    <cfRule type="expression" dxfId="5750" priority="5725">
      <formula>AND(BQ31&gt;=3,EM31&lt;&gt;0, GetEquPower(C31,BK31, CO31, FP31)=0)</formula>
    </cfRule>
    <cfRule type="expression" dxfId="5749" priority="5726">
      <formula xml:space="preserve"> AND(BQ31&gt;=3,EM31&lt;&gt;GetEquPower(C31,BK31, CO31, FP31))</formula>
    </cfRule>
  </conditionalFormatting>
  <conditionalFormatting sqref="ER31">
    <cfRule type="expression" dxfId="5748" priority="5727">
      <formula>AND(BR31&gt;=1,ER31&lt;&gt;0, GetEquPower(C31,BL31, CS31, FQ31)=0)</formula>
    </cfRule>
    <cfRule type="expression" dxfId="5747" priority="5728">
      <formula>AND(BR31&gt;=1,ER31&lt;&gt;GetEquPower(C31,BL31, CS31, FQ31))</formula>
    </cfRule>
  </conditionalFormatting>
  <conditionalFormatting sqref="ES31">
    <cfRule type="expression" dxfId="5746" priority="5729">
      <formula>AND(BR31&gt;=2,ES31&lt;&gt;0, GetEquPower(C31,BL31, CT31, FQ31)=0)</formula>
    </cfRule>
    <cfRule type="expression" dxfId="5745" priority="5730">
      <formula>AND(BR31&gt;=2,ES31&lt;&gt;GetEquPower(C31,BL31, CT31, FQ31))</formula>
    </cfRule>
  </conditionalFormatting>
  <conditionalFormatting sqref="ET31">
    <cfRule type="expression" dxfId="5744" priority="5731">
      <formula>AND(BR31&gt;=3,ET31&lt;&gt;0, GetEquPower(C31,BL31, CU31, FQ31)=0)</formula>
    </cfRule>
    <cfRule type="expression" dxfId="5743" priority="5732">
      <formula>AND(BR31&gt;=3,ET31&lt;&gt;GetEquPower(C31,BL31, CU31, FQ31))</formula>
    </cfRule>
  </conditionalFormatting>
  <conditionalFormatting sqref="EY31">
    <cfRule type="expression" dxfId="5742" priority="5733">
      <formula>AND(BS31&gt;=1,EY31&lt;&gt;0, GetEquPower(C31,BM31, CY31, FR31)=0)</formula>
    </cfRule>
    <cfRule type="expression" dxfId="5741" priority="5734">
      <formula>AND(BS31&gt;=1,EY31&lt;&gt;GetEquPower(C31,BM31, CY31, FR31))</formula>
    </cfRule>
  </conditionalFormatting>
  <conditionalFormatting sqref="EZ31">
    <cfRule type="expression" dxfId="5740" priority="5735">
      <formula>AND(BS31&gt;=2,EZ31&lt;&gt;0, GetEquPower(C31,BM31, CZ31, FR31)=0)</formula>
    </cfRule>
    <cfRule type="expression" dxfId="5739" priority="5736">
      <formula>AND(BS31&gt;=2,EZ31&lt;&gt;GetEquPower(C31,BM31, CZ31, FR31))</formula>
    </cfRule>
  </conditionalFormatting>
  <conditionalFormatting sqref="FA31">
    <cfRule type="expression" dxfId="5738" priority="5737">
      <formula>AND(BS31&gt;=3,FA31&lt;&gt;0, GetEquPower(C31,BM31, DA31, FR31)=0)</formula>
    </cfRule>
    <cfRule type="expression" dxfId="5737" priority="5738">
      <formula>AND(BS31&gt;=3,FA31&lt;&gt;GetEquPower(C31,BM31, DA31, FR31))</formula>
    </cfRule>
  </conditionalFormatting>
  <conditionalFormatting sqref="FF31">
    <cfRule type="expression" dxfId="5736" priority="5739">
      <formula>AND(BT31&gt;=1,FF31&lt;&gt;0, GetEquPower(C31,BN31, DE31, FS31)=0)</formula>
    </cfRule>
    <cfRule type="expression" dxfId="5735" priority="5740">
      <formula>AND(BT31&gt;=1,FF31&lt;&gt;GetEquPower(C31,BN31, DE31, FS31))</formula>
    </cfRule>
  </conditionalFormatting>
  <conditionalFormatting sqref="FG31">
    <cfRule type="expression" dxfId="5734" priority="5741">
      <formula>AND(BT31&gt;=2,FG31&lt;&gt;0, GetEquPower(C31,BN31, DF31, FS31)=0)</formula>
    </cfRule>
    <cfRule type="expression" dxfId="5733" priority="5742">
      <formula>AND(BT31&gt;=2,FG31&lt;&gt;GetEquPower(C31,BN31, DF31, FS31))</formula>
    </cfRule>
  </conditionalFormatting>
  <conditionalFormatting sqref="FH31">
    <cfRule type="expression" dxfId="5732" priority="5743">
      <formula>AND(BT31&gt;=3,FH31&lt;&gt;0, GetEquPower(C31,BN31, DG31, FS31)=0)</formula>
    </cfRule>
    <cfRule type="expression" dxfId="5731" priority="5744">
      <formula>AND(BT31&gt;=3,FH31&lt;&gt;GetEquPower(C31,BN31, DG31, FS31))</formula>
    </cfRule>
  </conditionalFormatting>
  <conditionalFormatting sqref="DZ31">
    <cfRule type="expression" dxfId="5730" priority="5745">
      <formula>AND(BO31&gt;=4,DZ31&lt;&gt;0, GetEquPower(C31,BI31, CD31, FN31)=0)</formula>
    </cfRule>
    <cfRule type="expression" dxfId="5729" priority="5746">
      <formula>AND(BO31&gt;=4, DZ31&lt;&gt;GetEquPower(C31,BI31, CD31, FN31))</formula>
    </cfRule>
  </conditionalFormatting>
  <conditionalFormatting sqref="EG31">
    <cfRule type="expression" dxfId="5728" priority="5747">
      <formula>AND(BP31&gt;=4,EG31&lt;&gt;0, GetEquPower(C31,BJ31, CJ31, FO31)=0)</formula>
    </cfRule>
    <cfRule type="expression" dxfId="5727" priority="5748">
      <formula>AND(BP31&gt;=4,EG31&lt;&gt;GetEquPower(C31,BJ31, CJ31, FO31))</formula>
    </cfRule>
  </conditionalFormatting>
  <conditionalFormatting sqref="EN31">
    <cfRule type="expression" dxfId="5726" priority="5749">
      <formula>AND(BQ31&gt;=4,EN31&lt;&gt;0, GetEquPower(C31,BK31, CP31, FP31)=0)</formula>
    </cfRule>
    <cfRule type="expression" dxfId="5725" priority="5750">
      <formula xml:space="preserve"> AND(BQ31&gt;=4,EN31&lt;&gt;GetEquPower(C31,BK31, CP31, FP31))</formula>
    </cfRule>
  </conditionalFormatting>
  <conditionalFormatting sqref="EU31">
    <cfRule type="expression" dxfId="5724" priority="5751">
      <formula>AND(BR31&gt;=4,EU31&lt;&gt;0, GetEquPower(C31,BL31, CV31, FQ31)=0)</formula>
    </cfRule>
    <cfRule type="expression" dxfId="5723" priority="5752">
      <formula>AND(BR31&gt;=4,EU31&lt;&gt;GetEquPower(C31,BL31, CV31, FQ31))</formula>
    </cfRule>
  </conditionalFormatting>
  <conditionalFormatting sqref="FB31">
    <cfRule type="expression" dxfId="5722" priority="5753">
      <formula>AND(BS31&gt;=4,FB31&lt;&gt;0, GetEquPower(C31,BM31, DB31, FR31)=0)</formula>
    </cfRule>
    <cfRule type="expression" dxfId="5721" priority="5754">
      <formula>AND(BS31&gt;=4,FB31&lt;&gt;GetEquPower(C31,BM31, DB31, FR31))</formula>
    </cfRule>
  </conditionalFormatting>
  <conditionalFormatting sqref="FI31">
    <cfRule type="expression" dxfId="5720" priority="5755">
      <formula>AND(BT31&gt;=4,FI31&lt;&gt;0, GetEquPower(C31,BN31, DH31, FS31)=0)</formula>
    </cfRule>
    <cfRule type="expression" dxfId="5719" priority="5756">
      <formula>AND(BT31&gt;=4,FI31&lt;&gt;GetEquPower(C31,BN31, DH31, FS31))</formula>
    </cfRule>
  </conditionalFormatting>
  <conditionalFormatting sqref="EA31">
    <cfRule type="expression" dxfId="5718" priority="5757">
      <formula>AND(BO31&gt;=5,EA31&lt;&gt;0, GetEquPower(C31,BI31, CE31, FN31)=0)</formula>
    </cfRule>
    <cfRule type="expression" dxfId="5717" priority="5758">
      <formula>AND(BO31&gt;=5, EA31&lt;&gt;GetEquPower(C31,BI31, CE31, FN31))</formula>
    </cfRule>
  </conditionalFormatting>
  <conditionalFormatting sqref="EB31">
    <cfRule type="expression" dxfId="5716" priority="5759">
      <formula>AND(BO31&gt;=6,EB31&lt;&gt;0, GetEquPower(C31,BI31, CF31, FN31)=0)</formula>
    </cfRule>
    <cfRule type="expression" dxfId="5715" priority="5760">
      <formula>AND(BO31&gt;=6, EB31&lt;&gt;GetEquPower(C31,BI31, CF31, FN31))</formula>
    </cfRule>
  </conditionalFormatting>
  <conditionalFormatting sqref="EH31">
    <cfRule type="expression" dxfId="5714" priority="5761">
      <formula>AND(BP31&gt;=5,EH31&lt;&gt;0, GetEquPower(C31,BJ31, CK31, FO31)=0)</formula>
    </cfRule>
    <cfRule type="expression" dxfId="5713" priority="5762">
      <formula>AND(BP31&gt;=5,EH31&lt;&gt;GetEquPower(C31,BJ31, CK31, FO31))</formula>
    </cfRule>
  </conditionalFormatting>
  <conditionalFormatting sqref="EI31">
    <cfRule type="expression" dxfId="5712" priority="5763">
      <formula>AND(BP31&gt;=6,EI31&lt;&gt;0, GetEquPower(C31,BJ31, CL31, FO31)=0)</formula>
    </cfRule>
    <cfRule type="expression" dxfId="5711" priority="5764">
      <formula>AND(BP31&gt;=6,EI31&lt;&gt;GetEquPower(C31,BJ31, CL31, FO31))</formula>
    </cfRule>
  </conditionalFormatting>
  <conditionalFormatting sqref="EO31">
    <cfRule type="expression" dxfId="5710" priority="5765">
      <formula>AND(BQ31&gt;=5,EO31&lt;&gt;0, GetEquPower(C31,BK31, CQ31, FP31)=0)</formula>
    </cfRule>
    <cfRule type="expression" dxfId="5709" priority="5766">
      <formula xml:space="preserve"> AND(BQ31&gt;=5,EO31&lt;&gt;GetEquPower(C31,BK31, CQ31, FP31))</formula>
    </cfRule>
  </conditionalFormatting>
  <conditionalFormatting sqref="EP31">
    <cfRule type="expression" dxfId="5708" priority="5767">
      <formula>AND(BQ31&gt;=6,EP31&lt;&gt;0, GetEquPower(C31,BK31, CR31, FP31)=0)</formula>
    </cfRule>
    <cfRule type="expression" dxfId="5707" priority="5768">
      <formula xml:space="preserve"> AND(BQ31&gt;=6,EP31&lt;&gt;GetEquPower(C31,BK31, CR31, FP31))</formula>
    </cfRule>
  </conditionalFormatting>
  <conditionalFormatting sqref="EV31">
    <cfRule type="expression" dxfId="5706" priority="5769">
      <formula>AND(BR31&gt;=5,EV31&lt;&gt;0, GetEquPower(C31,BL31, CW31, FQ31)=0)</formula>
    </cfRule>
    <cfRule type="expression" dxfId="5705" priority="5770">
      <formula>AND(BR31&gt;=5,EV31&lt;&gt;GetEquPower(C31,BL31, CW31, FQ31))</formula>
    </cfRule>
  </conditionalFormatting>
  <conditionalFormatting sqref="EW31">
    <cfRule type="expression" dxfId="5704" priority="5771">
      <formula>AND(BR31&gt;=6,EW31&lt;&gt;0, GetEquPower(C31,BL31, CX31, FQ31)=0)</formula>
    </cfRule>
    <cfRule type="expression" dxfId="5703" priority="5772">
      <formula>AND(BR31&gt;=6,EW31&lt;&gt;GetEquPower(C31,BL31, CX31, FQ31))</formula>
    </cfRule>
  </conditionalFormatting>
  <conditionalFormatting sqref="FC31">
    <cfRule type="expression" dxfId="5702" priority="5773">
      <formula>AND(BS31&gt;=5,FC31&lt;&gt;0, GetEquPower(C31,BM31, DC31, FR31)=0)</formula>
    </cfRule>
    <cfRule type="expression" dxfId="5701" priority="5774">
      <formula>AND(BS31&gt;=5,FC31&lt;&gt;GetEquPower(C31,BM31, DC31, FR31))</formula>
    </cfRule>
  </conditionalFormatting>
  <conditionalFormatting sqref="FD31">
    <cfRule type="expression" dxfId="5700" priority="5775">
      <formula>AND(BS31&gt;=6,FD31&lt;&gt;0, GetEquPower(C31,BM31, DD31, FR31)=0)</formula>
    </cfRule>
    <cfRule type="expression" dxfId="5699" priority="5776">
      <formula>AND(BS31&gt;=6,FD31&lt;&gt;GetEquPower(C31,BM31, DD31, FR31))</formula>
    </cfRule>
  </conditionalFormatting>
  <conditionalFormatting sqref="FJ31">
    <cfRule type="expression" dxfId="5698" priority="5777">
      <formula>AND(BT31&gt;=5,FJ31&lt;&gt;0, GetEquPower(C31,BN31, DI31, FS31)=0)</formula>
    </cfRule>
    <cfRule type="expression" dxfId="5697" priority="5778">
      <formula>AND(BT31&gt;=5,FJ31&lt;&gt;GetEquPower(C31,BN31, DI31, FS31))</formula>
    </cfRule>
  </conditionalFormatting>
  <conditionalFormatting sqref="FK31">
    <cfRule type="expression" dxfId="5696" priority="5779">
      <formula>AND(BT31&gt;=6,FK31&lt;&gt;0, GetEquPower(C31,BN31, DJ31, FS31)=0)</formula>
    </cfRule>
    <cfRule type="expression" dxfId="5695" priority="5780">
      <formula>AND(BT31&gt;=6,FK31&lt;&gt;GetEquPower(C31,BN31, DJ31, FS31))</formula>
    </cfRule>
  </conditionalFormatting>
  <conditionalFormatting sqref="F32">
    <cfRule type="expression" dxfId="5694" priority="5623">
      <formula>F32&lt;&gt;RIGHT(SUBSTITUTE(E32,".",""),LEN(F32))</formula>
    </cfRule>
  </conditionalFormatting>
  <conditionalFormatting sqref="X32">
    <cfRule type="expression" dxfId="5693" priority="5617">
      <formula xml:space="preserve"> NOT(ISLOGICAL($X$2))</formula>
    </cfRule>
    <cfRule type="expression" dxfId="5692" priority="5622">
      <formula>AND(X32=TRUE,W32=FALSE)</formula>
    </cfRule>
  </conditionalFormatting>
  <conditionalFormatting sqref="Y32">
    <cfRule type="expression" dxfId="5691" priority="5621">
      <formula>OR(AND(X32=FALSE,INT(Y32)&gt;0),AND(X32=TRUE,INT(Y32)&lt;=0))</formula>
    </cfRule>
  </conditionalFormatting>
  <conditionalFormatting sqref="AA32">
    <cfRule type="expression" dxfId="5690" priority="5620">
      <formula>AND(Z32=FALSE,AA32&gt;0)</formula>
    </cfRule>
  </conditionalFormatting>
  <conditionalFormatting sqref="BV32:HY32">
    <cfRule type="containsErrors" dxfId="5689" priority="5619">
      <formula>ISERROR(BV32)</formula>
    </cfRule>
  </conditionalFormatting>
  <conditionalFormatting sqref="W32">
    <cfRule type="expression" dxfId="5688" priority="5618">
      <formula xml:space="preserve"> NOT(ISLOGICAL(W32))</formula>
    </cfRule>
  </conditionalFormatting>
  <conditionalFormatting sqref="Z32">
    <cfRule type="expression" dxfId="5687" priority="5616">
      <formula>NOT(ISLOGICAL($Z$2))</formula>
    </cfRule>
  </conditionalFormatting>
  <conditionalFormatting sqref="AB32">
    <cfRule type="expression" dxfId="5686" priority="5615">
      <formula>NOT(ISLOGICAL($AB$2))</formula>
    </cfRule>
  </conditionalFormatting>
  <conditionalFormatting sqref="AC32">
    <cfRule type="expression" dxfId="5685" priority="5614">
      <formula>NOT(ISLOGICAL($AC$2))</formula>
    </cfRule>
  </conditionalFormatting>
  <conditionalFormatting sqref="B32:BU32">
    <cfRule type="containsErrors" dxfId="5684" priority="5613">
      <formula>ISERROR(B32)</formula>
    </cfRule>
  </conditionalFormatting>
  <conditionalFormatting sqref="I32">
    <cfRule type="expression" dxfId="5683" priority="5612">
      <formula>NOT(ISNUMBER($I$2))</formula>
    </cfRule>
  </conditionalFormatting>
  <conditionalFormatting sqref="D32">
    <cfRule type="expression" dxfId="5682" priority="5611">
      <formula>ISBLANK($D$2)</formula>
    </cfRule>
  </conditionalFormatting>
  <conditionalFormatting sqref="DW32">
    <cfRule type="expression" dxfId="5681" priority="5624">
      <formula>AND(BO32&gt;=1,DW32&lt;&gt;0, GetEquPower(C32,BI32, CA32, FN32)=0)</formula>
    </cfRule>
    <cfRule type="expression" dxfId="5680" priority="5625">
      <formula>AND(BO32&gt;=1,DW32&lt;&gt;GetEquPower(C32,BI32, CA32, FN32))</formula>
    </cfRule>
  </conditionalFormatting>
  <conditionalFormatting sqref="DX32">
    <cfRule type="expression" dxfId="5679" priority="5626">
      <formula>AND(BO32&gt;=2,DX32&lt;&gt;0, GetEquPower(C32,BI32, CB32, FN32)=0)</formula>
    </cfRule>
    <cfRule type="expression" dxfId="5678" priority="5627">
      <formula>AND(BO32&gt;=2,DX32&lt;&gt;GetEquPower(C32,BI32, CB32, FN32))</formula>
    </cfRule>
  </conditionalFormatting>
  <conditionalFormatting sqref="DY32">
    <cfRule type="expression" dxfId="5677" priority="5628">
      <formula>AND(BO32&gt;=3,DY32&lt;&gt;0, GetEquPower(C32,BI32, CC32, FN32)=0)</formula>
    </cfRule>
    <cfRule type="expression" dxfId="5676" priority="5629">
      <formula>AND(BO32&gt;=3,DY32&lt;&gt;GetEquPower(C32,BI32, CC32, FN32))</formula>
    </cfRule>
  </conditionalFormatting>
  <conditionalFormatting sqref="ED32">
    <cfRule type="expression" dxfId="5675" priority="5630">
      <formula>AND(BP32&gt;=1,ED32&lt;&gt;0, GetEquPower(C32,BJ32, CG32, FO32)=0)</formula>
    </cfRule>
    <cfRule type="expression" dxfId="5674" priority="5631">
      <formula>AND(BP32&gt;=1,ED32&lt;&gt;GetEquPower(C32,BJ32, CG32, FO32))</formula>
    </cfRule>
  </conditionalFormatting>
  <conditionalFormatting sqref="EE32">
    <cfRule type="expression" dxfId="5673" priority="5632">
      <formula>AND(BP32&gt;=2,EE32&lt;&gt;0, GetEquPower(C32,BJ32, CH32, FO32)=0)</formula>
    </cfRule>
    <cfRule type="expression" dxfId="5672" priority="5633">
      <formula>AND(BP32&gt;=2,EE32&lt;&gt;GetEquPower(C32,BJ32, CH32, FO32))</formula>
    </cfRule>
  </conditionalFormatting>
  <conditionalFormatting sqref="EF32">
    <cfRule type="expression" dxfId="5671" priority="5634">
      <formula>AND(BP32&gt;=3,EF32&lt;&gt;0, GetEquPower(C32,BJ32, CI32, FO32)=0)</formula>
    </cfRule>
    <cfRule type="expression" dxfId="5670" priority="5635">
      <formula>AND(BP32&gt;=3,EF32&lt;&gt;GetEquPower(C32,BJ32, CI32, FO32))</formula>
    </cfRule>
  </conditionalFormatting>
  <conditionalFormatting sqref="EK32">
    <cfRule type="expression" dxfId="5669" priority="5636">
      <formula>AND(BQ32&gt;=1,EK32&lt;&gt;0, GetEquPower(C32,BK32, CM32, FP32)=0)</formula>
    </cfRule>
    <cfRule type="expression" dxfId="5668" priority="5637">
      <formula>AND(BQ32&gt;=1,EK32&lt;&gt;GetEquPower(C32,BK32, CM32, FP32))</formula>
    </cfRule>
  </conditionalFormatting>
  <conditionalFormatting sqref="EL32">
    <cfRule type="expression" dxfId="5667" priority="5638">
      <formula>AND(BQ32&gt;=2,EL32&lt;&gt;0, GetEquPower(C32,BK32, CN32, FP32)=0)</formula>
    </cfRule>
    <cfRule type="expression" dxfId="5666" priority="5639">
      <formula xml:space="preserve"> AND(BQ32&gt;=2,EL32&lt;&gt;GetEquPower(C32,BK32, CN32, FP32))</formula>
    </cfRule>
  </conditionalFormatting>
  <conditionalFormatting sqref="EM32">
    <cfRule type="expression" dxfId="5665" priority="5640">
      <formula>AND(BQ32&gt;=3,EM32&lt;&gt;0, GetEquPower(C32,BK32, CO32, FP32)=0)</formula>
    </cfRule>
    <cfRule type="expression" dxfId="5664" priority="5641">
      <formula xml:space="preserve"> AND(BQ32&gt;=3,EM32&lt;&gt;GetEquPower(C32,BK32, CO32, FP32))</formula>
    </cfRule>
  </conditionalFormatting>
  <conditionalFormatting sqref="ER32">
    <cfRule type="expression" dxfId="5663" priority="5642">
      <formula>AND(BR32&gt;=1,ER32&lt;&gt;0, GetEquPower(C32,BL32, CS32, FQ32)=0)</formula>
    </cfRule>
    <cfRule type="expression" dxfId="5662" priority="5643">
      <formula>AND(BR32&gt;=1,ER32&lt;&gt;GetEquPower(C32,BL32, CS32, FQ32))</formula>
    </cfRule>
  </conditionalFormatting>
  <conditionalFormatting sqref="ES32">
    <cfRule type="expression" dxfId="5661" priority="5644">
      <formula>AND(BR32&gt;=2,ES32&lt;&gt;0, GetEquPower(C32,BL32, CT32, FQ32)=0)</formula>
    </cfRule>
    <cfRule type="expression" dxfId="5660" priority="5645">
      <formula>AND(BR32&gt;=2,ES32&lt;&gt;GetEquPower(C32,BL32, CT32, FQ32))</formula>
    </cfRule>
  </conditionalFormatting>
  <conditionalFormatting sqref="ET32">
    <cfRule type="expression" dxfId="5659" priority="5646">
      <formula>AND(BR32&gt;=3,ET32&lt;&gt;0, GetEquPower(C32,BL32, CU32, FQ32)=0)</formula>
    </cfRule>
    <cfRule type="expression" dxfId="5658" priority="5647">
      <formula>AND(BR32&gt;=3,ET32&lt;&gt;GetEquPower(C32,BL32, CU32, FQ32))</formula>
    </cfRule>
  </conditionalFormatting>
  <conditionalFormatting sqref="EY32">
    <cfRule type="expression" dxfId="5657" priority="5648">
      <formula>AND(BS32&gt;=1,EY32&lt;&gt;0, GetEquPower(C32,BM32, CY32, FR32)=0)</formula>
    </cfRule>
    <cfRule type="expression" dxfId="5656" priority="5649">
      <formula>AND(BS32&gt;=1,EY32&lt;&gt;GetEquPower(C32,BM32, CY32, FR32))</formula>
    </cfRule>
  </conditionalFormatting>
  <conditionalFormatting sqref="EZ32">
    <cfRule type="expression" dxfId="5655" priority="5650">
      <formula>AND(BS32&gt;=2,EZ32&lt;&gt;0, GetEquPower(C32,BM32, CZ32, FR32)=0)</formula>
    </cfRule>
    <cfRule type="expression" dxfId="5654" priority="5651">
      <formula>AND(BS32&gt;=2,EZ32&lt;&gt;GetEquPower(C32,BM32, CZ32, FR32))</formula>
    </cfRule>
  </conditionalFormatting>
  <conditionalFormatting sqref="FA32">
    <cfRule type="expression" dxfId="5653" priority="5652">
      <formula>AND(BS32&gt;=3,FA32&lt;&gt;0, GetEquPower(C32,BM32, DA32, FR32)=0)</formula>
    </cfRule>
    <cfRule type="expression" dxfId="5652" priority="5653">
      <formula>AND(BS32&gt;=3,FA32&lt;&gt;GetEquPower(C32,BM32, DA32, FR32))</formula>
    </cfRule>
  </conditionalFormatting>
  <conditionalFormatting sqref="FF32">
    <cfRule type="expression" dxfId="5651" priority="5654">
      <formula>AND(BT32&gt;=1,FF32&lt;&gt;0, GetEquPower(C32,BN32, DE32, FS32)=0)</formula>
    </cfRule>
    <cfRule type="expression" dxfId="5650" priority="5655">
      <formula>AND(BT32&gt;=1,FF32&lt;&gt;GetEquPower(C32,BN32, DE32, FS32))</formula>
    </cfRule>
  </conditionalFormatting>
  <conditionalFormatting sqref="FG32">
    <cfRule type="expression" dxfId="5649" priority="5656">
      <formula>AND(BT32&gt;=2,FG32&lt;&gt;0, GetEquPower(C32,BN32, DF32, FS32)=0)</formula>
    </cfRule>
    <cfRule type="expression" dxfId="5648" priority="5657">
      <formula>AND(BT32&gt;=2,FG32&lt;&gt;GetEquPower(C32,BN32, DF32, FS32))</formula>
    </cfRule>
  </conditionalFormatting>
  <conditionalFormatting sqref="FH32">
    <cfRule type="expression" dxfId="5647" priority="5658">
      <formula>AND(BT32&gt;=3,FH32&lt;&gt;0, GetEquPower(C32,BN32, DG32, FS32)=0)</formula>
    </cfRule>
    <cfRule type="expression" dxfId="5646" priority="5659">
      <formula>AND(BT32&gt;=3,FH32&lt;&gt;GetEquPower(C32,BN32, DG32, FS32))</formula>
    </cfRule>
  </conditionalFormatting>
  <conditionalFormatting sqref="DZ32">
    <cfRule type="expression" dxfId="5645" priority="5660">
      <formula>AND(BO32&gt;=4,DZ32&lt;&gt;0, GetEquPower(C32,BI32, CD32, FN32)=0)</formula>
    </cfRule>
    <cfRule type="expression" dxfId="5644" priority="5661">
      <formula>AND(BO32&gt;=4, DZ32&lt;&gt;GetEquPower(C32,BI32, CD32, FN32))</formula>
    </cfRule>
  </conditionalFormatting>
  <conditionalFormatting sqref="EG32">
    <cfRule type="expression" dxfId="5643" priority="5662">
      <formula>AND(BP32&gt;=4,EG32&lt;&gt;0, GetEquPower(C32,BJ32, CJ32, FO32)=0)</formula>
    </cfRule>
    <cfRule type="expression" dxfId="5642" priority="5663">
      <formula>AND(BP32&gt;=4,EG32&lt;&gt;GetEquPower(C32,BJ32, CJ32, FO32))</formula>
    </cfRule>
  </conditionalFormatting>
  <conditionalFormatting sqref="EN32">
    <cfRule type="expression" dxfId="5641" priority="5664">
      <formula>AND(BQ32&gt;=4,EN32&lt;&gt;0, GetEquPower(C32,BK32, CP32, FP32)=0)</formula>
    </cfRule>
    <cfRule type="expression" dxfId="5640" priority="5665">
      <formula xml:space="preserve"> AND(BQ32&gt;=4,EN32&lt;&gt;GetEquPower(C32,BK32, CP32, FP32))</formula>
    </cfRule>
  </conditionalFormatting>
  <conditionalFormatting sqref="EU32">
    <cfRule type="expression" dxfId="5639" priority="5666">
      <formula>AND(BR32&gt;=4,EU32&lt;&gt;0, GetEquPower(C32,BL32, CV32, FQ32)=0)</formula>
    </cfRule>
    <cfRule type="expression" dxfId="5638" priority="5667">
      <formula>AND(BR32&gt;=4,EU32&lt;&gt;GetEquPower(C32,BL32, CV32, FQ32))</formula>
    </cfRule>
  </conditionalFormatting>
  <conditionalFormatting sqref="FB32">
    <cfRule type="expression" dxfId="5637" priority="5668">
      <formula>AND(BS32&gt;=4,FB32&lt;&gt;0, GetEquPower(C32,BM32, DB32, FR32)=0)</formula>
    </cfRule>
    <cfRule type="expression" dxfId="5636" priority="5669">
      <formula>AND(BS32&gt;=4,FB32&lt;&gt;GetEquPower(C32,BM32, DB32, FR32))</formula>
    </cfRule>
  </conditionalFormatting>
  <conditionalFormatting sqref="FI32">
    <cfRule type="expression" dxfId="5635" priority="5670">
      <formula>AND(BT32&gt;=4,FI32&lt;&gt;0, GetEquPower(C32,BN32, DH32, FS32)=0)</formula>
    </cfRule>
    <cfRule type="expression" dxfId="5634" priority="5671">
      <formula>AND(BT32&gt;=4,FI32&lt;&gt;GetEquPower(C32,BN32, DH32, FS32))</formula>
    </cfRule>
  </conditionalFormatting>
  <conditionalFormatting sqref="EA32">
    <cfRule type="expression" dxfId="5633" priority="5672">
      <formula>AND(BO32&gt;=5,EA32&lt;&gt;0, GetEquPower(C32,BI32, CE32, FN32)=0)</formula>
    </cfRule>
    <cfRule type="expression" dxfId="5632" priority="5673">
      <formula>AND(BO32&gt;=5, EA32&lt;&gt;GetEquPower(C32,BI32, CE32, FN32))</formula>
    </cfRule>
  </conditionalFormatting>
  <conditionalFormatting sqref="EB32">
    <cfRule type="expression" dxfId="5631" priority="5674">
      <formula>AND(BO32&gt;=6,EB32&lt;&gt;0, GetEquPower(C32,BI32, CF32, FN32)=0)</formula>
    </cfRule>
    <cfRule type="expression" dxfId="5630" priority="5675">
      <formula>AND(BO32&gt;=6, EB32&lt;&gt;GetEquPower(C32,BI32, CF32, FN32))</formula>
    </cfRule>
  </conditionalFormatting>
  <conditionalFormatting sqref="EH32">
    <cfRule type="expression" dxfId="5629" priority="5676">
      <formula>AND(BP32&gt;=5,EH32&lt;&gt;0, GetEquPower(C32,BJ32, CK32, FO32)=0)</formula>
    </cfRule>
    <cfRule type="expression" dxfId="5628" priority="5677">
      <formula>AND(BP32&gt;=5,EH32&lt;&gt;GetEquPower(C32,BJ32, CK32, FO32))</formula>
    </cfRule>
  </conditionalFormatting>
  <conditionalFormatting sqref="EI32">
    <cfRule type="expression" dxfId="5627" priority="5678">
      <formula>AND(BP32&gt;=6,EI32&lt;&gt;0, GetEquPower(C32,BJ32, CL32, FO32)=0)</formula>
    </cfRule>
    <cfRule type="expression" dxfId="5626" priority="5679">
      <formula>AND(BP32&gt;=6,EI32&lt;&gt;GetEquPower(C32,BJ32, CL32, FO32))</formula>
    </cfRule>
  </conditionalFormatting>
  <conditionalFormatting sqref="EO32">
    <cfRule type="expression" dxfId="5625" priority="5680">
      <formula>AND(BQ32&gt;=5,EO32&lt;&gt;0, GetEquPower(C32,BK32, CQ32, FP32)=0)</formula>
    </cfRule>
    <cfRule type="expression" dxfId="5624" priority="5681">
      <formula xml:space="preserve"> AND(BQ32&gt;=5,EO32&lt;&gt;GetEquPower(C32,BK32, CQ32, FP32))</formula>
    </cfRule>
  </conditionalFormatting>
  <conditionalFormatting sqref="EP32">
    <cfRule type="expression" dxfId="5623" priority="5682">
      <formula>AND(BQ32&gt;=6,EP32&lt;&gt;0, GetEquPower(C32,BK32, CR32, FP32)=0)</formula>
    </cfRule>
    <cfRule type="expression" dxfId="5622" priority="5683">
      <formula xml:space="preserve"> AND(BQ32&gt;=6,EP32&lt;&gt;GetEquPower(C32,BK32, CR32, FP32))</formula>
    </cfRule>
  </conditionalFormatting>
  <conditionalFormatting sqref="EV32">
    <cfRule type="expression" dxfId="5621" priority="5684">
      <formula>AND(BR32&gt;=5,EV32&lt;&gt;0, GetEquPower(C32,BL32, CW32, FQ32)=0)</formula>
    </cfRule>
    <cfRule type="expression" dxfId="5620" priority="5685">
      <formula>AND(BR32&gt;=5,EV32&lt;&gt;GetEquPower(C32,BL32, CW32, FQ32))</formula>
    </cfRule>
  </conditionalFormatting>
  <conditionalFormatting sqref="EW32">
    <cfRule type="expression" dxfId="5619" priority="5686">
      <formula>AND(BR32&gt;=6,EW32&lt;&gt;0, GetEquPower(C32,BL32, CX32, FQ32)=0)</formula>
    </cfRule>
    <cfRule type="expression" dxfId="5618" priority="5687">
      <formula>AND(BR32&gt;=6,EW32&lt;&gt;GetEquPower(C32,BL32, CX32, FQ32))</formula>
    </cfRule>
  </conditionalFormatting>
  <conditionalFormatting sqref="FC32">
    <cfRule type="expression" dxfId="5617" priority="5688">
      <formula>AND(BS32&gt;=5,FC32&lt;&gt;0, GetEquPower(C32,BM32, DC32, FR32)=0)</formula>
    </cfRule>
    <cfRule type="expression" dxfId="5616" priority="5689">
      <formula>AND(BS32&gt;=5,FC32&lt;&gt;GetEquPower(C32,BM32, DC32, FR32))</formula>
    </cfRule>
  </conditionalFormatting>
  <conditionalFormatting sqref="FD32">
    <cfRule type="expression" dxfId="5615" priority="5690">
      <formula>AND(BS32&gt;=6,FD32&lt;&gt;0, GetEquPower(C32,BM32, DD32, FR32)=0)</formula>
    </cfRule>
    <cfRule type="expression" dxfId="5614" priority="5691">
      <formula>AND(BS32&gt;=6,FD32&lt;&gt;GetEquPower(C32,BM32, DD32, FR32))</formula>
    </cfRule>
  </conditionalFormatting>
  <conditionalFormatting sqref="FJ32">
    <cfRule type="expression" dxfId="5613" priority="5692">
      <formula>AND(BT32&gt;=5,FJ32&lt;&gt;0, GetEquPower(C32,BN32, DI32, FS32)=0)</formula>
    </cfRule>
    <cfRule type="expression" dxfId="5612" priority="5693">
      <formula>AND(BT32&gt;=5,FJ32&lt;&gt;GetEquPower(C32,BN32, DI32, FS32))</formula>
    </cfRule>
  </conditionalFormatting>
  <conditionalFormatting sqref="FK32">
    <cfRule type="expression" dxfId="5611" priority="5694">
      <formula>AND(BT32&gt;=6,FK32&lt;&gt;0, GetEquPower(C32,BN32, DJ32, FS32)=0)</formula>
    </cfRule>
    <cfRule type="expression" dxfId="5610" priority="5695">
      <formula>AND(BT32&gt;=6,FK32&lt;&gt;GetEquPower(C32,BN32, DJ32, FS32))</formula>
    </cfRule>
  </conditionalFormatting>
  <conditionalFormatting sqref="F33">
    <cfRule type="expression" dxfId="5609" priority="5538">
      <formula>F33&lt;&gt;RIGHT(SUBSTITUTE(E33,".",""),LEN(F33))</formula>
    </cfRule>
  </conditionalFormatting>
  <conditionalFormatting sqref="X33">
    <cfRule type="expression" dxfId="5608" priority="5532">
      <formula xml:space="preserve"> NOT(ISLOGICAL($X$2))</formula>
    </cfRule>
    <cfRule type="expression" dxfId="5607" priority="5537">
      <formula>AND(X33=TRUE,W33=FALSE)</formula>
    </cfRule>
  </conditionalFormatting>
  <conditionalFormatting sqref="Y33">
    <cfRule type="expression" dxfId="5606" priority="5536">
      <formula>OR(AND(X33=FALSE,INT(Y33)&gt;0),AND(X33=TRUE,INT(Y33)&lt;=0))</formula>
    </cfRule>
  </conditionalFormatting>
  <conditionalFormatting sqref="AA33">
    <cfRule type="expression" dxfId="5605" priority="5535">
      <formula>AND(Z33=FALSE,AA33&gt;0)</formula>
    </cfRule>
  </conditionalFormatting>
  <conditionalFormatting sqref="BV33:HY33">
    <cfRule type="containsErrors" dxfId="5604" priority="5534">
      <formula>ISERROR(BV33)</formula>
    </cfRule>
  </conditionalFormatting>
  <conditionalFormatting sqref="W33">
    <cfRule type="expression" dxfId="5603" priority="5533">
      <formula xml:space="preserve"> NOT(ISLOGICAL(W33))</formula>
    </cfRule>
  </conditionalFormatting>
  <conditionalFormatting sqref="Z33">
    <cfRule type="expression" dxfId="5602" priority="5531">
      <formula>NOT(ISLOGICAL($Z$2))</formula>
    </cfRule>
  </conditionalFormatting>
  <conditionalFormatting sqref="AB33">
    <cfRule type="expression" dxfId="5601" priority="5530">
      <formula>NOT(ISLOGICAL($AB$2))</formula>
    </cfRule>
  </conditionalFormatting>
  <conditionalFormatting sqref="AC33">
    <cfRule type="expression" dxfId="5600" priority="5529">
      <formula>NOT(ISLOGICAL($AC$2))</formula>
    </cfRule>
  </conditionalFormatting>
  <conditionalFormatting sqref="B33:BU33">
    <cfRule type="containsErrors" dxfId="5599" priority="5528">
      <formula>ISERROR(B33)</formula>
    </cfRule>
  </conditionalFormatting>
  <conditionalFormatting sqref="I33">
    <cfRule type="expression" dxfId="5598" priority="5527">
      <formula>NOT(ISNUMBER($I$2))</formula>
    </cfRule>
  </conditionalFormatting>
  <conditionalFormatting sqref="D33">
    <cfRule type="expression" dxfId="5597" priority="5526">
      <formula>ISBLANK($D$2)</formula>
    </cfRule>
  </conditionalFormatting>
  <conditionalFormatting sqref="DW33">
    <cfRule type="expression" dxfId="5596" priority="5539">
      <formula>AND(BO33&gt;=1,DW33&lt;&gt;0, GetEquPower(C33,BI33, CA33, FN33)=0)</formula>
    </cfRule>
    <cfRule type="expression" dxfId="5595" priority="5540">
      <formula>AND(BO33&gt;=1,DW33&lt;&gt;GetEquPower(C33,BI33, CA33, FN33))</formula>
    </cfRule>
  </conditionalFormatting>
  <conditionalFormatting sqref="DX33">
    <cfRule type="expression" dxfId="5594" priority="5541">
      <formula>AND(BO33&gt;=2,DX33&lt;&gt;0, GetEquPower(C33,BI33, CB33, FN33)=0)</formula>
    </cfRule>
    <cfRule type="expression" dxfId="5593" priority="5542">
      <formula>AND(BO33&gt;=2,DX33&lt;&gt;GetEquPower(C33,BI33, CB33, FN33))</formula>
    </cfRule>
  </conditionalFormatting>
  <conditionalFormatting sqref="DY33">
    <cfRule type="expression" dxfId="5592" priority="5543">
      <formula>AND(BO33&gt;=3,DY33&lt;&gt;0, GetEquPower(C33,BI33, CC33, FN33)=0)</formula>
    </cfRule>
    <cfRule type="expression" dxfId="5591" priority="5544">
      <formula>AND(BO33&gt;=3,DY33&lt;&gt;GetEquPower(C33,BI33, CC33, FN33))</formula>
    </cfRule>
  </conditionalFormatting>
  <conditionalFormatting sqref="ED33">
    <cfRule type="expression" dxfId="5590" priority="5545">
      <formula>AND(BP33&gt;=1,ED33&lt;&gt;0, GetEquPower(C33,BJ33, CG33, FO33)=0)</formula>
    </cfRule>
    <cfRule type="expression" dxfId="5589" priority="5546">
      <formula>AND(BP33&gt;=1,ED33&lt;&gt;GetEquPower(C33,BJ33, CG33, FO33))</formula>
    </cfRule>
  </conditionalFormatting>
  <conditionalFormatting sqref="EE33">
    <cfRule type="expression" dxfId="5588" priority="5547">
      <formula>AND(BP33&gt;=2,EE33&lt;&gt;0, GetEquPower(C33,BJ33, CH33, FO33)=0)</formula>
    </cfRule>
    <cfRule type="expression" dxfId="5587" priority="5548">
      <formula>AND(BP33&gt;=2,EE33&lt;&gt;GetEquPower(C33,BJ33, CH33, FO33))</formula>
    </cfRule>
  </conditionalFormatting>
  <conditionalFormatting sqref="EF33">
    <cfRule type="expression" dxfId="5586" priority="5549">
      <formula>AND(BP33&gt;=3,EF33&lt;&gt;0, GetEquPower(C33,BJ33, CI33, FO33)=0)</formula>
    </cfRule>
    <cfRule type="expression" dxfId="5585" priority="5550">
      <formula>AND(BP33&gt;=3,EF33&lt;&gt;GetEquPower(C33,BJ33, CI33, FO33))</formula>
    </cfRule>
  </conditionalFormatting>
  <conditionalFormatting sqref="EK33">
    <cfRule type="expression" dxfId="5584" priority="5551">
      <formula>AND(BQ33&gt;=1,EK33&lt;&gt;0, GetEquPower(C33,BK33, CM33, FP33)=0)</formula>
    </cfRule>
    <cfRule type="expression" dxfId="5583" priority="5552">
      <formula>AND(BQ33&gt;=1,EK33&lt;&gt;GetEquPower(C33,BK33, CM33, FP33))</formula>
    </cfRule>
  </conditionalFormatting>
  <conditionalFormatting sqref="EL33">
    <cfRule type="expression" dxfId="5582" priority="5553">
      <formula>AND(BQ33&gt;=2,EL33&lt;&gt;0, GetEquPower(C33,BK33, CN33, FP33)=0)</formula>
    </cfRule>
    <cfRule type="expression" dxfId="5581" priority="5554">
      <formula xml:space="preserve"> AND(BQ33&gt;=2,EL33&lt;&gt;GetEquPower(C33,BK33, CN33, FP33))</formula>
    </cfRule>
  </conditionalFormatting>
  <conditionalFormatting sqref="EM33">
    <cfRule type="expression" dxfId="5580" priority="5555">
      <formula>AND(BQ33&gt;=3,EM33&lt;&gt;0, GetEquPower(C33,BK33, CO33, FP33)=0)</formula>
    </cfRule>
    <cfRule type="expression" dxfId="5579" priority="5556">
      <formula xml:space="preserve"> AND(BQ33&gt;=3,EM33&lt;&gt;GetEquPower(C33,BK33, CO33, FP33))</formula>
    </cfRule>
  </conditionalFormatting>
  <conditionalFormatting sqref="ER33">
    <cfRule type="expression" dxfId="5578" priority="5557">
      <formula>AND(BR33&gt;=1,ER33&lt;&gt;0, GetEquPower(C33,BL33, CS33, FQ33)=0)</formula>
    </cfRule>
    <cfRule type="expression" dxfId="5577" priority="5558">
      <formula>AND(BR33&gt;=1,ER33&lt;&gt;GetEquPower(C33,BL33, CS33, FQ33))</formula>
    </cfRule>
  </conditionalFormatting>
  <conditionalFormatting sqref="ES33">
    <cfRule type="expression" dxfId="5576" priority="5559">
      <formula>AND(BR33&gt;=2,ES33&lt;&gt;0, GetEquPower(C33,BL33, CT33, FQ33)=0)</formula>
    </cfRule>
    <cfRule type="expression" dxfId="5575" priority="5560">
      <formula>AND(BR33&gt;=2,ES33&lt;&gt;GetEquPower(C33,BL33, CT33, FQ33))</formula>
    </cfRule>
  </conditionalFormatting>
  <conditionalFormatting sqref="ET33">
    <cfRule type="expression" dxfId="5574" priority="5561">
      <formula>AND(BR33&gt;=3,ET33&lt;&gt;0, GetEquPower(C33,BL33, CU33, FQ33)=0)</formula>
    </cfRule>
    <cfRule type="expression" dxfId="5573" priority="5562">
      <formula>AND(BR33&gt;=3,ET33&lt;&gt;GetEquPower(C33,BL33, CU33, FQ33))</formula>
    </cfRule>
  </conditionalFormatting>
  <conditionalFormatting sqref="EY33">
    <cfRule type="expression" dxfId="5572" priority="5563">
      <formula>AND(BS33&gt;=1,EY33&lt;&gt;0, GetEquPower(C33,BM33, CY33, FR33)=0)</formula>
    </cfRule>
    <cfRule type="expression" dxfId="5571" priority="5564">
      <formula>AND(BS33&gt;=1,EY33&lt;&gt;GetEquPower(C33,BM33, CY33, FR33))</formula>
    </cfRule>
  </conditionalFormatting>
  <conditionalFormatting sqref="EZ33">
    <cfRule type="expression" dxfId="5570" priority="5565">
      <formula>AND(BS33&gt;=2,EZ33&lt;&gt;0, GetEquPower(C33,BM33, CZ33, FR33)=0)</formula>
    </cfRule>
    <cfRule type="expression" dxfId="5569" priority="5566">
      <formula>AND(BS33&gt;=2,EZ33&lt;&gt;GetEquPower(C33,BM33, CZ33, FR33))</formula>
    </cfRule>
  </conditionalFormatting>
  <conditionalFormatting sqref="FA33">
    <cfRule type="expression" dxfId="5568" priority="5567">
      <formula>AND(BS33&gt;=3,FA33&lt;&gt;0, GetEquPower(C33,BM33, DA33, FR33)=0)</formula>
    </cfRule>
    <cfRule type="expression" dxfId="5567" priority="5568">
      <formula>AND(BS33&gt;=3,FA33&lt;&gt;GetEquPower(C33,BM33, DA33, FR33))</formula>
    </cfRule>
  </conditionalFormatting>
  <conditionalFormatting sqref="FF33">
    <cfRule type="expression" dxfId="5566" priority="5569">
      <formula>AND(BT33&gt;=1,FF33&lt;&gt;0, GetEquPower(C33,BN33, DE33, FS33)=0)</formula>
    </cfRule>
    <cfRule type="expression" dxfId="5565" priority="5570">
      <formula>AND(BT33&gt;=1,FF33&lt;&gt;GetEquPower(C33,BN33, DE33, FS33))</formula>
    </cfRule>
  </conditionalFormatting>
  <conditionalFormatting sqref="FG33">
    <cfRule type="expression" dxfId="5564" priority="5571">
      <formula>AND(BT33&gt;=2,FG33&lt;&gt;0, GetEquPower(C33,BN33, DF33, FS33)=0)</formula>
    </cfRule>
    <cfRule type="expression" dxfId="5563" priority="5572">
      <formula>AND(BT33&gt;=2,FG33&lt;&gt;GetEquPower(C33,BN33, DF33, FS33))</formula>
    </cfRule>
  </conditionalFormatting>
  <conditionalFormatting sqref="FH33">
    <cfRule type="expression" dxfId="5562" priority="5573">
      <formula>AND(BT33&gt;=3,FH33&lt;&gt;0, GetEquPower(C33,BN33, DG33, FS33)=0)</formula>
    </cfRule>
    <cfRule type="expression" dxfId="5561" priority="5574">
      <formula>AND(BT33&gt;=3,FH33&lt;&gt;GetEquPower(C33,BN33, DG33, FS33))</formula>
    </cfRule>
  </conditionalFormatting>
  <conditionalFormatting sqref="DZ33">
    <cfRule type="expression" dxfId="5560" priority="5575">
      <formula>AND(BO33&gt;=4,DZ33&lt;&gt;0, GetEquPower(C33,BI33, CD33, FN33)=0)</formula>
    </cfRule>
    <cfRule type="expression" dxfId="5559" priority="5576">
      <formula>AND(BO33&gt;=4, DZ33&lt;&gt;GetEquPower(C33,BI33, CD33, FN33))</formula>
    </cfRule>
  </conditionalFormatting>
  <conditionalFormatting sqref="EG33">
    <cfRule type="expression" dxfId="5558" priority="5577">
      <formula>AND(BP33&gt;=4,EG33&lt;&gt;0, GetEquPower(C33,BJ33, CJ33, FO33)=0)</formula>
    </cfRule>
    <cfRule type="expression" dxfId="5557" priority="5578">
      <formula>AND(BP33&gt;=4,EG33&lt;&gt;GetEquPower(C33,BJ33, CJ33, FO33))</formula>
    </cfRule>
  </conditionalFormatting>
  <conditionalFormatting sqref="EN33">
    <cfRule type="expression" dxfId="5556" priority="5579">
      <formula>AND(BQ33&gt;=4,EN33&lt;&gt;0, GetEquPower(C33,BK33, CP33, FP33)=0)</formula>
    </cfRule>
    <cfRule type="expression" dxfId="5555" priority="5580">
      <formula xml:space="preserve"> AND(BQ33&gt;=4,EN33&lt;&gt;GetEquPower(C33,BK33, CP33, FP33))</formula>
    </cfRule>
  </conditionalFormatting>
  <conditionalFormatting sqref="EU33">
    <cfRule type="expression" dxfId="5554" priority="5581">
      <formula>AND(BR33&gt;=4,EU33&lt;&gt;0, GetEquPower(C33,BL33, CV33, FQ33)=0)</formula>
    </cfRule>
    <cfRule type="expression" dxfId="5553" priority="5582">
      <formula>AND(BR33&gt;=4,EU33&lt;&gt;GetEquPower(C33,BL33, CV33, FQ33))</formula>
    </cfRule>
  </conditionalFormatting>
  <conditionalFormatting sqref="FB33">
    <cfRule type="expression" dxfId="5552" priority="5583">
      <formula>AND(BS33&gt;=4,FB33&lt;&gt;0, GetEquPower(C33,BM33, DB33, FR33)=0)</formula>
    </cfRule>
    <cfRule type="expression" dxfId="5551" priority="5584">
      <formula>AND(BS33&gt;=4,FB33&lt;&gt;GetEquPower(C33,BM33, DB33, FR33))</formula>
    </cfRule>
  </conditionalFormatting>
  <conditionalFormatting sqref="FI33">
    <cfRule type="expression" dxfId="5550" priority="5585">
      <formula>AND(BT33&gt;=4,FI33&lt;&gt;0, GetEquPower(C33,BN33, DH33, FS33)=0)</formula>
    </cfRule>
    <cfRule type="expression" dxfId="5549" priority="5586">
      <formula>AND(BT33&gt;=4,FI33&lt;&gt;GetEquPower(C33,BN33, DH33, FS33))</formula>
    </cfRule>
  </conditionalFormatting>
  <conditionalFormatting sqref="EA33">
    <cfRule type="expression" dxfId="5548" priority="5587">
      <formula>AND(BO33&gt;=5,EA33&lt;&gt;0, GetEquPower(C33,BI33, CE33, FN33)=0)</formula>
    </cfRule>
    <cfRule type="expression" dxfId="5547" priority="5588">
      <formula>AND(BO33&gt;=5, EA33&lt;&gt;GetEquPower(C33,BI33, CE33, FN33))</formula>
    </cfRule>
  </conditionalFormatting>
  <conditionalFormatting sqref="EB33">
    <cfRule type="expression" dxfId="5546" priority="5589">
      <formula>AND(BO33&gt;=6,EB33&lt;&gt;0, GetEquPower(C33,BI33, CF33, FN33)=0)</formula>
    </cfRule>
    <cfRule type="expression" dxfId="5545" priority="5590">
      <formula>AND(BO33&gt;=6, EB33&lt;&gt;GetEquPower(C33,BI33, CF33, FN33))</formula>
    </cfRule>
  </conditionalFormatting>
  <conditionalFormatting sqref="EH33">
    <cfRule type="expression" dxfId="5544" priority="5591">
      <formula>AND(BP33&gt;=5,EH33&lt;&gt;0, GetEquPower(C33,BJ33, CK33, FO33)=0)</formula>
    </cfRule>
    <cfRule type="expression" dxfId="5543" priority="5592">
      <formula>AND(BP33&gt;=5,EH33&lt;&gt;GetEquPower(C33,BJ33, CK33, FO33))</formula>
    </cfRule>
  </conditionalFormatting>
  <conditionalFormatting sqref="EI33">
    <cfRule type="expression" dxfId="5542" priority="5593">
      <formula>AND(BP33&gt;=6,EI33&lt;&gt;0, GetEquPower(C33,BJ33, CL33, FO33)=0)</formula>
    </cfRule>
    <cfRule type="expression" dxfId="5541" priority="5594">
      <formula>AND(BP33&gt;=6,EI33&lt;&gt;GetEquPower(C33,BJ33, CL33, FO33))</formula>
    </cfRule>
  </conditionalFormatting>
  <conditionalFormatting sqref="EO33">
    <cfRule type="expression" dxfId="5540" priority="5595">
      <formula>AND(BQ33&gt;=5,EO33&lt;&gt;0, GetEquPower(C33,BK33, CQ33, FP33)=0)</formula>
    </cfRule>
    <cfRule type="expression" dxfId="5539" priority="5596">
      <formula xml:space="preserve"> AND(BQ33&gt;=5,EO33&lt;&gt;GetEquPower(C33,BK33, CQ33, FP33))</formula>
    </cfRule>
  </conditionalFormatting>
  <conditionalFormatting sqref="EP33">
    <cfRule type="expression" dxfId="5538" priority="5597">
      <formula>AND(BQ33&gt;=6,EP33&lt;&gt;0, GetEquPower(C33,BK33, CR33, FP33)=0)</formula>
    </cfRule>
    <cfRule type="expression" dxfId="5537" priority="5598">
      <formula xml:space="preserve"> AND(BQ33&gt;=6,EP33&lt;&gt;GetEquPower(C33,BK33, CR33, FP33))</formula>
    </cfRule>
  </conditionalFormatting>
  <conditionalFormatting sqref="EV33">
    <cfRule type="expression" dxfId="5536" priority="5599">
      <formula>AND(BR33&gt;=5,EV33&lt;&gt;0, GetEquPower(C33,BL33, CW33, FQ33)=0)</formula>
    </cfRule>
    <cfRule type="expression" dxfId="5535" priority="5600">
      <formula>AND(BR33&gt;=5,EV33&lt;&gt;GetEquPower(C33,BL33, CW33, FQ33))</formula>
    </cfRule>
  </conditionalFormatting>
  <conditionalFormatting sqref="EW33">
    <cfRule type="expression" dxfId="5534" priority="5601">
      <formula>AND(BR33&gt;=6,EW33&lt;&gt;0, GetEquPower(C33,BL33, CX33, FQ33)=0)</formula>
    </cfRule>
    <cfRule type="expression" dxfId="5533" priority="5602">
      <formula>AND(BR33&gt;=6,EW33&lt;&gt;GetEquPower(C33,BL33, CX33, FQ33))</formula>
    </cfRule>
  </conditionalFormatting>
  <conditionalFormatting sqref="FC33">
    <cfRule type="expression" dxfId="5532" priority="5603">
      <formula>AND(BS33&gt;=5,FC33&lt;&gt;0, GetEquPower(C33,BM33, DC33, FR33)=0)</formula>
    </cfRule>
    <cfRule type="expression" dxfId="5531" priority="5604">
      <formula>AND(BS33&gt;=5,FC33&lt;&gt;GetEquPower(C33,BM33, DC33, FR33))</formula>
    </cfRule>
  </conditionalFormatting>
  <conditionalFormatting sqref="FD33">
    <cfRule type="expression" dxfId="5530" priority="5605">
      <formula>AND(BS33&gt;=6,FD33&lt;&gt;0, GetEquPower(C33,BM33, DD33, FR33)=0)</formula>
    </cfRule>
    <cfRule type="expression" dxfId="5529" priority="5606">
      <formula>AND(BS33&gt;=6,FD33&lt;&gt;GetEquPower(C33,BM33, DD33, FR33))</formula>
    </cfRule>
  </conditionalFormatting>
  <conditionalFormatting sqref="FJ33">
    <cfRule type="expression" dxfId="5528" priority="5607">
      <formula>AND(BT33&gt;=5,FJ33&lt;&gt;0, GetEquPower(C33,BN33, DI33, FS33)=0)</formula>
    </cfRule>
    <cfRule type="expression" dxfId="5527" priority="5608">
      <formula>AND(BT33&gt;=5,FJ33&lt;&gt;GetEquPower(C33,BN33, DI33, FS33))</formula>
    </cfRule>
  </conditionalFormatting>
  <conditionalFormatting sqref="FK33">
    <cfRule type="expression" dxfId="5526" priority="5609">
      <formula>AND(BT33&gt;=6,FK33&lt;&gt;0, GetEquPower(C33,BN33, DJ33, FS33)=0)</formula>
    </cfRule>
    <cfRule type="expression" dxfId="5525" priority="5610">
      <formula>AND(BT33&gt;=6,FK33&lt;&gt;GetEquPower(C33,BN33, DJ33, FS33))</formula>
    </cfRule>
  </conditionalFormatting>
  <conditionalFormatting sqref="F34">
    <cfRule type="expression" dxfId="5524" priority="5453">
      <formula>F34&lt;&gt;RIGHT(SUBSTITUTE(E34,".",""),LEN(F34))</formula>
    </cfRule>
  </conditionalFormatting>
  <conditionalFormatting sqref="X34">
    <cfRule type="expression" dxfId="5523" priority="5447">
      <formula xml:space="preserve"> NOT(ISLOGICAL($X$2))</formula>
    </cfRule>
    <cfRule type="expression" dxfId="5522" priority="5452">
      <formula>AND(X34=TRUE,W34=FALSE)</formula>
    </cfRule>
  </conditionalFormatting>
  <conditionalFormatting sqref="Y34">
    <cfRule type="expression" dxfId="5521" priority="5451">
      <formula>OR(AND(X34=FALSE,INT(Y34)&gt;0),AND(X34=TRUE,INT(Y34)&lt;=0))</formula>
    </cfRule>
  </conditionalFormatting>
  <conditionalFormatting sqref="AA34">
    <cfRule type="expression" dxfId="5520" priority="5450">
      <formula>AND(Z34=FALSE,AA34&gt;0)</formula>
    </cfRule>
  </conditionalFormatting>
  <conditionalFormatting sqref="BV34:HY34">
    <cfRule type="containsErrors" dxfId="5519" priority="5449">
      <formula>ISERROR(BV34)</formula>
    </cfRule>
  </conditionalFormatting>
  <conditionalFormatting sqref="W34">
    <cfRule type="expression" dxfId="5518" priority="5448">
      <formula xml:space="preserve"> NOT(ISLOGICAL(W34))</formula>
    </cfRule>
  </conditionalFormatting>
  <conditionalFormatting sqref="Z34">
    <cfRule type="expression" dxfId="5517" priority="5446">
      <formula>NOT(ISLOGICAL($Z$2))</formula>
    </cfRule>
  </conditionalFormatting>
  <conditionalFormatting sqref="AB34">
    <cfRule type="expression" dxfId="5516" priority="5445">
      <formula>NOT(ISLOGICAL($AB$2))</formula>
    </cfRule>
  </conditionalFormatting>
  <conditionalFormatting sqref="AC34">
    <cfRule type="expression" dxfId="5515" priority="5444">
      <formula>NOT(ISLOGICAL($AC$2))</formula>
    </cfRule>
  </conditionalFormatting>
  <conditionalFormatting sqref="B34:BU34">
    <cfRule type="containsErrors" dxfId="5514" priority="5443">
      <formula>ISERROR(B34)</formula>
    </cfRule>
  </conditionalFormatting>
  <conditionalFormatting sqref="I34">
    <cfRule type="expression" dxfId="5513" priority="5442">
      <formula>NOT(ISNUMBER($I$2))</formula>
    </cfRule>
  </conditionalFormatting>
  <conditionalFormatting sqref="D34">
    <cfRule type="expression" dxfId="5512" priority="5441">
      <formula>ISBLANK($D$2)</formula>
    </cfRule>
  </conditionalFormatting>
  <conditionalFormatting sqref="DW34">
    <cfRule type="expression" dxfId="5511" priority="5454">
      <formula>AND(BO34&gt;=1,DW34&lt;&gt;0, GetEquPower(C34,BI34, CA34, FN34)=0)</formula>
    </cfRule>
    <cfRule type="expression" dxfId="5510" priority="5455">
      <formula>AND(BO34&gt;=1,DW34&lt;&gt;GetEquPower(C34,BI34, CA34, FN34))</formula>
    </cfRule>
  </conditionalFormatting>
  <conditionalFormatting sqref="DX34">
    <cfRule type="expression" dxfId="5509" priority="5456">
      <formula>AND(BO34&gt;=2,DX34&lt;&gt;0, GetEquPower(C34,BI34, CB34, FN34)=0)</formula>
    </cfRule>
    <cfRule type="expression" dxfId="5508" priority="5457">
      <formula>AND(BO34&gt;=2,DX34&lt;&gt;GetEquPower(C34,BI34, CB34, FN34))</formula>
    </cfRule>
  </conditionalFormatting>
  <conditionalFormatting sqref="DY34">
    <cfRule type="expression" dxfId="5507" priority="5458">
      <formula>AND(BO34&gt;=3,DY34&lt;&gt;0, GetEquPower(C34,BI34, CC34, FN34)=0)</formula>
    </cfRule>
    <cfRule type="expression" dxfId="5506" priority="5459">
      <formula>AND(BO34&gt;=3,DY34&lt;&gt;GetEquPower(C34,BI34, CC34, FN34))</formula>
    </cfRule>
  </conditionalFormatting>
  <conditionalFormatting sqref="ED34">
    <cfRule type="expression" dxfId="5505" priority="5460">
      <formula>AND(BP34&gt;=1,ED34&lt;&gt;0, GetEquPower(C34,BJ34, CG34, FO34)=0)</formula>
    </cfRule>
    <cfRule type="expression" dxfId="5504" priority="5461">
      <formula>AND(BP34&gt;=1,ED34&lt;&gt;GetEquPower(C34,BJ34, CG34, FO34))</formula>
    </cfRule>
  </conditionalFormatting>
  <conditionalFormatting sqref="EE34">
    <cfRule type="expression" dxfId="5503" priority="5462">
      <formula>AND(BP34&gt;=2,EE34&lt;&gt;0, GetEquPower(C34,BJ34, CH34, FO34)=0)</formula>
    </cfRule>
    <cfRule type="expression" dxfId="5502" priority="5463">
      <formula>AND(BP34&gt;=2,EE34&lt;&gt;GetEquPower(C34,BJ34, CH34, FO34))</formula>
    </cfRule>
  </conditionalFormatting>
  <conditionalFormatting sqref="EF34">
    <cfRule type="expression" dxfId="5501" priority="5464">
      <formula>AND(BP34&gt;=3,EF34&lt;&gt;0, GetEquPower(C34,BJ34, CI34, FO34)=0)</formula>
    </cfRule>
    <cfRule type="expression" dxfId="5500" priority="5465">
      <formula>AND(BP34&gt;=3,EF34&lt;&gt;GetEquPower(C34,BJ34, CI34, FO34))</formula>
    </cfRule>
  </conditionalFormatting>
  <conditionalFormatting sqref="EK34">
    <cfRule type="expression" dxfId="5499" priority="5466">
      <formula>AND(BQ34&gt;=1,EK34&lt;&gt;0, GetEquPower(C34,BK34, CM34, FP34)=0)</formula>
    </cfRule>
    <cfRule type="expression" dxfId="5498" priority="5467">
      <formula>AND(BQ34&gt;=1,EK34&lt;&gt;GetEquPower(C34,BK34, CM34, FP34))</formula>
    </cfRule>
  </conditionalFormatting>
  <conditionalFormatting sqref="EL34">
    <cfRule type="expression" dxfId="5497" priority="5468">
      <formula>AND(BQ34&gt;=2,EL34&lt;&gt;0, GetEquPower(C34,BK34, CN34, FP34)=0)</formula>
    </cfRule>
    <cfRule type="expression" dxfId="5496" priority="5469">
      <formula xml:space="preserve"> AND(BQ34&gt;=2,EL34&lt;&gt;GetEquPower(C34,BK34, CN34, FP34))</formula>
    </cfRule>
  </conditionalFormatting>
  <conditionalFormatting sqref="EM34">
    <cfRule type="expression" dxfId="5495" priority="5470">
      <formula>AND(BQ34&gt;=3,EM34&lt;&gt;0, GetEquPower(C34,BK34, CO34, FP34)=0)</formula>
    </cfRule>
    <cfRule type="expression" dxfId="5494" priority="5471">
      <formula xml:space="preserve"> AND(BQ34&gt;=3,EM34&lt;&gt;GetEquPower(C34,BK34, CO34, FP34))</formula>
    </cfRule>
  </conditionalFormatting>
  <conditionalFormatting sqref="ER34">
    <cfRule type="expression" dxfId="5493" priority="5472">
      <formula>AND(BR34&gt;=1,ER34&lt;&gt;0, GetEquPower(C34,BL34, CS34, FQ34)=0)</formula>
    </cfRule>
    <cfRule type="expression" dxfId="5492" priority="5473">
      <formula>AND(BR34&gt;=1,ER34&lt;&gt;GetEquPower(C34,BL34, CS34, FQ34))</formula>
    </cfRule>
  </conditionalFormatting>
  <conditionalFormatting sqref="ES34">
    <cfRule type="expression" dxfId="5491" priority="5474">
      <formula>AND(BR34&gt;=2,ES34&lt;&gt;0, GetEquPower(C34,BL34, CT34, FQ34)=0)</formula>
    </cfRule>
    <cfRule type="expression" dxfId="5490" priority="5475">
      <formula>AND(BR34&gt;=2,ES34&lt;&gt;GetEquPower(C34,BL34, CT34, FQ34))</formula>
    </cfRule>
  </conditionalFormatting>
  <conditionalFormatting sqref="ET34">
    <cfRule type="expression" dxfId="5489" priority="5476">
      <formula>AND(BR34&gt;=3,ET34&lt;&gt;0, GetEquPower(C34,BL34, CU34, FQ34)=0)</formula>
    </cfRule>
    <cfRule type="expression" dxfId="5488" priority="5477">
      <formula>AND(BR34&gt;=3,ET34&lt;&gt;GetEquPower(C34,BL34, CU34, FQ34))</formula>
    </cfRule>
  </conditionalFormatting>
  <conditionalFormatting sqref="EY34">
    <cfRule type="expression" dxfId="5487" priority="5478">
      <formula>AND(BS34&gt;=1,EY34&lt;&gt;0, GetEquPower(C34,BM34, CY34, FR34)=0)</formula>
    </cfRule>
    <cfRule type="expression" dxfId="5486" priority="5479">
      <formula>AND(BS34&gt;=1,EY34&lt;&gt;GetEquPower(C34,BM34, CY34, FR34))</formula>
    </cfRule>
  </conditionalFormatting>
  <conditionalFormatting sqref="EZ34">
    <cfRule type="expression" dxfId="5485" priority="5480">
      <formula>AND(BS34&gt;=2,EZ34&lt;&gt;0, GetEquPower(C34,BM34, CZ34, FR34)=0)</formula>
    </cfRule>
    <cfRule type="expression" dxfId="5484" priority="5481">
      <formula>AND(BS34&gt;=2,EZ34&lt;&gt;GetEquPower(C34,BM34, CZ34, FR34))</formula>
    </cfRule>
  </conditionalFormatting>
  <conditionalFormatting sqref="FA34">
    <cfRule type="expression" dxfId="5483" priority="5482">
      <formula>AND(BS34&gt;=3,FA34&lt;&gt;0, GetEquPower(C34,BM34, DA34, FR34)=0)</formula>
    </cfRule>
    <cfRule type="expression" dxfId="5482" priority="5483">
      <formula>AND(BS34&gt;=3,FA34&lt;&gt;GetEquPower(C34,BM34, DA34, FR34))</formula>
    </cfRule>
  </conditionalFormatting>
  <conditionalFormatting sqref="FF34">
    <cfRule type="expression" dxfId="5481" priority="5484">
      <formula>AND(BT34&gt;=1,FF34&lt;&gt;0, GetEquPower(C34,BN34, DE34, FS34)=0)</formula>
    </cfRule>
    <cfRule type="expression" dxfId="5480" priority="5485">
      <formula>AND(BT34&gt;=1,FF34&lt;&gt;GetEquPower(C34,BN34, DE34, FS34))</formula>
    </cfRule>
  </conditionalFormatting>
  <conditionalFormatting sqref="FG34">
    <cfRule type="expression" dxfId="5479" priority="5486">
      <formula>AND(BT34&gt;=2,FG34&lt;&gt;0, GetEquPower(C34,BN34, DF34, FS34)=0)</formula>
    </cfRule>
    <cfRule type="expression" dxfId="5478" priority="5487">
      <formula>AND(BT34&gt;=2,FG34&lt;&gt;GetEquPower(C34,BN34, DF34, FS34))</formula>
    </cfRule>
  </conditionalFormatting>
  <conditionalFormatting sqref="FH34">
    <cfRule type="expression" dxfId="5477" priority="5488">
      <formula>AND(BT34&gt;=3,FH34&lt;&gt;0, GetEquPower(C34,BN34, DG34, FS34)=0)</formula>
    </cfRule>
    <cfRule type="expression" dxfId="5476" priority="5489">
      <formula>AND(BT34&gt;=3,FH34&lt;&gt;GetEquPower(C34,BN34, DG34, FS34))</formula>
    </cfRule>
  </conditionalFormatting>
  <conditionalFormatting sqref="DZ34">
    <cfRule type="expression" dxfId="5475" priority="5490">
      <formula>AND(BO34&gt;=4,DZ34&lt;&gt;0, GetEquPower(C34,BI34, CD34, FN34)=0)</formula>
    </cfRule>
    <cfRule type="expression" dxfId="5474" priority="5491">
      <formula>AND(BO34&gt;=4, DZ34&lt;&gt;GetEquPower(C34,BI34, CD34, FN34))</formula>
    </cfRule>
  </conditionalFormatting>
  <conditionalFormatting sqref="EG34">
    <cfRule type="expression" dxfId="5473" priority="5492">
      <formula>AND(BP34&gt;=4,EG34&lt;&gt;0, GetEquPower(C34,BJ34, CJ34, FO34)=0)</formula>
    </cfRule>
    <cfRule type="expression" dxfId="5472" priority="5493">
      <formula>AND(BP34&gt;=4,EG34&lt;&gt;GetEquPower(C34,BJ34, CJ34, FO34))</formula>
    </cfRule>
  </conditionalFormatting>
  <conditionalFormatting sqref="EN34">
    <cfRule type="expression" dxfId="5471" priority="5494">
      <formula>AND(BQ34&gt;=4,EN34&lt;&gt;0, GetEquPower(C34,BK34, CP34, FP34)=0)</formula>
    </cfRule>
    <cfRule type="expression" dxfId="5470" priority="5495">
      <formula xml:space="preserve"> AND(BQ34&gt;=4,EN34&lt;&gt;GetEquPower(C34,BK34, CP34, FP34))</formula>
    </cfRule>
  </conditionalFormatting>
  <conditionalFormatting sqref="EU34">
    <cfRule type="expression" dxfId="5469" priority="5496">
      <formula>AND(BR34&gt;=4,EU34&lt;&gt;0, GetEquPower(C34,BL34, CV34, FQ34)=0)</formula>
    </cfRule>
    <cfRule type="expression" dxfId="5468" priority="5497">
      <formula>AND(BR34&gt;=4,EU34&lt;&gt;GetEquPower(C34,BL34, CV34, FQ34))</formula>
    </cfRule>
  </conditionalFormatting>
  <conditionalFormatting sqref="FB34">
    <cfRule type="expression" dxfId="5467" priority="5498">
      <formula>AND(BS34&gt;=4,FB34&lt;&gt;0, GetEquPower(C34,BM34, DB34, FR34)=0)</formula>
    </cfRule>
    <cfRule type="expression" dxfId="5466" priority="5499">
      <formula>AND(BS34&gt;=4,FB34&lt;&gt;GetEquPower(C34,BM34, DB34, FR34))</formula>
    </cfRule>
  </conditionalFormatting>
  <conditionalFormatting sqref="FI34">
    <cfRule type="expression" dxfId="5465" priority="5500">
      <formula>AND(BT34&gt;=4,FI34&lt;&gt;0, GetEquPower(C34,BN34, DH34, FS34)=0)</formula>
    </cfRule>
    <cfRule type="expression" dxfId="5464" priority="5501">
      <formula>AND(BT34&gt;=4,FI34&lt;&gt;GetEquPower(C34,BN34, DH34, FS34))</formula>
    </cfRule>
  </conditionalFormatting>
  <conditionalFormatting sqref="EA34">
    <cfRule type="expression" dxfId="5463" priority="5502">
      <formula>AND(BO34&gt;=5,EA34&lt;&gt;0, GetEquPower(C34,BI34, CE34, FN34)=0)</formula>
    </cfRule>
    <cfRule type="expression" dxfId="5462" priority="5503">
      <formula>AND(BO34&gt;=5, EA34&lt;&gt;GetEquPower(C34,BI34, CE34, FN34))</formula>
    </cfRule>
  </conditionalFormatting>
  <conditionalFormatting sqref="EB34">
    <cfRule type="expression" dxfId="5461" priority="5504">
      <formula>AND(BO34&gt;=6,EB34&lt;&gt;0, GetEquPower(C34,BI34, CF34, FN34)=0)</formula>
    </cfRule>
    <cfRule type="expression" dxfId="5460" priority="5505">
      <formula>AND(BO34&gt;=6, EB34&lt;&gt;GetEquPower(C34,BI34, CF34, FN34))</formula>
    </cfRule>
  </conditionalFormatting>
  <conditionalFormatting sqref="EH34">
    <cfRule type="expression" dxfId="5459" priority="5506">
      <formula>AND(BP34&gt;=5,EH34&lt;&gt;0, GetEquPower(C34,BJ34, CK34, FO34)=0)</formula>
    </cfRule>
    <cfRule type="expression" dxfId="5458" priority="5507">
      <formula>AND(BP34&gt;=5,EH34&lt;&gt;GetEquPower(C34,BJ34, CK34, FO34))</formula>
    </cfRule>
  </conditionalFormatting>
  <conditionalFormatting sqref="EI34">
    <cfRule type="expression" dxfId="5457" priority="5508">
      <formula>AND(BP34&gt;=6,EI34&lt;&gt;0, GetEquPower(C34,BJ34, CL34, FO34)=0)</formula>
    </cfRule>
    <cfRule type="expression" dxfId="5456" priority="5509">
      <formula>AND(BP34&gt;=6,EI34&lt;&gt;GetEquPower(C34,BJ34, CL34, FO34))</formula>
    </cfRule>
  </conditionalFormatting>
  <conditionalFormatting sqref="EO34">
    <cfRule type="expression" dxfId="5455" priority="5510">
      <formula>AND(BQ34&gt;=5,EO34&lt;&gt;0, GetEquPower(C34,BK34, CQ34, FP34)=0)</formula>
    </cfRule>
    <cfRule type="expression" dxfId="5454" priority="5511">
      <formula xml:space="preserve"> AND(BQ34&gt;=5,EO34&lt;&gt;GetEquPower(C34,BK34, CQ34, FP34))</formula>
    </cfRule>
  </conditionalFormatting>
  <conditionalFormatting sqref="EP34">
    <cfRule type="expression" dxfId="5453" priority="5512">
      <formula>AND(BQ34&gt;=6,EP34&lt;&gt;0, GetEquPower(C34,BK34, CR34, FP34)=0)</formula>
    </cfRule>
    <cfRule type="expression" dxfId="5452" priority="5513">
      <formula xml:space="preserve"> AND(BQ34&gt;=6,EP34&lt;&gt;GetEquPower(C34,BK34, CR34, FP34))</formula>
    </cfRule>
  </conditionalFormatting>
  <conditionalFormatting sqref="EV34">
    <cfRule type="expression" dxfId="5451" priority="5514">
      <formula>AND(BR34&gt;=5,EV34&lt;&gt;0, GetEquPower(C34,BL34, CW34, FQ34)=0)</formula>
    </cfRule>
    <cfRule type="expression" dxfId="5450" priority="5515">
      <formula>AND(BR34&gt;=5,EV34&lt;&gt;GetEquPower(C34,BL34, CW34, FQ34))</formula>
    </cfRule>
  </conditionalFormatting>
  <conditionalFormatting sqref="EW34">
    <cfRule type="expression" dxfId="5449" priority="5516">
      <formula>AND(BR34&gt;=6,EW34&lt;&gt;0, GetEquPower(C34,BL34, CX34, FQ34)=0)</formula>
    </cfRule>
    <cfRule type="expression" dxfId="5448" priority="5517">
      <formula>AND(BR34&gt;=6,EW34&lt;&gt;GetEquPower(C34,BL34, CX34, FQ34))</formula>
    </cfRule>
  </conditionalFormatting>
  <conditionalFormatting sqref="FC34">
    <cfRule type="expression" dxfId="5447" priority="5518">
      <formula>AND(BS34&gt;=5,FC34&lt;&gt;0, GetEquPower(C34,BM34, DC34, FR34)=0)</formula>
    </cfRule>
    <cfRule type="expression" dxfId="5446" priority="5519">
      <formula>AND(BS34&gt;=5,FC34&lt;&gt;GetEquPower(C34,BM34, DC34, FR34))</formula>
    </cfRule>
  </conditionalFormatting>
  <conditionalFormatting sqref="FD34">
    <cfRule type="expression" dxfId="5445" priority="5520">
      <formula>AND(BS34&gt;=6,FD34&lt;&gt;0, GetEquPower(C34,BM34, DD34, FR34)=0)</formula>
    </cfRule>
    <cfRule type="expression" dxfId="5444" priority="5521">
      <formula>AND(BS34&gt;=6,FD34&lt;&gt;GetEquPower(C34,BM34, DD34, FR34))</formula>
    </cfRule>
  </conditionalFormatting>
  <conditionalFormatting sqref="FJ34">
    <cfRule type="expression" dxfId="5443" priority="5522">
      <formula>AND(BT34&gt;=5,FJ34&lt;&gt;0, GetEquPower(C34,BN34, DI34, FS34)=0)</formula>
    </cfRule>
    <cfRule type="expression" dxfId="5442" priority="5523">
      <formula>AND(BT34&gt;=5,FJ34&lt;&gt;GetEquPower(C34,BN34, DI34, FS34))</formula>
    </cfRule>
  </conditionalFormatting>
  <conditionalFormatting sqref="FK34">
    <cfRule type="expression" dxfId="5441" priority="5524">
      <formula>AND(BT34&gt;=6,FK34&lt;&gt;0, GetEquPower(C34,BN34, DJ34, FS34)=0)</formula>
    </cfRule>
    <cfRule type="expression" dxfId="5440" priority="5525">
      <formula>AND(BT34&gt;=6,FK34&lt;&gt;GetEquPower(C34,BN34, DJ34, FS34))</formula>
    </cfRule>
  </conditionalFormatting>
  <conditionalFormatting sqref="F35">
    <cfRule type="expression" dxfId="5439" priority="5368">
      <formula>F35&lt;&gt;RIGHT(SUBSTITUTE(E35,".",""),LEN(F35))</formula>
    </cfRule>
  </conditionalFormatting>
  <conditionalFormatting sqref="X35">
    <cfRule type="expression" dxfId="5438" priority="5362">
      <formula xml:space="preserve"> NOT(ISLOGICAL($X$2))</formula>
    </cfRule>
    <cfRule type="expression" dxfId="5437" priority="5367">
      <formula>AND(X35=TRUE,W35=FALSE)</formula>
    </cfRule>
  </conditionalFormatting>
  <conditionalFormatting sqref="Y35">
    <cfRule type="expression" dxfId="5436" priority="5366">
      <formula>OR(AND(X35=FALSE,INT(Y35)&gt;0),AND(X35=TRUE,INT(Y35)&lt;=0))</formula>
    </cfRule>
  </conditionalFormatting>
  <conditionalFormatting sqref="AA35">
    <cfRule type="expression" dxfId="5435" priority="5365">
      <formula>AND(Z35=FALSE,AA35&gt;0)</formula>
    </cfRule>
  </conditionalFormatting>
  <conditionalFormatting sqref="BV35:HY35">
    <cfRule type="containsErrors" dxfId="5434" priority="5364">
      <formula>ISERROR(BV35)</formula>
    </cfRule>
  </conditionalFormatting>
  <conditionalFormatting sqref="W35">
    <cfRule type="expression" dxfId="5433" priority="5363">
      <formula xml:space="preserve"> NOT(ISLOGICAL(W35))</formula>
    </cfRule>
  </conditionalFormatting>
  <conditionalFormatting sqref="Z35">
    <cfRule type="expression" dxfId="5432" priority="5361">
      <formula>NOT(ISLOGICAL($Z$2))</formula>
    </cfRule>
  </conditionalFormatting>
  <conditionalFormatting sqref="AB35">
    <cfRule type="expression" dxfId="5431" priority="5360">
      <formula>NOT(ISLOGICAL($AB$2))</formula>
    </cfRule>
  </conditionalFormatting>
  <conditionalFormatting sqref="AC35">
    <cfRule type="expression" dxfId="5430" priority="5359">
      <formula>NOT(ISLOGICAL($AC$2))</formula>
    </cfRule>
  </conditionalFormatting>
  <conditionalFormatting sqref="B35:BU35">
    <cfRule type="containsErrors" dxfId="5429" priority="5358">
      <formula>ISERROR(B35)</formula>
    </cfRule>
  </conditionalFormatting>
  <conditionalFormatting sqref="I35">
    <cfRule type="expression" dxfId="5428" priority="5357">
      <formula>NOT(ISNUMBER($I$2))</formula>
    </cfRule>
  </conditionalFormatting>
  <conditionalFormatting sqref="D35">
    <cfRule type="expression" dxfId="5427" priority="5356">
      <formula>ISBLANK($D$2)</formula>
    </cfRule>
  </conditionalFormatting>
  <conditionalFormatting sqref="DW35">
    <cfRule type="expression" dxfId="5426" priority="5369">
      <formula>AND(BO35&gt;=1,DW35&lt;&gt;0, GetEquPower(C35,BI35, CA35, FN35)=0)</formula>
    </cfRule>
    <cfRule type="expression" dxfId="5425" priority="5370">
      <formula>AND(BO35&gt;=1,DW35&lt;&gt;GetEquPower(C35,BI35, CA35, FN35))</formula>
    </cfRule>
  </conditionalFormatting>
  <conditionalFormatting sqref="DX35">
    <cfRule type="expression" dxfId="5424" priority="5371">
      <formula>AND(BO35&gt;=2,DX35&lt;&gt;0, GetEquPower(C35,BI35, CB35, FN35)=0)</formula>
    </cfRule>
    <cfRule type="expression" dxfId="5423" priority="5372">
      <formula>AND(BO35&gt;=2,DX35&lt;&gt;GetEquPower(C35,BI35, CB35, FN35))</formula>
    </cfRule>
  </conditionalFormatting>
  <conditionalFormatting sqref="DY35">
    <cfRule type="expression" dxfId="5422" priority="5373">
      <formula>AND(BO35&gt;=3,DY35&lt;&gt;0, GetEquPower(C35,BI35, CC35, FN35)=0)</formula>
    </cfRule>
    <cfRule type="expression" dxfId="5421" priority="5374">
      <formula>AND(BO35&gt;=3,DY35&lt;&gt;GetEquPower(C35,BI35, CC35, FN35))</formula>
    </cfRule>
  </conditionalFormatting>
  <conditionalFormatting sqref="ED35">
    <cfRule type="expression" dxfId="5420" priority="5375">
      <formula>AND(BP35&gt;=1,ED35&lt;&gt;0, GetEquPower(C35,BJ35, CG35, FO35)=0)</formula>
    </cfRule>
    <cfRule type="expression" dxfId="5419" priority="5376">
      <formula>AND(BP35&gt;=1,ED35&lt;&gt;GetEquPower(C35,BJ35, CG35, FO35))</formula>
    </cfRule>
  </conditionalFormatting>
  <conditionalFormatting sqref="EE35">
    <cfRule type="expression" dxfId="5418" priority="5377">
      <formula>AND(BP35&gt;=2,EE35&lt;&gt;0, GetEquPower(C35,BJ35, CH35, FO35)=0)</formula>
    </cfRule>
    <cfRule type="expression" dxfId="5417" priority="5378">
      <formula>AND(BP35&gt;=2,EE35&lt;&gt;GetEquPower(C35,BJ35, CH35, FO35))</formula>
    </cfRule>
  </conditionalFormatting>
  <conditionalFormatting sqref="EF35">
    <cfRule type="expression" dxfId="5416" priority="5379">
      <formula>AND(BP35&gt;=3,EF35&lt;&gt;0, GetEquPower(C35,BJ35, CI35, FO35)=0)</formula>
    </cfRule>
    <cfRule type="expression" dxfId="5415" priority="5380">
      <formula>AND(BP35&gt;=3,EF35&lt;&gt;GetEquPower(C35,BJ35, CI35, FO35))</formula>
    </cfRule>
  </conditionalFormatting>
  <conditionalFormatting sqref="EK35">
    <cfRule type="expression" dxfId="5414" priority="5381">
      <formula>AND(BQ35&gt;=1,EK35&lt;&gt;0, GetEquPower(C35,BK35, CM35, FP35)=0)</formula>
    </cfRule>
    <cfRule type="expression" dxfId="5413" priority="5382">
      <formula>AND(BQ35&gt;=1,EK35&lt;&gt;GetEquPower(C35,BK35, CM35, FP35))</formula>
    </cfRule>
  </conditionalFormatting>
  <conditionalFormatting sqref="EL35">
    <cfRule type="expression" dxfId="5412" priority="5383">
      <formula>AND(BQ35&gt;=2,EL35&lt;&gt;0, GetEquPower(C35,BK35, CN35, FP35)=0)</formula>
    </cfRule>
    <cfRule type="expression" dxfId="5411" priority="5384">
      <formula xml:space="preserve"> AND(BQ35&gt;=2,EL35&lt;&gt;GetEquPower(C35,BK35, CN35, FP35))</formula>
    </cfRule>
  </conditionalFormatting>
  <conditionalFormatting sqref="EM35">
    <cfRule type="expression" dxfId="5410" priority="5385">
      <formula>AND(BQ35&gt;=3,EM35&lt;&gt;0, GetEquPower(C35,BK35, CO35, FP35)=0)</formula>
    </cfRule>
    <cfRule type="expression" dxfId="5409" priority="5386">
      <formula xml:space="preserve"> AND(BQ35&gt;=3,EM35&lt;&gt;GetEquPower(C35,BK35, CO35, FP35))</formula>
    </cfRule>
  </conditionalFormatting>
  <conditionalFormatting sqref="ER35">
    <cfRule type="expression" dxfId="5408" priority="5387">
      <formula>AND(BR35&gt;=1,ER35&lt;&gt;0, GetEquPower(C35,BL35, CS35, FQ35)=0)</formula>
    </cfRule>
    <cfRule type="expression" dxfId="5407" priority="5388">
      <formula>AND(BR35&gt;=1,ER35&lt;&gt;GetEquPower(C35,BL35, CS35, FQ35))</formula>
    </cfRule>
  </conditionalFormatting>
  <conditionalFormatting sqref="ES35">
    <cfRule type="expression" dxfId="5406" priority="5389">
      <formula>AND(BR35&gt;=2,ES35&lt;&gt;0, GetEquPower(C35,BL35, CT35, FQ35)=0)</formula>
    </cfRule>
    <cfRule type="expression" dxfId="5405" priority="5390">
      <formula>AND(BR35&gt;=2,ES35&lt;&gt;GetEquPower(C35,BL35, CT35, FQ35))</formula>
    </cfRule>
  </conditionalFormatting>
  <conditionalFormatting sqref="ET35">
    <cfRule type="expression" dxfId="5404" priority="5391">
      <formula>AND(BR35&gt;=3,ET35&lt;&gt;0, GetEquPower(C35,BL35, CU35, FQ35)=0)</formula>
    </cfRule>
    <cfRule type="expression" dxfId="5403" priority="5392">
      <formula>AND(BR35&gt;=3,ET35&lt;&gt;GetEquPower(C35,BL35, CU35, FQ35))</formula>
    </cfRule>
  </conditionalFormatting>
  <conditionalFormatting sqref="EY35">
    <cfRule type="expression" dxfId="5402" priority="5393">
      <formula>AND(BS35&gt;=1,EY35&lt;&gt;0, GetEquPower(C35,BM35, CY35, FR35)=0)</formula>
    </cfRule>
    <cfRule type="expression" dxfId="5401" priority="5394">
      <formula>AND(BS35&gt;=1,EY35&lt;&gt;GetEquPower(C35,BM35, CY35, FR35))</formula>
    </cfRule>
  </conditionalFormatting>
  <conditionalFormatting sqref="EZ35">
    <cfRule type="expression" dxfId="5400" priority="5395">
      <formula>AND(BS35&gt;=2,EZ35&lt;&gt;0, GetEquPower(C35,BM35, CZ35, FR35)=0)</formula>
    </cfRule>
    <cfRule type="expression" dxfId="5399" priority="5396">
      <formula>AND(BS35&gt;=2,EZ35&lt;&gt;GetEquPower(C35,BM35, CZ35, FR35))</formula>
    </cfRule>
  </conditionalFormatting>
  <conditionalFormatting sqref="FA35">
    <cfRule type="expression" dxfId="5398" priority="5397">
      <formula>AND(BS35&gt;=3,FA35&lt;&gt;0, GetEquPower(C35,BM35, DA35, FR35)=0)</formula>
    </cfRule>
    <cfRule type="expression" dxfId="5397" priority="5398">
      <formula>AND(BS35&gt;=3,FA35&lt;&gt;GetEquPower(C35,BM35, DA35, FR35))</formula>
    </cfRule>
  </conditionalFormatting>
  <conditionalFormatting sqref="FF35">
    <cfRule type="expression" dxfId="5396" priority="5399">
      <formula>AND(BT35&gt;=1,FF35&lt;&gt;0, GetEquPower(C35,BN35, DE35, FS35)=0)</formula>
    </cfRule>
    <cfRule type="expression" dxfId="5395" priority="5400">
      <formula>AND(BT35&gt;=1,FF35&lt;&gt;GetEquPower(C35,BN35, DE35, FS35))</formula>
    </cfRule>
  </conditionalFormatting>
  <conditionalFormatting sqref="FG35">
    <cfRule type="expression" dxfId="5394" priority="5401">
      <formula>AND(BT35&gt;=2,FG35&lt;&gt;0, GetEquPower(C35,BN35, DF35, FS35)=0)</formula>
    </cfRule>
    <cfRule type="expression" dxfId="5393" priority="5402">
      <formula>AND(BT35&gt;=2,FG35&lt;&gt;GetEquPower(C35,BN35, DF35, FS35))</formula>
    </cfRule>
  </conditionalFormatting>
  <conditionalFormatting sqref="FH35">
    <cfRule type="expression" dxfId="5392" priority="5403">
      <formula>AND(BT35&gt;=3,FH35&lt;&gt;0, GetEquPower(C35,BN35, DG35, FS35)=0)</formula>
    </cfRule>
    <cfRule type="expression" dxfId="5391" priority="5404">
      <formula>AND(BT35&gt;=3,FH35&lt;&gt;GetEquPower(C35,BN35, DG35, FS35))</formula>
    </cfRule>
  </conditionalFormatting>
  <conditionalFormatting sqref="DZ35">
    <cfRule type="expression" dxfId="5390" priority="5405">
      <formula>AND(BO35&gt;=4,DZ35&lt;&gt;0, GetEquPower(C35,BI35, CD35, FN35)=0)</formula>
    </cfRule>
    <cfRule type="expression" dxfId="5389" priority="5406">
      <formula>AND(BO35&gt;=4, DZ35&lt;&gt;GetEquPower(C35,BI35, CD35, FN35))</formula>
    </cfRule>
  </conditionalFormatting>
  <conditionalFormatting sqref="EG35">
    <cfRule type="expression" dxfId="5388" priority="5407">
      <formula>AND(BP35&gt;=4,EG35&lt;&gt;0, GetEquPower(C35,BJ35, CJ35, FO35)=0)</formula>
    </cfRule>
    <cfRule type="expression" dxfId="5387" priority="5408">
      <formula>AND(BP35&gt;=4,EG35&lt;&gt;GetEquPower(C35,BJ35, CJ35, FO35))</formula>
    </cfRule>
  </conditionalFormatting>
  <conditionalFormatting sqref="EN35">
    <cfRule type="expression" dxfId="5386" priority="5409">
      <formula>AND(BQ35&gt;=4,EN35&lt;&gt;0, GetEquPower(C35,BK35, CP35, FP35)=0)</formula>
    </cfRule>
    <cfRule type="expression" dxfId="5385" priority="5410">
      <formula xml:space="preserve"> AND(BQ35&gt;=4,EN35&lt;&gt;GetEquPower(C35,BK35, CP35, FP35))</formula>
    </cfRule>
  </conditionalFormatting>
  <conditionalFormatting sqref="EU35">
    <cfRule type="expression" dxfId="5384" priority="5411">
      <formula>AND(BR35&gt;=4,EU35&lt;&gt;0, GetEquPower(C35,BL35, CV35, FQ35)=0)</formula>
    </cfRule>
    <cfRule type="expression" dxfId="5383" priority="5412">
      <formula>AND(BR35&gt;=4,EU35&lt;&gt;GetEquPower(C35,BL35, CV35, FQ35))</formula>
    </cfRule>
  </conditionalFormatting>
  <conditionalFormatting sqref="FB35">
    <cfRule type="expression" dxfId="5382" priority="5413">
      <formula>AND(BS35&gt;=4,FB35&lt;&gt;0, GetEquPower(C35,BM35, DB35, FR35)=0)</formula>
    </cfRule>
    <cfRule type="expression" dxfId="5381" priority="5414">
      <formula>AND(BS35&gt;=4,FB35&lt;&gt;GetEquPower(C35,BM35, DB35, FR35))</formula>
    </cfRule>
  </conditionalFormatting>
  <conditionalFormatting sqref="FI35">
    <cfRule type="expression" dxfId="5380" priority="5415">
      <formula>AND(BT35&gt;=4,FI35&lt;&gt;0, GetEquPower(C35,BN35, DH35, FS35)=0)</formula>
    </cfRule>
    <cfRule type="expression" dxfId="5379" priority="5416">
      <formula>AND(BT35&gt;=4,FI35&lt;&gt;GetEquPower(C35,BN35, DH35, FS35))</formula>
    </cfRule>
  </conditionalFormatting>
  <conditionalFormatting sqref="EA35">
    <cfRule type="expression" dxfId="5378" priority="5417">
      <formula>AND(BO35&gt;=5,EA35&lt;&gt;0, GetEquPower(C35,BI35, CE35, FN35)=0)</formula>
    </cfRule>
    <cfRule type="expression" dxfId="5377" priority="5418">
      <formula>AND(BO35&gt;=5, EA35&lt;&gt;GetEquPower(C35,BI35, CE35, FN35))</formula>
    </cfRule>
  </conditionalFormatting>
  <conditionalFormatting sqref="EB35">
    <cfRule type="expression" dxfId="5376" priority="5419">
      <formula>AND(BO35&gt;=6,EB35&lt;&gt;0, GetEquPower(C35,BI35, CF35, FN35)=0)</formula>
    </cfRule>
    <cfRule type="expression" dxfId="5375" priority="5420">
      <formula>AND(BO35&gt;=6, EB35&lt;&gt;GetEquPower(C35,BI35, CF35, FN35))</formula>
    </cfRule>
  </conditionalFormatting>
  <conditionalFormatting sqref="EH35">
    <cfRule type="expression" dxfId="5374" priority="5421">
      <formula>AND(BP35&gt;=5,EH35&lt;&gt;0, GetEquPower(C35,BJ35, CK35, FO35)=0)</formula>
    </cfRule>
    <cfRule type="expression" dxfId="5373" priority="5422">
      <formula>AND(BP35&gt;=5,EH35&lt;&gt;GetEquPower(C35,BJ35, CK35, FO35))</formula>
    </cfRule>
  </conditionalFormatting>
  <conditionalFormatting sqref="EI35">
    <cfRule type="expression" dxfId="5372" priority="5423">
      <formula>AND(BP35&gt;=6,EI35&lt;&gt;0, GetEquPower(C35,BJ35, CL35, FO35)=0)</formula>
    </cfRule>
    <cfRule type="expression" dxfId="5371" priority="5424">
      <formula>AND(BP35&gt;=6,EI35&lt;&gt;GetEquPower(C35,BJ35, CL35, FO35))</formula>
    </cfRule>
  </conditionalFormatting>
  <conditionalFormatting sqref="EO35">
    <cfRule type="expression" dxfId="5370" priority="5425">
      <formula>AND(BQ35&gt;=5,EO35&lt;&gt;0, GetEquPower(C35,BK35, CQ35, FP35)=0)</formula>
    </cfRule>
    <cfRule type="expression" dxfId="5369" priority="5426">
      <formula xml:space="preserve"> AND(BQ35&gt;=5,EO35&lt;&gt;GetEquPower(C35,BK35, CQ35, FP35))</formula>
    </cfRule>
  </conditionalFormatting>
  <conditionalFormatting sqref="EP35">
    <cfRule type="expression" dxfId="5368" priority="5427">
      <formula>AND(BQ35&gt;=6,EP35&lt;&gt;0, GetEquPower(C35,BK35, CR35, FP35)=0)</formula>
    </cfRule>
    <cfRule type="expression" dxfId="5367" priority="5428">
      <formula xml:space="preserve"> AND(BQ35&gt;=6,EP35&lt;&gt;GetEquPower(C35,BK35, CR35, FP35))</formula>
    </cfRule>
  </conditionalFormatting>
  <conditionalFormatting sqref="EV35">
    <cfRule type="expression" dxfId="5366" priority="5429">
      <formula>AND(BR35&gt;=5,EV35&lt;&gt;0, GetEquPower(C35,BL35, CW35, FQ35)=0)</formula>
    </cfRule>
    <cfRule type="expression" dxfId="5365" priority="5430">
      <formula>AND(BR35&gt;=5,EV35&lt;&gt;GetEquPower(C35,BL35, CW35, FQ35))</formula>
    </cfRule>
  </conditionalFormatting>
  <conditionalFormatting sqref="EW35">
    <cfRule type="expression" dxfId="5364" priority="5431">
      <formula>AND(BR35&gt;=6,EW35&lt;&gt;0, GetEquPower(C35,BL35, CX35, FQ35)=0)</formula>
    </cfRule>
    <cfRule type="expression" dxfId="5363" priority="5432">
      <formula>AND(BR35&gt;=6,EW35&lt;&gt;GetEquPower(C35,BL35, CX35, FQ35))</formula>
    </cfRule>
  </conditionalFormatting>
  <conditionalFormatting sqref="FC35">
    <cfRule type="expression" dxfId="5362" priority="5433">
      <formula>AND(BS35&gt;=5,FC35&lt;&gt;0, GetEquPower(C35,BM35, DC35, FR35)=0)</formula>
    </cfRule>
    <cfRule type="expression" dxfId="5361" priority="5434">
      <formula>AND(BS35&gt;=5,FC35&lt;&gt;GetEquPower(C35,BM35, DC35, FR35))</formula>
    </cfRule>
  </conditionalFormatting>
  <conditionalFormatting sqref="FD35">
    <cfRule type="expression" dxfId="5360" priority="5435">
      <formula>AND(BS35&gt;=6,FD35&lt;&gt;0, GetEquPower(C35,BM35, DD35, FR35)=0)</formula>
    </cfRule>
    <cfRule type="expression" dxfId="5359" priority="5436">
      <formula>AND(BS35&gt;=6,FD35&lt;&gt;GetEquPower(C35,BM35, DD35, FR35))</formula>
    </cfRule>
  </conditionalFormatting>
  <conditionalFormatting sqref="FJ35">
    <cfRule type="expression" dxfId="5358" priority="5437">
      <formula>AND(BT35&gt;=5,FJ35&lt;&gt;0, GetEquPower(C35,BN35, DI35, FS35)=0)</formula>
    </cfRule>
    <cfRule type="expression" dxfId="5357" priority="5438">
      <formula>AND(BT35&gt;=5,FJ35&lt;&gt;GetEquPower(C35,BN35, DI35, FS35))</formula>
    </cfRule>
  </conditionalFormatting>
  <conditionalFormatting sqref="FK35">
    <cfRule type="expression" dxfId="5356" priority="5439">
      <formula>AND(BT35&gt;=6,FK35&lt;&gt;0, GetEquPower(C35,BN35, DJ35, FS35)=0)</formula>
    </cfRule>
    <cfRule type="expression" dxfId="5355" priority="5440">
      <formula>AND(BT35&gt;=6,FK35&lt;&gt;GetEquPower(C35,BN35, DJ35, FS35))</formula>
    </cfRule>
  </conditionalFormatting>
  <conditionalFormatting sqref="F36">
    <cfRule type="expression" dxfId="5354" priority="5283">
      <formula>F36&lt;&gt;RIGHT(SUBSTITUTE(E36,".",""),LEN(F36))</formula>
    </cfRule>
  </conditionalFormatting>
  <conditionalFormatting sqref="X36">
    <cfRule type="expression" dxfId="5353" priority="5277">
      <formula xml:space="preserve"> NOT(ISLOGICAL($X$2))</formula>
    </cfRule>
    <cfRule type="expression" dxfId="5352" priority="5282">
      <formula>AND(X36=TRUE,W36=FALSE)</formula>
    </cfRule>
  </conditionalFormatting>
  <conditionalFormatting sqref="Y36">
    <cfRule type="expression" dxfId="5351" priority="5281">
      <formula>OR(AND(X36=FALSE,INT(Y36)&gt;0),AND(X36=TRUE,INT(Y36)&lt;=0))</formula>
    </cfRule>
  </conditionalFormatting>
  <conditionalFormatting sqref="AA36">
    <cfRule type="expression" dxfId="5350" priority="5280">
      <formula>AND(Z36=FALSE,AA36&gt;0)</formula>
    </cfRule>
  </conditionalFormatting>
  <conditionalFormatting sqref="BV36:HY36">
    <cfRule type="containsErrors" dxfId="5349" priority="5279">
      <formula>ISERROR(BV36)</formula>
    </cfRule>
  </conditionalFormatting>
  <conditionalFormatting sqref="W36">
    <cfRule type="expression" dxfId="5348" priority="5278">
      <formula xml:space="preserve"> NOT(ISLOGICAL(W36))</formula>
    </cfRule>
  </conditionalFormatting>
  <conditionalFormatting sqref="Z36">
    <cfRule type="expression" dxfId="5347" priority="5276">
      <formula>NOT(ISLOGICAL($Z$2))</formula>
    </cfRule>
  </conditionalFormatting>
  <conditionalFormatting sqref="AB36">
    <cfRule type="expression" dxfId="5346" priority="5275">
      <formula>NOT(ISLOGICAL($AB$2))</formula>
    </cfRule>
  </conditionalFormatting>
  <conditionalFormatting sqref="AC36">
    <cfRule type="expression" dxfId="5345" priority="5274">
      <formula>NOT(ISLOGICAL($AC$2))</formula>
    </cfRule>
  </conditionalFormatting>
  <conditionalFormatting sqref="B36:BU36">
    <cfRule type="containsErrors" dxfId="5344" priority="5273">
      <formula>ISERROR(B36)</formula>
    </cfRule>
  </conditionalFormatting>
  <conditionalFormatting sqref="I36">
    <cfRule type="expression" dxfId="5343" priority="5272">
      <formula>NOT(ISNUMBER($I$2))</formula>
    </cfRule>
  </conditionalFormatting>
  <conditionalFormatting sqref="D36">
    <cfRule type="expression" dxfId="5342" priority="5271">
      <formula>ISBLANK($D$2)</formula>
    </cfRule>
  </conditionalFormatting>
  <conditionalFormatting sqref="DW36">
    <cfRule type="expression" dxfId="5341" priority="5284">
      <formula>AND(BO36&gt;=1,DW36&lt;&gt;0, GetEquPower(C36,BI36, CA36, FN36)=0)</formula>
    </cfRule>
    <cfRule type="expression" dxfId="5340" priority="5285">
      <formula>AND(BO36&gt;=1,DW36&lt;&gt;GetEquPower(C36,BI36, CA36, FN36))</formula>
    </cfRule>
  </conditionalFormatting>
  <conditionalFormatting sqref="DX36">
    <cfRule type="expression" dxfId="5339" priority="5286">
      <formula>AND(BO36&gt;=2,DX36&lt;&gt;0, GetEquPower(C36,BI36, CB36, FN36)=0)</formula>
    </cfRule>
    <cfRule type="expression" dxfId="5338" priority="5287">
      <formula>AND(BO36&gt;=2,DX36&lt;&gt;GetEquPower(C36,BI36, CB36, FN36))</formula>
    </cfRule>
  </conditionalFormatting>
  <conditionalFormatting sqref="DY36">
    <cfRule type="expression" dxfId="5337" priority="5288">
      <formula>AND(BO36&gt;=3,DY36&lt;&gt;0, GetEquPower(C36,BI36, CC36, FN36)=0)</formula>
    </cfRule>
    <cfRule type="expression" dxfId="5336" priority="5289">
      <formula>AND(BO36&gt;=3,DY36&lt;&gt;GetEquPower(C36,BI36, CC36, FN36))</formula>
    </cfRule>
  </conditionalFormatting>
  <conditionalFormatting sqref="ED36">
    <cfRule type="expression" dxfId="5335" priority="5290">
      <formula>AND(BP36&gt;=1,ED36&lt;&gt;0, GetEquPower(C36,BJ36, CG36, FO36)=0)</formula>
    </cfRule>
    <cfRule type="expression" dxfId="5334" priority="5291">
      <formula>AND(BP36&gt;=1,ED36&lt;&gt;GetEquPower(C36,BJ36, CG36, FO36))</formula>
    </cfRule>
  </conditionalFormatting>
  <conditionalFormatting sqref="EE36">
    <cfRule type="expression" dxfId="5333" priority="5292">
      <formula>AND(BP36&gt;=2,EE36&lt;&gt;0, GetEquPower(C36,BJ36, CH36, FO36)=0)</formula>
    </cfRule>
    <cfRule type="expression" dxfId="5332" priority="5293">
      <formula>AND(BP36&gt;=2,EE36&lt;&gt;GetEquPower(C36,BJ36, CH36, FO36))</formula>
    </cfRule>
  </conditionalFormatting>
  <conditionalFormatting sqref="EF36">
    <cfRule type="expression" dxfId="5331" priority="5294">
      <formula>AND(BP36&gt;=3,EF36&lt;&gt;0, GetEquPower(C36,BJ36, CI36, FO36)=0)</formula>
    </cfRule>
    <cfRule type="expression" dxfId="5330" priority="5295">
      <formula>AND(BP36&gt;=3,EF36&lt;&gt;GetEquPower(C36,BJ36, CI36, FO36))</formula>
    </cfRule>
  </conditionalFormatting>
  <conditionalFormatting sqref="EK36">
    <cfRule type="expression" dxfId="5329" priority="5296">
      <formula>AND(BQ36&gt;=1,EK36&lt;&gt;0, GetEquPower(C36,BK36, CM36, FP36)=0)</formula>
    </cfRule>
    <cfRule type="expression" dxfId="5328" priority="5297">
      <formula>AND(BQ36&gt;=1,EK36&lt;&gt;GetEquPower(C36,BK36, CM36, FP36))</formula>
    </cfRule>
  </conditionalFormatting>
  <conditionalFormatting sqref="EL36">
    <cfRule type="expression" dxfId="5327" priority="5298">
      <formula>AND(BQ36&gt;=2,EL36&lt;&gt;0, GetEquPower(C36,BK36, CN36, FP36)=0)</formula>
    </cfRule>
    <cfRule type="expression" dxfId="5326" priority="5299">
      <formula xml:space="preserve"> AND(BQ36&gt;=2,EL36&lt;&gt;GetEquPower(C36,BK36, CN36, FP36))</formula>
    </cfRule>
  </conditionalFormatting>
  <conditionalFormatting sqref="EM36">
    <cfRule type="expression" dxfId="5325" priority="5300">
      <formula>AND(BQ36&gt;=3,EM36&lt;&gt;0, GetEquPower(C36,BK36, CO36, FP36)=0)</formula>
    </cfRule>
    <cfRule type="expression" dxfId="5324" priority="5301">
      <formula xml:space="preserve"> AND(BQ36&gt;=3,EM36&lt;&gt;GetEquPower(C36,BK36, CO36, FP36))</formula>
    </cfRule>
  </conditionalFormatting>
  <conditionalFormatting sqref="ER36">
    <cfRule type="expression" dxfId="5323" priority="5302">
      <formula>AND(BR36&gt;=1,ER36&lt;&gt;0, GetEquPower(C36,BL36, CS36, FQ36)=0)</formula>
    </cfRule>
    <cfRule type="expression" dxfId="5322" priority="5303">
      <formula>AND(BR36&gt;=1,ER36&lt;&gt;GetEquPower(C36,BL36, CS36, FQ36))</formula>
    </cfRule>
  </conditionalFormatting>
  <conditionalFormatting sqref="ES36">
    <cfRule type="expression" dxfId="5321" priority="5304">
      <formula>AND(BR36&gt;=2,ES36&lt;&gt;0, GetEquPower(C36,BL36, CT36, FQ36)=0)</formula>
    </cfRule>
    <cfRule type="expression" dxfId="5320" priority="5305">
      <formula>AND(BR36&gt;=2,ES36&lt;&gt;GetEquPower(C36,BL36, CT36, FQ36))</formula>
    </cfRule>
  </conditionalFormatting>
  <conditionalFormatting sqref="ET36">
    <cfRule type="expression" dxfId="5319" priority="5306">
      <formula>AND(BR36&gt;=3,ET36&lt;&gt;0, GetEquPower(C36,BL36, CU36, FQ36)=0)</formula>
    </cfRule>
    <cfRule type="expression" dxfId="5318" priority="5307">
      <formula>AND(BR36&gt;=3,ET36&lt;&gt;GetEquPower(C36,BL36, CU36, FQ36))</formula>
    </cfRule>
  </conditionalFormatting>
  <conditionalFormatting sqref="EY36">
    <cfRule type="expression" dxfId="5317" priority="5308">
      <formula>AND(BS36&gt;=1,EY36&lt;&gt;0, GetEquPower(C36,BM36, CY36, FR36)=0)</formula>
    </cfRule>
    <cfRule type="expression" dxfId="5316" priority="5309">
      <formula>AND(BS36&gt;=1,EY36&lt;&gt;GetEquPower(C36,BM36, CY36, FR36))</formula>
    </cfRule>
  </conditionalFormatting>
  <conditionalFormatting sqref="EZ36">
    <cfRule type="expression" dxfId="5315" priority="5310">
      <formula>AND(BS36&gt;=2,EZ36&lt;&gt;0, GetEquPower(C36,BM36, CZ36, FR36)=0)</formula>
    </cfRule>
    <cfRule type="expression" dxfId="5314" priority="5311">
      <formula>AND(BS36&gt;=2,EZ36&lt;&gt;GetEquPower(C36,BM36, CZ36, FR36))</formula>
    </cfRule>
  </conditionalFormatting>
  <conditionalFormatting sqref="FA36">
    <cfRule type="expression" dxfId="5313" priority="5312">
      <formula>AND(BS36&gt;=3,FA36&lt;&gt;0, GetEquPower(C36,BM36, DA36, FR36)=0)</formula>
    </cfRule>
    <cfRule type="expression" dxfId="5312" priority="5313">
      <formula>AND(BS36&gt;=3,FA36&lt;&gt;GetEquPower(C36,BM36, DA36, FR36))</formula>
    </cfRule>
  </conditionalFormatting>
  <conditionalFormatting sqref="FF36">
    <cfRule type="expression" dxfId="5311" priority="5314">
      <formula>AND(BT36&gt;=1,FF36&lt;&gt;0, GetEquPower(C36,BN36, DE36, FS36)=0)</formula>
    </cfRule>
    <cfRule type="expression" dxfId="5310" priority="5315">
      <formula>AND(BT36&gt;=1,FF36&lt;&gt;GetEquPower(C36,BN36, DE36, FS36))</formula>
    </cfRule>
  </conditionalFormatting>
  <conditionalFormatting sqref="FG36">
    <cfRule type="expression" dxfId="5309" priority="5316">
      <formula>AND(BT36&gt;=2,FG36&lt;&gt;0, GetEquPower(C36,BN36, DF36, FS36)=0)</formula>
    </cfRule>
    <cfRule type="expression" dxfId="5308" priority="5317">
      <formula>AND(BT36&gt;=2,FG36&lt;&gt;GetEquPower(C36,BN36, DF36, FS36))</formula>
    </cfRule>
  </conditionalFormatting>
  <conditionalFormatting sqref="FH36">
    <cfRule type="expression" dxfId="5307" priority="5318">
      <formula>AND(BT36&gt;=3,FH36&lt;&gt;0, GetEquPower(C36,BN36, DG36, FS36)=0)</formula>
    </cfRule>
    <cfRule type="expression" dxfId="5306" priority="5319">
      <formula>AND(BT36&gt;=3,FH36&lt;&gt;GetEquPower(C36,BN36, DG36, FS36))</formula>
    </cfRule>
  </conditionalFormatting>
  <conditionalFormatting sqref="DZ36">
    <cfRule type="expression" dxfId="5305" priority="5320">
      <formula>AND(BO36&gt;=4,DZ36&lt;&gt;0, GetEquPower(C36,BI36, CD36, FN36)=0)</formula>
    </cfRule>
    <cfRule type="expression" dxfId="5304" priority="5321">
      <formula>AND(BO36&gt;=4, DZ36&lt;&gt;GetEquPower(C36,BI36, CD36, FN36))</formula>
    </cfRule>
  </conditionalFormatting>
  <conditionalFormatting sqref="EG36">
    <cfRule type="expression" dxfId="5303" priority="5322">
      <formula>AND(BP36&gt;=4,EG36&lt;&gt;0, GetEquPower(C36,BJ36, CJ36, FO36)=0)</formula>
    </cfRule>
    <cfRule type="expression" dxfId="5302" priority="5323">
      <formula>AND(BP36&gt;=4,EG36&lt;&gt;GetEquPower(C36,BJ36, CJ36, FO36))</formula>
    </cfRule>
  </conditionalFormatting>
  <conditionalFormatting sqref="EN36">
    <cfRule type="expression" dxfId="5301" priority="5324">
      <formula>AND(BQ36&gt;=4,EN36&lt;&gt;0, GetEquPower(C36,BK36, CP36, FP36)=0)</formula>
    </cfRule>
    <cfRule type="expression" dxfId="5300" priority="5325">
      <formula xml:space="preserve"> AND(BQ36&gt;=4,EN36&lt;&gt;GetEquPower(C36,BK36, CP36, FP36))</formula>
    </cfRule>
  </conditionalFormatting>
  <conditionalFormatting sqref="EU36">
    <cfRule type="expression" dxfId="5299" priority="5326">
      <formula>AND(BR36&gt;=4,EU36&lt;&gt;0, GetEquPower(C36,BL36, CV36, FQ36)=0)</formula>
    </cfRule>
    <cfRule type="expression" dxfId="5298" priority="5327">
      <formula>AND(BR36&gt;=4,EU36&lt;&gt;GetEquPower(C36,BL36, CV36, FQ36))</formula>
    </cfRule>
  </conditionalFormatting>
  <conditionalFormatting sqref="FB36">
    <cfRule type="expression" dxfId="5297" priority="5328">
      <formula>AND(BS36&gt;=4,FB36&lt;&gt;0, GetEquPower(C36,BM36, DB36, FR36)=0)</formula>
    </cfRule>
    <cfRule type="expression" dxfId="5296" priority="5329">
      <formula>AND(BS36&gt;=4,FB36&lt;&gt;GetEquPower(C36,BM36, DB36, FR36))</formula>
    </cfRule>
  </conditionalFormatting>
  <conditionalFormatting sqref="FI36">
    <cfRule type="expression" dxfId="5295" priority="5330">
      <formula>AND(BT36&gt;=4,FI36&lt;&gt;0, GetEquPower(C36,BN36, DH36, FS36)=0)</formula>
    </cfRule>
    <cfRule type="expression" dxfId="5294" priority="5331">
      <formula>AND(BT36&gt;=4,FI36&lt;&gt;GetEquPower(C36,BN36, DH36, FS36))</formula>
    </cfRule>
  </conditionalFormatting>
  <conditionalFormatting sqref="EA36">
    <cfRule type="expression" dxfId="5293" priority="5332">
      <formula>AND(BO36&gt;=5,EA36&lt;&gt;0, GetEquPower(C36,BI36, CE36, FN36)=0)</formula>
    </cfRule>
    <cfRule type="expression" dxfId="5292" priority="5333">
      <formula>AND(BO36&gt;=5, EA36&lt;&gt;GetEquPower(C36,BI36, CE36, FN36))</formula>
    </cfRule>
  </conditionalFormatting>
  <conditionalFormatting sqref="EB36">
    <cfRule type="expression" dxfId="5291" priority="5334">
      <formula>AND(BO36&gt;=6,EB36&lt;&gt;0, GetEquPower(C36,BI36, CF36, FN36)=0)</formula>
    </cfRule>
    <cfRule type="expression" dxfId="5290" priority="5335">
      <formula>AND(BO36&gt;=6, EB36&lt;&gt;GetEquPower(C36,BI36, CF36, FN36))</formula>
    </cfRule>
  </conditionalFormatting>
  <conditionalFormatting sqref="EH36">
    <cfRule type="expression" dxfId="5289" priority="5336">
      <formula>AND(BP36&gt;=5,EH36&lt;&gt;0, GetEquPower(C36,BJ36, CK36, FO36)=0)</formula>
    </cfRule>
    <cfRule type="expression" dxfId="5288" priority="5337">
      <formula>AND(BP36&gt;=5,EH36&lt;&gt;GetEquPower(C36,BJ36, CK36, FO36))</formula>
    </cfRule>
  </conditionalFormatting>
  <conditionalFormatting sqref="EI36">
    <cfRule type="expression" dxfId="5287" priority="5338">
      <formula>AND(BP36&gt;=6,EI36&lt;&gt;0, GetEquPower(C36,BJ36, CL36, FO36)=0)</formula>
    </cfRule>
    <cfRule type="expression" dxfId="5286" priority="5339">
      <formula>AND(BP36&gt;=6,EI36&lt;&gt;GetEquPower(C36,BJ36, CL36, FO36))</formula>
    </cfRule>
  </conditionalFormatting>
  <conditionalFormatting sqref="EO36">
    <cfRule type="expression" dxfId="5285" priority="5340">
      <formula>AND(BQ36&gt;=5,EO36&lt;&gt;0, GetEquPower(C36,BK36, CQ36, FP36)=0)</formula>
    </cfRule>
    <cfRule type="expression" dxfId="5284" priority="5341">
      <formula xml:space="preserve"> AND(BQ36&gt;=5,EO36&lt;&gt;GetEquPower(C36,BK36, CQ36, FP36))</formula>
    </cfRule>
  </conditionalFormatting>
  <conditionalFormatting sqref="EP36">
    <cfRule type="expression" dxfId="5283" priority="5342">
      <formula>AND(BQ36&gt;=6,EP36&lt;&gt;0, GetEquPower(C36,BK36, CR36, FP36)=0)</formula>
    </cfRule>
    <cfRule type="expression" dxfId="5282" priority="5343">
      <formula xml:space="preserve"> AND(BQ36&gt;=6,EP36&lt;&gt;GetEquPower(C36,BK36, CR36, FP36))</formula>
    </cfRule>
  </conditionalFormatting>
  <conditionalFormatting sqref="EV36">
    <cfRule type="expression" dxfId="5281" priority="5344">
      <formula>AND(BR36&gt;=5,EV36&lt;&gt;0, GetEquPower(C36,BL36, CW36, FQ36)=0)</formula>
    </cfRule>
    <cfRule type="expression" dxfId="5280" priority="5345">
      <formula>AND(BR36&gt;=5,EV36&lt;&gt;GetEquPower(C36,BL36, CW36, FQ36))</formula>
    </cfRule>
  </conditionalFormatting>
  <conditionalFormatting sqref="EW36">
    <cfRule type="expression" dxfId="5279" priority="5346">
      <formula>AND(BR36&gt;=6,EW36&lt;&gt;0, GetEquPower(C36,BL36, CX36, FQ36)=0)</formula>
    </cfRule>
    <cfRule type="expression" dxfId="5278" priority="5347">
      <formula>AND(BR36&gt;=6,EW36&lt;&gt;GetEquPower(C36,BL36, CX36, FQ36))</formula>
    </cfRule>
  </conditionalFormatting>
  <conditionalFormatting sqref="FC36">
    <cfRule type="expression" dxfId="5277" priority="5348">
      <formula>AND(BS36&gt;=5,FC36&lt;&gt;0, GetEquPower(C36,BM36, DC36, FR36)=0)</formula>
    </cfRule>
    <cfRule type="expression" dxfId="5276" priority="5349">
      <formula>AND(BS36&gt;=5,FC36&lt;&gt;GetEquPower(C36,BM36, DC36, FR36))</formula>
    </cfRule>
  </conditionalFormatting>
  <conditionalFormatting sqref="FD36">
    <cfRule type="expression" dxfId="5275" priority="5350">
      <formula>AND(BS36&gt;=6,FD36&lt;&gt;0, GetEquPower(C36,BM36, DD36, FR36)=0)</formula>
    </cfRule>
    <cfRule type="expression" dxfId="5274" priority="5351">
      <formula>AND(BS36&gt;=6,FD36&lt;&gt;GetEquPower(C36,BM36, DD36, FR36))</formula>
    </cfRule>
  </conditionalFormatting>
  <conditionalFormatting sqref="FJ36">
    <cfRule type="expression" dxfId="5273" priority="5352">
      <formula>AND(BT36&gt;=5,FJ36&lt;&gt;0, GetEquPower(C36,BN36, DI36, FS36)=0)</formula>
    </cfRule>
    <cfRule type="expression" dxfId="5272" priority="5353">
      <formula>AND(BT36&gt;=5,FJ36&lt;&gt;GetEquPower(C36,BN36, DI36, FS36))</formula>
    </cfRule>
  </conditionalFormatting>
  <conditionalFormatting sqref="FK36">
    <cfRule type="expression" dxfId="5271" priority="5354">
      <formula>AND(BT36&gt;=6,FK36&lt;&gt;0, GetEquPower(C36,BN36, DJ36, FS36)=0)</formula>
    </cfRule>
    <cfRule type="expression" dxfId="5270" priority="5355">
      <formula>AND(BT36&gt;=6,FK36&lt;&gt;GetEquPower(C36,BN36, DJ36, FS36))</formula>
    </cfRule>
  </conditionalFormatting>
  <conditionalFormatting sqref="F37">
    <cfRule type="expression" dxfId="5269" priority="5198">
      <formula>F37&lt;&gt;RIGHT(SUBSTITUTE(E37,".",""),LEN(F37))</formula>
    </cfRule>
  </conditionalFormatting>
  <conditionalFormatting sqref="X37">
    <cfRule type="expression" dxfId="5268" priority="5192">
      <formula xml:space="preserve"> NOT(ISLOGICAL($X$2))</formula>
    </cfRule>
    <cfRule type="expression" dxfId="5267" priority="5197">
      <formula>AND(X37=TRUE,W37=FALSE)</formula>
    </cfRule>
  </conditionalFormatting>
  <conditionalFormatting sqref="Y37">
    <cfRule type="expression" dxfId="5266" priority="5196">
      <formula>OR(AND(X37=FALSE,INT(Y37)&gt;0),AND(X37=TRUE,INT(Y37)&lt;=0))</formula>
    </cfRule>
  </conditionalFormatting>
  <conditionalFormatting sqref="AA37">
    <cfRule type="expression" dxfId="5265" priority="5195">
      <formula>AND(Z37=FALSE,AA37&gt;0)</formula>
    </cfRule>
  </conditionalFormatting>
  <conditionalFormatting sqref="BV37:HY37">
    <cfRule type="containsErrors" dxfId="5264" priority="5194">
      <formula>ISERROR(BV37)</formula>
    </cfRule>
  </conditionalFormatting>
  <conditionalFormatting sqref="W37">
    <cfRule type="expression" dxfId="5263" priority="5193">
      <formula xml:space="preserve"> NOT(ISLOGICAL(W37))</formula>
    </cfRule>
  </conditionalFormatting>
  <conditionalFormatting sqref="Z37">
    <cfRule type="expression" dxfId="5262" priority="5191">
      <formula>NOT(ISLOGICAL($Z$2))</formula>
    </cfRule>
  </conditionalFormatting>
  <conditionalFormatting sqref="AB37">
    <cfRule type="expression" dxfId="5261" priority="5190">
      <formula>NOT(ISLOGICAL($AB$2))</formula>
    </cfRule>
  </conditionalFormatting>
  <conditionalFormatting sqref="AC37">
    <cfRule type="expression" dxfId="5260" priority="5189">
      <formula>NOT(ISLOGICAL($AC$2))</formula>
    </cfRule>
  </conditionalFormatting>
  <conditionalFormatting sqref="B37:BU37">
    <cfRule type="containsErrors" dxfId="5259" priority="5188">
      <formula>ISERROR(B37)</formula>
    </cfRule>
  </conditionalFormatting>
  <conditionalFormatting sqref="I37">
    <cfRule type="expression" dxfId="5258" priority="5187">
      <formula>NOT(ISNUMBER($I$2))</formula>
    </cfRule>
  </conditionalFormatting>
  <conditionalFormatting sqref="D37">
    <cfRule type="expression" dxfId="5257" priority="5186">
      <formula>ISBLANK($D$2)</formula>
    </cfRule>
  </conditionalFormatting>
  <conditionalFormatting sqref="DW37">
    <cfRule type="expression" dxfId="5256" priority="5199">
      <formula>AND(BO37&gt;=1,DW37&lt;&gt;0, GetEquPower(C37,BI37, CA37, FN37)=0)</formula>
    </cfRule>
    <cfRule type="expression" dxfId="5255" priority="5200">
      <formula>AND(BO37&gt;=1,DW37&lt;&gt;GetEquPower(C37,BI37, CA37, FN37))</formula>
    </cfRule>
  </conditionalFormatting>
  <conditionalFormatting sqref="DX37">
    <cfRule type="expression" dxfId="5254" priority="5201">
      <formula>AND(BO37&gt;=2,DX37&lt;&gt;0, GetEquPower(C37,BI37, CB37, FN37)=0)</formula>
    </cfRule>
    <cfRule type="expression" dxfId="5253" priority="5202">
      <formula>AND(BO37&gt;=2,DX37&lt;&gt;GetEquPower(C37,BI37, CB37, FN37))</formula>
    </cfRule>
  </conditionalFormatting>
  <conditionalFormatting sqref="DY37">
    <cfRule type="expression" dxfId="5252" priority="5203">
      <formula>AND(BO37&gt;=3,DY37&lt;&gt;0, GetEquPower(C37,BI37, CC37, FN37)=0)</formula>
    </cfRule>
    <cfRule type="expression" dxfId="5251" priority="5204">
      <formula>AND(BO37&gt;=3,DY37&lt;&gt;GetEquPower(C37,BI37, CC37, FN37))</formula>
    </cfRule>
  </conditionalFormatting>
  <conditionalFormatting sqref="ED37">
    <cfRule type="expression" dxfId="5250" priority="5205">
      <formula>AND(BP37&gt;=1,ED37&lt;&gt;0, GetEquPower(C37,BJ37, CG37, FO37)=0)</formula>
    </cfRule>
    <cfRule type="expression" dxfId="5249" priority="5206">
      <formula>AND(BP37&gt;=1,ED37&lt;&gt;GetEquPower(C37,BJ37, CG37, FO37))</formula>
    </cfRule>
  </conditionalFormatting>
  <conditionalFormatting sqref="EE37">
    <cfRule type="expression" dxfId="5248" priority="5207">
      <formula>AND(BP37&gt;=2,EE37&lt;&gt;0, GetEquPower(C37,BJ37, CH37, FO37)=0)</formula>
    </cfRule>
    <cfRule type="expression" dxfId="5247" priority="5208">
      <formula>AND(BP37&gt;=2,EE37&lt;&gt;GetEquPower(C37,BJ37, CH37, FO37))</formula>
    </cfRule>
  </conditionalFormatting>
  <conditionalFormatting sqref="EF37">
    <cfRule type="expression" dxfId="5246" priority="5209">
      <formula>AND(BP37&gt;=3,EF37&lt;&gt;0, GetEquPower(C37,BJ37, CI37, FO37)=0)</formula>
    </cfRule>
    <cfRule type="expression" dxfId="5245" priority="5210">
      <formula>AND(BP37&gt;=3,EF37&lt;&gt;GetEquPower(C37,BJ37, CI37, FO37))</formula>
    </cfRule>
  </conditionalFormatting>
  <conditionalFormatting sqref="EK37">
    <cfRule type="expression" dxfId="5244" priority="5211">
      <formula>AND(BQ37&gt;=1,EK37&lt;&gt;0, GetEquPower(C37,BK37, CM37, FP37)=0)</formula>
    </cfRule>
    <cfRule type="expression" dxfId="5243" priority="5212">
      <formula>AND(BQ37&gt;=1,EK37&lt;&gt;GetEquPower(C37,BK37, CM37, FP37))</formula>
    </cfRule>
  </conditionalFormatting>
  <conditionalFormatting sqref="EL37">
    <cfRule type="expression" dxfId="5242" priority="5213">
      <formula>AND(BQ37&gt;=2,EL37&lt;&gt;0, GetEquPower(C37,BK37, CN37, FP37)=0)</formula>
    </cfRule>
    <cfRule type="expression" dxfId="5241" priority="5214">
      <formula xml:space="preserve"> AND(BQ37&gt;=2,EL37&lt;&gt;GetEquPower(C37,BK37, CN37, FP37))</formula>
    </cfRule>
  </conditionalFormatting>
  <conditionalFormatting sqref="EM37">
    <cfRule type="expression" dxfId="5240" priority="5215">
      <formula>AND(BQ37&gt;=3,EM37&lt;&gt;0, GetEquPower(C37,BK37, CO37, FP37)=0)</formula>
    </cfRule>
    <cfRule type="expression" dxfId="5239" priority="5216">
      <formula xml:space="preserve"> AND(BQ37&gt;=3,EM37&lt;&gt;GetEquPower(C37,BK37, CO37, FP37))</formula>
    </cfRule>
  </conditionalFormatting>
  <conditionalFormatting sqref="ER37">
    <cfRule type="expression" dxfId="5238" priority="5217">
      <formula>AND(BR37&gt;=1,ER37&lt;&gt;0, GetEquPower(C37,BL37, CS37, FQ37)=0)</formula>
    </cfRule>
    <cfRule type="expression" dxfId="5237" priority="5218">
      <formula>AND(BR37&gt;=1,ER37&lt;&gt;GetEquPower(C37,BL37, CS37, FQ37))</formula>
    </cfRule>
  </conditionalFormatting>
  <conditionalFormatting sqref="ES37">
    <cfRule type="expression" dxfId="5236" priority="5219">
      <formula>AND(BR37&gt;=2,ES37&lt;&gt;0, GetEquPower(C37,BL37, CT37, FQ37)=0)</formula>
    </cfRule>
    <cfRule type="expression" dxfId="5235" priority="5220">
      <formula>AND(BR37&gt;=2,ES37&lt;&gt;GetEquPower(C37,BL37, CT37, FQ37))</formula>
    </cfRule>
  </conditionalFormatting>
  <conditionalFormatting sqref="ET37">
    <cfRule type="expression" dxfId="5234" priority="5221">
      <formula>AND(BR37&gt;=3,ET37&lt;&gt;0, GetEquPower(C37,BL37, CU37, FQ37)=0)</formula>
    </cfRule>
    <cfRule type="expression" dxfId="5233" priority="5222">
      <formula>AND(BR37&gt;=3,ET37&lt;&gt;GetEquPower(C37,BL37, CU37, FQ37))</formula>
    </cfRule>
  </conditionalFormatting>
  <conditionalFormatting sqref="EY37">
    <cfRule type="expression" dxfId="5232" priority="5223">
      <formula>AND(BS37&gt;=1,EY37&lt;&gt;0, GetEquPower(C37,BM37, CY37, FR37)=0)</formula>
    </cfRule>
    <cfRule type="expression" dxfId="5231" priority="5224">
      <formula>AND(BS37&gt;=1,EY37&lt;&gt;GetEquPower(C37,BM37, CY37, FR37))</formula>
    </cfRule>
  </conditionalFormatting>
  <conditionalFormatting sqref="EZ37">
    <cfRule type="expression" dxfId="5230" priority="5225">
      <formula>AND(BS37&gt;=2,EZ37&lt;&gt;0, GetEquPower(C37,BM37, CZ37, FR37)=0)</formula>
    </cfRule>
    <cfRule type="expression" dxfId="5229" priority="5226">
      <formula>AND(BS37&gt;=2,EZ37&lt;&gt;GetEquPower(C37,BM37, CZ37, FR37))</formula>
    </cfRule>
  </conditionalFormatting>
  <conditionalFormatting sqref="FA37">
    <cfRule type="expression" dxfId="5228" priority="5227">
      <formula>AND(BS37&gt;=3,FA37&lt;&gt;0, GetEquPower(C37,BM37, DA37, FR37)=0)</formula>
    </cfRule>
    <cfRule type="expression" dxfId="5227" priority="5228">
      <formula>AND(BS37&gt;=3,FA37&lt;&gt;GetEquPower(C37,BM37, DA37, FR37))</formula>
    </cfRule>
  </conditionalFormatting>
  <conditionalFormatting sqref="FF37">
    <cfRule type="expression" dxfId="5226" priority="5229">
      <formula>AND(BT37&gt;=1,FF37&lt;&gt;0, GetEquPower(C37,BN37, DE37, FS37)=0)</formula>
    </cfRule>
    <cfRule type="expression" dxfId="5225" priority="5230">
      <formula>AND(BT37&gt;=1,FF37&lt;&gt;GetEquPower(C37,BN37, DE37, FS37))</formula>
    </cfRule>
  </conditionalFormatting>
  <conditionalFormatting sqref="FG37">
    <cfRule type="expression" dxfId="5224" priority="5231">
      <formula>AND(BT37&gt;=2,FG37&lt;&gt;0, GetEquPower(C37,BN37, DF37, FS37)=0)</formula>
    </cfRule>
    <cfRule type="expression" dxfId="5223" priority="5232">
      <formula>AND(BT37&gt;=2,FG37&lt;&gt;GetEquPower(C37,BN37, DF37, FS37))</formula>
    </cfRule>
  </conditionalFormatting>
  <conditionalFormatting sqref="FH37">
    <cfRule type="expression" dxfId="5222" priority="5233">
      <formula>AND(BT37&gt;=3,FH37&lt;&gt;0, GetEquPower(C37,BN37, DG37, FS37)=0)</formula>
    </cfRule>
    <cfRule type="expression" dxfId="5221" priority="5234">
      <formula>AND(BT37&gt;=3,FH37&lt;&gt;GetEquPower(C37,BN37, DG37, FS37))</formula>
    </cfRule>
  </conditionalFormatting>
  <conditionalFormatting sqref="DZ37">
    <cfRule type="expression" dxfId="5220" priority="5235">
      <formula>AND(BO37&gt;=4,DZ37&lt;&gt;0, GetEquPower(C37,BI37, CD37, FN37)=0)</formula>
    </cfRule>
    <cfRule type="expression" dxfId="5219" priority="5236">
      <formula>AND(BO37&gt;=4, DZ37&lt;&gt;GetEquPower(C37,BI37, CD37, FN37))</formula>
    </cfRule>
  </conditionalFormatting>
  <conditionalFormatting sqref="EG37">
    <cfRule type="expression" dxfId="5218" priority="5237">
      <formula>AND(BP37&gt;=4,EG37&lt;&gt;0, GetEquPower(C37,BJ37, CJ37, FO37)=0)</formula>
    </cfRule>
    <cfRule type="expression" dxfId="5217" priority="5238">
      <formula>AND(BP37&gt;=4,EG37&lt;&gt;GetEquPower(C37,BJ37, CJ37, FO37))</formula>
    </cfRule>
  </conditionalFormatting>
  <conditionalFormatting sqref="EN37">
    <cfRule type="expression" dxfId="5216" priority="5239">
      <formula>AND(BQ37&gt;=4,EN37&lt;&gt;0, GetEquPower(C37,BK37, CP37, FP37)=0)</formula>
    </cfRule>
    <cfRule type="expression" dxfId="5215" priority="5240">
      <formula xml:space="preserve"> AND(BQ37&gt;=4,EN37&lt;&gt;GetEquPower(C37,BK37, CP37, FP37))</formula>
    </cfRule>
  </conditionalFormatting>
  <conditionalFormatting sqref="EU37">
    <cfRule type="expression" dxfId="5214" priority="5241">
      <formula>AND(BR37&gt;=4,EU37&lt;&gt;0, GetEquPower(C37,BL37, CV37, FQ37)=0)</formula>
    </cfRule>
    <cfRule type="expression" dxfId="5213" priority="5242">
      <formula>AND(BR37&gt;=4,EU37&lt;&gt;GetEquPower(C37,BL37, CV37, FQ37))</formula>
    </cfRule>
  </conditionalFormatting>
  <conditionalFormatting sqref="FB37">
    <cfRule type="expression" dxfId="5212" priority="5243">
      <formula>AND(BS37&gt;=4,FB37&lt;&gt;0, GetEquPower(C37,BM37, DB37, FR37)=0)</formula>
    </cfRule>
    <cfRule type="expression" dxfId="5211" priority="5244">
      <formula>AND(BS37&gt;=4,FB37&lt;&gt;GetEquPower(C37,BM37, DB37, FR37))</formula>
    </cfRule>
  </conditionalFormatting>
  <conditionalFormatting sqref="FI37">
    <cfRule type="expression" dxfId="5210" priority="5245">
      <formula>AND(BT37&gt;=4,FI37&lt;&gt;0, GetEquPower(C37,BN37, DH37, FS37)=0)</formula>
    </cfRule>
    <cfRule type="expression" dxfId="5209" priority="5246">
      <formula>AND(BT37&gt;=4,FI37&lt;&gt;GetEquPower(C37,BN37, DH37, FS37))</formula>
    </cfRule>
  </conditionalFormatting>
  <conditionalFormatting sqref="EA37">
    <cfRule type="expression" dxfId="5208" priority="5247">
      <formula>AND(BO37&gt;=5,EA37&lt;&gt;0, GetEquPower(C37,BI37, CE37, FN37)=0)</formula>
    </cfRule>
    <cfRule type="expression" dxfId="5207" priority="5248">
      <formula>AND(BO37&gt;=5, EA37&lt;&gt;GetEquPower(C37,BI37, CE37, FN37))</formula>
    </cfRule>
  </conditionalFormatting>
  <conditionalFormatting sqref="EB37">
    <cfRule type="expression" dxfId="5206" priority="5249">
      <formula>AND(BO37&gt;=6,EB37&lt;&gt;0, GetEquPower(C37,BI37, CF37, FN37)=0)</formula>
    </cfRule>
    <cfRule type="expression" dxfId="5205" priority="5250">
      <formula>AND(BO37&gt;=6, EB37&lt;&gt;GetEquPower(C37,BI37, CF37, FN37))</formula>
    </cfRule>
  </conditionalFormatting>
  <conditionalFormatting sqref="EH37">
    <cfRule type="expression" dxfId="5204" priority="5251">
      <formula>AND(BP37&gt;=5,EH37&lt;&gt;0, GetEquPower(C37,BJ37, CK37, FO37)=0)</formula>
    </cfRule>
    <cfRule type="expression" dxfId="5203" priority="5252">
      <formula>AND(BP37&gt;=5,EH37&lt;&gt;GetEquPower(C37,BJ37, CK37, FO37))</formula>
    </cfRule>
  </conditionalFormatting>
  <conditionalFormatting sqref="EI37">
    <cfRule type="expression" dxfId="5202" priority="5253">
      <formula>AND(BP37&gt;=6,EI37&lt;&gt;0, GetEquPower(C37,BJ37, CL37, FO37)=0)</formula>
    </cfRule>
    <cfRule type="expression" dxfId="5201" priority="5254">
      <formula>AND(BP37&gt;=6,EI37&lt;&gt;GetEquPower(C37,BJ37, CL37, FO37))</formula>
    </cfRule>
  </conditionalFormatting>
  <conditionalFormatting sqref="EO37">
    <cfRule type="expression" dxfId="5200" priority="5255">
      <formula>AND(BQ37&gt;=5,EO37&lt;&gt;0, GetEquPower(C37,BK37, CQ37, FP37)=0)</formula>
    </cfRule>
    <cfRule type="expression" dxfId="5199" priority="5256">
      <formula xml:space="preserve"> AND(BQ37&gt;=5,EO37&lt;&gt;GetEquPower(C37,BK37, CQ37, FP37))</formula>
    </cfRule>
  </conditionalFormatting>
  <conditionalFormatting sqref="EP37">
    <cfRule type="expression" dxfId="5198" priority="5257">
      <formula>AND(BQ37&gt;=6,EP37&lt;&gt;0, GetEquPower(C37,BK37, CR37, FP37)=0)</formula>
    </cfRule>
    <cfRule type="expression" dxfId="5197" priority="5258">
      <formula xml:space="preserve"> AND(BQ37&gt;=6,EP37&lt;&gt;GetEquPower(C37,BK37, CR37, FP37))</formula>
    </cfRule>
  </conditionalFormatting>
  <conditionalFormatting sqref="EV37">
    <cfRule type="expression" dxfId="5196" priority="5259">
      <formula>AND(BR37&gt;=5,EV37&lt;&gt;0, GetEquPower(C37,BL37, CW37, FQ37)=0)</formula>
    </cfRule>
    <cfRule type="expression" dxfId="5195" priority="5260">
      <formula>AND(BR37&gt;=5,EV37&lt;&gt;GetEquPower(C37,BL37, CW37, FQ37))</formula>
    </cfRule>
  </conditionalFormatting>
  <conditionalFormatting sqref="EW37">
    <cfRule type="expression" dxfId="5194" priority="5261">
      <formula>AND(BR37&gt;=6,EW37&lt;&gt;0, GetEquPower(C37,BL37, CX37, FQ37)=0)</formula>
    </cfRule>
    <cfRule type="expression" dxfId="5193" priority="5262">
      <formula>AND(BR37&gt;=6,EW37&lt;&gt;GetEquPower(C37,BL37, CX37, FQ37))</formula>
    </cfRule>
  </conditionalFormatting>
  <conditionalFormatting sqref="FC37">
    <cfRule type="expression" dxfId="5192" priority="5263">
      <formula>AND(BS37&gt;=5,FC37&lt;&gt;0, GetEquPower(C37,BM37, DC37, FR37)=0)</formula>
    </cfRule>
    <cfRule type="expression" dxfId="5191" priority="5264">
      <formula>AND(BS37&gt;=5,FC37&lt;&gt;GetEquPower(C37,BM37, DC37, FR37))</formula>
    </cfRule>
  </conditionalFormatting>
  <conditionalFormatting sqref="FD37">
    <cfRule type="expression" dxfId="5190" priority="5265">
      <formula>AND(BS37&gt;=6,FD37&lt;&gt;0, GetEquPower(C37,BM37, DD37, FR37)=0)</formula>
    </cfRule>
    <cfRule type="expression" dxfId="5189" priority="5266">
      <formula>AND(BS37&gt;=6,FD37&lt;&gt;GetEquPower(C37,BM37, DD37, FR37))</formula>
    </cfRule>
  </conditionalFormatting>
  <conditionalFormatting sqref="FJ37">
    <cfRule type="expression" dxfId="5188" priority="5267">
      <formula>AND(BT37&gt;=5,FJ37&lt;&gt;0, GetEquPower(C37,BN37, DI37, FS37)=0)</formula>
    </cfRule>
    <cfRule type="expression" dxfId="5187" priority="5268">
      <formula>AND(BT37&gt;=5,FJ37&lt;&gt;GetEquPower(C37,BN37, DI37, FS37))</formula>
    </cfRule>
  </conditionalFormatting>
  <conditionalFormatting sqref="FK37">
    <cfRule type="expression" dxfId="5186" priority="5269">
      <formula>AND(BT37&gt;=6,FK37&lt;&gt;0, GetEquPower(C37,BN37, DJ37, FS37)=0)</formula>
    </cfRule>
    <cfRule type="expression" dxfId="5185" priority="5270">
      <formula>AND(BT37&gt;=6,FK37&lt;&gt;GetEquPower(C37,BN37, DJ37, FS37))</formula>
    </cfRule>
  </conditionalFormatting>
  <conditionalFormatting sqref="F38">
    <cfRule type="expression" dxfId="5184" priority="5113">
      <formula>F38&lt;&gt;RIGHT(SUBSTITUTE(E38,".",""),LEN(F38))</formula>
    </cfRule>
  </conditionalFormatting>
  <conditionalFormatting sqref="X38">
    <cfRule type="expression" dxfId="5183" priority="5107">
      <formula xml:space="preserve"> NOT(ISLOGICAL($X$2))</formula>
    </cfRule>
    <cfRule type="expression" dxfId="5182" priority="5112">
      <formula>AND(X38=TRUE,W38=FALSE)</formula>
    </cfRule>
  </conditionalFormatting>
  <conditionalFormatting sqref="Y38">
    <cfRule type="expression" dxfId="5181" priority="5111">
      <formula>OR(AND(X38=FALSE,INT(Y38)&gt;0),AND(X38=TRUE,INT(Y38)&lt;=0))</formula>
    </cfRule>
  </conditionalFormatting>
  <conditionalFormatting sqref="AA38">
    <cfRule type="expression" dxfId="5180" priority="5110">
      <formula>AND(Z38=FALSE,AA38&gt;0)</formula>
    </cfRule>
  </conditionalFormatting>
  <conditionalFormatting sqref="BV38:HY38">
    <cfRule type="containsErrors" dxfId="5179" priority="5109">
      <formula>ISERROR(BV38)</formula>
    </cfRule>
  </conditionalFormatting>
  <conditionalFormatting sqref="W38">
    <cfRule type="expression" dxfId="5178" priority="5108">
      <formula xml:space="preserve"> NOT(ISLOGICAL(W38))</formula>
    </cfRule>
  </conditionalFormatting>
  <conditionalFormatting sqref="Z38">
    <cfRule type="expression" dxfId="5177" priority="5106">
      <formula>NOT(ISLOGICAL($Z$2))</formula>
    </cfRule>
  </conditionalFormatting>
  <conditionalFormatting sqref="AB38">
    <cfRule type="expression" dxfId="5176" priority="5105">
      <formula>NOT(ISLOGICAL($AB$2))</formula>
    </cfRule>
  </conditionalFormatting>
  <conditionalFormatting sqref="AC38">
    <cfRule type="expression" dxfId="5175" priority="5104">
      <formula>NOT(ISLOGICAL($AC$2))</formula>
    </cfRule>
  </conditionalFormatting>
  <conditionalFormatting sqref="B38:BU38">
    <cfRule type="containsErrors" dxfId="5174" priority="5103">
      <formula>ISERROR(B38)</formula>
    </cfRule>
  </conditionalFormatting>
  <conditionalFormatting sqref="I38">
    <cfRule type="expression" dxfId="5173" priority="5102">
      <formula>NOT(ISNUMBER($I$2))</formula>
    </cfRule>
  </conditionalFormatting>
  <conditionalFormatting sqref="D38">
    <cfRule type="expression" dxfId="5172" priority="5101">
      <formula>ISBLANK($D$2)</formula>
    </cfRule>
  </conditionalFormatting>
  <conditionalFormatting sqref="DW38">
    <cfRule type="expression" dxfId="5171" priority="5114">
      <formula>AND(BO38&gt;=1,DW38&lt;&gt;0, GetEquPower(C38,BI38, CA38, FN38)=0)</formula>
    </cfRule>
    <cfRule type="expression" dxfId="5170" priority="5115">
      <formula>AND(BO38&gt;=1,DW38&lt;&gt;GetEquPower(C38,BI38, CA38, FN38))</formula>
    </cfRule>
  </conditionalFormatting>
  <conditionalFormatting sqref="DX38">
    <cfRule type="expression" dxfId="5169" priority="5116">
      <formula>AND(BO38&gt;=2,DX38&lt;&gt;0, GetEquPower(C38,BI38, CB38, FN38)=0)</formula>
    </cfRule>
    <cfRule type="expression" dxfId="5168" priority="5117">
      <formula>AND(BO38&gt;=2,DX38&lt;&gt;GetEquPower(C38,BI38, CB38, FN38))</formula>
    </cfRule>
  </conditionalFormatting>
  <conditionalFormatting sqref="DY38">
    <cfRule type="expression" dxfId="5167" priority="5118">
      <formula>AND(BO38&gt;=3,DY38&lt;&gt;0, GetEquPower(C38,BI38, CC38, FN38)=0)</formula>
    </cfRule>
    <cfRule type="expression" dxfId="5166" priority="5119">
      <formula>AND(BO38&gt;=3,DY38&lt;&gt;GetEquPower(C38,BI38, CC38, FN38))</formula>
    </cfRule>
  </conditionalFormatting>
  <conditionalFormatting sqref="ED38">
    <cfRule type="expression" dxfId="5165" priority="5120">
      <formula>AND(BP38&gt;=1,ED38&lt;&gt;0, GetEquPower(C38,BJ38, CG38, FO38)=0)</formula>
    </cfRule>
    <cfRule type="expression" dxfId="5164" priority="5121">
      <formula>AND(BP38&gt;=1,ED38&lt;&gt;GetEquPower(C38,BJ38, CG38, FO38))</formula>
    </cfRule>
  </conditionalFormatting>
  <conditionalFormatting sqref="EE38">
    <cfRule type="expression" dxfId="5163" priority="5122">
      <formula>AND(BP38&gt;=2,EE38&lt;&gt;0, GetEquPower(C38,BJ38, CH38, FO38)=0)</formula>
    </cfRule>
    <cfRule type="expression" dxfId="5162" priority="5123">
      <formula>AND(BP38&gt;=2,EE38&lt;&gt;GetEquPower(C38,BJ38, CH38, FO38))</formula>
    </cfRule>
  </conditionalFormatting>
  <conditionalFormatting sqref="EF38">
    <cfRule type="expression" dxfId="5161" priority="5124">
      <formula>AND(BP38&gt;=3,EF38&lt;&gt;0, GetEquPower(C38,BJ38, CI38, FO38)=0)</formula>
    </cfRule>
    <cfRule type="expression" dxfId="5160" priority="5125">
      <formula>AND(BP38&gt;=3,EF38&lt;&gt;GetEquPower(C38,BJ38, CI38, FO38))</formula>
    </cfRule>
  </conditionalFormatting>
  <conditionalFormatting sqref="EK38">
    <cfRule type="expression" dxfId="5159" priority="5126">
      <formula>AND(BQ38&gt;=1,EK38&lt;&gt;0, GetEquPower(C38,BK38, CM38, FP38)=0)</formula>
    </cfRule>
    <cfRule type="expression" dxfId="5158" priority="5127">
      <formula>AND(BQ38&gt;=1,EK38&lt;&gt;GetEquPower(C38,BK38, CM38, FP38))</formula>
    </cfRule>
  </conditionalFormatting>
  <conditionalFormatting sqref="EL38">
    <cfRule type="expression" dxfId="5157" priority="5128">
      <formula>AND(BQ38&gt;=2,EL38&lt;&gt;0, GetEquPower(C38,BK38, CN38, FP38)=0)</formula>
    </cfRule>
    <cfRule type="expression" dxfId="5156" priority="5129">
      <formula xml:space="preserve"> AND(BQ38&gt;=2,EL38&lt;&gt;GetEquPower(C38,BK38, CN38, FP38))</formula>
    </cfRule>
  </conditionalFormatting>
  <conditionalFormatting sqref="EM38">
    <cfRule type="expression" dxfId="5155" priority="5130">
      <formula>AND(BQ38&gt;=3,EM38&lt;&gt;0, GetEquPower(C38,BK38, CO38, FP38)=0)</formula>
    </cfRule>
    <cfRule type="expression" dxfId="5154" priority="5131">
      <formula xml:space="preserve"> AND(BQ38&gt;=3,EM38&lt;&gt;GetEquPower(C38,BK38, CO38, FP38))</formula>
    </cfRule>
  </conditionalFormatting>
  <conditionalFormatting sqref="ER38">
    <cfRule type="expression" dxfId="5153" priority="5132">
      <formula>AND(BR38&gt;=1,ER38&lt;&gt;0, GetEquPower(C38,BL38, CS38, FQ38)=0)</formula>
    </cfRule>
    <cfRule type="expression" dxfId="5152" priority="5133">
      <formula>AND(BR38&gt;=1,ER38&lt;&gt;GetEquPower(C38,BL38, CS38, FQ38))</formula>
    </cfRule>
  </conditionalFormatting>
  <conditionalFormatting sqref="ES38">
    <cfRule type="expression" dxfId="5151" priority="5134">
      <formula>AND(BR38&gt;=2,ES38&lt;&gt;0, GetEquPower(C38,BL38, CT38, FQ38)=0)</formula>
    </cfRule>
    <cfRule type="expression" dxfId="5150" priority="5135">
      <formula>AND(BR38&gt;=2,ES38&lt;&gt;GetEquPower(C38,BL38, CT38, FQ38))</formula>
    </cfRule>
  </conditionalFormatting>
  <conditionalFormatting sqref="ET38">
    <cfRule type="expression" dxfId="5149" priority="5136">
      <formula>AND(BR38&gt;=3,ET38&lt;&gt;0, GetEquPower(C38,BL38, CU38, FQ38)=0)</formula>
    </cfRule>
    <cfRule type="expression" dxfId="5148" priority="5137">
      <formula>AND(BR38&gt;=3,ET38&lt;&gt;GetEquPower(C38,BL38, CU38, FQ38))</formula>
    </cfRule>
  </conditionalFormatting>
  <conditionalFormatting sqref="EY38">
    <cfRule type="expression" dxfId="5147" priority="5138">
      <formula>AND(BS38&gt;=1,EY38&lt;&gt;0, GetEquPower(C38,BM38, CY38, FR38)=0)</formula>
    </cfRule>
    <cfRule type="expression" dxfId="5146" priority="5139">
      <formula>AND(BS38&gt;=1,EY38&lt;&gt;GetEquPower(C38,BM38, CY38, FR38))</formula>
    </cfRule>
  </conditionalFormatting>
  <conditionalFormatting sqref="EZ38">
    <cfRule type="expression" dxfId="5145" priority="5140">
      <formula>AND(BS38&gt;=2,EZ38&lt;&gt;0, GetEquPower(C38,BM38, CZ38, FR38)=0)</formula>
    </cfRule>
    <cfRule type="expression" dxfId="5144" priority="5141">
      <formula>AND(BS38&gt;=2,EZ38&lt;&gt;GetEquPower(C38,BM38, CZ38, FR38))</formula>
    </cfRule>
  </conditionalFormatting>
  <conditionalFormatting sqref="FA38">
    <cfRule type="expression" dxfId="5143" priority="5142">
      <formula>AND(BS38&gt;=3,FA38&lt;&gt;0, GetEquPower(C38,BM38, DA38, FR38)=0)</formula>
    </cfRule>
    <cfRule type="expression" dxfId="5142" priority="5143">
      <formula>AND(BS38&gt;=3,FA38&lt;&gt;GetEquPower(C38,BM38, DA38, FR38))</formula>
    </cfRule>
  </conditionalFormatting>
  <conditionalFormatting sqref="FF38">
    <cfRule type="expression" dxfId="5141" priority="5144">
      <formula>AND(BT38&gt;=1,FF38&lt;&gt;0, GetEquPower(C38,BN38, DE38, FS38)=0)</formula>
    </cfRule>
    <cfRule type="expression" dxfId="5140" priority="5145">
      <formula>AND(BT38&gt;=1,FF38&lt;&gt;GetEquPower(C38,BN38, DE38, FS38))</formula>
    </cfRule>
  </conditionalFormatting>
  <conditionalFormatting sqref="FG38">
    <cfRule type="expression" dxfId="5139" priority="5146">
      <formula>AND(BT38&gt;=2,FG38&lt;&gt;0, GetEquPower(C38,BN38, DF38, FS38)=0)</formula>
    </cfRule>
    <cfRule type="expression" dxfId="5138" priority="5147">
      <formula>AND(BT38&gt;=2,FG38&lt;&gt;GetEquPower(C38,BN38, DF38, FS38))</formula>
    </cfRule>
  </conditionalFormatting>
  <conditionalFormatting sqref="FH38">
    <cfRule type="expression" dxfId="5137" priority="5148">
      <formula>AND(BT38&gt;=3,FH38&lt;&gt;0, GetEquPower(C38,BN38, DG38, FS38)=0)</formula>
    </cfRule>
    <cfRule type="expression" dxfId="5136" priority="5149">
      <formula>AND(BT38&gt;=3,FH38&lt;&gt;GetEquPower(C38,BN38, DG38, FS38))</formula>
    </cfRule>
  </conditionalFormatting>
  <conditionalFormatting sqref="DZ38">
    <cfRule type="expression" dxfId="5135" priority="5150">
      <formula>AND(BO38&gt;=4,DZ38&lt;&gt;0, GetEquPower(C38,BI38, CD38, FN38)=0)</formula>
    </cfRule>
    <cfRule type="expression" dxfId="5134" priority="5151">
      <formula>AND(BO38&gt;=4, DZ38&lt;&gt;GetEquPower(C38,BI38, CD38, FN38))</formula>
    </cfRule>
  </conditionalFormatting>
  <conditionalFormatting sqref="EG38">
    <cfRule type="expression" dxfId="5133" priority="5152">
      <formula>AND(BP38&gt;=4,EG38&lt;&gt;0, GetEquPower(C38,BJ38, CJ38, FO38)=0)</formula>
    </cfRule>
    <cfRule type="expression" dxfId="5132" priority="5153">
      <formula>AND(BP38&gt;=4,EG38&lt;&gt;GetEquPower(C38,BJ38, CJ38, FO38))</formula>
    </cfRule>
  </conditionalFormatting>
  <conditionalFormatting sqref="EN38">
    <cfRule type="expression" dxfId="5131" priority="5154">
      <formula>AND(BQ38&gt;=4,EN38&lt;&gt;0, GetEquPower(C38,BK38, CP38, FP38)=0)</formula>
    </cfRule>
    <cfRule type="expression" dxfId="5130" priority="5155">
      <formula xml:space="preserve"> AND(BQ38&gt;=4,EN38&lt;&gt;GetEquPower(C38,BK38, CP38, FP38))</formula>
    </cfRule>
  </conditionalFormatting>
  <conditionalFormatting sqref="EU38">
    <cfRule type="expression" dxfId="5129" priority="5156">
      <formula>AND(BR38&gt;=4,EU38&lt;&gt;0, GetEquPower(C38,BL38, CV38, FQ38)=0)</formula>
    </cfRule>
    <cfRule type="expression" dxfId="5128" priority="5157">
      <formula>AND(BR38&gt;=4,EU38&lt;&gt;GetEquPower(C38,BL38, CV38, FQ38))</formula>
    </cfRule>
  </conditionalFormatting>
  <conditionalFormatting sqref="FB38">
    <cfRule type="expression" dxfId="5127" priority="5158">
      <formula>AND(BS38&gt;=4,FB38&lt;&gt;0, GetEquPower(C38,BM38, DB38, FR38)=0)</formula>
    </cfRule>
    <cfRule type="expression" dxfId="5126" priority="5159">
      <formula>AND(BS38&gt;=4,FB38&lt;&gt;GetEquPower(C38,BM38, DB38, FR38))</formula>
    </cfRule>
  </conditionalFormatting>
  <conditionalFormatting sqref="FI38">
    <cfRule type="expression" dxfId="5125" priority="5160">
      <formula>AND(BT38&gt;=4,FI38&lt;&gt;0, GetEquPower(C38,BN38, DH38, FS38)=0)</formula>
    </cfRule>
    <cfRule type="expression" dxfId="5124" priority="5161">
      <formula>AND(BT38&gt;=4,FI38&lt;&gt;GetEquPower(C38,BN38, DH38, FS38))</formula>
    </cfRule>
  </conditionalFormatting>
  <conditionalFormatting sqref="EA38">
    <cfRule type="expression" dxfId="5123" priority="5162">
      <formula>AND(BO38&gt;=5,EA38&lt;&gt;0, GetEquPower(C38,BI38, CE38, FN38)=0)</formula>
    </cfRule>
    <cfRule type="expression" dxfId="5122" priority="5163">
      <formula>AND(BO38&gt;=5, EA38&lt;&gt;GetEquPower(C38,BI38, CE38, FN38))</formula>
    </cfRule>
  </conditionalFormatting>
  <conditionalFormatting sqref="EB38">
    <cfRule type="expression" dxfId="5121" priority="5164">
      <formula>AND(BO38&gt;=6,EB38&lt;&gt;0, GetEquPower(C38,BI38, CF38, FN38)=0)</formula>
    </cfRule>
    <cfRule type="expression" dxfId="5120" priority="5165">
      <formula>AND(BO38&gt;=6, EB38&lt;&gt;GetEquPower(C38,BI38, CF38, FN38))</formula>
    </cfRule>
  </conditionalFormatting>
  <conditionalFormatting sqref="EH38">
    <cfRule type="expression" dxfId="5119" priority="5166">
      <formula>AND(BP38&gt;=5,EH38&lt;&gt;0, GetEquPower(C38,BJ38, CK38, FO38)=0)</formula>
    </cfRule>
    <cfRule type="expression" dxfId="5118" priority="5167">
      <formula>AND(BP38&gt;=5,EH38&lt;&gt;GetEquPower(C38,BJ38, CK38, FO38))</formula>
    </cfRule>
  </conditionalFormatting>
  <conditionalFormatting sqref="EI38">
    <cfRule type="expression" dxfId="5117" priority="5168">
      <formula>AND(BP38&gt;=6,EI38&lt;&gt;0, GetEquPower(C38,BJ38, CL38, FO38)=0)</formula>
    </cfRule>
    <cfRule type="expression" dxfId="5116" priority="5169">
      <formula>AND(BP38&gt;=6,EI38&lt;&gt;GetEquPower(C38,BJ38, CL38, FO38))</formula>
    </cfRule>
  </conditionalFormatting>
  <conditionalFormatting sqref="EO38">
    <cfRule type="expression" dxfId="5115" priority="5170">
      <formula>AND(BQ38&gt;=5,EO38&lt;&gt;0, GetEquPower(C38,BK38, CQ38, FP38)=0)</formula>
    </cfRule>
    <cfRule type="expression" dxfId="5114" priority="5171">
      <formula xml:space="preserve"> AND(BQ38&gt;=5,EO38&lt;&gt;GetEquPower(C38,BK38, CQ38, FP38))</formula>
    </cfRule>
  </conditionalFormatting>
  <conditionalFormatting sqref="EP38">
    <cfRule type="expression" dxfId="5113" priority="5172">
      <formula>AND(BQ38&gt;=6,EP38&lt;&gt;0, GetEquPower(C38,BK38, CR38, FP38)=0)</formula>
    </cfRule>
    <cfRule type="expression" dxfId="5112" priority="5173">
      <formula xml:space="preserve"> AND(BQ38&gt;=6,EP38&lt;&gt;GetEquPower(C38,BK38, CR38, FP38))</formula>
    </cfRule>
  </conditionalFormatting>
  <conditionalFormatting sqref="EV38">
    <cfRule type="expression" dxfId="5111" priority="5174">
      <formula>AND(BR38&gt;=5,EV38&lt;&gt;0, GetEquPower(C38,BL38, CW38, FQ38)=0)</formula>
    </cfRule>
    <cfRule type="expression" dxfId="5110" priority="5175">
      <formula>AND(BR38&gt;=5,EV38&lt;&gt;GetEquPower(C38,BL38, CW38, FQ38))</formula>
    </cfRule>
  </conditionalFormatting>
  <conditionalFormatting sqref="EW38">
    <cfRule type="expression" dxfId="5109" priority="5176">
      <formula>AND(BR38&gt;=6,EW38&lt;&gt;0, GetEquPower(C38,BL38, CX38, FQ38)=0)</formula>
    </cfRule>
    <cfRule type="expression" dxfId="5108" priority="5177">
      <formula>AND(BR38&gt;=6,EW38&lt;&gt;GetEquPower(C38,BL38, CX38, FQ38))</formula>
    </cfRule>
  </conditionalFormatting>
  <conditionalFormatting sqref="FC38">
    <cfRule type="expression" dxfId="5107" priority="5178">
      <formula>AND(BS38&gt;=5,FC38&lt;&gt;0, GetEquPower(C38,BM38, DC38, FR38)=0)</formula>
    </cfRule>
    <cfRule type="expression" dxfId="5106" priority="5179">
      <formula>AND(BS38&gt;=5,FC38&lt;&gt;GetEquPower(C38,BM38, DC38, FR38))</formula>
    </cfRule>
  </conditionalFormatting>
  <conditionalFormatting sqref="FD38">
    <cfRule type="expression" dxfId="5105" priority="5180">
      <formula>AND(BS38&gt;=6,FD38&lt;&gt;0, GetEquPower(C38,BM38, DD38, FR38)=0)</formula>
    </cfRule>
    <cfRule type="expression" dxfId="5104" priority="5181">
      <formula>AND(BS38&gt;=6,FD38&lt;&gt;GetEquPower(C38,BM38, DD38, FR38))</formula>
    </cfRule>
  </conditionalFormatting>
  <conditionalFormatting sqref="FJ38">
    <cfRule type="expression" dxfId="5103" priority="5182">
      <formula>AND(BT38&gt;=5,FJ38&lt;&gt;0, GetEquPower(C38,BN38, DI38, FS38)=0)</formula>
    </cfRule>
    <cfRule type="expression" dxfId="5102" priority="5183">
      <formula>AND(BT38&gt;=5,FJ38&lt;&gt;GetEquPower(C38,BN38, DI38, FS38))</formula>
    </cfRule>
  </conditionalFormatting>
  <conditionalFormatting sqref="FK38">
    <cfRule type="expression" dxfId="5101" priority="5184">
      <formula>AND(BT38&gt;=6,FK38&lt;&gt;0, GetEquPower(C38,BN38, DJ38, FS38)=0)</formula>
    </cfRule>
    <cfRule type="expression" dxfId="5100" priority="5185">
      <formula>AND(BT38&gt;=6,FK38&lt;&gt;GetEquPower(C38,BN38, DJ38, FS38))</formula>
    </cfRule>
  </conditionalFormatting>
  <conditionalFormatting sqref="F39">
    <cfRule type="expression" dxfId="5099" priority="5028">
      <formula>F39&lt;&gt;RIGHT(SUBSTITUTE(E39,".",""),LEN(F39))</formula>
    </cfRule>
  </conditionalFormatting>
  <conditionalFormatting sqref="X39">
    <cfRule type="expression" dxfId="5098" priority="5022">
      <formula xml:space="preserve"> NOT(ISLOGICAL($X$2))</formula>
    </cfRule>
    <cfRule type="expression" dxfId="5097" priority="5027">
      <formula>AND(X39=TRUE,W39=FALSE)</formula>
    </cfRule>
  </conditionalFormatting>
  <conditionalFormatting sqref="Y39">
    <cfRule type="expression" dxfId="5096" priority="5026">
      <formula>OR(AND(X39=FALSE,INT(Y39)&gt;0),AND(X39=TRUE,INT(Y39)&lt;=0))</formula>
    </cfRule>
  </conditionalFormatting>
  <conditionalFormatting sqref="AA39">
    <cfRule type="expression" dxfId="5095" priority="5025">
      <formula>AND(Z39=FALSE,AA39&gt;0)</formula>
    </cfRule>
  </conditionalFormatting>
  <conditionalFormatting sqref="BV39:HY39">
    <cfRule type="containsErrors" dxfId="5094" priority="5024">
      <formula>ISERROR(BV39)</formula>
    </cfRule>
  </conditionalFormatting>
  <conditionalFormatting sqref="W39">
    <cfRule type="expression" dxfId="5093" priority="5023">
      <formula xml:space="preserve"> NOT(ISLOGICAL(W39))</formula>
    </cfRule>
  </conditionalFormatting>
  <conditionalFormatting sqref="Z39">
    <cfRule type="expression" dxfId="5092" priority="5021">
      <formula>NOT(ISLOGICAL($Z$2))</formula>
    </cfRule>
  </conditionalFormatting>
  <conditionalFormatting sqref="AB39">
    <cfRule type="expression" dxfId="5091" priority="5020">
      <formula>NOT(ISLOGICAL($AB$2))</formula>
    </cfRule>
  </conditionalFormatting>
  <conditionalFormatting sqref="AC39">
    <cfRule type="expression" dxfId="5090" priority="5019">
      <formula>NOT(ISLOGICAL($AC$2))</formula>
    </cfRule>
  </conditionalFormatting>
  <conditionalFormatting sqref="B39:BU39">
    <cfRule type="containsErrors" dxfId="5089" priority="5018">
      <formula>ISERROR(B39)</formula>
    </cfRule>
  </conditionalFormatting>
  <conditionalFormatting sqref="I39">
    <cfRule type="expression" dxfId="5088" priority="5017">
      <formula>NOT(ISNUMBER($I$2))</formula>
    </cfRule>
  </conditionalFormatting>
  <conditionalFormatting sqref="D39">
    <cfRule type="expression" dxfId="5087" priority="5016">
      <formula>ISBLANK($D$2)</formula>
    </cfRule>
  </conditionalFormatting>
  <conditionalFormatting sqref="DW39">
    <cfRule type="expression" dxfId="5086" priority="5029">
      <formula>AND(BO39&gt;=1,DW39&lt;&gt;0, GetEquPower(C39,BI39, CA39, FN39)=0)</formula>
    </cfRule>
    <cfRule type="expression" dxfId="5085" priority="5030">
      <formula>AND(BO39&gt;=1,DW39&lt;&gt;GetEquPower(C39,BI39, CA39, FN39))</formula>
    </cfRule>
  </conditionalFormatting>
  <conditionalFormatting sqref="DX39">
    <cfRule type="expression" dxfId="5084" priority="5031">
      <formula>AND(BO39&gt;=2,DX39&lt;&gt;0, GetEquPower(C39,BI39, CB39, FN39)=0)</formula>
    </cfRule>
    <cfRule type="expression" dxfId="5083" priority="5032">
      <formula>AND(BO39&gt;=2,DX39&lt;&gt;GetEquPower(C39,BI39, CB39, FN39))</formula>
    </cfRule>
  </conditionalFormatting>
  <conditionalFormatting sqref="DY39">
    <cfRule type="expression" dxfId="5082" priority="5033">
      <formula>AND(BO39&gt;=3,DY39&lt;&gt;0, GetEquPower(C39,BI39, CC39, FN39)=0)</formula>
    </cfRule>
    <cfRule type="expression" dxfId="5081" priority="5034">
      <formula>AND(BO39&gt;=3,DY39&lt;&gt;GetEquPower(C39,BI39, CC39, FN39))</formula>
    </cfRule>
  </conditionalFormatting>
  <conditionalFormatting sqref="ED39">
    <cfRule type="expression" dxfId="5080" priority="5035">
      <formula>AND(BP39&gt;=1,ED39&lt;&gt;0, GetEquPower(C39,BJ39, CG39, FO39)=0)</formula>
    </cfRule>
    <cfRule type="expression" dxfId="5079" priority="5036">
      <formula>AND(BP39&gt;=1,ED39&lt;&gt;GetEquPower(C39,BJ39, CG39, FO39))</formula>
    </cfRule>
  </conditionalFormatting>
  <conditionalFormatting sqref="EE39">
    <cfRule type="expression" dxfId="5078" priority="5037">
      <formula>AND(BP39&gt;=2,EE39&lt;&gt;0, GetEquPower(C39,BJ39, CH39, FO39)=0)</formula>
    </cfRule>
    <cfRule type="expression" dxfId="5077" priority="5038">
      <formula>AND(BP39&gt;=2,EE39&lt;&gt;GetEquPower(C39,BJ39, CH39, FO39))</formula>
    </cfRule>
  </conditionalFormatting>
  <conditionalFormatting sqref="EF39">
    <cfRule type="expression" dxfId="5076" priority="5039">
      <formula>AND(BP39&gt;=3,EF39&lt;&gt;0, GetEquPower(C39,BJ39, CI39, FO39)=0)</formula>
    </cfRule>
    <cfRule type="expression" dxfId="5075" priority="5040">
      <formula>AND(BP39&gt;=3,EF39&lt;&gt;GetEquPower(C39,BJ39, CI39, FO39))</formula>
    </cfRule>
  </conditionalFormatting>
  <conditionalFormatting sqref="EK39">
    <cfRule type="expression" dxfId="5074" priority="5041">
      <formula>AND(BQ39&gt;=1,EK39&lt;&gt;0, GetEquPower(C39,BK39, CM39, FP39)=0)</formula>
    </cfRule>
    <cfRule type="expression" dxfId="5073" priority="5042">
      <formula>AND(BQ39&gt;=1,EK39&lt;&gt;GetEquPower(C39,BK39, CM39, FP39))</formula>
    </cfRule>
  </conditionalFormatting>
  <conditionalFormatting sqref="EL39">
    <cfRule type="expression" dxfId="5072" priority="5043">
      <formula>AND(BQ39&gt;=2,EL39&lt;&gt;0, GetEquPower(C39,BK39, CN39, FP39)=0)</formula>
    </cfRule>
    <cfRule type="expression" dxfId="5071" priority="5044">
      <formula xml:space="preserve"> AND(BQ39&gt;=2,EL39&lt;&gt;GetEquPower(C39,BK39, CN39, FP39))</formula>
    </cfRule>
  </conditionalFormatting>
  <conditionalFormatting sqref="EM39">
    <cfRule type="expression" dxfId="5070" priority="5045">
      <formula>AND(BQ39&gt;=3,EM39&lt;&gt;0, GetEquPower(C39,BK39, CO39, FP39)=0)</formula>
    </cfRule>
    <cfRule type="expression" dxfId="5069" priority="5046">
      <formula xml:space="preserve"> AND(BQ39&gt;=3,EM39&lt;&gt;GetEquPower(C39,BK39, CO39, FP39))</formula>
    </cfRule>
  </conditionalFormatting>
  <conditionalFormatting sqref="ER39">
    <cfRule type="expression" dxfId="5068" priority="5047">
      <formula>AND(BR39&gt;=1,ER39&lt;&gt;0, GetEquPower(C39,BL39, CS39, FQ39)=0)</formula>
    </cfRule>
    <cfRule type="expression" dxfId="5067" priority="5048">
      <formula>AND(BR39&gt;=1,ER39&lt;&gt;GetEquPower(C39,BL39, CS39, FQ39))</formula>
    </cfRule>
  </conditionalFormatting>
  <conditionalFormatting sqref="ES39">
    <cfRule type="expression" dxfId="5066" priority="5049">
      <formula>AND(BR39&gt;=2,ES39&lt;&gt;0, GetEquPower(C39,BL39, CT39, FQ39)=0)</formula>
    </cfRule>
    <cfRule type="expression" dxfId="5065" priority="5050">
      <formula>AND(BR39&gt;=2,ES39&lt;&gt;GetEquPower(C39,BL39, CT39, FQ39))</formula>
    </cfRule>
  </conditionalFormatting>
  <conditionalFormatting sqref="ET39">
    <cfRule type="expression" dxfId="5064" priority="5051">
      <formula>AND(BR39&gt;=3,ET39&lt;&gt;0, GetEquPower(C39,BL39, CU39, FQ39)=0)</formula>
    </cfRule>
    <cfRule type="expression" dxfId="5063" priority="5052">
      <formula>AND(BR39&gt;=3,ET39&lt;&gt;GetEquPower(C39,BL39, CU39, FQ39))</formula>
    </cfRule>
  </conditionalFormatting>
  <conditionalFormatting sqref="EY39">
    <cfRule type="expression" dxfId="5062" priority="5053">
      <formula>AND(BS39&gt;=1,EY39&lt;&gt;0, GetEquPower(C39,BM39, CY39, FR39)=0)</formula>
    </cfRule>
    <cfRule type="expression" dxfId="5061" priority="5054">
      <formula>AND(BS39&gt;=1,EY39&lt;&gt;GetEquPower(C39,BM39, CY39, FR39))</formula>
    </cfRule>
  </conditionalFormatting>
  <conditionalFormatting sqref="EZ39">
    <cfRule type="expression" dxfId="5060" priority="5055">
      <formula>AND(BS39&gt;=2,EZ39&lt;&gt;0, GetEquPower(C39,BM39, CZ39, FR39)=0)</formula>
    </cfRule>
    <cfRule type="expression" dxfId="5059" priority="5056">
      <formula>AND(BS39&gt;=2,EZ39&lt;&gt;GetEquPower(C39,BM39, CZ39, FR39))</formula>
    </cfRule>
  </conditionalFormatting>
  <conditionalFormatting sqref="FA39">
    <cfRule type="expression" dxfId="5058" priority="5057">
      <formula>AND(BS39&gt;=3,FA39&lt;&gt;0, GetEquPower(C39,BM39, DA39, FR39)=0)</formula>
    </cfRule>
    <cfRule type="expression" dxfId="5057" priority="5058">
      <formula>AND(BS39&gt;=3,FA39&lt;&gt;GetEquPower(C39,BM39, DA39, FR39))</formula>
    </cfRule>
  </conditionalFormatting>
  <conditionalFormatting sqref="FF39">
    <cfRule type="expression" dxfId="5056" priority="5059">
      <formula>AND(BT39&gt;=1,FF39&lt;&gt;0, GetEquPower(C39,BN39, DE39, FS39)=0)</formula>
    </cfRule>
    <cfRule type="expression" dxfId="5055" priority="5060">
      <formula>AND(BT39&gt;=1,FF39&lt;&gt;GetEquPower(C39,BN39, DE39, FS39))</formula>
    </cfRule>
  </conditionalFormatting>
  <conditionalFormatting sqref="FG39">
    <cfRule type="expression" dxfId="5054" priority="5061">
      <formula>AND(BT39&gt;=2,FG39&lt;&gt;0, GetEquPower(C39,BN39, DF39, FS39)=0)</formula>
    </cfRule>
    <cfRule type="expression" dxfId="5053" priority="5062">
      <formula>AND(BT39&gt;=2,FG39&lt;&gt;GetEquPower(C39,BN39, DF39, FS39))</formula>
    </cfRule>
  </conditionalFormatting>
  <conditionalFormatting sqref="FH39">
    <cfRule type="expression" dxfId="5052" priority="5063">
      <formula>AND(BT39&gt;=3,FH39&lt;&gt;0, GetEquPower(C39,BN39, DG39, FS39)=0)</formula>
    </cfRule>
    <cfRule type="expression" dxfId="5051" priority="5064">
      <formula>AND(BT39&gt;=3,FH39&lt;&gt;GetEquPower(C39,BN39, DG39, FS39))</formula>
    </cfRule>
  </conditionalFormatting>
  <conditionalFormatting sqref="DZ39">
    <cfRule type="expression" dxfId="5050" priority="5065">
      <formula>AND(BO39&gt;=4,DZ39&lt;&gt;0, GetEquPower(C39,BI39, CD39, FN39)=0)</formula>
    </cfRule>
    <cfRule type="expression" dxfId="5049" priority="5066">
      <formula>AND(BO39&gt;=4, DZ39&lt;&gt;GetEquPower(C39,BI39, CD39, FN39))</formula>
    </cfRule>
  </conditionalFormatting>
  <conditionalFormatting sqref="EG39">
    <cfRule type="expression" dxfId="5048" priority="5067">
      <formula>AND(BP39&gt;=4,EG39&lt;&gt;0, GetEquPower(C39,BJ39, CJ39, FO39)=0)</formula>
    </cfRule>
    <cfRule type="expression" dxfId="5047" priority="5068">
      <formula>AND(BP39&gt;=4,EG39&lt;&gt;GetEquPower(C39,BJ39, CJ39, FO39))</formula>
    </cfRule>
  </conditionalFormatting>
  <conditionalFormatting sqref="EN39">
    <cfRule type="expression" dxfId="5046" priority="5069">
      <formula>AND(BQ39&gt;=4,EN39&lt;&gt;0, GetEquPower(C39,BK39, CP39, FP39)=0)</formula>
    </cfRule>
    <cfRule type="expression" dxfId="5045" priority="5070">
      <formula xml:space="preserve"> AND(BQ39&gt;=4,EN39&lt;&gt;GetEquPower(C39,BK39, CP39, FP39))</formula>
    </cfRule>
  </conditionalFormatting>
  <conditionalFormatting sqref="EU39">
    <cfRule type="expression" dxfId="5044" priority="5071">
      <formula>AND(BR39&gt;=4,EU39&lt;&gt;0, GetEquPower(C39,BL39, CV39, FQ39)=0)</formula>
    </cfRule>
    <cfRule type="expression" dxfId="5043" priority="5072">
      <formula>AND(BR39&gt;=4,EU39&lt;&gt;GetEquPower(C39,BL39, CV39, FQ39))</formula>
    </cfRule>
  </conditionalFormatting>
  <conditionalFormatting sqref="FB39">
    <cfRule type="expression" dxfId="5042" priority="5073">
      <formula>AND(BS39&gt;=4,FB39&lt;&gt;0, GetEquPower(C39,BM39, DB39, FR39)=0)</formula>
    </cfRule>
    <cfRule type="expression" dxfId="5041" priority="5074">
      <formula>AND(BS39&gt;=4,FB39&lt;&gt;GetEquPower(C39,BM39, DB39, FR39))</formula>
    </cfRule>
  </conditionalFormatting>
  <conditionalFormatting sqref="FI39">
    <cfRule type="expression" dxfId="5040" priority="5075">
      <formula>AND(BT39&gt;=4,FI39&lt;&gt;0, GetEquPower(C39,BN39, DH39, FS39)=0)</formula>
    </cfRule>
    <cfRule type="expression" dxfId="5039" priority="5076">
      <formula>AND(BT39&gt;=4,FI39&lt;&gt;GetEquPower(C39,BN39, DH39, FS39))</formula>
    </cfRule>
  </conditionalFormatting>
  <conditionalFormatting sqref="EA39">
    <cfRule type="expression" dxfId="5038" priority="5077">
      <formula>AND(BO39&gt;=5,EA39&lt;&gt;0, GetEquPower(C39,BI39, CE39, FN39)=0)</formula>
    </cfRule>
    <cfRule type="expression" dxfId="5037" priority="5078">
      <formula>AND(BO39&gt;=5, EA39&lt;&gt;GetEquPower(C39,BI39, CE39, FN39))</formula>
    </cfRule>
  </conditionalFormatting>
  <conditionalFormatting sqref="EB39">
    <cfRule type="expression" dxfId="5036" priority="5079">
      <formula>AND(BO39&gt;=6,EB39&lt;&gt;0, GetEquPower(C39,BI39, CF39, FN39)=0)</formula>
    </cfRule>
    <cfRule type="expression" dxfId="5035" priority="5080">
      <formula>AND(BO39&gt;=6, EB39&lt;&gt;GetEquPower(C39,BI39, CF39, FN39))</formula>
    </cfRule>
  </conditionalFormatting>
  <conditionalFormatting sqref="EH39">
    <cfRule type="expression" dxfId="5034" priority="5081">
      <formula>AND(BP39&gt;=5,EH39&lt;&gt;0, GetEquPower(C39,BJ39, CK39, FO39)=0)</formula>
    </cfRule>
    <cfRule type="expression" dxfId="5033" priority="5082">
      <formula>AND(BP39&gt;=5,EH39&lt;&gt;GetEquPower(C39,BJ39, CK39, FO39))</formula>
    </cfRule>
  </conditionalFormatting>
  <conditionalFormatting sqref="EI39">
    <cfRule type="expression" dxfId="5032" priority="5083">
      <formula>AND(BP39&gt;=6,EI39&lt;&gt;0, GetEquPower(C39,BJ39, CL39, FO39)=0)</formula>
    </cfRule>
    <cfRule type="expression" dxfId="5031" priority="5084">
      <formula>AND(BP39&gt;=6,EI39&lt;&gt;GetEquPower(C39,BJ39, CL39, FO39))</formula>
    </cfRule>
  </conditionalFormatting>
  <conditionalFormatting sqref="EO39">
    <cfRule type="expression" dxfId="5030" priority="5085">
      <formula>AND(BQ39&gt;=5,EO39&lt;&gt;0, GetEquPower(C39,BK39, CQ39, FP39)=0)</formula>
    </cfRule>
    <cfRule type="expression" dxfId="5029" priority="5086">
      <formula xml:space="preserve"> AND(BQ39&gt;=5,EO39&lt;&gt;GetEquPower(C39,BK39, CQ39, FP39))</formula>
    </cfRule>
  </conditionalFormatting>
  <conditionalFormatting sqref="EP39">
    <cfRule type="expression" dxfId="5028" priority="5087">
      <formula>AND(BQ39&gt;=6,EP39&lt;&gt;0, GetEquPower(C39,BK39, CR39, FP39)=0)</formula>
    </cfRule>
    <cfRule type="expression" dxfId="5027" priority="5088">
      <formula xml:space="preserve"> AND(BQ39&gt;=6,EP39&lt;&gt;GetEquPower(C39,BK39, CR39, FP39))</formula>
    </cfRule>
  </conditionalFormatting>
  <conditionalFormatting sqref="EV39">
    <cfRule type="expression" dxfId="5026" priority="5089">
      <formula>AND(BR39&gt;=5,EV39&lt;&gt;0, GetEquPower(C39,BL39, CW39, FQ39)=0)</formula>
    </cfRule>
    <cfRule type="expression" dxfId="5025" priority="5090">
      <formula>AND(BR39&gt;=5,EV39&lt;&gt;GetEquPower(C39,BL39, CW39, FQ39))</formula>
    </cfRule>
  </conditionalFormatting>
  <conditionalFormatting sqref="EW39">
    <cfRule type="expression" dxfId="5024" priority="5091">
      <formula>AND(BR39&gt;=6,EW39&lt;&gt;0, GetEquPower(C39,BL39, CX39, FQ39)=0)</formula>
    </cfRule>
    <cfRule type="expression" dxfId="5023" priority="5092">
      <formula>AND(BR39&gt;=6,EW39&lt;&gt;GetEquPower(C39,BL39, CX39, FQ39))</formula>
    </cfRule>
  </conditionalFormatting>
  <conditionalFormatting sqref="FC39">
    <cfRule type="expression" dxfId="5022" priority="5093">
      <formula>AND(BS39&gt;=5,FC39&lt;&gt;0, GetEquPower(C39,BM39, DC39, FR39)=0)</formula>
    </cfRule>
    <cfRule type="expression" dxfId="5021" priority="5094">
      <formula>AND(BS39&gt;=5,FC39&lt;&gt;GetEquPower(C39,BM39, DC39, FR39))</formula>
    </cfRule>
  </conditionalFormatting>
  <conditionalFormatting sqref="FD39">
    <cfRule type="expression" dxfId="5020" priority="5095">
      <formula>AND(BS39&gt;=6,FD39&lt;&gt;0, GetEquPower(C39,BM39, DD39, FR39)=0)</formula>
    </cfRule>
    <cfRule type="expression" dxfId="5019" priority="5096">
      <formula>AND(BS39&gt;=6,FD39&lt;&gt;GetEquPower(C39,BM39, DD39, FR39))</formula>
    </cfRule>
  </conditionalFormatting>
  <conditionalFormatting sqref="FJ39">
    <cfRule type="expression" dxfId="5018" priority="5097">
      <formula>AND(BT39&gt;=5,FJ39&lt;&gt;0, GetEquPower(C39,BN39, DI39, FS39)=0)</formula>
    </cfRule>
    <cfRule type="expression" dxfId="5017" priority="5098">
      <formula>AND(BT39&gt;=5,FJ39&lt;&gt;GetEquPower(C39,BN39, DI39, FS39))</formula>
    </cfRule>
  </conditionalFormatting>
  <conditionalFormatting sqref="FK39">
    <cfRule type="expression" dxfId="5016" priority="5099">
      <formula>AND(BT39&gt;=6,FK39&lt;&gt;0, GetEquPower(C39,BN39, DJ39, FS39)=0)</formula>
    </cfRule>
    <cfRule type="expression" dxfId="5015" priority="5100">
      <formula>AND(BT39&gt;=6,FK39&lt;&gt;GetEquPower(C39,BN39, DJ39, FS39))</formula>
    </cfRule>
  </conditionalFormatting>
  <conditionalFormatting sqref="F40">
    <cfRule type="expression" dxfId="5014" priority="4943">
      <formula>F40&lt;&gt;RIGHT(SUBSTITUTE(E40,".",""),LEN(F40))</formula>
    </cfRule>
  </conditionalFormatting>
  <conditionalFormatting sqref="X40">
    <cfRule type="expression" dxfId="5013" priority="4937">
      <formula xml:space="preserve"> NOT(ISLOGICAL($X$2))</formula>
    </cfRule>
    <cfRule type="expression" dxfId="5012" priority="4942">
      <formula>AND(X40=TRUE,W40=FALSE)</formula>
    </cfRule>
  </conditionalFormatting>
  <conditionalFormatting sqref="Y40">
    <cfRule type="expression" dxfId="5011" priority="4941">
      <formula>OR(AND(X40=FALSE,INT(Y40)&gt;0),AND(X40=TRUE,INT(Y40)&lt;=0))</formula>
    </cfRule>
  </conditionalFormatting>
  <conditionalFormatting sqref="AA40">
    <cfRule type="expression" dxfId="5010" priority="4940">
      <formula>AND(Z40=FALSE,AA40&gt;0)</formula>
    </cfRule>
  </conditionalFormatting>
  <conditionalFormatting sqref="BV40:HY40">
    <cfRule type="containsErrors" dxfId="5009" priority="4939">
      <formula>ISERROR(BV40)</formula>
    </cfRule>
  </conditionalFormatting>
  <conditionalFormatting sqref="W40">
    <cfRule type="expression" dxfId="5008" priority="4938">
      <formula xml:space="preserve"> NOT(ISLOGICAL(W40))</formula>
    </cfRule>
  </conditionalFormatting>
  <conditionalFormatting sqref="Z40">
    <cfRule type="expression" dxfId="5007" priority="4936">
      <formula>NOT(ISLOGICAL($Z$2))</formula>
    </cfRule>
  </conditionalFormatting>
  <conditionalFormatting sqref="AB40">
    <cfRule type="expression" dxfId="5006" priority="4935">
      <formula>NOT(ISLOGICAL($AB$2))</formula>
    </cfRule>
  </conditionalFormatting>
  <conditionalFormatting sqref="AC40">
    <cfRule type="expression" dxfId="5005" priority="4934">
      <formula>NOT(ISLOGICAL($AC$2))</formula>
    </cfRule>
  </conditionalFormatting>
  <conditionalFormatting sqref="B40:BU40">
    <cfRule type="containsErrors" dxfId="5004" priority="4933">
      <formula>ISERROR(B40)</formula>
    </cfRule>
  </conditionalFormatting>
  <conditionalFormatting sqref="I40">
    <cfRule type="expression" dxfId="5003" priority="4932">
      <formula>NOT(ISNUMBER($I$2))</formula>
    </cfRule>
  </conditionalFormatting>
  <conditionalFormatting sqref="D40">
    <cfRule type="expression" dxfId="5002" priority="4931">
      <formula>ISBLANK($D$2)</formula>
    </cfRule>
  </conditionalFormatting>
  <conditionalFormatting sqref="DW40">
    <cfRule type="expression" dxfId="5001" priority="4944">
      <formula>AND(BO40&gt;=1,DW40&lt;&gt;0, GetEquPower(C40,BI40, CA40, FN40)=0)</formula>
    </cfRule>
    <cfRule type="expression" dxfId="5000" priority="4945">
      <formula>AND(BO40&gt;=1,DW40&lt;&gt;GetEquPower(C40,BI40, CA40, FN40))</formula>
    </cfRule>
  </conditionalFormatting>
  <conditionalFormatting sqref="DX40">
    <cfRule type="expression" dxfId="4999" priority="4946">
      <formula>AND(BO40&gt;=2,DX40&lt;&gt;0, GetEquPower(C40,BI40, CB40, FN40)=0)</formula>
    </cfRule>
    <cfRule type="expression" dxfId="4998" priority="4947">
      <formula>AND(BO40&gt;=2,DX40&lt;&gt;GetEquPower(C40,BI40, CB40, FN40))</formula>
    </cfRule>
  </conditionalFormatting>
  <conditionalFormatting sqref="DY40">
    <cfRule type="expression" dxfId="4997" priority="4948">
      <formula>AND(BO40&gt;=3,DY40&lt;&gt;0, GetEquPower(C40,BI40, CC40, FN40)=0)</formula>
    </cfRule>
    <cfRule type="expression" dxfId="4996" priority="4949">
      <formula>AND(BO40&gt;=3,DY40&lt;&gt;GetEquPower(C40,BI40, CC40, FN40))</formula>
    </cfRule>
  </conditionalFormatting>
  <conditionalFormatting sqref="ED40">
    <cfRule type="expression" dxfId="4995" priority="4950">
      <formula>AND(BP40&gt;=1,ED40&lt;&gt;0, GetEquPower(C40,BJ40, CG40, FO40)=0)</formula>
    </cfRule>
    <cfRule type="expression" dxfId="4994" priority="4951">
      <formula>AND(BP40&gt;=1,ED40&lt;&gt;GetEquPower(C40,BJ40, CG40, FO40))</formula>
    </cfRule>
  </conditionalFormatting>
  <conditionalFormatting sqref="EE40">
    <cfRule type="expression" dxfId="4993" priority="4952">
      <formula>AND(BP40&gt;=2,EE40&lt;&gt;0, GetEquPower(C40,BJ40, CH40, FO40)=0)</formula>
    </cfRule>
    <cfRule type="expression" dxfId="4992" priority="4953">
      <formula>AND(BP40&gt;=2,EE40&lt;&gt;GetEquPower(C40,BJ40, CH40, FO40))</formula>
    </cfRule>
  </conditionalFormatting>
  <conditionalFormatting sqref="EF40">
    <cfRule type="expression" dxfId="4991" priority="4954">
      <formula>AND(BP40&gt;=3,EF40&lt;&gt;0, GetEquPower(C40,BJ40, CI40, FO40)=0)</formula>
    </cfRule>
    <cfRule type="expression" dxfId="4990" priority="4955">
      <formula>AND(BP40&gt;=3,EF40&lt;&gt;GetEquPower(C40,BJ40, CI40, FO40))</formula>
    </cfRule>
  </conditionalFormatting>
  <conditionalFormatting sqref="EK40">
    <cfRule type="expression" dxfId="4989" priority="4956">
      <formula>AND(BQ40&gt;=1,EK40&lt;&gt;0, GetEquPower(C40,BK40, CM40, FP40)=0)</formula>
    </cfRule>
    <cfRule type="expression" dxfId="4988" priority="4957">
      <formula>AND(BQ40&gt;=1,EK40&lt;&gt;GetEquPower(C40,BK40, CM40, FP40))</formula>
    </cfRule>
  </conditionalFormatting>
  <conditionalFormatting sqref="EL40">
    <cfRule type="expression" dxfId="4987" priority="4958">
      <formula>AND(BQ40&gt;=2,EL40&lt;&gt;0, GetEquPower(C40,BK40, CN40, FP40)=0)</formula>
    </cfRule>
    <cfRule type="expression" dxfId="4986" priority="4959">
      <formula xml:space="preserve"> AND(BQ40&gt;=2,EL40&lt;&gt;GetEquPower(C40,BK40, CN40, FP40))</formula>
    </cfRule>
  </conditionalFormatting>
  <conditionalFormatting sqref="EM40">
    <cfRule type="expression" dxfId="4985" priority="4960">
      <formula>AND(BQ40&gt;=3,EM40&lt;&gt;0, GetEquPower(C40,BK40, CO40, FP40)=0)</formula>
    </cfRule>
    <cfRule type="expression" dxfId="4984" priority="4961">
      <formula xml:space="preserve"> AND(BQ40&gt;=3,EM40&lt;&gt;GetEquPower(C40,BK40, CO40, FP40))</formula>
    </cfRule>
  </conditionalFormatting>
  <conditionalFormatting sqref="ER40">
    <cfRule type="expression" dxfId="4983" priority="4962">
      <formula>AND(BR40&gt;=1,ER40&lt;&gt;0, GetEquPower(C40,BL40, CS40, FQ40)=0)</formula>
    </cfRule>
    <cfRule type="expression" dxfId="4982" priority="4963">
      <formula>AND(BR40&gt;=1,ER40&lt;&gt;GetEquPower(C40,BL40, CS40, FQ40))</formula>
    </cfRule>
  </conditionalFormatting>
  <conditionalFormatting sqref="ES40">
    <cfRule type="expression" dxfId="4981" priority="4964">
      <formula>AND(BR40&gt;=2,ES40&lt;&gt;0, GetEquPower(C40,BL40, CT40, FQ40)=0)</formula>
    </cfRule>
    <cfRule type="expression" dxfId="4980" priority="4965">
      <formula>AND(BR40&gt;=2,ES40&lt;&gt;GetEquPower(C40,BL40, CT40, FQ40))</formula>
    </cfRule>
  </conditionalFormatting>
  <conditionalFormatting sqref="ET40">
    <cfRule type="expression" dxfId="4979" priority="4966">
      <formula>AND(BR40&gt;=3,ET40&lt;&gt;0, GetEquPower(C40,BL40, CU40, FQ40)=0)</formula>
    </cfRule>
    <cfRule type="expression" dxfId="4978" priority="4967">
      <formula>AND(BR40&gt;=3,ET40&lt;&gt;GetEquPower(C40,BL40, CU40, FQ40))</formula>
    </cfRule>
  </conditionalFormatting>
  <conditionalFormatting sqref="EY40">
    <cfRule type="expression" dxfId="4977" priority="4968">
      <formula>AND(BS40&gt;=1,EY40&lt;&gt;0, GetEquPower(C40,BM40, CY40, FR40)=0)</formula>
    </cfRule>
    <cfRule type="expression" dxfId="4976" priority="4969">
      <formula>AND(BS40&gt;=1,EY40&lt;&gt;GetEquPower(C40,BM40, CY40, FR40))</formula>
    </cfRule>
  </conditionalFormatting>
  <conditionalFormatting sqref="EZ40">
    <cfRule type="expression" dxfId="4975" priority="4970">
      <formula>AND(BS40&gt;=2,EZ40&lt;&gt;0, GetEquPower(C40,BM40, CZ40, FR40)=0)</formula>
    </cfRule>
    <cfRule type="expression" dxfId="4974" priority="4971">
      <formula>AND(BS40&gt;=2,EZ40&lt;&gt;GetEquPower(C40,BM40, CZ40, FR40))</formula>
    </cfRule>
  </conditionalFormatting>
  <conditionalFormatting sqref="FA40">
    <cfRule type="expression" dxfId="4973" priority="4972">
      <formula>AND(BS40&gt;=3,FA40&lt;&gt;0, GetEquPower(C40,BM40, DA40, FR40)=0)</formula>
    </cfRule>
    <cfRule type="expression" dxfId="4972" priority="4973">
      <formula>AND(BS40&gt;=3,FA40&lt;&gt;GetEquPower(C40,BM40, DA40, FR40))</formula>
    </cfRule>
  </conditionalFormatting>
  <conditionalFormatting sqref="FF40">
    <cfRule type="expression" dxfId="4971" priority="4974">
      <formula>AND(BT40&gt;=1,FF40&lt;&gt;0, GetEquPower(C40,BN40, DE40, FS40)=0)</formula>
    </cfRule>
    <cfRule type="expression" dxfId="4970" priority="4975">
      <formula>AND(BT40&gt;=1,FF40&lt;&gt;GetEquPower(C40,BN40, DE40, FS40))</formula>
    </cfRule>
  </conditionalFormatting>
  <conditionalFormatting sqref="FG40">
    <cfRule type="expression" dxfId="4969" priority="4976">
      <formula>AND(BT40&gt;=2,FG40&lt;&gt;0, GetEquPower(C40,BN40, DF40, FS40)=0)</formula>
    </cfRule>
    <cfRule type="expression" dxfId="4968" priority="4977">
      <formula>AND(BT40&gt;=2,FG40&lt;&gt;GetEquPower(C40,BN40, DF40, FS40))</formula>
    </cfRule>
  </conditionalFormatting>
  <conditionalFormatting sqref="FH40">
    <cfRule type="expression" dxfId="4967" priority="4978">
      <formula>AND(BT40&gt;=3,FH40&lt;&gt;0, GetEquPower(C40,BN40, DG40, FS40)=0)</formula>
    </cfRule>
    <cfRule type="expression" dxfId="4966" priority="4979">
      <formula>AND(BT40&gt;=3,FH40&lt;&gt;GetEquPower(C40,BN40, DG40, FS40))</formula>
    </cfRule>
  </conditionalFormatting>
  <conditionalFormatting sqref="DZ40">
    <cfRule type="expression" dxfId="4965" priority="4980">
      <formula>AND(BO40&gt;=4,DZ40&lt;&gt;0, GetEquPower(C40,BI40, CD40, FN40)=0)</formula>
    </cfRule>
    <cfRule type="expression" dxfId="4964" priority="4981">
      <formula>AND(BO40&gt;=4, DZ40&lt;&gt;GetEquPower(C40,BI40, CD40, FN40))</formula>
    </cfRule>
  </conditionalFormatting>
  <conditionalFormatting sqref="EG40">
    <cfRule type="expression" dxfId="4963" priority="4982">
      <formula>AND(BP40&gt;=4,EG40&lt;&gt;0, GetEquPower(C40,BJ40, CJ40, FO40)=0)</formula>
    </cfRule>
    <cfRule type="expression" dxfId="4962" priority="4983">
      <formula>AND(BP40&gt;=4,EG40&lt;&gt;GetEquPower(C40,BJ40, CJ40, FO40))</formula>
    </cfRule>
  </conditionalFormatting>
  <conditionalFormatting sqref="EN40">
    <cfRule type="expression" dxfId="4961" priority="4984">
      <formula>AND(BQ40&gt;=4,EN40&lt;&gt;0, GetEquPower(C40,BK40, CP40, FP40)=0)</formula>
    </cfRule>
    <cfRule type="expression" dxfId="4960" priority="4985">
      <formula xml:space="preserve"> AND(BQ40&gt;=4,EN40&lt;&gt;GetEquPower(C40,BK40, CP40, FP40))</formula>
    </cfRule>
  </conditionalFormatting>
  <conditionalFormatting sqref="EU40">
    <cfRule type="expression" dxfId="4959" priority="4986">
      <formula>AND(BR40&gt;=4,EU40&lt;&gt;0, GetEquPower(C40,BL40, CV40, FQ40)=0)</formula>
    </cfRule>
    <cfRule type="expression" dxfId="4958" priority="4987">
      <formula>AND(BR40&gt;=4,EU40&lt;&gt;GetEquPower(C40,BL40, CV40, FQ40))</formula>
    </cfRule>
  </conditionalFormatting>
  <conditionalFormatting sqref="FB40">
    <cfRule type="expression" dxfId="4957" priority="4988">
      <formula>AND(BS40&gt;=4,FB40&lt;&gt;0, GetEquPower(C40,BM40, DB40, FR40)=0)</formula>
    </cfRule>
    <cfRule type="expression" dxfId="4956" priority="4989">
      <formula>AND(BS40&gt;=4,FB40&lt;&gt;GetEquPower(C40,BM40, DB40, FR40))</formula>
    </cfRule>
  </conditionalFormatting>
  <conditionalFormatting sqref="FI40">
    <cfRule type="expression" dxfId="4955" priority="4990">
      <formula>AND(BT40&gt;=4,FI40&lt;&gt;0, GetEquPower(C40,BN40, DH40, FS40)=0)</formula>
    </cfRule>
    <cfRule type="expression" dxfId="4954" priority="4991">
      <formula>AND(BT40&gt;=4,FI40&lt;&gt;GetEquPower(C40,BN40, DH40, FS40))</formula>
    </cfRule>
  </conditionalFormatting>
  <conditionalFormatting sqref="EA40">
    <cfRule type="expression" dxfId="4953" priority="4992">
      <formula>AND(BO40&gt;=5,EA40&lt;&gt;0, GetEquPower(C40,BI40, CE40, FN40)=0)</formula>
    </cfRule>
    <cfRule type="expression" dxfId="4952" priority="4993">
      <formula>AND(BO40&gt;=5, EA40&lt;&gt;GetEquPower(C40,BI40, CE40, FN40))</formula>
    </cfRule>
  </conditionalFormatting>
  <conditionalFormatting sqref="EB40">
    <cfRule type="expression" dxfId="4951" priority="4994">
      <formula>AND(BO40&gt;=6,EB40&lt;&gt;0, GetEquPower(C40,BI40, CF40, FN40)=0)</formula>
    </cfRule>
    <cfRule type="expression" dxfId="4950" priority="4995">
      <formula>AND(BO40&gt;=6, EB40&lt;&gt;GetEquPower(C40,BI40, CF40, FN40))</formula>
    </cfRule>
  </conditionalFormatting>
  <conditionalFormatting sqref="EH40">
    <cfRule type="expression" dxfId="4949" priority="4996">
      <formula>AND(BP40&gt;=5,EH40&lt;&gt;0, GetEquPower(C40,BJ40, CK40, FO40)=0)</formula>
    </cfRule>
    <cfRule type="expression" dxfId="4948" priority="4997">
      <formula>AND(BP40&gt;=5,EH40&lt;&gt;GetEquPower(C40,BJ40, CK40, FO40))</formula>
    </cfRule>
  </conditionalFormatting>
  <conditionalFormatting sqref="EI40">
    <cfRule type="expression" dxfId="4947" priority="4998">
      <formula>AND(BP40&gt;=6,EI40&lt;&gt;0, GetEquPower(C40,BJ40, CL40, FO40)=0)</formula>
    </cfRule>
    <cfRule type="expression" dxfId="4946" priority="4999">
      <formula>AND(BP40&gt;=6,EI40&lt;&gt;GetEquPower(C40,BJ40, CL40, FO40))</formula>
    </cfRule>
  </conditionalFormatting>
  <conditionalFormatting sqref="EO40">
    <cfRule type="expression" dxfId="4945" priority="5000">
      <formula>AND(BQ40&gt;=5,EO40&lt;&gt;0, GetEquPower(C40,BK40, CQ40, FP40)=0)</formula>
    </cfRule>
    <cfRule type="expression" dxfId="4944" priority="5001">
      <formula xml:space="preserve"> AND(BQ40&gt;=5,EO40&lt;&gt;GetEquPower(C40,BK40, CQ40, FP40))</formula>
    </cfRule>
  </conditionalFormatting>
  <conditionalFormatting sqref="EP40">
    <cfRule type="expression" dxfId="4943" priority="5002">
      <formula>AND(BQ40&gt;=6,EP40&lt;&gt;0, GetEquPower(C40,BK40, CR40, FP40)=0)</formula>
    </cfRule>
    <cfRule type="expression" dxfId="4942" priority="5003">
      <formula xml:space="preserve"> AND(BQ40&gt;=6,EP40&lt;&gt;GetEquPower(C40,BK40, CR40, FP40))</formula>
    </cfRule>
  </conditionalFormatting>
  <conditionalFormatting sqref="EV40">
    <cfRule type="expression" dxfId="4941" priority="5004">
      <formula>AND(BR40&gt;=5,EV40&lt;&gt;0, GetEquPower(C40,BL40, CW40, FQ40)=0)</formula>
    </cfRule>
    <cfRule type="expression" dxfId="4940" priority="5005">
      <formula>AND(BR40&gt;=5,EV40&lt;&gt;GetEquPower(C40,BL40, CW40, FQ40))</formula>
    </cfRule>
  </conditionalFormatting>
  <conditionalFormatting sqref="EW40">
    <cfRule type="expression" dxfId="4939" priority="5006">
      <formula>AND(BR40&gt;=6,EW40&lt;&gt;0, GetEquPower(C40,BL40, CX40, FQ40)=0)</formula>
    </cfRule>
    <cfRule type="expression" dxfId="4938" priority="5007">
      <formula>AND(BR40&gt;=6,EW40&lt;&gt;GetEquPower(C40,BL40, CX40, FQ40))</formula>
    </cfRule>
  </conditionalFormatting>
  <conditionalFormatting sqref="FC40">
    <cfRule type="expression" dxfId="4937" priority="5008">
      <formula>AND(BS40&gt;=5,FC40&lt;&gt;0, GetEquPower(C40,BM40, DC40, FR40)=0)</formula>
    </cfRule>
    <cfRule type="expression" dxfId="4936" priority="5009">
      <formula>AND(BS40&gt;=5,FC40&lt;&gt;GetEquPower(C40,BM40, DC40, FR40))</formula>
    </cfRule>
  </conditionalFormatting>
  <conditionalFormatting sqref="FD40">
    <cfRule type="expression" dxfId="4935" priority="5010">
      <formula>AND(BS40&gt;=6,FD40&lt;&gt;0, GetEquPower(C40,BM40, DD40, FR40)=0)</formula>
    </cfRule>
    <cfRule type="expression" dxfId="4934" priority="5011">
      <formula>AND(BS40&gt;=6,FD40&lt;&gt;GetEquPower(C40,BM40, DD40, FR40))</formula>
    </cfRule>
  </conditionalFormatting>
  <conditionalFormatting sqref="FJ40">
    <cfRule type="expression" dxfId="4933" priority="5012">
      <formula>AND(BT40&gt;=5,FJ40&lt;&gt;0, GetEquPower(C40,BN40, DI40, FS40)=0)</formula>
    </cfRule>
    <cfRule type="expression" dxfId="4932" priority="5013">
      <formula>AND(BT40&gt;=5,FJ40&lt;&gt;GetEquPower(C40,BN40, DI40, FS40))</formula>
    </cfRule>
  </conditionalFormatting>
  <conditionalFormatting sqref="FK40">
    <cfRule type="expression" dxfId="4931" priority="5014">
      <formula>AND(BT40&gt;=6,FK40&lt;&gt;0, GetEquPower(C40,BN40, DJ40, FS40)=0)</formula>
    </cfRule>
    <cfRule type="expression" dxfId="4930" priority="5015">
      <formula>AND(BT40&gt;=6,FK40&lt;&gt;GetEquPower(C40,BN40, DJ40, FS40))</formula>
    </cfRule>
  </conditionalFormatting>
  <conditionalFormatting sqref="F41">
    <cfRule type="expression" dxfId="4929" priority="4858">
      <formula>F41&lt;&gt;RIGHT(SUBSTITUTE(E41,".",""),LEN(F41))</formula>
    </cfRule>
  </conditionalFormatting>
  <conditionalFormatting sqref="X41">
    <cfRule type="expression" dxfId="4928" priority="4852">
      <formula xml:space="preserve"> NOT(ISLOGICAL($X$2))</formula>
    </cfRule>
    <cfRule type="expression" dxfId="4927" priority="4857">
      <formula>AND(X41=TRUE,W41=FALSE)</formula>
    </cfRule>
  </conditionalFormatting>
  <conditionalFormatting sqref="Y41">
    <cfRule type="expression" dxfId="4926" priority="4856">
      <formula>OR(AND(X41=FALSE,INT(Y41)&gt;0),AND(X41=TRUE,INT(Y41)&lt;=0))</formula>
    </cfRule>
  </conditionalFormatting>
  <conditionalFormatting sqref="AA41">
    <cfRule type="expression" dxfId="4925" priority="4855">
      <formula>AND(Z41=FALSE,AA41&gt;0)</formula>
    </cfRule>
  </conditionalFormatting>
  <conditionalFormatting sqref="BV41:HY41">
    <cfRule type="containsErrors" dxfId="4924" priority="4854">
      <formula>ISERROR(BV41)</formula>
    </cfRule>
  </conditionalFormatting>
  <conditionalFormatting sqref="W41">
    <cfRule type="expression" dxfId="4923" priority="4853">
      <formula xml:space="preserve"> NOT(ISLOGICAL(W41))</formula>
    </cfRule>
  </conditionalFormatting>
  <conditionalFormatting sqref="Z41">
    <cfRule type="expression" dxfId="4922" priority="4851">
      <formula>NOT(ISLOGICAL($Z$2))</formula>
    </cfRule>
  </conditionalFormatting>
  <conditionalFormatting sqref="AB41">
    <cfRule type="expression" dxfId="4921" priority="4850">
      <formula>NOT(ISLOGICAL($AB$2))</formula>
    </cfRule>
  </conditionalFormatting>
  <conditionalFormatting sqref="AC41">
    <cfRule type="expression" dxfId="4920" priority="4849">
      <formula>NOT(ISLOGICAL($AC$2))</formula>
    </cfRule>
  </conditionalFormatting>
  <conditionalFormatting sqref="B41:BU41">
    <cfRule type="containsErrors" dxfId="4919" priority="4848">
      <formula>ISERROR(B41)</formula>
    </cfRule>
  </conditionalFormatting>
  <conditionalFormatting sqref="I41">
    <cfRule type="expression" dxfId="4918" priority="4847">
      <formula>NOT(ISNUMBER($I$2))</formula>
    </cfRule>
  </conditionalFormatting>
  <conditionalFormatting sqref="D41">
    <cfRule type="expression" dxfId="4917" priority="4846">
      <formula>ISBLANK($D$2)</formula>
    </cfRule>
  </conditionalFormatting>
  <conditionalFormatting sqref="DW41">
    <cfRule type="expression" dxfId="4916" priority="4859">
      <formula>AND(BO41&gt;=1,DW41&lt;&gt;0, GetEquPower(C41,BI41, CA41, FN41)=0)</formula>
    </cfRule>
    <cfRule type="expression" dxfId="4915" priority="4860">
      <formula>AND(BO41&gt;=1,DW41&lt;&gt;GetEquPower(C41,BI41, CA41, FN41))</formula>
    </cfRule>
  </conditionalFormatting>
  <conditionalFormatting sqref="DX41">
    <cfRule type="expression" dxfId="4914" priority="4861">
      <formula>AND(BO41&gt;=2,DX41&lt;&gt;0, GetEquPower(C41,BI41, CB41, FN41)=0)</formula>
    </cfRule>
    <cfRule type="expression" dxfId="4913" priority="4862">
      <formula>AND(BO41&gt;=2,DX41&lt;&gt;GetEquPower(C41,BI41, CB41, FN41))</formula>
    </cfRule>
  </conditionalFormatting>
  <conditionalFormatting sqref="DY41">
    <cfRule type="expression" dxfId="4912" priority="4863">
      <formula>AND(BO41&gt;=3,DY41&lt;&gt;0, GetEquPower(C41,BI41, CC41, FN41)=0)</formula>
    </cfRule>
    <cfRule type="expression" dxfId="4911" priority="4864">
      <formula>AND(BO41&gt;=3,DY41&lt;&gt;GetEquPower(C41,BI41, CC41, FN41))</formula>
    </cfRule>
  </conditionalFormatting>
  <conditionalFormatting sqref="ED41">
    <cfRule type="expression" dxfId="4910" priority="4865">
      <formula>AND(BP41&gt;=1,ED41&lt;&gt;0, GetEquPower(C41,BJ41, CG41, FO41)=0)</formula>
    </cfRule>
    <cfRule type="expression" dxfId="4909" priority="4866">
      <formula>AND(BP41&gt;=1,ED41&lt;&gt;GetEquPower(C41,BJ41, CG41, FO41))</formula>
    </cfRule>
  </conditionalFormatting>
  <conditionalFormatting sqref="EE41">
    <cfRule type="expression" dxfId="4908" priority="4867">
      <formula>AND(BP41&gt;=2,EE41&lt;&gt;0, GetEquPower(C41,BJ41, CH41, FO41)=0)</formula>
    </cfRule>
    <cfRule type="expression" dxfId="4907" priority="4868">
      <formula>AND(BP41&gt;=2,EE41&lt;&gt;GetEquPower(C41,BJ41, CH41, FO41))</formula>
    </cfRule>
  </conditionalFormatting>
  <conditionalFormatting sqref="EF41">
    <cfRule type="expression" dxfId="4906" priority="4869">
      <formula>AND(BP41&gt;=3,EF41&lt;&gt;0, GetEquPower(C41,BJ41, CI41, FO41)=0)</formula>
    </cfRule>
    <cfRule type="expression" dxfId="4905" priority="4870">
      <formula>AND(BP41&gt;=3,EF41&lt;&gt;GetEquPower(C41,BJ41, CI41, FO41))</formula>
    </cfRule>
  </conditionalFormatting>
  <conditionalFormatting sqref="EK41">
    <cfRule type="expression" dxfId="4904" priority="4871">
      <formula>AND(BQ41&gt;=1,EK41&lt;&gt;0, GetEquPower(C41,BK41, CM41, FP41)=0)</formula>
    </cfRule>
    <cfRule type="expression" dxfId="4903" priority="4872">
      <formula>AND(BQ41&gt;=1,EK41&lt;&gt;GetEquPower(C41,BK41, CM41, FP41))</formula>
    </cfRule>
  </conditionalFormatting>
  <conditionalFormatting sqref="EL41">
    <cfRule type="expression" dxfId="4902" priority="4873">
      <formula>AND(BQ41&gt;=2,EL41&lt;&gt;0, GetEquPower(C41,BK41, CN41, FP41)=0)</formula>
    </cfRule>
    <cfRule type="expression" dxfId="4901" priority="4874">
      <formula xml:space="preserve"> AND(BQ41&gt;=2,EL41&lt;&gt;GetEquPower(C41,BK41, CN41, FP41))</formula>
    </cfRule>
  </conditionalFormatting>
  <conditionalFormatting sqref="EM41">
    <cfRule type="expression" dxfId="4900" priority="4875">
      <formula>AND(BQ41&gt;=3,EM41&lt;&gt;0, GetEquPower(C41,BK41, CO41, FP41)=0)</formula>
    </cfRule>
    <cfRule type="expression" dxfId="4899" priority="4876">
      <formula xml:space="preserve"> AND(BQ41&gt;=3,EM41&lt;&gt;GetEquPower(C41,BK41, CO41, FP41))</formula>
    </cfRule>
  </conditionalFormatting>
  <conditionalFormatting sqref="ER41">
    <cfRule type="expression" dxfId="4898" priority="4877">
      <formula>AND(BR41&gt;=1,ER41&lt;&gt;0, GetEquPower(C41,BL41, CS41, FQ41)=0)</formula>
    </cfRule>
    <cfRule type="expression" dxfId="4897" priority="4878">
      <formula>AND(BR41&gt;=1,ER41&lt;&gt;GetEquPower(C41,BL41, CS41, FQ41))</formula>
    </cfRule>
  </conditionalFormatting>
  <conditionalFormatting sqref="ES41">
    <cfRule type="expression" dxfId="4896" priority="4879">
      <formula>AND(BR41&gt;=2,ES41&lt;&gt;0, GetEquPower(C41,BL41, CT41, FQ41)=0)</formula>
    </cfRule>
    <cfRule type="expression" dxfId="4895" priority="4880">
      <formula>AND(BR41&gt;=2,ES41&lt;&gt;GetEquPower(C41,BL41, CT41, FQ41))</formula>
    </cfRule>
  </conditionalFormatting>
  <conditionalFormatting sqref="ET41">
    <cfRule type="expression" dxfId="4894" priority="4881">
      <formula>AND(BR41&gt;=3,ET41&lt;&gt;0, GetEquPower(C41,BL41, CU41, FQ41)=0)</formula>
    </cfRule>
    <cfRule type="expression" dxfId="4893" priority="4882">
      <formula>AND(BR41&gt;=3,ET41&lt;&gt;GetEquPower(C41,BL41, CU41, FQ41))</formula>
    </cfRule>
  </conditionalFormatting>
  <conditionalFormatting sqref="EY41">
    <cfRule type="expression" dxfId="4892" priority="4883">
      <formula>AND(BS41&gt;=1,EY41&lt;&gt;0, GetEquPower(C41,BM41, CY41, FR41)=0)</formula>
    </cfRule>
    <cfRule type="expression" dxfId="4891" priority="4884">
      <formula>AND(BS41&gt;=1,EY41&lt;&gt;GetEquPower(C41,BM41, CY41, FR41))</formula>
    </cfRule>
  </conditionalFormatting>
  <conditionalFormatting sqref="EZ41">
    <cfRule type="expression" dxfId="4890" priority="4885">
      <formula>AND(BS41&gt;=2,EZ41&lt;&gt;0, GetEquPower(C41,BM41, CZ41, FR41)=0)</formula>
    </cfRule>
    <cfRule type="expression" dxfId="4889" priority="4886">
      <formula>AND(BS41&gt;=2,EZ41&lt;&gt;GetEquPower(C41,BM41, CZ41, FR41))</formula>
    </cfRule>
  </conditionalFormatting>
  <conditionalFormatting sqref="FA41">
    <cfRule type="expression" dxfId="4888" priority="4887">
      <formula>AND(BS41&gt;=3,FA41&lt;&gt;0, GetEquPower(C41,BM41, DA41, FR41)=0)</formula>
    </cfRule>
    <cfRule type="expression" dxfId="4887" priority="4888">
      <formula>AND(BS41&gt;=3,FA41&lt;&gt;GetEquPower(C41,BM41, DA41, FR41))</formula>
    </cfRule>
  </conditionalFormatting>
  <conditionalFormatting sqref="FF41">
    <cfRule type="expression" dxfId="4886" priority="4889">
      <formula>AND(BT41&gt;=1,FF41&lt;&gt;0, GetEquPower(C41,BN41, DE41, FS41)=0)</formula>
    </cfRule>
    <cfRule type="expression" dxfId="4885" priority="4890">
      <formula>AND(BT41&gt;=1,FF41&lt;&gt;GetEquPower(C41,BN41, DE41, FS41))</formula>
    </cfRule>
  </conditionalFormatting>
  <conditionalFormatting sqref="FG41">
    <cfRule type="expression" dxfId="4884" priority="4891">
      <formula>AND(BT41&gt;=2,FG41&lt;&gt;0, GetEquPower(C41,BN41, DF41, FS41)=0)</formula>
    </cfRule>
    <cfRule type="expression" dxfId="4883" priority="4892">
      <formula>AND(BT41&gt;=2,FG41&lt;&gt;GetEquPower(C41,BN41, DF41, FS41))</formula>
    </cfRule>
  </conditionalFormatting>
  <conditionalFormatting sqref="FH41">
    <cfRule type="expression" dxfId="4882" priority="4893">
      <formula>AND(BT41&gt;=3,FH41&lt;&gt;0, GetEquPower(C41,BN41, DG41, FS41)=0)</formula>
    </cfRule>
    <cfRule type="expression" dxfId="4881" priority="4894">
      <formula>AND(BT41&gt;=3,FH41&lt;&gt;GetEquPower(C41,BN41, DG41, FS41))</formula>
    </cfRule>
  </conditionalFormatting>
  <conditionalFormatting sqref="DZ41">
    <cfRule type="expression" dxfId="4880" priority="4895">
      <formula>AND(BO41&gt;=4,DZ41&lt;&gt;0, GetEquPower(C41,BI41, CD41, FN41)=0)</formula>
    </cfRule>
    <cfRule type="expression" dxfId="4879" priority="4896">
      <formula>AND(BO41&gt;=4, DZ41&lt;&gt;GetEquPower(C41,BI41, CD41, FN41))</formula>
    </cfRule>
  </conditionalFormatting>
  <conditionalFormatting sqref="EG41">
    <cfRule type="expression" dxfId="4878" priority="4897">
      <formula>AND(BP41&gt;=4,EG41&lt;&gt;0, GetEquPower(C41,BJ41, CJ41, FO41)=0)</formula>
    </cfRule>
    <cfRule type="expression" dxfId="4877" priority="4898">
      <formula>AND(BP41&gt;=4,EG41&lt;&gt;GetEquPower(C41,BJ41, CJ41, FO41))</formula>
    </cfRule>
  </conditionalFormatting>
  <conditionalFormatting sqref="EN41">
    <cfRule type="expression" dxfId="4876" priority="4899">
      <formula>AND(BQ41&gt;=4,EN41&lt;&gt;0, GetEquPower(C41,BK41, CP41, FP41)=0)</formula>
    </cfRule>
    <cfRule type="expression" dxfId="4875" priority="4900">
      <formula xml:space="preserve"> AND(BQ41&gt;=4,EN41&lt;&gt;GetEquPower(C41,BK41, CP41, FP41))</formula>
    </cfRule>
  </conditionalFormatting>
  <conditionalFormatting sqref="EU41">
    <cfRule type="expression" dxfId="4874" priority="4901">
      <formula>AND(BR41&gt;=4,EU41&lt;&gt;0, GetEquPower(C41,BL41, CV41, FQ41)=0)</formula>
    </cfRule>
    <cfRule type="expression" dxfId="4873" priority="4902">
      <formula>AND(BR41&gt;=4,EU41&lt;&gt;GetEquPower(C41,BL41, CV41, FQ41))</formula>
    </cfRule>
  </conditionalFormatting>
  <conditionalFormatting sqref="FB41">
    <cfRule type="expression" dxfId="4872" priority="4903">
      <formula>AND(BS41&gt;=4,FB41&lt;&gt;0, GetEquPower(C41,BM41, DB41, FR41)=0)</formula>
    </cfRule>
    <cfRule type="expression" dxfId="4871" priority="4904">
      <formula>AND(BS41&gt;=4,FB41&lt;&gt;GetEquPower(C41,BM41, DB41, FR41))</formula>
    </cfRule>
  </conditionalFormatting>
  <conditionalFormatting sqref="FI41">
    <cfRule type="expression" dxfId="4870" priority="4905">
      <formula>AND(BT41&gt;=4,FI41&lt;&gt;0, GetEquPower(C41,BN41, DH41, FS41)=0)</formula>
    </cfRule>
    <cfRule type="expression" dxfId="4869" priority="4906">
      <formula>AND(BT41&gt;=4,FI41&lt;&gt;GetEquPower(C41,BN41, DH41, FS41))</formula>
    </cfRule>
  </conditionalFormatting>
  <conditionalFormatting sqref="EA41">
    <cfRule type="expression" dxfId="4868" priority="4907">
      <formula>AND(BO41&gt;=5,EA41&lt;&gt;0, GetEquPower(C41,BI41, CE41, FN41)=0)</formula>
    </cfRule>
    <cfRule type="expression" dxfId="4867" priority="4908">
      <formula>AND(BO41&gt;=5, EA41&lt;&gt;GetEquPower(C41,BI41, CE41, FN41))</formula>
    </cfRule>
  </conditionalFormatting>
  <conditionalFormatting sqref="EB41">
    <cfRule type="expression" dxfId="4866" priority="4909">
      <formula>AND(BO41&gt;=6,EB41&lt;&gt;0, GetEquPower(C41,BI41, CF41, FN41)=0)</formula>
    </cfRule>
    <cfRule type="expression" dxfId="4865" priority="4910">
      <formula>AND(BO41&gt;=6, EB41&lt;&gt;GetEquPower(C41,BI41, CF41, FN41))</formula>
    </cfRule>
  </conditionalFormatting>
  <conditionalFormatting sqref="EH41">
    <cfRule type="expression" dxfId="4864" priority="4911">
      <formula>AND(BP41&gt;=5,EH41&lt;&gt;0, GetEquPower(C41,BJ41, CK41, FO41)=0)</formula>
    </cfRule>
    <cfRule type="expression" dxfId="4863" priority="4912">
      <formula>AND(BP41&gt;=5,EH41&lt;&gt;GetEquPower(C41,BJ41, CK41, FO41))</formula>
    </cfRule>
  </conditionalFormatting>
  <conditionalFormatting sqref="EI41">
    <cfRule type="expression" dxfId="4862" priority="4913">
      <formula>AND(BP41&gt;=6,EI41&lt;&gt;0, GetEquPower(C41,BJ41, CL41, FO41)=0)</formula>
    </cfRule>
    <cfRule type="expression" dxfId="4861" priority="4914">
      <formula>AND(BP41&gt;=6,EI41&lt;&gt;GetEquPower(C41,BJ41, CL41, FO41))</formula>
    </cfRule>
  </conditionalFormatting>
  <conditionalFormatting sqref="EO41">
    <cfRule type="expression" dxfId="4860" priority="4915">
      <formula>AND(BQ41&gt;=5,EO41&lt;&gt;0, GetEquPower(C41,BK41, CQ41, FP41)=0)</formula>
    </cfRule>
    <cfRule type="expression" dxfId="4859" priority="4916">
      <formula xml:space="preserve"> AND(BQ41&gt;=5,EO41&lt;&gt;GetEquPower(C41,BK41, CQ41, FP41))</formula>
    </cfRule>
  </conditionalFormatting>
  <conditionalFormatting sqref="EP41">
    <cfRule type="expression" dxfId="4858" priority="4917">
      <formula>AND(BQ41&gt;=6,EP41&lt;&gt;0, GetEquPower(C41,BK41, CR41, FP41)=0)</formula>
    </cfRule>
    <cfRule type="expression" dxfId="4857" priority="4918">
      <formula xml:space="preserve"> AND(BQ41&gt;=6,EP41&lt;&gt;GetEquPower(C41,BK41, CR41, FP41))</formula>
    </cfRule>
  </conditionalFormatting>
  <conditionalFormatting sqref="EV41">
    <cfRule type="expression" dxfId="4856" priority="4919">
      <formula>AND(BR41&gt;=5,EV41&lt;&gt;0, GetEquPower(C41,BL41, CW41, FQ41)=0)</formula>
    </cfRule>
    <cfRule type="expression" dxfId="4855" priority="4920">
      <formula>AND(BR41&gt;=5,EV41&lt;&gt;GetEquPower(C41,BL41, CW41, FQ41))</formula>
    </cfRule>
  </conditionalFormatting>
  <conditionalFormatting sqref="EW41">
    <cfRule type="expression" dxfId="4854" priority="4921">
      <formula>AND(BR41&gt;=6,EW41&lt;&gt;0, GetEquPower(C41,BL41, CX41, FQ41)=0)</formula>
    </cfRule>
    <cfRule type="expression" dxfId="4853" priority="4922">
      <formula>AND(BR41&gt;=6,EW41&lt;&gt;GetEquPower(C41,BL41, CX41, FQ41))</formula>
    </cfRule>
  </conditionalFormatting>
  <conditionalFormatting sqref="FC41">
    <cfRule type="expression" dxfId="4852" priority="4923">
      <formula>AND(BS41&gt;=5,FC41&lt;&gt;0, GetEquPower(C41,BM41, DC41, FR41)=0)</formula>
    </cfRule>
    <cfRule type="expression" dxfId="4851" priority="4924">
      <formula>AND(BS41&gt;=5,FC41&lt;&gt;GetEquPower(C41,BM41, DC41, FR41))</formula>
    </cfRule>
  </conditionalFormatting>
  <conditionalFormatting sqref="FD41">
    <cfRule type="expression" dxfId="4850" priority="4925">
      <formula>AND(BS41&gt;=6,FD41&lt;&gt;0, GetEquPower(C41,BM41, DD41, FR41)=0)</formula>
    </cfRule>
    <cfRule type="expression" dxfId="4849" priority="4926">
      <formula>AND(BS41&gt;=6,FD41&lt;&gt;GetEquPower(C41,BM41, DD41, FR41))</formula>
    </cfRule>
  </conditionalFormatting>
  <conditionalFormatting sqref="FJ41">
    <cfRule type="expression" dxfId="4848" priority="4927">
      <formula>AND(BT41&gt;=5,FJ41&lt;&gt;0, GetEquPower(C41,BN41, DI41, FS41)=0)</formula>
    </cfRule>
    <cfRule type="expression" dxfId="4847" priority="4928">
      <formula>AND(BT41&gt;=5,FJ41&lt;&gt;GetEquPower(C41,BN41, DI41, FS41))</formula>
    </cfRule>
  </conditionalFormatting>
  <conditionalFormatting sqref="FK41">
    <cfRule type="expression" dxfId="4846" priority="4929">
      <formula>AND(BT41&gt;=6,FK41&lt;&gt;0, GetEquPower(C41,BN41, DJ41, FS41)=0)</formula>
    </cfRule>
    <cfRule type="expression" dxfId="4845" priority="4930">
      <formula>AND(BT41&gt;=6,FK41&lt;&gt;GetEquPower(C41,BN41, DJ41, FS41))</formula>
    </cfRule>
  </conditionalFormatting>
  <conditionalFormatting sqref="F42">
    <cfRule type="expression" dxfId="4844" priority="4773">
      <formula>F42&lt;&gt;RIGHT(SUBSTITUTE(E42,".",""),LEN(F42))</formula>
    </cfRule>
  </conditionalFormatting>
  <conditionalFormatting sqref="X42">
    <cfRule type="expression" dxfId="4843" priority="4767">
      <formula xml:space="preserve"> NOT(ISLOGICAL($X$2))</formula>
    </cfRule>
    <cfRule type="expression" dxfId="4842" priority="4772">
      <formula>AND(X42=TRUE,W42=FALSE)</formula>
    </cfRule>
  </conditionalFormatting>
  <conditionalFormatting sqref="Y42">
    <cfRule type="expression" dxfId="4841" priority="4771">
      <formula>OR(AND(X42=FALSE,INT(Y42)&gt;0),AND(X42=TRUE,INT(Y42)&lt;=0))</formula>
    </cfRule>
  </conditionalFormatting>
  <conditionalFormatting sqref="AA42">
    <cfRule type="expression" dxfId="4840" priority="4770">
      <formula>AND(Z42=FALSE,AA42&gt;0)</formula>
    </cfRule>
  </conditionalFormatting>
  <conditionalFormatting sqref="BV42:HY42">
    <cfRule type="containsErrors" dxfId="4839" priority="4769">
      <formula>ISERROR(BV42)</formula>
    </cfRule>
  </conditionalFormatting>
  <conditionalFormatting sqref="W42">
    <cfRule type="expression" dxfId="4838" priority="4768">
      <formula xml:space="preserve"> NOT(ISLOGICAL(W42))</formula>
    </cfRule>
  </conditionalFormatting>
  <conditionalFormatting sqref="Z42">
    <cfRule type="expression" dxfId="4837" priority="4766">
      <formula>NOT(ISLOGICAL($Z$2))</formula>
    </cfRule>
  </conditionalFormatting>
  <conditionalFormatting sqref="AB42">
    <cfRule type="expression" dxfId="4836" priority="4765">
      <formula>NOT(ISLOGICAL($AB$2))</formula>
    </cfRule>
  </conditionalFormatting>
  <conditionalFormatting sqref="AC42">
    <cfRule type="expression" dxfId="4835" priority="4764">
      <formula>NOT(ISLOGICAL($AC$2))</formula>
    </cfRule>
  </conditionalFormatting>
  <conditionalFormatting sqref="B42:BU42">
    <cfRule type="containsErrors" dxfId="4834" priority="4763">
      <formula>ISERROR(B42)</formula>
    </cfRule>
  </conditionalFormatting>
  <conditionalFormatting sqref="I42">
    <cfRule type="expression" dxfId="4833" priority="4762">
      <formula>NOT(ISNUMBER($I$2))</formula>
    </cfRule>
  </conditionalFormatting>
  <conditionalFormatting sqref="D42">
    <cfRule type="expression" dxfId="4832" priority="4761">
      <formula>ISBLANK($D$2)</formula>
    </cfRule>
  </conditionalFormatting>
  <conditionalFormatting sqref="DW42">
    <cfRule type="expression" dxfId="4831" priority="4774">
      <formula>AND(BO42&gt;=1,DW42&lt;&gt;0, GetEquPower(C42,BI42, CA42, FN42)=0)</formula>
    </cfRule>
    <cfRule type="expression" dxfId="4830" priority="4775">
      <formula>AND(BO42&gt;=1,DW42&lt;&gt;GetEquPower(C42,BI42, CA42, FN42))</formula>
    </cfRule>
  </conditionalFormatting>
  <conditionalFormatting sqref="DX42">
    <cfRule type="expression" dxfId="4829" priority="4776">
      <formula>AND(BO42&gt;=2,DX42&lt;&gt;0, GetEquPower(C42,BI42, CB42, FN42)=0)</formula>
    </cfRule>
    <cfRule type="expression" dxfId="4828" priority="4777">
      <formula>AND(BO42&gt;=2,DX42&lt;&gt;GetEquPower(C42,BI42, CB42, FN42))</formula>
    </cfRule>
  </conditionalFormatting>
  <conditionalFormatting sqref="DY42">
    <cfRule type="expression" dxfId="4827" priority="4778">
      <formula>AND(BO42&gt;=3,DY42&lt;&gt;0, GetEquPower(C42,BI42, CC42, FN42)=0)</formula>
    </cfRule>
    <cfRule type="expression" dxfId="4826" priority="4779">
      <formula>AND(BO42&gt;=3,DY42&lt;&gt;GetEquPower(C42,BI42, CC42, FN42))</formula>
    </cfRule>
  </conditionalFormatting>
  <conditionalFormatting sqref="ED42">
    <cfRule type="expression" dxfId="4825" priority="4780">
      <formula>AND(BP42&gt;=1,ED42&lt;&gt;0, GetEquPower(C42,BJ42, CG42, FO42)=0)</formula>
    </cfRule>
    <cfRule type="expression" dxfId="4824" priority="4781">
      <formula>AND(BP42&gt;=1,ED42&lt;&gt;GetEquPower(C42,BJ42, CG42, FO42))</formula>
    </cfRule>
  </conditionalFormatting>
  <conditionalFormatting sqref="EE42">
    <cfRule type="expression" dxfId="4823" priority="4782">
      <formula>AND(BP42&gt;=2,EE42&lt;&gt;0, GetEquPower(C42,BJ42, CH42, FO42)=0)</formula>
    </cfRule>
    <cfRule type="expression" dxfId="4822" priority="4783">
      <formula>AND(BP42&gt;=2,EE42&lt;&gt;GetEquPower(C42,BJ42, CH42, FO42))</formula>
    </cfRule>
  </conditionalFormatting>
  <conditionalFormatting sqref="EF42">
    <cfRule type="expression" dxfId="4821" priority="4784">
      <formula>AND(BP42&gt;=3,EF42&lt;&gt;0, GetEquPower(C42,BJ42, CI42, FO42)=0)</formula>
    </cfRule>
    <cfRule type="expression" dxfId="4820" priority="4785">
      <formula>AND(BP42&gt;=3,EF42&lt;&gt;GetEquPower(C42,BJ42, CI42, FO42))</formula>
    </cfRule>
  </conditionalFormatting>
  <conditionalFormatting sqref="EK42">
    <cfRule type="expression" dxfId="4819" priority="4786">
      <formula>AND(BQ42&gt;=1,EK42&lt;&gt;0, GetEquPower(C42,BK42, CM42, FP42)=0)</formula>
    </cfRule>
    <cfRule type="expression" dxfId="4818" priority="4787">
      <formula>AND(BQ42&gt;=1,EK42&lt;&gt;GetEquPower(C42,BK42, CM42, FP42))</formula>
    </cfRule>
  </conditionalFormatting>
  <conditionalFormatting sqref="EL42">
    <cfRule type="expression" dxfId="4817" priority="4788">
      <formula>AND(BQ42&gt;=2,EL42&lt;&gt;0, GetEquPower(C42,BK42, CN42, FP42)=0)</formula>
    </cfRule>
    <cfRule type="expression" dxfId="4816" priority="4789">
      <formula xml:space="preserve"> AND(BQ42&gt;=2,EL42&lt;&gt;GetEquPower(C42,BK42, CN42, FP42))</formula>
    </cfRule>
  </conditionalFormatting>
  <conditionalFormatting sqref="EM42">
    <cfRule type="expression" dxfId="4815" priority="4790">
      <formula>AND(BQ42&gt;=3,EM42&lt;&gt;0, GetEquPower(C42,BK42, CO42, FP42)=0)</formula>
    </cfRule>
    <cfRule type="expression" dxfId="4814" priority="4791">
      <formula xml:space="preserve"> AND(BQ42&gt;=3,EM42&lt;&gt;GetEquPower(C42,BK42, CO42, FP42))</formula>
    </cfRule>
  </conditionalFormatting>
  <conditionalFormatting sqref="ER42">
    <cfRule type="expression" dxfId="4813" priority="4792">
      <formula>AND(BR42&gt;=1,ER42&lt;&gt;0, GetEquPower(C42,BL42, CS42, FQ42)=0)</formula>
    </cfRule>
    <cfRule type="expression" dxfId="4812" priority="4793">
      <formula>AND(BR42&gt;=1,ER42&lt;&gt;GetEquPower(C42,BL42, CS42, FQ42))</formula>
    </cfRule>
  </conditionalFormatting>
  <conditionalFormatting sqref="ES42">
    <cfRule type="expression" dxfId="4811" priority="4794">
      <formula>AND(BR42&gt;=2,ES42&lt;&gt;0, GetEquPower(C42,BL42, CT42, FQ42)=0)</formula>
    </cfRule>
    <cfRule type="expression" dxfId="4810" priority="4795">
      <formula>AND(BR42&gt;=2,ES42&lt;&gt;GetEquPower(C42,BL42, CT42, FQ42))</formula>
    </cfRule>
  </conditionalFormatting>
  <conditionalFormatting sqref="ET42">
    <cfRule type="expression" dxfId="4809" priority="4796">
      <formula>AND(BR42&gt;=3,ET42&lt;&gt;0, GetEquPower(C42,BL42, CU42, FQ42)=0)</formula>
    </cfRule>
    <cfRule type="expression" dxfId="4808" priority="4797">
      <formula>AND(BR42&gt;=3,ET42&lt;&gt;GetEquPower(C42,BL42, CU42, FQ42))</formula>
    </cfRule>
  </conditionalFormatting>
  <conditionalFormatting sqref="EY42">
    <cfRule type="expression" dxfId="4807" priority="4798">
      <formula>AND(BS42&gt;=1,EY42&lt;&gt;0, GetEquPower(C42,BM42, CY42, FR42)=0)</formula>
    </cfRule>
    <cfRule type="expression" dxfId="4806" priority="4799">
      <formula>AND(BS42&gt;=1,EY42&lt;&gt;GetEquPower(C42,BM42, CY42, FR42))</formula>
    </cfRule>
  </conditionalFormatting>
  <conditionalFormatting sqref="EZ42">
    <cfRule type="expression" dxfId="4805" priority="4800">
      <formula>AND(BS42&gt;=2,EZ42&lt;&gt;0, GetEquPower(C42,BM42, CZ42, FR42)=0)</formula>
    </cfRule>
    <cfRule type="expression" dxfId="4804" priority="4801">
      <formula>AND(BS42&gt;=2,EZ42&lt;&gt;GetEquPower(C42,BM42, CZ42, FR42))</formula>
    </cfRule>
  </conditionalFormatting>
  <conditionalFormatting sqref="FA42">
    <cfRule type="expression" dxfId="4803" priority="4802">
      <formula>AND(BS42&gt;=3,FA42&lt;&gt;0, GetEquPower(C42,BM42, DA42, FR42)=0)</formula>
    </cfRule>
    <cfRule type="expression" dxfId="4802" priority="4803">
      <formula>AND(BS42&gt;=3,FA42&lt;&gt;GetEquPower(C42,BM42, DA42, FR42))</formula>
    </cfRule>
  </conditionalFormatting>
  <conditionalFormatting sqref="FF42">
    <cfRule type="expression" dxfId="4801" priority="4804">
      <formula>AND(BT42&gt;=1,FF42&lt;&gt;0, GetEquPower(C42,BN42, DE42, FS42)=0)</formula>
    </cfRule>
    <cfRule type="expression" dxfId="4800" priority="4805">
      <formula>AND(BT42&gt;=1,FF42&lt;&gt;GetEquPower(C42,BN42, DE42, FS42))</formula>
    </cfRule>
  </conditionalFormatting>
  <conditionalFormatting sqref="FG42">
    <cfRule type="expression" dxfId="4799" priority="4806">
      <formula>AND(BT42&gt;=2,FG42&lt;&gt;0, GetEquPower(C42,BN42, DF42, FS42)=0)</formula>
    </cfRule>
    <cfRule type="expression" dxfId="4798" priority="4807">
      <formula>AND(BT42&gt;=2,FG42&lt;&gt;GetEquPower(C42,BN42, DF42, FS42))</formula>
    </cfRule>
  </conditionalFormatting>
  <conditionalFormatting sqref="FH42">
    <cfRule type="expression" dxfId="4797" priority="4808">
      <formula>AND(BT42&gt;=3,FH42&lt;&gt;0, GetEquPower(C42,BN42, DG42, FS42)=0)</formula>
    </cfRule>
    <cfRule type="expression" dxfId="4796" priority="4809">
      <formula>AND(BT42&gt;=3,FH42&lt;&gt;GetEquPower(C42,BN42, DG42, FS42))</formula>
    </cfRule>
  </conditionalFormatting>
  <conditionalFormatting sqref="DZ42">
    <cfRule type="expression" dxfId="4795" priority="4810">
      <formula>AND(BO42&gt;=4,DZ42&lt;&gt;0, GetEquPower(C42,BI42, CD42, FN42)=0)</formula>
    </cfRule>
    <cfRule type="expression" dxfId="4794" priority="4811">
      <formula>AND(BO42&gt;=4, DZ42&lt;&gt;GetEquPower(C42,BI42, CD42, FN42))</formula>
    </cfRule>
  </conditionalFormatting>
  <conditionalFormatting sqref="EG42">
    <cfRule type="expression" dxfId="4793" priority="4812">
      <formula>AND(BP42&gt;=4,EG42&lt;&gt;0, GetEquPower(C42,BJ42, CJ42, FO42)=0)</formula>
    </cfRule>
    <cfRule type="expression" dxfId="4792" priority="4813">
      <formula>AND(BP42&gt;=4,EG42&lt;&gt;GetEquPower(C42,BJ42, CJ42, FO42))</formula>
    </cfRule>
  </conditionalFormatting>
  <conditionalFormatting sqref="EN42">
    <cfRule type="expression" dxfId="4791" priority="4814">
      <formula>AND(BQ42&gt;=4,EN42&lt;&gt;0, GetEquPower(C42,BK42, CP42, FP42)=0)</formula>
    </cfRule>
    <cfRule type="expression" dxfId="4790" priority="4815">
      <formula xml:space="preserve"> AND(BQ42&gt;=4,EN42&lt;&gt;GetEquPower(C42,BK42, CP42, FP42))</formula>
    </cfRule>
  </conditionalFormatting>
  <conditionalFormatting sqref="EU42">
    <cfRule type="expression" dxfId="4789" priority="4816">
      <formula>AND(BR42&gt;=4,EU42&lt;&gt;0, GetEquPower(C42,BL42, CV42, FQ42)=0)</formula>
    </cfRule>
    <cfRule type="expression" dxfId="4788" priority="4817">
      <formula>AND(BR42&gt;=4,EU42&lt;&gt;GetEquPower(C42,BL42, CV42, FQ42))</formula>
    </cfRule>
  </conditionalFormatting>
  <conditionalFormatting sqref="FB42">
    <cfRule type="expression" dxfId="4787" priority="4818">
      <formula>AND(BS42&gt;=4,FB42&lt;&gt;0, GetEquPower(C42,BM42, DB42, FR42)=0)</formula>
    </cfRule>
    <cfRule type="expression" dxfId="4786" priority="4819">
      <formula>AND(BS42&gt;=4,FB42&lt;&gt;GetEquPower(C42,BM42, DB42, FR42))</formula>
    </cfRule>
  </conditionalFormatting>
  <conditionalFormatting sqref="FI42">
    <cfRule type="expression" dxfId="4785" priority="4820">
      <formula>AND(BT42&gt;=4,FI42&lt;&gt;0, GetEquPower(C42,BN42, DH42, FS42)=0)</formula>
    </cfRule>
    <cfRule type="expression" dxfId="4784" priority="4821">
      <formula>AND(BT42&gt;=4,FI42&lt;&gt;GetEquPower(C42,BN42, DH42, FS42))</formula>
    </cfRule>
  </conditionalFormatting>
  <conditionalFormatting sqref="EA42">
    <cfRule type="expression" dxfId="4783" priority="4822">
      <formula>AND(BO42&gt;=5,EA42&lt;&gt;0, GetEquPower(C42,BI42, CE42, FN42)=0)</formula>
    </cfRule>
    <cfRule type="expression" dxfId="4782" priority="4823">
      <formula>AND(BO42&gt;=5, EA42&lt;&gt;GetEquPower(C42,BI42, CE42, FN42))</formula>
    </cfRule>
  </conditionalFormatting>
  <conditionalFormatting sqref="EB42">
    <cfRule type="expression" dxfId="4781" priority="4824">
      <formula>AND(BO42&gt;=6,EB42&lt;&gt;0, GetEquPower(C42,BI42, CF42, FN42)=0)</formula>
    </cfRule>
    <cfRule type="expression" dxfId="4780" priority="4825">
      <formula>AND(BO42&gt;=6, EB42&lt;&gt;GetEquPower(C42,BI42, CF42, FN42))</formula>
    </cfRule>
  </conditionalFormatting>
  <conditionalFormatting sqref="EH42">
    <cfRule type="expression" dxfId="4779" priority="4826">
      <formula>AND(BP42&gt;=5,EH42&lt;&gt;0, GetEquPower(C42,BJ42, CK42, FO42)=0)</formula>
    </cfRule>
    <cfRule type="expression" dxfId="4778" priority="4827">
      <formula>AND(BP42&gt;=5,EH42&lt;&gt;GetEquPower(C42,BJ42, CK42, FO42))</formula>
    </cfRule>
  </conditionalFormatting>
  <conditionalFormatting sqref="EI42">
    <cfRule type="expression" dxfId="4777" priority="4828">
      <formula>AND(BP42&gt;=6,EI42&lt;&gt;0, GetEquPower(C42,BJ42, CL42, FO42)=0)</formula>
    </cfRule>
    <cfRule type="expression" dxfId="4776" priority="4829">
      <formula>AND(BP42&gt;=6,EI42&lt;&gt;GetEquPower(C42,BJ42, CL42, FO42))</formula>
    </cfRule>
  </conditionalFormatting>
  <conditionalFormatting sqref="EO42">
    <cfRule type="expression" dxfId="4775" priority="4830">
      <formula>AND(BQ42&gt;=5,EO42&lt;&gt;0, GetEquPower(C42,BK42, CQ42, FP42)=0)</formula>
    </cfRule>
    <cfRule type="expression" dxfId="4774" priority="4831">
      <formula xml:space="preserve"> AND(BQ42&gt;=5,EO42&lt;&gt;GetEquPower(C42,BK42, CQ42, FP42))</formula>
    </cfRule>
  </conditionalFormatting>
  <conditionalFormatting sqref="EP42">
    <cfRule type="expression" dxfId="4773" priority="4832">
      <formula>AND(BQ42&gt;=6,EP42&lt;&gt;0, GetEquPower(C42,BK42, CR42, FP42)=0)</formula>
    </cfRule>
    <cfRule type="expression" dxfId="4772" priority="4833">
      <formula xml:space="preserve"> AND(BQ42&gt;=6,EP42&lt;&gt;GetEquPower(C42,BK42, CR42, FP42))</formula>
    </cfRule>
  </conditionalFormatting>
  <conditionalFormatting sqref="EV42">
    <cfRule type="expression" dxfId="4771" priority="4834">
      <formula>AND(BR42&gt;=5,EV42&lt;&gt;0, GetEquPower(C42,BL42, CW42, FQ42)=0)</formula>
    </cfRule>
    <cfRule type="expression" dxfId="4770" priority="4835">
      <formula>AND(BR42&gt;=5,EV42&lt;&gt;GetEquPower(C42,BL42, CW42, FQ42))</formula>
    </cfRule>
  </conditionalFormatting>
  <conditionalFormatting sqref="EW42">
    <cfRule type="expression" dxfId="4769" priority="4836">
      <formula>AND(BR42&gt;=6,EW42&lt;&gt;0, GetEquPower(C42,BL42, CX42, FQ42)=0)</formula>
    </cfRule>
    <cfRule type="expression" dxfId="4768" priority="4837">
      <formula>AND(BR42&gt;=6,EW42&lt;&gt;GetEquPower(C42,BL42, CX42, FQ42))</formula>
    </cfRule>
  </conditionalFormatting>
  <conditionalFormatting sqref="FC42">
    <cfRule type="expression" dxfId="4767" priority="4838">
      <formula>AND(BS42&gt;=5,FC42&lt;&gt;0, GetEquPower(C42,BM42, DC42, FR42)=0)</formula>
    </cfRule>
    <cfRule type="expression" dxfId="4766" priority="4839">
      <formula>AND(BS42&gt;=5,FC42&lt;&gt;GetEquPower(C42,BM42, DC42, FR42))</formula>
    </cfRule>
  </conditionalFormatting>
  <conditionalFormatting sqref="FD42">
    <cfRule type="expression" dxfId="4765" priority="4840">
      <formula>AND(BS42&gt;=6,FD42&lt;&gt;0, GetEquPower(C42,BM42, DD42, FR42)=0)</formula>
    </cfRule>
    <cfRule type="expression" dxfId="4764" priority="4841">
      <formula>AND(BS42&gt;=6,FD42&lt;&gt;GetEquPower(C42,BM42, DD42, FR42))</formula>
    </cfRule>
  </conditionalFormatting>
  <conditionalFormatting sqref="FJ42">
    <cfRule type="expression" dxfId="4763" priority="4842">
      <formula>AND(BT42&gt;=5,FJ42&lt;&gt;0, GetEquPower(C42,BN42, DI42, FS42)=0)</formula>
    </cfRule>
    <cfRule type="expression" dxfId="4762" priority="4843">
      <formula>AND(BT42&gt;=5,FJ42&lt;&gt;GetEquPower(C42,BN42, DI42, FS42))</formula>
    </cfRule>
  </conditionalFormatting>
  <conditionalFormatting sqref="FK42">
    <cfRule type="expression" dxfId="4761" priority="4844">
      <formula>AND(BT42&gt;=6,FK42&lt;&gt;0, GetEquPower(C42,BN42, DJ42, FS42)=0)</formula>
    </cfRule>
    <cfRule type="expression" dxfId="4760" priority="4845">
      <formula>AND(BT42&gt;=6,FK42&lt;&gt;GetEquPower(C42,BN42, DJ42, FS42))</formula>
    </cfRule>
  </conditionalFormatting>
  <conditionalFormatting sqref="F43">
    <cfRule type="expression" dxfId="4759" priority="4688">
      <formula>F43&lt;&gt;RIGHT(SUBSTITUTE(E43,".",""),LEN(F43))</formula>
    </cfRule>
  </conditionalFormatting>
  <conditionalFormatting sqref="X43">
    <cfRule type="expression" dxfId="4758" priority="4682">
      <formula xml:space="preserve"> NOT(ISLOGICAL($X$2))</formula>
    </cfRule>
    <cfRule type="expression" dxfId="4757" priority="4687">
      <formula>AND(X43=TRUE,W43=FALSE)</formula>
    </cfRule>
  </conditionalFormatting>
  <conditionalFormatting sqref="Y43">
    <cfRule type="expression" dxfId="4756" priority="4686">
      <formula>OR(AND(X43=FALSE,INT(Y43)&gt;0),AND(X43=TRUE,INT(Y43)&lt;=0))</formula>
    </cfRule>
  </conditionalFormatting>
  <conditionalFormatting sqref="AA43">
    <cfRule type="expression" dxfId="4755" priority="4685">
      <formula>AND(Z43=FALSE,AA43&gt;0)</formula>
    </cfRule>
  </conditionalFormatting>
  <conditionalFormatting sqref="BV43:HY43">
    <cfRule type="containsErrors" dxfId="4754" priority="4684">
      <formula>ISERROR(BV43)</formula>
    </cfRule>
  </conditionalFormatting>
  <conditionalFormatting sqref="W43">
    <cfRule type="expression" dxfId="4753" priority="4683">
      <formula xml:space="preserve"> NOT(ISLOGICAL(W43))</formula>
    </cfRule>
  </conditionalFormatting>
  <conditionalFormatting sqref="Z43">
    <cfRule type="expression" dxfId="4752" priority="4681">
      <formula>NOT(ISLOGICAL($Z$2))</formula>
    </cfRule>
  </conditionalFormatting>
  <conditionalFormatting sqref="AB43">
    <cfRule type="expression" dxfId="4751" priority="4680">
      <formula>NOT(ISLOGICAL($AB$2))</formula>
    </cfRule>
  </conditionalFormatting>
  <conditionalFormatting sqref="AC43">
    <cfRule type="expression" dxfId="4750" priority="4679">
      <formula>NOT(ISLOGICAL($AC$2))</formula>
    </cfRule>
  </conditionalFormatting>
  <conditionalFormatting sqref="B43:BU43">
    <cfRule type="containsErrors" dxfId="4749" priority="4678">
      <formula>ISERROR(B43)</formula>
    </cfRule>
  </conditionalFormatting>
  <conditionalFormatting sqref="I43">
    <cfRule type="expression" dxfId="4748" priority="4677">
      <formula>NOT(ISNUMBER($I$2))</formula>
    </cfRule>
  </conditionalFormatting>
  <conditionalFormatting sqref="D43">
    <cfRule type="expression" dxfId="4747" priority="4676">
      <formula>ISBLANK($D$2)</formula>
    </cfRule>
  </conditionalFormatting>
  <conditionalFormatting sqref="DW43">
    <cfRule type="expression" dxfId="4746" priority="4689">
      <formula>AND(BO43&gt;=1,DW43&lt;&gt;0, GetEquPower(C43,BI43, CA43, FN43)=0)</formula>
    </cfRule>
    <cfRule type="expression" dxfId="4745" priority="4690">
      <formula>AND(BO43&gt;=1,DW43&lt;&gt;GetEquPower(C43,BI43, CA43, FN43))</formula>
    </cfRule>
  </conditionalFormatting>
  <conditionalFormatting sqref="DX43">
    <cfRule type="expression" dxfId="4744" priority="4691">
      <formula>AND(BO43&gt;=2,DX43&lt;&gt;0, GetEquPower(C43,BI43, CB43, FN43)=0)</formula>
    </cfRule>
    <cfRule type="expression" dxfId="4743" priority="4692">
      <formula>AND(BO43&gt;=2,DX43&lt;&gt;GetEquPower(C43,BI43, CB43, FN43))</formula>
    </cfRule>
  </conditionalFormatting>
  <conditionalFormatting sqref="DY43">
    <cfRule type="expression" dxfId="4742" priority="4693">
      <formula>AND(BO43&gt;=3,DY43&lt;&gt;0, GetEquPower(C43,BI43, CC43, FN43)=0)</formula>
    </cfRule>
    <cfRule type="expression" dxfId="4741" priority="4694">
      <formula>AND(BO43&gt;=3,DY43&lt;&gt;GetEquPower(C43,BI43, CC43, FN43))</formula>
    </cfRule>
  </conditionalFormatting>
  <conditionalFormatting sqref="ED43">
    <cfRule type="expression" dxfId="4740" priority="4695">
      <formula>AND(BP43&gt;=1,ED43&lt;&gt;0, GetEquPower(C43,BJ43, CG43, FO43)=0)</formula>
    </cfRule>
    <cfRule type="expression" dxfId="4739" priority="4696">
      <formula>AND(BP43&gt;=1,ED43&lt;&gt;GetEquPower(C43,BJ43, CG43, FO43))</formula>
    </cfRule>
  </conditionalFormatting>
  <conditionalFormatting sqref="EE43">
    <cfRule type="expression" dxfId="4738" priority="4697">
      <formula>AND(BP43&gt;=2,EE43&lt;&gt;0, GetEquPower(C43,BJ43, CH43, FO43)=0)</formula>
    </cfRule>
    <cfRule type="expression" dxfId="4737" priority="4698">
      <formula>AND(BP43&gt;=2,EE43&lt;&gt;GetEquPower(C43,BJ43, CH43, FO43))</formula>
    </cfRule>
  </conditionalFormatting>
  <conditionalFormatting sqref="EF43">
    <cfRule type="expression" dxfId="4736" priority="4699">
      <formula>AND(BP43&gt;=3,EF43&lt;&gt;0, GetEquPower(C43,BJ43, CI43, FO43)=0)</formula>
    </cfRule>
    <cfRule type="expression" dxfId="4735" priority="4700">
      <formula>AND(BP43&gt;=3,EF43&lt;&gt;GetEquPower(C43,BJ43, CI43, FO43))</formula>
    </cfRule>
  </conditionalFormatting>
  <conditionalFormatting sqref="EK43">
    <cfRule type="expression" dxfId="4734" priority="4701">
      <formula>AND(BQ43&gt;=1,EK43&lt;&gt;0, GetEquPower(C43,BK43, CM43, FP43)=0)</formula>
    </cfRule>
    <cfRule type="expression" dxfId="4733" priority="4702">
      <formula>AND(BQ43&gt;=1,EK43&lt;&gt;GetEquPower(C43,BK43, CM43, FP43))</formula>
    </cfRule>
  </conditionalFormatting>
  <conditionalFormatting sqref="EL43">
    <cfRule type="expression" dxfId="4732" priority="4703">
      <formula>AND(BQ43&gt;=2,EL43&lt;&gt;0, GetEquPower(C43,BK43, CN43, FP43)=0)</formula>
    </cfRule>
    <cfRule type="expression" dxfId="4731" priority="4704">
      <formula xml:space="preserve"> AND(BQ43&gt;=2,EL43&lt;&gt;GetEquPower(C43,BK43, CN43, FP43))</formula>
    </cfRule>
  </conditionalFormatting>
  <conditionalFormatting sqref="EM43">
    <cfRule type="expression" dxfId="4730" priority="4705">
      <formula>AND(BQ43&gt;=3,EM43&lt;&gt;0, GetEquPower(C43,BK43, CO43, FP43)=0)</formula>
    </cfRule>
    <cfRule type="expression" dxfId="4729" priority="4706">
      <formula xml:space="preserve"> AND(BQ43&gt;=3,EM43&lt;&gt;GetEquPower(C43,BK43, CO43, FP43))</formula>
    </cfRule>
  </conditionalFormatting>
  <conditionalFormatting sqref="ER43">
    <cfRule type="expression" dxfId="4728" priority="4707">
      <formula>AND(BR43&gt;=1,ER43&lt;&gt;0, GetEquPower(C43,BL43, CS43, FQ43)=0)</formula>
    </cfRule>
    <cfRule type="expression" dxfId="4727" priority="4708">
      <formula>AND(BR43&gt;=1,ER43&lt;&gt;GetEquPower(C43,BL43, CS43, FQ43))</formula>
    </cfRule>
  </conditionalFormatting>
  <conditionalFormatting sqref="ES43">
    <cfRule type="expression" dxfId="4726" priority="4709">
      <formula>AND(BR43&gt;=2,ES43&lt;&gt;0, GetEquPower(C43,BL43, CT43, FQ43)=0)</formula>
    </cfRule>
    <cfRule type="expression" dxfId="4725" priority="4710">
      <formula>AND(BR43&gt;=2,ES43&lt;&gt;GetEquPower(C43,BL43, CT43, FQ43))</formula>
    </cfRule>
  </conditionalFormatting>
  <conditionalFormatting sqref="ET43">
    <cfRule type="expression" dxfId="4724" priority="4711">
      <formula>AND(BR43&gt;=3,ET43&lt;&gt;0, GetEquPower(C43,BL43, CU43, FQ43)=0)</formula>
    </cfRule>
    <cfRule type="expression" dxfId="4723" priority="4712">
      <formula>AND(BR43&gt;=3,ET43&lt;&gt;GetEquPower(C43,BL43, CU43, FQ43))</formula>
    </cfRule>
  </conditionalFormatting>
  <conditionalFormatting sqref="EY43">
    <cfRule type="expression" dxfId="4722" priority="4713">
      <formula>AND(BS43&gt;=1,EY43&lt;&gt;0, GetEquPower(C43,BM43, CY43, FR43)=0)</formula>
    </cfRule>
    <cfRule type="expression" dxfId="4721" priority="4714">
      <formula>AND(BS43&gt;=1,EY43&lt;&gt;GetEquPower(C43,BM43, CY43, FR43))</formula>
    </cfRule>
  </conditionalFormatting>
  <conditionalFormatting sqref="EZ43">
    <cfRule type="expression" dxfId="4720" priority="4715">
      <formula>AND(BS43&gt;=2,EZ43&lt;&gt;0, GetEquPower(C43,BM43, CZ43, FR43)=0)</formula>
    </cfRule>
    <cfRule type="expression" dxfId="4719" priority="4716">
      <formula>AND(BS43&gt;=2,EZ43&lt;&gt;GetEquPower(C43,BM43, CZ43, FR43))</formula>
    </cfRule>
  </conditionalFormatting>
  <conditionalFormatting sqref="FA43">
    <cfRule type="expression" dxfId="4718" priority="4717">
      <formula>AND(BS43&gt;=3,FA43&lt;&gt;0, GetEquPower(C43,BM43, DA43, FR43)=0)</formula>
    </cfRule>
    <cfRule type="expression" dxfId="4717" priority="4718">
      <formula>AND(BS43&gt;=3,FA43&lt;&gt;GetEquPower(C43,BM43, DA43, FR43))</formula>
    </cfRule>
  </conditionalFormatting>
  <conditionalFormatting sqref="FF43">
    <cfRule type="expression" dxfId="4716" priority="4719">
      <formula>AND(BT43&gt;=1,FF43&lt;&gt;0, GetEquPower(C43,BN43, DE43, FS43)=0)</formula>
    </cfRule>
    <cfRule type="expression" dxfId="4715" priority="4720">
      <formula>AND(BT43&gt;=1,FF43&lt;&gt;GetEquPower(C43,BN43, DE43, FS43))</formula>
    </cfRule>
  </conditionalFormatting>
  <conditionalFormatting sqref="FG43">
    <cfRule type="expression" dxfId="4714" priority="4721">
      <formula>AND(BT43&gt;=2,FG43&lt;&gt;0, GetEquPower(C43,BN43, DF43, FS43)=0)</formula>
    </cfRule>
    <cfRule type="expression" dxfId="4713" priority="4722">
      <formula>AND(BT43&gt;=2,FG43&lt;&gt;GetEquPower(C43,BN43, DF43, FS43))</formula>
    </cfRule>
  </conditionalFormatting>
  <conditionalFormatting sqref="FH43">
    <cfRule type="expression" dxfId="4712" priority="4723">
      <formula>AND(BT43&gt;=3,FH43&lt;&gt;0, GetEquPower(C43,BN43, DG43, FS43)=0)</formula>
    </cfRule>
    <cfRule type="expression" dxfId="4711" priority="4724">
      <formula>AND(BT43&gt;=3,FH43&lt;&gt;GetEquPower(C43,BN43, DG43, FS43))</formula>
    </cfRule>
  </conditionalFormatting>
  <conditionalFormatting sqref="DZ43">
    <cfRule type="expression" dxfId="4710" priority="4725">
      <formula>AND(BO43&gt;=4,DZ43&lt;&gt;0, GetEquPower(C43,BI43, CD43, FN43)=0)</formula>
    </cfRule>
    <cfRule type="expression" dxfId="4709" priority="4726">
      <formula>AND(BO43&gt;=4, DZ43&lt;&gt;GetEquPower(C43,BI43, CD43, FN43))</formula>
    </cfRule>
  </conditionalFormatting>
  <conditionalFormatting sqref="EG43">
    <cfRule type="expression" dxfId="4708" priority="4727">
      <formula>AND(BP43&gt;=4,EG43&lt;&gt;0, GetEquPower(C43,BJ43, CJ43, FO43)=0)</formula>
    </cfRule>
    <cfRule type="expression" dxfId="4707" priority="4728">
      <formula>AND(BP43&gt;=4,EG43&lt;&gt;GetEquPower(C43,BJ43, CJ43, FO43))</formula>
    </cfRule>
  </conditionalFormatting>
  <conditionalFormatting sqref="EN43">
    <cfRule type="expression" dxfId="4706" priority="4729">
      <formula>AND(BQ43&gt;=4,EN43&lt;&gt;0, GetEquPower(C43,BK43, CP43, FP43)=0)</formula>
    </cfRule>
    <cfRule type="expression" dxfId="4705" priority="4730">
      <formula xml:space="preserve"> AND(BQ43&gt;=4,EN43&lt;&gt;GetEquPower(C43,BK43, CP43, FP43))</formula>
    </cfRule>
  </conditionalFormatting>
  <conditionalFormatting sqref="EU43">
    <cfRule type="expression" dxfId="4704" priority="4731">
      <formula>AND(BR43&gt;=4,EU43&lt;&gt;0, GetEquPower(C43,BL43, CV43, FQ43)=0)</formula>
    </cfRule>
    <cfRule type="expression" dxfId="4703" priority="4732">
      <formula>AND(BR43&gt;=4,EU43&lt;&gt;GetEquPower(C43,BL43, CV43, FQ43))</formula>
    </cfRule>
  </conditionalFormatting>
  <conditionalFormatting sqref="FB43">
    <cfRule type="expression" dxfId="4702" priority="4733">
      <formula>AND(BS43&gt;=4,FB43&lt;&gt;0, GetEquPower(C43,BM43, DB43, FR43)=0)</formula>
    </cfRule>
    <cfRule type="expression" dxfId="4701" priority="4734">
      <formula>AND(BS43&gt;=4,FB43&lt;&gt;GetEquPower(C43,BM43, DB43, FR43))</formula>
    </cfRule>
  </conditionalFormatting>
  <conditionalFormatting sqref="FI43">
    <cfRule type="expression" dxfId="4700" priority="4735">
      <formula>AND(BT43&gt;=4,FI43&lt;&gt;0, GetEquPower(C43,BN43, DH43, FS43)=0)</formula>
    </cfRule>
    <cfRule type="expression" dxfId="4699" priority="4736">
      <formula>AND(BT43&gt;=4,FI43&lt;&gt;GetEquPower(C43,BN43, DH43, FS43))</formula>
    </cfRule>
  </conditionalFormatting>
  <conditionalFormatting sqref="EA43">
    <cfRule type="expression" dxfId="4698" priority="4737">
      <formula>AND(BO43&gt;=5,EA43&lt;&gt;0, GetEquPower(C43,BI43, CE43, FN43)=0)</formula>
    </cfRule>
    <cfRule type="expression" dxfId="4697" priority="4738">
      <formula>AND(BO43&gt;=5, EA43&lt;&gt;GetEquPower(C43,BI43, CE43, FN43))</formula>
    </cfRule>
  </conditionalFormatting>
  <conditionalFormatting sqref="EB43">
    <cfRule type="expression" dxfId="4696" priority="4739">
      <formula>AND(BO43&gt;=6,EB43&lt;&gt;0, GetEquPower(C43,BI43, CF43, FN43)=0)</formula>
    </cfRule>
    <cfRule type="expression" dxfId="4695" priority="4740">
      <formula>AND(BO43&gt;=6, EB43&lt;&gt;GetEquPower(C43,BI43, CF43, FN43))</formula>
    </cfRule>
  </conditionalFormatting>
  <conditionalFormatting sqref="EH43">
    <cfRule type="expression" dxfId="4694" priority="4741">
      <formula>AND(BP43&gt;=5,EH43&lt;&gt;0, GetEquPower(C43,BJ43, CK43, FO43)=0)</formula>
    </cfRule>
    <cfRule type="expression" dxfId="4693" priority="4742">
      <formula>AND(BP43&gt;=5,EH43&lt;&gt;GetEquPower(C43,BJ43, CK43, FO43))</formula>
    </cfRule>
  </conditionalFormatting>
  <conditionalFormatting sqref="EI43">
    <cfRule type="expression" dxfId="4692" priority="4743">
      <formula>AND(BP43&gt;=6,EI43&lt;&gt;0, GetEquPower(C43,BJ43, CL43, FO43)=0)</formula>
    </cfRule>
    <cfRule type="expression" dxfId="4691" priority="4744">
      <formula>AND(BP43&gt;=6,EI43&lt;&gt;GetEquPower(C43,BJ43, CL43, FO43))</formula>
    </cfRule>
  </conditionalFormatting>
  <conditionalFormatting sqref="EO43">
    <cfRule type="expression" dxfId="4690" priority="4745">
      <formula>AND(BQ43&gt;=5,EO43&lt;&gt;0, GetEquPower(C43,BK43, CQ43, FP43)=0)</formula>
    </cfRule>
    <cfRule type="expression" dxfId="4689" priority="4746">
      <formula xml:space="preserve"> AND(BQ43&gt;=5,EO43&lt;&gt;GetEquPower(C43,BK43, CQ43, FP43))</formula>
    </cfRule>
  </conditionalFormatting>
  <conditionalFormatting sqref="EP43">
    <cfRule type="expression" dxfId="4688" priority="4747">
      <formula>AND(BQ43&gt;=6,EP43&lt;&gt;0, GetEquPower(C43,BK43, CR43, FP43)=0)</formula>
    </cfRule>
    <cfRule type="expression" dxfId="4687" priority="4748">
      <formula xml:space="preserve"> AND(BQ43&gt;=6,EP43&lt;&gt;GetEquPower(C43,BK43, CR43, FP43))</formula>
    </cfRule>
  </conditionalFormatting>
  <conditionalFormatting sqref="EV43">
    <cfRule type="expression" dxfId="4686" priority="4749">
      <formula>AND(BR43&gt;=5,EV43&lt;&gt;0, GetEquPower(C43,BL43, CW43, FQ43)=0)</formula>
    </cfRule>
    <cfRule type="expression" dxfId="4685" priority="4750">
      <formula>AND(BR43&gt;=5,EV43&lt;&gt;GetEquPower(C43,BL43, CW43, FQ43))</formula>
    </cfRule>
  </conditionalFormatting>
  <conditionalFormatting sqref="EW43">
    <cfRule type="expression" dxfId="4684" priority="4751">
      <formula>AND(BR43&gt;=6,EW43&lt;&gt;0, GetEquPower(C43,BL43, CX43, FQ43)=0)</formula>
    </cfRule>
    <cfRule type="expression" dxfId="4683" priority="4752">
      <formula>AND(BR43&gt;=6,EW43&lt;&gt;GetEquPower(C43,BL43, CX43, FQ43))</formula>
    </cfRule>
  </conditionalFormatting>
  <conditionalFormatting sqref="FC43">
    <cfRule type="expression" dxfId="4682" priority="4753">
      <formula>AND(BS43&gt;=5,FC43&lt;&gt;0, GetEquPower(C43,BM43, DC43, FR43)=0)</formula>
    </cfRule>
    <cfRule type="expression" dxfId="4681" priority="4754">
      <formula>AND(BS43&gt;=5,FC43&lt;&gt;GetEquPower(C43,BM43, DC43, FR43))</formula>
    </cfRule>
  </conditionalFormatting>
  <conditionalFormatting sqref="FD43">
    <cfRule type="expression" dxfId="4680" priority="4755">
      <formula>AND(BS43&gt;=6,FD43&lt;&gt;0, GetEquPower(C43,BM43, DD43, FR43)=0)</formula>
    </cfRule>
    <cfRule type="expression" dxfId="4679" priority="4756">
      <formula>AND(BS43&gt;=6,FD43&lt;&gt;GetEquPower(C43,BM43, DD43, FR43))</formula>
    </cfRule>
  </conditionalFormatting>
  <conditionalFormatting sqref="FJ43">
    <cfRule type="expression" dxfId="4678" priority="4757">
      <formula>AND(BT43&gt;=5,FJ43&lt;&gt;0, GetEquPower(C43,BN43, DI43, FS43)=0)</formula>
    </cfRule>
    <cfRule type="expression" dxfId="4677" priority="4758">
      <formula>AND(BT43&gt;=5,FJ43&lt;&gt;GetEquPower(C43,BN43, DI43, FS43))</formula>
    </cfRule>
  </conditionalFormatting>
  <conditionalFormatting sqref="FK43">
    <cfRule type="expression" dxfId="4676" priority="4759">
      <formula>AND(BT43&gt;=6,FK43&lt;&gt;0, GetEquPower(C43,BN43, DJ43, FS43)=0)</formula>
    </cfRule>
    <cfRule type="expression" dxfId="4675" priority="4760">
      <formula>AND(BT43&gt;=6,FK43&lt;&gt;GetEquPower(C43,BN43, DJ43, FS43))</formula>
    </cfRule>
  </conditionalFormatting>
  <conditionalFormatting sqref="F44">
    <cfRule type="expression" dxfId="4674" priority="4603">
      <formula>F44&lt;&gt;RIGHT(SUBSTITUTE(E44,".",""),LEN(F44))</formula>
    </cfRule>
  </conditionalFormatting>
  <conditionalFormatting sqref="X44">
    <cfRule type="expression" dxfId="4673" priority="4597">
      <formula xml:space="preserve"> NOT(ISLOGICAL($X$2))</formula>
    </cfRule>
    <cfRule type="expression" dxfId="4672" priority="4602">
      <formula>AND(X44=TRUE,W44=FALSE)</formula>
    </cfRule>
  </conditionalFormatting>
  <conditionalFormatting sqref="Y44">
    <cfRule type="expression" dxfId="4671" priority="4601">
      <formula>OR(AND(X44=FALSE,INT(Y44)&gt;0),AND(X44=TRUE,INT(Y44)&lt;=0))</formula>
    </cfRule>
  </conditionalFormatting>
  <conditionalFormatting sqref="AA44">
    <cfRule type="expression" dxfId="4670" priority="4600">
      <formula>AND(Z44=FALSE,AA44&gt;0)</formula>
    </cfRule>
  </conditionalFormatting>
  <conditionalFormatting sqref="BV44:HY44">
    <cfRule type="containsErrors" dxfId="4669" priority="4599">
      <formula>ISERROR(BV44)</formula>
    </cfRule>
  </conditionalFormatting>
  <conditionalFormatting sqref="W44">
    <cfRule type="expression" dxfId="4668" priority="4598">
      <formula xml:space="preserve"> NOT(ISLOGICAL(W44))</formula>
    </cfRule>
  </conditionalFormatting>
  <conditionalFormatting sqref="Z44">
    <cfRule type="expression" dxfId="4667" priority="4596">
      <formula>NOT(ISLOGICAL($Z$2))</formula>
    </cfRule>
  </conditionalFormatting>
  <conditionalFormatting sqref="AB44">
    <cfRule type="expression" dxfId="4666" priority="4595">
      <formula>NOT(ISLOGICAL($AB$2))</formula>
    </cfRule>
  </conditionalFormatting>
  <conditionalFormatting sqref="AC44">
    <cfRule type="expression" dxfId="4665" priority="4594">
      <formula>NOT(ISLOGICAL($AC$2))</formula>
    </cfRule>
  </conditionalFormatting>
  <conditionalFormatting sqref="B44:BU44">
    <cfRule type="containsErrors" dxfId="4664" priority="4593">
      <formula>ISERROR(B44)</formula>
    </cfRule>
  </conditionalFormatting>
  <conditionalFormatting sqref="I44">
    <cfRule type="expression" dxfId="4663" priority="4592">
      <formula>NOT(ISNUMBER($I$2))</formula>
    </cfRule>
  </conditionalFormatting>
  <conditionalFormatting sqref="D44">
    <cfRule type="expression" dxfId="4662" priority="4591">
      <formula>ISBLANK($D$2)</formula>
    </cfRule>
  </conditionalFormatting>
  <conditionalFormatting sqref="DW44">
    <cfRule type="expression" dxfId="4661" priority="4604">
      <formula>AND(BO44&gt;=1,DW44&lt;&gt;0, GetEquPower(C44,BI44, CA44, FN44)=0)</formula>
    </cfRule>
    <cfRule type="expression" dxfId="4660" priority="4605">
      <formula>AND(BO44&gt;=1,DW44&lt;&gt;GetEquPower(C44,BI44, CA44, FN44))</formula>
    </cfRule>
  </conditionalFormatting>
  <conditionalFormatting sqref="DX44">
    <cfRule type="expression" dxfId="4659" priority="4606">
      <formula>AND(BO44&gt;=2,DX44&lt;&gt;0, GetEquPower(C44,BI44, CB44, FN44)=0)</formula>
    </cfRule>
    <cfRule type="expression" dxfId="4658" priority="4607">
      <formula>AND(BO44&gt;=2,DX44&lt;&gt;GetEquPower(C44,BI44, CB44, FN44))</formula>
    </cfRule>
  </conditionalFormatting>
  <conditionalFormatting sqref="DY44">
    <cfRule type="expression" dxfId="4657" priority="4608">
      <formula>AND(BO44&gt;=3,DY44&lt;&gt;0, GetEquPower(C44,BI44, CC44, FN44)=0)</formula>
    </cfRule>
    <cfRule type="expression" dxfId="4656" priority="4609">
      <formula>AND(BO44&gt;=3,DY44&lt;&gt;GetEquPower(C44,BI44, CC44, FN44))</formula>
    </cfRule>
  </conditionalFormatting>
  <conditionalFormatting sqref="ED44">
    <cfRule type="expression" dxfId="4655" priority="4610">
      <formula>AND(BP44&gt;=1,ED44&lt;&gt;0, GetEquPower(C44,BJ44, CG44, FO44)=0)</formula>
    </cfRule>
    <cfRule type="expression" dxfId="4654" priority="4611">
      <formula>AND(BP44&gt;=1,ED44&lt;&gt;GetEquPower(C44,BJ44, CG44, FO44))</formula>
    </cfRule>
  </conditionalFormatting>
  <conditionalFormatting sqref="EE44">
    <cfRule type="expression" dxfId="4653" priority="4612">
      <formula>AND(BP44&gt;=2,EE44&lt;&gt;0, GetEquPower(C44,BJ44, CH44, FO44)=0)</formula>
    </cfRule>
    <cfRule type="expression" dxfId="4652" priority="4613">
      <formula>AND(BP44&gt;=2,EE44&lt;&gt;GetEquPower(C44,BJ44, CH44, FO44))</formula>
    </cfRule>
  </conditionalFormatting>
  <conditionalFormatting sqref="EF44">
    <cfRule type="expression" dxfId="4651" priority="4614">
      <formula>AND(BP44&gt;=3,EF44&lt;&gt;0, GetEquPower(C44,BJ44, CI44, FO44)=0)</formula>
    </cfRule>
    <cfRule type="expression" dxfId="4650" priority="4615">
      <formula>AND(BP44&gt;=3,EF44&lt;&gt;GetEquPower(C44,BJ44, CI44, FO44))</formula>
    </cfRule>
  </conditionalFormatting>
  <conditionalFormatting sqref="EK44">
    <cfRule type="expression" dxfId="4649" priority="4616">
      <formula>AND(BQ44&gt;=1,EK44&lt;&gt;0, GetEquPower(C44,BK44, CM44, FP44)=0)</formula>
    </cfRule>
    <cfRule type="expression" dxfId="4648" priority="4617">
      <formula>AND(BQ44&gt;=1,EK44&lt;&gt;GetEquPower(C44,BK44, CM44, FP44))</formula>
    </cfRule>
  </conditionalFormatting>
  <conditionalFormatting sqref="EL44">
    <cfRule type="expression" dxfId="4647" priority="4618">
      <formula>AND(BQ44&gt;=2,EL44&lt;&gt;0, GetEquPower(C44,BK44, CN44, FP44)=0)</formula>
    </cfRule>
    <cfRule type="expression" dxfId="4646" priority="4619">
      <formula xml:space="preserve"> AND(BQ44&gt;=2,EL44&lt;&gt;GetEquPower(C44,BK44, CN44, FP44))</formula>
    </cfRule>
  </conditionalFormatting>
  <conditionalFormatting sqref="EM44">
    <cfRule type="expression" dxfId="4645" priority="4620">
      <formula>AND(BQ44&gt;=3,EM44&lt;&gt;0, GetEquPower(C44,BK44, CO44, FP44)=0)</formula>
    </cfRule>
    <cfRule type="expression" dxfId="4644" priority="4621">
      <formula xml:space="preserve"> AND(BQ44&gt;=3,EM44&lt;&gt;GetEquPower(C44,BK44, CO44, FP44))</formula>
    </cfRule>
  </conditionalFormatting>
  <conditionalFormatting sqref="ER44">
    <cfRule type="expression" dxfId="4643" priority="4622">
      <formula>AND(BR44&gt;=1,ER44&lt;&gt;0, GetEquPower(C44,BL44, CS44, FQ44)=0)</formula>
    </cfRule>
    <cfRule type="expression" dxfId="4642" priority="4623">
      <formula>AND(BR44&gt;=1,ER44&lt;&gt;GetEquPower(C44,BL44, CS44, FQ44))</formula>
    </cfRule>
  </conditionalFormatting>
  <conditionalFormatting sqref="ES44">
    <cfRule type="expression" dxfId="4641" priority="4624">
      <formula>AND(BR44&gt;=2,ES44&lt;&gt;0, GetEquPower(C44,BL44, CT44, FQ44)=0)</formula>
    </cfRule>
    <cfRule type="expression" dxfId="4640" priority="4625">
      <formula>AND(BR44&gt;=2,ES44&lt;&gt;GetEquPower(C44,BL44, CT44, FQ44))</formula>
    </cfRule>
  </conditionalFormatting>
  <conditionalFormatting sqref="ET44">
    <cfRule type="expression" dxfId="4639" priority="4626">
      <formula>AND(BR44&gt;=3,ET44&lt;&gt;0, GetEquPower(C44,BL44, CU44, FQ44)=0)</formula>
    </cfRule>
    <cfRule type="expression" dxfId="4638" priority="4627">
      <formula>AND(BR44&gt;=3,ET44&lt;&gt;GetEquPower(C44,BL44, CU44, FQ44))</formula>
    </cfRule>
  </conditionalFormatting>
  <conditionalFormatting sqref="EY44">
    <cfRule type="expression" dxfId="4637" priority="4628">
      <formula>AND(BS44&gt;=1,EY44&lt;&gt;0, GetEquPower(C44,BM44, CY44, FR44)=0)</formula>
    </cfRule>
    <cfRule type="expression" dxfId="4636" priority="4629">
      <formula>AND(BS44&gt;=1,EY44&lt;&gt;GetEquPower(C44,BM44, CY44, FR44))</formula>
    </cfRule>
  </conditionalFormatting>
  <conditionalFormatting sqref="EZ44">
    <cfRule type="expression" dxfId="4635" priority="4630">
      <formula>AND(BS44&gt;=2,EZ44&lt;&gt;0, GetEquPower(C44,BM44, CZ44, FR44)=0)</formula>
    </cfRule>
    <cfRule type="expression" dxfId="4634" priority="4631">
      <formula>AND(BS44&gt;=2,EZ44&lt;&gt;GetEquPower(C44,BM44, CZ44, FR44))</formula>
    </cfRule>
  </conditionalFormatting>
  <conditionalFormatting sqref="FA44">
    <cfRule type="expression" dxfId="4633" priority="4632">
      <formula>AND(BS44&gt;=3,FA44&lt;&gt;0, GetEquPower(C44,BM44, DA44, FR44)=0)</formula>
    </cfRule>
    <cfRule type="expression" dxfId="4632" priority="4633">
      <formula>AND(BS44&gt;=3,FA44&lt;&gt;GetEquPower(C44,BM44, DA44, FR44))</formula>
    </cfRule>
  </conditionalFormatting>
  <conditionalFormatting sqref="FF44">
    <cfRule type="expression" dxfId="4631" priority="4634">
      <formula>AND(BT44&gt;=1,FF44&lt;&gt;0, GetEquPower(C44,BN44, DE44, FS44)=0)</formula>
    </cfRule>
    <cfRule type="expression" dxfId="4630" priority="4635">
      <formula>AND(BT44&gt;=1,FF44&lt;&gt;GetEquPower(C44,BN44, DE44, FS44))</formula>
    </cfRule>
  </conditionalFormatting>
  <conditionalFormatting sqref="FG44">
    <cfRule type="expression" dxfId="4629" priority="4636">
      <formula>AND(BT44&gt;=2,FG44&lt;&gt;0, GetEquPower(C44,BN44, DF44, FS44)=0)</formula>
    </cfRule>
    <cfRule type="expression" dxfId="4628" priority="4637">
      <formula>AND(BT44&gt;=2,FG44&lt;&gt;GetEquPower(C44,BN44, DF44, FS44))</formula>
    </cfRule>
  </conditionalFormatting>
  <conditionalFormatting sqref="FH44">
    <cfRule type="expression" dxfId="4627" priority="4638">
      <formula>AND(BT44&gt;=3,FH44&lt;&gt;0, GetEquPower(C44,BN44, DG44, FS44)=0)</formula>
    </cfRule>
    <cfRule type="expression" dxfId="4626" priority="4639">
      <formula>AND(BT44&gt;=3,FH44&lt;&gt;GetEquPower(C44,BN44, DG44, FS44))</formula>
    </cfRule>
  </conditionalFormatting>
  <conditionalFormatting sqref="DZ44">
    <cfRule type="expression" dxfId="4625" priority="4640">
      <formula>AND(BO44&gt;=4,DZ44&lt;&gt;0, GetEquPower(C44,BI44, CD44, FN44)=0)</formula>
    </cfRule>
    <cfRule type="expression" dxfId="4624" priority="4641">
      <formula>AND(BO44&gt;=4, DZ44&lt;&gt;GetEquPower(C44,BI44, CD44, FN44))</formula>
    </cfRule>
  </conditionalFormatting>
  <conditionalFormatting sqref="EG44">
    <cfRule type="expression" dxfId="4623" priority="4642">
      <formula>AND(BP44&gt;=4,EG44&lt;&gt;0, GetEquPower(C44,BJ44, CJ44, FO44)=0)</formula>
    </cfRule>
    <cfRule type="expression" dxfId="4622" priority="4643">
      <formula>AND(BP44&gt;=4,EG44&lt;&gt;GetEquPower(C44,BJ44, CJ44, FO44))</formula>
    </cfRule>
  </conditionalFormatting>
  <conditionalFormatting sqref="EN44">
    <cfRule type="expression" dxfId="4621" priority="4644">
      <formula>AND(BQ44&gt;=4,EN44&lt;&gt;0, GetEquPower(C44,BK44, CP44, FP44)=0)</formula>
    </cfRule>
    <cfRule type="expression" dxfId="4620" priority="4645">
      <formula xml:space="preserve"> AND(BQ44&gt;=4,EN44&lt;&gt;GetEquPower(C44,BK44, CP44, FP44))</formula>
    </cfRule>
  </conditionalFormatting>
  <conditionalFormatting sqref="EU44">
    <cfRule type="expression" dxfId="4619" priority="4646">
      <formula>AND(BR44&gt;=4,EU44&lt;&gt;0, GetEquPower(C44,BL44, CV44, FQ44)=0)</formula>
    </cfRule>
    <cfRule type="expression" dxfId="4618" priority="4647">
      <formula>AND(BR44&gt;=4,EU44&lt;&gt;GetEquPower(C44,BL44, CV44, FQ44))</formula>
    </cfRule>
  </conditionalFormatting>
  <conditionalFormatting sqref="FB44">
    <cfRule type="expression" dxfId="4617" priority="4648">
      <formula>AND(BS44&gt;=4,FB44&lt;&gt;0, GetEquPower(C44,BM44, DB44, FR44)=0)</formula>
    </cfRule>
    <cfRule type="expression" dxfId="4616" priority="4649">
      <formula>AND(BS44&gt;=4,FB44&lt;&gt;GetEquPower(C44,BM44, DB44, FR44))</formula>
    </cfRule>
  </conditionalFormatting>
  <conditionalFormatting sqref="FI44">
    <cfRule type="expression" dxfId="4615" priority="4650">
      <formula>AND(BT44&gt;=4,FI44&lt;&gt;0, GetEquPower(C44,BN44, DH44, FS44)=0)</formula>
    </cfRule>
    <cfRule type="expression" dxfId="4614" priority="4651">
      <formula>AND(BT44&gt;=4,FI44&lt;&gt;GetEquPower(C44,BN44, DH44, FS44))</formula>
    </cfRule>
  </conditionalFormatting>
  <conditionalFormatting sqref="EA44">
    <cfRule type="expression" dxfId="4613" priority="4652">
      <formula>AND(BO44&gt;=5,EA44&lt;&gt;0, GetEquPower(C44,BI44, CE44, FN44)=0)</formula>
    </cfRule>
    <cfRule type="expression" dxfId="4612" priority="4653">
      <formula>AND(BO44&gt;=5, EA44&lt;&gt;GetEquPower(C44,BI44, CE44, FN44))</formula>
    </cfRule>
  </conditionalFormatting>
  <conditionalFormatting sqref="EB44">
    <cfRule type="expression" dxfId="4611" priority="4654">
      <formula>AND(BO44&gt;=6,EB44&lt;&gt;0, GetEquPower(C44,BI44, CF44, FN44)=0)</formula>
    </cfRule>
    <cfRule type="expression" dxfId="4610" priority="4655">
      <formula>AND(BO44&gt;=6, EB44&lt;&gt;GetEquPower(C44,BI44, CF44, FN44))</formula>
    </cfRule>
  </conditionalFormatting>
  <conditionalFormatting sqref="EH44">
    <cfRule type="expression" dxfId="4609" priority="4656">
      <formula>AND(BP44&gt;=5,EH44&lt;&gt;0, GetEquPower(C44,BJ44, CK44, FO44)=0)</formula>
    </cfRule>
    <cfRule type="expression" dxfId="4608" priority="4657">
      <formula>AND(BP44&gt;=5,EH44&lt;&gt;GetEquPower(C44,BJ44, CK44, FO44))</formula>
    </cfRule>
  </conditionalFormatting>
  <conditionalFormatting sqref="EI44">
    <cfRule type="expression" dxfId="4607" priority="4658">
      <formula>AND(BP44&gt;=6,EI44&lt;&gt;0, GetEquPower(C44,BJ44, CL44, FO44)=0)</formula>
    </cfRule>
    <cfRule type="expression" dxfId="4606" priority="4659">
      <formula>AND(BP44&gt;=6,EI44&lt;&gt;GetEquPower(C44,BJ44, CL44, FO44))</formula>
    </cfRule>
  </conditionalFormatting>
  <conditionalFormatting sqref="EO44">
    <cfRule type="expression" dxfId="4605" priority="4660">
      <formula>AND(BQ44&gt;=5,EO44&lt;&gt;0, GetEquPower(C44,BK44, CQ44, FP44)=0)</formula>
    </cfRule>
    <cfRule type="expression" dxfId="4604" priority="4661">
      <formula xml:space="preserve"> AND(BQ44&gt;=5,EO44&lt;&gt;GetEquPower(C44,BK44, CQ44, FP44))</formula>
    </cfRule>
  </conditionalFormatting>
  <conditionalFormatting sqref="EP44">
    <cfRule type="expression" dxfId="4603" priority="4662">
      <formula>AND(BQ44&gt;=6,EP44&lt;&gt;0, GetEquPower(C44,BK44, CR44, FP44)=0)</formula>
    </cfRule>
    <cfRule type="expression" dxfId="4602" priority="4663">
      <formula xml:space="preserve"> AND(BQ44&gt;=6,EP44&lt;&gt;GetEquPower(C44,BK44, CR44, FP44))</formula>
    </cfRule>
  </conditionalFormatting>
  <conditionalFormatting sqref="EV44">
    <cfRule type="expression" dxfId="4601" priority="4664">
      <formula>AND(BR44&gt;=5,EV44&lt;&gt;0, GetEquPower(C44,BL44, CW44, FQ44)=0)</formula>
    </cfRule>
    <cfRule type="expression" dxfId="4600" priority="4665">
      <formula>AND(BR44&gt;=5,EV44&lt;&gt;GetEquPower(C44,BL44, CW44, FQ44))</formula>
    </cfRule>
  </conditionalFormatting>
  <conditionalFormatting sqref="EW44">
    <cfRule type="expression" dxfId="4599" priority="4666">
      <formula>AND(BR44&gt;=6,EW44&lt;&gt;0, GetEquPower(C44,BL44, CX44, FQ44)=0)</formula>
    </cfRule>
    <cfRule type="expression" dxfId="4598" priority="4667">
      <formula>AND(BR44&gt;=6,EW44&lt;&gt;GetEquPower(C44,BL44, CX44, FQ44))</formula>
    </cfRule>
  </conditionalFormatting>
  <conditionalFormatting sqref="FC44">
    <cfRule type="expression" dxfId="4597" priority="4668">
      <formula>AND(BS44&gt;=5,FC44&lt;&gt;0, GetEquPower(C44,BM44, DC44, FR44)=0)</formula>
    </cfRule>
    <cfRule type="expression" dxfId="4596" priority="4669">
      <formula>AND(BS44&gt;=5,FC44&lt;&gt;GetEquPower(C44,BM44, DC44, FR44))</formula>
    </cfRule>
  </conditionalFormatting>
  <conditionalFormatting sqref="FD44">
    <cfRule type="expression" dxfId="4595" priority="4670">
      <formula>AND(BS44&gt;=6,FD44&lt;&gt;0, GetEquPower(C44,BM44, DD44, FR44)=0)</formula>
    </cfRule>
    <cfRule type="expression" dxfId="4594" priority="4671">
      <formula>AND(BS44&gt;=6,FD44&lt;&gt;GetEquPower(C44,BM44, DD44, FR44))</formula>
    </cfRule>
  </conditionalFormatting>
  <conditionalFormatting sqref="FJ44">
    <cfRule type="expression" dxfId="4593" priority="4672">
      <formula>AND(BT44&gt;=5,FJ44&lt;&gt;0, GetEquPower(C44,BN44, DI44, FS44)=0)</formula>
    </cfRule>
    <cfRule type="expression" dxfId="4592" priority="4673">
      <formula>AND(BT44&gt;=5,FJ44&lt;&gt;GetEquPower(C44,BN44, DI44, FS44))</formula>
    </cfRule>
  </conditionalFormatting>
  <conditionalFormatting sqref="FK44">
    <cfRule type="expression" dxfId="4591" priority="4674">
      <formula>AND(BT44&gt;=6,FK44&lt;&gt;0, GetEquPower(C44,BN44, DJ44, FS44)=0)</formula>
    </cfRule>
    <cfRule type="expression" dxfId="4590" priority="4675">
      <formula>AND(BT44&gt;=6,FK44&lt;&gt;GetEquPower(C44,BN44, DJ44, FS44))</formula>
    </cfRule>
  </conditionalFormatting>
  <conditionalFormatting sqref="F45">
    <cfRule type="expression" dxfId="4589" priority="4518">
      <formula>F45&lt;&gt;RIGHT(SUBSTITUTE(E45,".",""),LEN(F45))</formula>
    </cfRule>
  </conditionalFormatting>
  <conditionalFormatting sqref="X45">
    <cfRule type="expression" dxfId="4588" priority="4512">
      <formula xml:space="preserve"> NOT(ISLOGICAL($X$2))</formula>
    </cfRule>
    <cfRule type="expression" dxfId="4587" priority="4517">
      <formula>AND(X45=TRUE,W45=FALSE)</formula>
    </cfRule>
  </conditionalFormatting>
  <conditionalFormatting sqref="Y45">
    <cfRule type="expression" dxfId="4586" priority="4516">
      <formula>OR(AND(X45=FALSE,INT(Y45)&gt;0),AND(X45=TRUE,INT(Y45)&lt;=0))</formula>
    </cfRule>
  </conditionalFormatting>
  <conditionalFormatting sqref="AA45">
    <cfRule type="expression" dxfId="4585" priority="4515">
      <formula>AND(Z45=FALSE,AA45&gt;0)</formula>
    </cfRule>
  </conditionalFormatting>
  <conditionalFormatting sqref="BV45:HY45">
    <cfRule type="containsErrors" dxfId="4584" priority="4514">
      <formula>ISERROR(BV45)</formula>
    </cfRule>
  </conditionalFormatting>
  <conditionalFormatting sqref="W45">
    <cfRule type="expression" dxfId="4583" priority="4513">
      <formula xml:space="preserve"> NOT(ISLOGICAL(W45))</formula>
    </cfRule>
  </conditionalFormatting>
  <conditionalFormatting sqref="Z45">
    <cfRule type="expression" dxfId="4582" priority="4511">
      <formula>NOT(ISLOGICAL($Z$2))</formula>
    </cfRule>
  </conditionalFormatting>
  <conditionalFormatting sqref="AB45">
    <cfRule type="expression" dxfId="4581" priority="4510">
      <formula>NOT(ISLOGICAL($AB$2))</formula>
    </cfRule>
  </conditionalFormatting>
  <conditionalFormatting sqref="AC45">
    <cfRule type="expression" dxfId="4580" priority="4509">
      <formula>NOT(ISLOGICAL($AC$2))</formula>
    </cfRule>
  </conditionalFormatting>
  <conditionalFormatting sqref="B45:BU45">
    <cfRule type="containsErrors" dxfId="4579" priority="4508">
      <formula>ISERROR(B45)</formula>
    </cfRule>
  </conditionalFormatting>
  <conditionalFormatting sqref="I45">
    <cfRule type="expression" dxfId="4578" priority="4507">
      <formula>NOT(ISNUMBER($I$2))</formula>
    </cfRule>
  </conditionalFormatting>
  <conditionalFormatting sqref="D45">
    <cfRule type="expression" dxfId="4577" priority="4506">
      <formula>ISBLANK($D$2)</formula>
    </cfRule>
  </conditionalFormatting>
  <conditionalFormatting sqref="DW45">
    <cfRule type="expression" dxfId="4576" priority="4519">
      <formula>AND(BO45&gt;=1,DW45&lt;&gt;0, GetEquPower(C45,BI45, CA45, FN45)=0)</formula>
    </cfRule>
    <cfRule type="expression" dxfId="4575" priority="4520">
      <formula>AND(BO45&gt;=1,DW45&lt;&gt;GetEquPower(C45,BI45, CA45, FN45))</formula>
    </cfRule>
  </conditionalFormatting>
  <conditionalFormatting sqref="DX45">
    <cfRule type="expression" dxfId="4574" priority="4521">
      <formula>AND(BO45&gt;=2,DX45&lt;&gt;0, GetEquPower(C45,BI45, CB45, FN45)=0)</formula>
    </cfRule>
    <cfRule type="expression" dxfId="4573" priority="4522">
      <formula>AND(BO45&gt;=2,DX45&lt;&gt;GetEquPower(C45,BI45, CB45, FN45))</formula>
    </cfRule>
  </conditionalFormatting>
  <conditionalFormatting sqref="DY45">
    <cfRule type="expression" dxfId="4572" priority="4523">
      <formula>AND(BO45&gt;=3,DY45&lt;&gt;0, GetEquPower(C45,BI45, CC45, FN45)=0)</formula>
    </cfRule>
    <cfRule type="expression" dxfId="4571" priority="4524">
      <formula>AND(BO45&gt;=3,DY45&lt;&gt;GetEquPower(C45,BI45, CC45, FN45))</formula>
    </cfRule>
  </conditionalFormatting>
  <conditionalFormatting sqref="ED45">
    <cfRule type="expression" dxfId="4570" priority="4525">
      <formula>AND(BP45&gt;=1,ED45&lt;&gt;0, GetEquPower(C45,BJ45, CG45, FO45)=0)</formula>
    </cfRule>
    <cfRule type="expression" dxfId="4569" priority="4526">
      <formula>AND(BP45&gt;=1,ED45&lt;&gt;GetEquPower(C45,BJ45, CG45, FO45))</formula>
    </cfRule>
  </conditionalFormatting>
  <conditionalFormatting sqref="EE45">
    <cfRule type="expression" dxfId="4568" priority="4527">
      <formula>AND(BP45&gt;=2,EE45&lt;&gt;0, GetEquPower(C45,BJ45, CH45, FO45)=0)</formula>
    </cfRule>
    <cfRule type="expression" dxfId="4567" priority="4528">
      <formula>AND(BP45&gt;=2,EE45&lt;&gt;GetEquPower(C45,BJ45, CH45, FO45))</formula>
    </cfRule>
  </conditionalFormatting>
  <conditionalFormatting sqref="EF45">
    <cfRule type="expression" dxfId="4566" priority="4529">
      <formula>AND(BP45&gt;=3,EF45&lt;&gt;0, GetEquPower(C45,BJ45, CI45, FO45)=0)</formula>
    </cfRule>
    <cfRule type="expression" dxfId="4565" priority="4530">
      <formula>AND(BP45&gt;=3,EF45&lt;&gt;GetEquPower(C45,BJ45, CI45, FO45))</formula>
    </cfRule>
  </conditionalFormatting>
  <conditionalFormatting sqref="EK45">
    <cfRule type="expression" dxfId="4564" priority="4531">
      <formula>AND(BQ45&gt;=1,EK45&lt;&gt;0, GetEquPower(C45,BK45, CM45, FP45)=0)</formula>
    </cfRule>
    <cfRule type="expression" dxfId="4563" priority="4532">
      <formula>AND(BQ45&gt;=1,EK45&lt;&gt;GetEquPower(C45,BK45, CM45, FP45))</formula>
    </cfRule>
  </conditionalFormatting>
  <conditionalFormatting sqref="EL45">
    <cfRule type="expression" dxfId="4562" priority="4533">
      <formula>AND(BQ45&gt;=2,EL45&lt;&gt;0, GetEquPower(C45,BK45, CN45, FP45)=0)</formula>
    </cfRule>
    <cfRule type="expression" dxfId="4561" priority="4534">
      <formula xml:space="preserve"> AND(BQ45&gt;=2,EL45&lt;&gt;GetEquPower(C45,BK45, CN45, FP45))</formula>
    </cfRule>
  </conditionalFormatting>
  <conditionalFormatting sqref="EM45">
    <cfRule type="expression" dxfId="4560" priority="4535">
      <formula>AND(BQ45&gt;=3,EM45&lt;&gt;0, GetEquPower(C45,BK45, CO45, FP45)=0)</formula>
    </cfRule>
    <cfRule type="expression" dxfId="4559" priority="4536">
      <formula xml:space="preserve"> AND(BQ45&gt;=3,EM45&lt;&gt;GetEquPower(C45,BK45, CO45, FP45))</formula>
    </cfRule>
  </conditionalFormatting>
  <conditionalFormatting sqref="ER45">
    <cfRule type="expression" dxfId="4558" priority="4537">
      <formula>AND(BR45&gt;=1,ER45&lt;&gt;0, GetEquPower(C45,BL45, CS45, FQ45)=0)</formula>
    </cfRule>
    <cfRule type="expression" dxfId="4557" priority="4538">
      <formula>AND(BR45&gt;=1,ER45&lt;&gt;GetEquPower(C45,BL45, CS45, FQ45))</formula>
    </cfRule>
  </conditionalFormatting>
  <conditionalFormatting sqref="ES45">
    <cfRule type="expression" dxfId="4556" priority="4539">
      <formula>AND(BR45&gt;=2,ES45&lt;&gt;0, GetEquPower(C45,BL45, CT45, FQ45)=0)</formula>
    </cfRule>
    <cfRule type="expression" dxfId="4555" priority="4540">
      <formula>AND(BR45&gt;=2,ES45&lt;&gt;GetEquPower(C45,BL45, CT45, FQ45))</formula>
    </cfRule>
  </conditionalFormatting>
  <conditionalFormatting sqref="ET45">
    <cfRule type="expression" dxfId="4554" priority="4541">
      <formula>AND(BR45&gt;=3,ET45&lt;&gt;0, GetEquPower(C45,BL45, CU45, FQ45)=0)</formula>
    </cfRule>
    <cfRule type="expression" dxfId="4553" priority="4542">
      <formula>AND(BR45&gt;=3,ET45&lt;&gt;GetEquPower(C45,BL45, CU45, FQ45))</formula>
    </cfRule>
  </conditionalFormatting>
  <conditionalFormatting sqref="EY45">
    <cfRule type="expression" dxfId="4552" priority="4543">
      <formula>AND(BS45&gt;=1,EY45&lt;&gt;0, GetEquPower(C45,BM45, CY45, FR45)=0)</formula>
    </cfRule>
    <cfRule type="expression" dxfId="4551" priority="4544">
      <formula>AND(BS45&gt;=1,EY45&lt;&gt;GetEquPower(C45,BM45, CY45, FR45))</formula>
    </cfRule>
  </conditionalFormatting>
  <conditionalFormatting sqref="EZ45">
    <cfRule type="expression" dxfId="4550" priority="4545">
      <formula>AND(BS45&gt;=2,EZ45&lt;&gt;0, GetEquPower(C45,BM45, CZ45, FR45)=0)</formula>
    </cfRule>
    <cfRule type="expression" dxfId="4549" priority="4546">
      <formula>AND(BS45&gt;=2,EZ45&lt;&gt;GetEquPower(C45,BM45, CZ45, FR45))</formula>
    </cfRule>
  </conditionalFormatting>
  <conditionalFormatting sqref="FA45">
    <cfRule type="expression" dxfId="4548" priority="4547">
      <formula>AND(BS45&gt;=3,FA45&lt;&gt;0, GetEquPower(C45,BM45, DA45, FR45)=0)</formula>
    </cfRule>
    <cfRule type="expression" dxfId="4547" priority="4548">
      <formula>AND(BS45&gt;=3,FA45&lt;&gt;GetEquPower(C45,BM45, DA45, FR45))</formula>
    </cfRule>
  </conditionalFormatting>
  <conditionalFormatting sqref="FF45">
    <cfRule type="expression" dxfId="4546" priority="4549">
      <formula>AND(BT45&gt;=1,FF45&lt;&gt;0, GetEquPower(C45,BN45, DE45, FS45)=0)</formula>
    </cfRule>
    <cfRule type="expression" dxfId="4545" priority="4550">
      <formula>AND(BT45&gt;=1,FF45&lt;&gt;GetEquPower(C45,BN45, DE45, FS45))</formula>
    </cfRule>
  </conditionalFormatting>
  <conditionalFormatting sqref="FG45">
    <cfRule type="expression" dxfId="4544" priority="4551">
      <formula>AND(BT45&gt;=2,FG45&lt;&gt;0, GetEquPower(C45,BN45, DF45, FS45)=0)</formula>
    </cfRule>
    <cfRule type="expression" dxfId="4543" priority="4552">
      <formula>AND(BT45&gt;=2,FG45&lt;&gt;GetEquPower(C45,BN45, DF45, FS45))</formula>
    </cfRule>
  </conditionalFormatting>
  <conditionalFormatting sqref="FH45">
    <cfRule type="expression" dxfId="4542" priority="4553">
      <formula>AND(BT45&gt;=3,FH45&lt;&gt;0, GetEquPower(C45,BN45, DG45, FS45)=0)</formula>
    </cfRule>
    <cfRule type="expression" dxfId="4541" priority="4554">
      <formula>AND(BT45&gt;=3,FH45&lt;&gt;GetEquPower(C45,BN45, DG45, FS45))</formula>
    </cfRule>
  </conditionalFormatting>
  <conditionalFormatting sqref="DZ45">
    <cfRule type="expression" dxfId="4540" priority="4555">
      <formula>AND(BO45&gt;=4,DZ45&lt;&gt;0, GetEquPower(C45,BI45, CD45, FN45)=0)</formula>
    </cfRule>
    <cfRule type="expression" dxfId="4539" priority="4556">
      <formula>AND(BO45&gt;=4, DZ45&lt;&gt;GetEquPower(C45,BI45, CD45, FN45))</formula>
    </cfRule>
  </conditionalFormatting>
  <conditionalFormatting sqref="EG45">
    <cfRule type="expression" dxfId="4538" priority="4557">
      <formula>AND(BP45&gt;=4,EG45&lt;&gt;0, GetEquPower(C45,BJ45, CJ45, FO45)=0)</formula>
    </cfRule>
    <cfRule type="expression" dxfId="4537" priority="4558">
      <formula>AND(BP45&gt;=4,EG45&lt;&gt;GetEquPower(C45,BJ45, CJ45, FO45))</formula>
    </cfRule>
  </conditionalFormatting>
  <conditionalFormatting sqref="EN45">
    <cfRule type="expression" dxfId="4536" priority="4559">
      <formula>AND(BQ45&gt;=4,EN45&lt;&gt;0, GetEquPower(C45,BK45, CP45, FP45)=0)</formula>
    </cfRule>
    <cfRule type="expression" dxfId="4535" priority="4560">
      <formula xml:space="preserve"> AND(BQ45&gt;=4,EN45&lt;&gt;GetEquPower(C45,BK45, CP45, FP45))</formula>
    </cfRule>
  </conditionalFormatting>
  <conditionalFormatting sqref="EU45">
    <cfRule type="expression" dxfId="4534" priority="4561">
      <formula>AND(BR45&gt;=4,EU45&lt;&gt;0, GetEquPower(C45,BL45, CV45, FQ45)=0)</formula>
    </cfRule>
    <cfRule type="expression" dxfId="4533" priority="4562">
      <formula>AND(BR45&gt;=4,EU45&lt;&gt;GetEquPower(C45,BL45, CV45, FQ45))</formula>
    </cfRule>
  </conditionalFormatting>
  <conditionalFormatting sqref="FB45">
    <cfRule type="expression" dxfId="4532" priority="4563">
      <formula>AND(BS45&gt;=4,FB45&lt;&gt;0, GetEquPower(C45,BM45, DB45, FR45)=0)</formula>
    </cfRule>
    <cfRule type="expression" dxfId="4531" priority="4564">
      <formula>AND(BS45&gt;=4,FB45&lt;&gt;GetEquPower(C45,BM45, DB45, FR45))</formula>
    </cfRule>
  </conditionalFormatting>
  <conditionalFormatting sqref="FI45">
    <cfRule type="expression" dxfId="4530" priority="4565">
      <formula>AND(BT45&gt;=4,FI45&lt;&gt;0, GetEquPower(C45,BN45, DH45, FS45)=0)</formula>
    </cfRule>
    <cfRule type="expression" dxfId="4529" priority="4566">
      <formula>AND(BT45&gt;=4,FI45&lt;&gt;GetEquPower(C45,BN45, DH45, FS45))</formula>
    </cfRule>
  </conditionalFormatting>
  <conditionalFormatting sqref="EA45">
    <cfRule type="expression" dxfId="4528" priority="4567">
      <formula>AND(BO45&gt;=5,EA45&lt;&gt;0, GetEquPower(C45,BI45, CE45, FN45)=0)</formula>
    </cfRule>
    <cfRule type="expression" dxfId="4527" priority="4568">
      <formula>AND(BO45&gt;=5, EA45&lt;&gt;GetEquPower(C45,BI45, CE45, FN45))</formula>
    </cfRule>
  </conditionalFormatting>
  <conditionalFormatting sqref="EB45">
    <cfRule type="expression" dxfId="4526" priority="4569">
      <formula>AND(BO45&gt;=6,EB45&lt;&gt;0, GetEquPower(C45,BI45, CF45, FN45)=0)</formula>
    </cfRule>
    <cfRule type="expression" dxfId="4525" priority="4570">
      <formula>AND(BO45&gt;=6, EB45&lt;&gt;GetEquPower(C45,BI45, CF45, FN45))</formula>
    </cfRule>
  </conditionalFormatting>
  <conditionalFormatting sqref="EH45">
    <cfRule type="expression" dxfId="4524" priority="4571">
      <formula>AND(BP45&gt;=5,EH45&lt;&gt;0, GetEquPower(C45,BJ45, CK45, FO45)=0)</formula>
    </cfRule>
    <cfRule type="expression" dxfId="4523" priority="4572">
      <formula>AND(BP45&gt;=5,EH45&lt;&gt;GetEquPower(C45,BJ45, CK45, FO45))</formula>
    </cfRule>
  </conditionalFormatting>
  <conditionalFormatting sqref="EI45">
    <cfRule type="expression" dxfId="4522" priority="4573">
      <formula>AND(BP45&gt;=6,EI45&lt;&gt;0, GetEquPower(C45,BJ45, CL45, FO45)=0)</formula>
    </cfRule>
    <cfRule type="expression" dxfId="4521" priority="4574">
      <formula>AND(BP45&gt;=6,EI45&lt;&gt;GetEquPower(C45,BJ45, CL45, FO45))</formula>
    </cfRule>
  </conditionalFormatting>
  <conditionalFormatting sqref="EO45">
    <cfRule type="expression" dxfId="4520" priority="4575">
      <formula>AND(BQ45&gt;=5,EO45&lt;&gt;0, GetEquPower(C45,BK45, CQ45, FP45)=0)</formula>
    </cfRule>
    <cfRule type="expression" dxfId="4519" priority="4576">
      <formula xml:space="preserve"> AND(BQ45&gt;=5,EO45&lt;&gt;GetEquPower(C45,BK45, CQ45, FP45))</formula>
    </cfRule>
  </conditionalFormatting>
  <conditionalFormatting sqref="EP45">
    <cfRule type="expression" dxfId="4518" priority="4577">
      <formula>AND(BQ45&gt;=6,EP45&lt;&gt;0, GetEquPower(C45,BK45, CR45, FP45)=0)</formula>
    </cfRule>
    <cfRule type="expression" dxfId="4517" priority="4578">
      <formula xml:space="preserve"> AND(BQ45&gt;=6,EP45&lt;&gt;GetEquPower(C45,BK45, CR45, FP45))</formula>
    </cfRule>
  </conditionalFormatting>
  <conditionalFormatting sqref="EV45">
    <cfRule type="expression" dxfId="4516" priority="4579">
      <formula>AND(BR45&gt;=5,EV45&lt;&gt;0, GetEquPower(C45,BL45, CW45, FQ45)=0)</formula>
    </cfRule>
    <cfRule type="expression" dxfId="4515" priority="4580">
      <formula>AND(BR45&gt;=5,EV45&lt;&gt;GetEquPower(C45,BL45, CW45, FQ45))</formula>
    </cfRule>
  </conditionalFormatting>
  <conditionalFormatting sqref="EW45">
    <cfRule type="expression" dxfId="4514" priority="4581">
      <formula>AND(BR45&gt;=6,EW45&lt;&gt;0, GetEquPower(C45,BL45, CX45, FQ45)=0)</formula>
    </cfRule>
    <cfRule type="expression" dxfId="4513" priority="4582">
      <formula>AND(BR45&gt;=6,EW45&lt;&gt;GetEquPower(C45,BL45, CX45, FQ45))</formula>
    </cfRule>
  </conditionalFormatting>
  <conditionalFormatting sqref="FC45">
    <cfRule type="expression" dxfId="4512" priority="4583">
      <formula>AND(BS45&gt;=5,FC45&lt;&gt;0, GetEquPower(C45,BM45, DC45, FR45)=0)</formula>
    </cfRule>
    <cfRule type="expression" dxfId="4511" priority="4584">
      <formula>AND(BS45&gt;=5,FC45&lt;&gt;GetEquPower(C45,BM45, DC45, FR45))</formula>
    </cfRule>
  </conditionalFormatting>
  <conditionalFormatting sqref="FD45">
    <cfRule type="expression" dxfId="4510" priority="4585">
      <formula>AND(BS45&gt;=6,FD45&lt;&gt;0, GetEquPower(C45,BM45, DD45, FR45)=0)</formula>
    </cfRule>
    <cfRule type="expression" dxfId="4509" priority="4586">
      <formula>AND(BS45&gt;=6,FD45&lt;&gt;GetEquPower(C45,BM45, DD45, FR45))</formula>
    </cfRule>
  </conditionalFormatting>
  <conditionalFormatting sqref="FJ45">
    <cfRule type="expression" dxfId="4508" priority="4587">
      <formula>AND(BT45&gt;=5,FJ45&lt;&gt;0, GetEquPower(C45,BN45, DI45, FS45)=0)</formula>
    </cfRule>
    <cfRule type="expression" dxfId="4507" priority="4588">
      <formula>AND(BT45&gt;=5,FJ45&lt;&gt;GetEquPower(C45,BN45, DI45, FS45))</formula>
    </cfRule>
  </conditionalFormatting>
  <conditionalFormatting sqref="FK45">
    <cfRule type="expression" dxfId="4506" priority="4589">
      <formula>AND(BT45&gt;=6,FK45&lt;&gt;0, GetEquPower(C45,BN45, DJ45, FS45)=0)</formula>
    </cfRule>
    <cfRule type="expression" dxfId="4505" priority="4590">
      <formula>AND(BT45&gt;=6,FK45&lt;&gt;GetEquPower(C45,BN45, DJ45, FS45))</formula>
    </cfRule>
  </conditionalFormatting>
  <conditionalFormatting sqref="F46">
    <cfRule type="expression" dxfId="4504" priority="4433">
      <formula>F46&lt;&gt;RIGHT(SUBSTITUTE(E46,".",""),LEN(F46))</formula>
    </cfRule>
  </conditionalFormatting>
  <conditionalFormatting sqref="X46">
    <cfRule type="expression" dxfId="4503" priority="4427">
      <formula xml:space="preserve"> NOT(ISLOGICAL($X$2))</formula>
    </cfRule>
    <cfRule type="expression" dxfId="4502" priority="4432">
      <formula>AND(X46=TRUE,W46=FALSE)</formula>
    </cfRule>
  </conditionalFormatting>
  <conditionalFormatting sqref="Y46">
    <cfRule type="expression" dxfId="4501" priority="4431">
      <formula>OR(AND(X46=FALSE,INT(Y46)&gt;0),AND(X46=TRUE,INT(Y46)&lt;=0))</formula>
    </cfRule>
  </conditionalFormatting>
  <conditionalFormatting sqref="AA46">
    <cfRule type="expression" dxfId="4500" priority="4430">
      <formula>AND(Z46=FALSE,AA46&gt;0)</formula>
    </cfRule>
  </conditionalFormatting>
  <conditionalFormatting sqref="BV46:HY46">
    <cfRule type="containsErrors" dxfId="4499" priority="4429">
      <formula>ISERROR(BV46)</formula>
    </cfRule>
  </conditionalFormatting>
  <conditionalFormatting sqref="W46">
    <cfRule type="expression" dxfId="4498" priority="4428">
      <formula xml:space="preserve"> NOT(ISLOGICAL(W46))</formula>
    </cfRule>
  </conditionalFormatting>
  <conditionalFormatting sqref="Z46">
    <cfRule type="expression" dxfId="4497" priority="4426">
      <formula>NOT(ISLOGICAL($Z$2))</formula>
    </cfRule>
  </conditionalFormatting>
  <conditionalFormatting sqref="AB46">
    <cfRule type="expression" dxfId="4496" priority="4425">
      <formula>NOT(ISLOGICAL($AB$2))</formula>
    </cfRule>
  </conditionalFormatting>
  <conditionalFormatting sqref="AC46">
    <cfRule type="expression" dxfId="4495" priority="4424">
      <formula>NOT(ISLOGICAL($AC$2))</formula>
    </cfRule>
  </conditionalFormatting>
  <conditionalFormatting sqref="B46:BU46">
    <cfRule type="containsErrors" dxfId="4494" priority="4423">
      <formula>ISERROR(B46)</formula>
    </cfRule>
  </conditionalFormatting>
  <conditionalFormatting sqref="I46">
    <cfRule type="expression" dxfId="4493" priority="4422">
      <formula>NOT(ISNUMBER($I$2))</formula>
    </cfRule>
  </conditionalFormatting>
  <conditionalFormatting sqref="D46">
    <cfRule type="expression" dxfId="4492" priority="4421">
      <formula>ISBLANK($D$2)</formula>
    </cfRule>
  </conditionalFormatting>
  <conditionalFormatting sqref="DW46">
    <cfRule type="expression" dxfId="4491" priority="4434">
      <formula>AND(BO46&gt;=1,DW46&lt;&gt;0, GetEquPower(C46,BI46, CA46, FN46)=0)</formula>
    </cfRule>
    <cfRule type="expression" dxfId="4490" priority="4435">
      <formula>AND(BO46&gt;=1,DW46&lt;&gt;GetEquPower(C46,BI46, CA46, FN46))</formula>
    </cfRule>
  </conditionalFormatting>
  <conditionalFormatting sqref="DX46">
    <cfRule type="expression" dxfId="4489" priority="4436">
      <formula>AND(BO46&gt;=2,DX46&lt;&gt;0, GetEquPower(C46,BI46, CB46, FN46)=0)</formula>
    </cfRule>
    <cfRule type="expression" dxfId="4488" priority="4437">
      <formula>AND(BO46&gt;=2,DX46&lt;&gt;GetEquPower(C46,BI46, CB46, FN46))</formula>
    </cfRule>
  </conditionalFormatting>
  <conditionalFormatting sqref="DY46">
    <cfRule type="expression" dxfId="4487" priority="4438">
      <formula>AND(BO46&gt;=3,DY46&lt;&gt;0, GetEquPower(C46,BI46, CC46, FN46)=0)</formula>
    </cfRule>
    <cfRule type="expression" dxfId="4486" priority="4439">
      <formula>AND(BO46&gt;=3,DY46&lt;&gt;GetEquPower(C46,BI46, CC46, FN46))</formula>
    </cfRule>
  </conditionalFormatting>
  <conditionalFormatting sqref="ED46">
    <cfRule type="expression" dxfId="4485" priority="4440">
      <formula>AND(BP46&gt;=1,ED46&lt;&gt;0, GetEquPower(C46,BJ46, CG46, FO46)=0)</formula>
    </cfRule>
    <cfRule type="expression" dxfId="4484" priority="4441">
      <formula>AND(BP46&gt;=1,ED46&lt;&gt;GetEquPower(C46,BJ46, CG46, FO46))</formula>
    </cfRule>
  </conditionalFormatting>
  <conditionalFormatting sqref="EE46">
    <cfRule type="expression" dxfId="4483" priority="4442">
      <formula>AND(BP46&gt;=2,EE46&lt;&gt;0, GetEquPower(C46,BJ46, CH46, FO46)=0)</formula>
    </cfRule>
    <cfRule type="expression" dxfId="4482" priority="4443">
      <formula>AND(BP46&gt;=2,EE46&lt;&gt;GetEquPower(C46,BJ46, CH46, FO46))</formula>
    </cfRule>
  </conditionalFormatting>
  <conditionalFormatting sqref="EF46">
    <cfRule type="expression" dxfId="4481" priority="4444">
      <formula>AND(BP46&gt;=3,EF46&lt;&gt;0, GetEquPower(C46,BJ46, CI46, FO46)=0)</formula>
    </cfRule>
    <cfRule type="expression" dxfId="4480" priority="4445">
      <formula>AND(BP46&gt;=3,EF46&lt;&gt;GetEquPower(C46,BJ46, CI46, FO46))</formula>
    </cfRule>
  </conditionalFormatting>
  <conditionalFormatting sqref="EK46">
    <cfRule type="expression" dxfId="4479" priority="4446">
      <formula>AND(BQ46&gt;=1,EK46&lt;&gt;0, GetEquPower(C46,BK46, CM46, FP46)=0)</formula>
    </cfRule>
    <cfRule type="expression" dxfId="4478" priority="4447">
      <formula>AND(BQ46&gt;=1,EK46&lt;&gt;GetEquPower(C46,BK46, CM46, FP46))</formula>
    </cfRule>
  </conditionalFormatting>
  <conditionalFormatting sqref="EL46">
    <cfRule type="expression" dxfId="4477" priority="4448">
      <formula>AND(BQ46&gt;=2,EL46&lt;&gt;0, GetEquPower(C46,BK46, CN46, FP46)=0)</formula>
    </cfRule>
    <cfRule type="expression" dxfId="4476" priority="4449">
      <formula xml:space="preserve"> AND(BQ46&gt;=2,EL46&lt;&gt;GetEquPower(C46,BK46, CN46, FP46))</formula>
    </cfRule>
  </conditionalFormatting>
  <conditionalFormatting sqref="EM46">
    <cfRule type="expression" dxfId="4475" priority="4450">
      <formula>AND(BQ46&gt;=3,EM46&lt;&gt;0, GetEquPower(C46,BK46, CO46, FP46)=0)</formula>
    </cfRule>
    <cfRule type="expression" dxfId="4474" priority="4451">
      <formula xml:space="preserve"> AND(BQ46&gt;=3,EM46&lt;&gt;GetEquPower(C46,BK46, CO46, FP46))</formula>
    </cfRule>
  </conditionalFormatting>
  <conditionalFormatting sqref="ER46">
    <cfRule type="expression" dxfId="4473" priority="4452">
      <formula>AND(BR46&gt;=1,ER46&lt;&gt;0, GetEquPower(C46,BL46, CS46, FQ46)=0)</formula>
    </cfRule>
    <cfRule type="expression" dxfId="4472" priority="4453">
      <formula>AND(BR46&gt;=1,ER46&lt;&gt;GetEquPower(C46,BL46, CS46, FQ46))</formula>
    </cfRule>
  </conditionalFormatting>
  <conditionalFormatting sqref="ES46">
    <cfRule type="expression" dxfId="4471" priority="4454">
      <formula>AND(BR46&gt;=2,ES46&lt;&gt;0, GetEquPower(C46,BL46, CT46, FQ46)=0)</formula>
    </cfRule>
    <cfRule type="expression" dxfId="4470" priority="4455">
      <formula>AND(BR46&gt;=2,ES46&lt;&gt;GetEquPower(C46,BL46, CT46, FQ46))</formula>
    </cfRule>
  </conditionalFormatting>
  <conditionalFormatting sqref="ET46">
    <cfRule type="expression" dxfId="4469" priority="4456">
      <formula>AND(BR46&gt;=3,ET46&lt;&gt;0, GetEquPower(C46,BL46, CU46, FQ46)=0)</formula>
    </cfRule>
    <cfRule type="expression" dxfId="4468" priority="4457">
      <formula>AND(BR46&gt;=3,ET46&lt;&gt;GetEquPower(C46,BL46, CU46, FQ46))</formula>
    </cfRule>
  </conditionalFormatting>
  <conditionalFormatting sqref="EY46">
    <cfRule type="expression" dxfId="4467" priority="4458">
      <formula>AND(BS46&gt;=1,EY46&lt;&gt;0, GetEquPower(C46,BM46, CY46, FR46)=0)</formula>
    </cfRule>
    <cfRule type="expression" dxfId="4466" priority="4459">
      <formula>AND(BS46&gt;=1,EY46&lt;&gt;GetEquPower(C46,BM46, CY46, FR46))</formula>
    </cfRule>
  </conditionalFormatting>
  <conditionalFormatting sqref="EZ46">
    <cfRule type="expression" dxfId="4465" priority="4460">
      <formula>AND(BS46&gt;=2,EZ46&lt;&gt;0, GetEquPower(C46,BM46, CZ46, FR46)=0)</formula>
    </cfRule>
    <cfRule type="expression" dxfId="4464" priority="4461">
      <formula>AND(BS46&gt;=2,EZ46&lt;&gt;GetEquPower(C46,BM46, CZ46, FR46))</formula>
    </cfRule>
  </conditionalFormatting>
  <conditionalFormatting sqref="FA46">
    <cfRule type="expression" dxfId="4463" priority="4462">
      <formula>AND(BS46&gt;=3,FA46&lt;&gt;0, GetEquPower(C46,BM46, DA46, FR46)=0)</formula>
    </cfRule>
    <cfRule type="expression" dxfId="4462" priority="4463">
      <formula>AND(BS46&gt;=3,FA46&lt;&gt;GetEquPower(C46,BM46, DA46, FR46))</formula>
    </cfRule>
  </conditionalFormatting>
  <conditionalFormatting sqref="FF46">
    <cfRule type="expression" dxfId="4461" priority="4464">
      <formula>AND(BT46&gt;=1,FF46&lt;&gt;0, GetEquPower(C46,BN46, DE46, FS46)=0)</formula>
    </cfRule>
    <cfRule type="expression" dxfId="4460" priority="4465">
      <formula>AND(BT46&gt;=1,FF46&lt;&gt;GetEquPower(C46,BN46, DE46, FS46))</formula>
    </cfRule>
  </conditionalFormatting>
  <conditionalFormatting sqref="FG46">
    <cfRule type="expression" dxfId="4459" priority="4466">
      <formula>AND(BT46&gt;=2,FG46&lt;&gt;0, GetEquPower(C46,BN46, DF46, FS46)=0)</formula>
    </cfRule>
    <cfRule type="expression" dxfId="4458" priority="4467">
      <formula>AND(BT46&gt;=2,FG46&lt;&gt;GetEquPower(C46,BN46, DF46, FS46))</formula>
    </cfRule>
  </conditionalFormatting>
  <conditionalFormatting sqref="FH46">
    <cfRule type="expression" dxfId="4457" priority="4468">
      <formula>AND(BT46&gt;=3,FH46&lt;&gt;0, GetEquPower(C46,BN46, DG46, FS46)=0)</formula>
    </cfRule>
    <cfRule type="expression" dxfId="4456" priority="4469">
      <formula>AND(BT46&gt;=3,FH46&lt;&gt;GetEquPower(C46,BN46, DG46, FS46))</formula>
    </cfRule>
  </conditionalFormatting>
  <conditionalFormatting sqref="DZ46">
    <cfRule type="expression" dxfId="4455" priority="4470">
      <formula>AND(BO46&gt;=4,DZ46&lt;&gt;0, GetEquPower(C46,BI46, CD46, FN46)=0)</formula>
    </cfRule>
    <cfRule type="expression" dxfId="4454" priority="4471">
      <formula>AND(BO46&gt;=4, DZ46&lt;&gt;GetEquPower(C46,BI46, CD46, FN46))</formula>
    </cfRule>
  </conditionalFormatting>
  <conditionalFormatting sqref="EG46">
    <cfRule type="expression" dxfId="4453" priority="4472">
      <formula>AND(BP46&gt;=4,EG46&lt;&gt;0, GetEquPower(C46,BJ46, CJ46, FO46)=0)</formula>
    </cfRule>
    <cfRule type="expression" dxfId="4452" priority="4473">
      <formula>AND(BP46&gt;=4,EG46&lt;&gt;GetEquPower(C46,BJ46, CJ46, FO46))</formula>
    </cfRule>
  </conditionalFormatting>
  <conditionalFormatting sqref="EN46">
    <cfRule type="expression" dxfId="4451" priority="4474">
      <formula>AND(BQ46&gt;=4,EN46&lt;&gt;0, GetEquPower(C46,BK46, CP46, FP46)=0)</formula>
    </cfRule>
    <cfRule type="expression" dxfId="4450" priority="4475">
      <formula xml:space="preserve"> AND(BQ46&gt;=4,EN46&lt;&gt;GetEquPower(C46,BK46, CP46, FP46))</formula>
    </cfRule>
  </conditionalFormatting>
  <conditionalFormatting sqref="EU46">
    <cfRule type="expression" dxfId="4449" priority="4476">
      <formula>AND(BR46&gt;=4,EU46&lt;&gt;0, GetEquPower(C46,BL46, CV46, FQ46)=0)</formula>
    </cfRule>
    <cfRule type="expression" dxfId="4448" priority="4477">
      <formula>AND(BR46&gt;=4,EU46&lt;&gt;GetEquPower(C46,BL46, CV46, FQ46))</formula>
    </cfRule>
  </conditionalFormatting>
  <conditionalFormatting sqref="FB46">
    <cfRule type="expression" dxfId="4447" priority="4478">
      <formula>AND(BS46&gt;=4,FB46&lt;&gt;0, GetEquPower(C46,BM46, DB46, FR46)=0)</formula>
    </cfRule>
    <cfRule type="expression" dxfId="4446" priority="4479">
      <formula>AND(BS46&gt;=4,FB46&lt;&gt;GetEquPower(C46,BM46, DB46, FR46))</formula>
    </cfRule>
  </conditionalFormatting>
  <conditionalFormatting sqref="FI46">
    <cfRule type="expression" dxfId="4445" priority="4480">
      <formula>AND(BT46&gt;=4,FI46&lt;&gt;0, GetEquPower(C46,BN46, DH46, FS46)=0)</formula>
    </cfRule>
    <cfRule type="expression" dxfId="4444" priority="4481">
      <formula>AND(BT46&gt;=4,FI46&lt;&gt;GetEquPower(C46,BN46, DH46, FS46))</formula>
    </cfRule>
  </conditionalFormatting>
  <conditionalFormatting sqref="EA46">
    <cfRule type="expression" dxfId="4443" priority="4482">
      <formula>AND(BO46&gt;=5,EA46&lt;&gt;0, GetEquPower(C46,BI46, CE46, FN46)=0)</formula>
    </cfRule>
    <cfRule type="expression" dxfId="4442" priority="4483">
      <formula>AND(BO46&gt;=5, EA46&lt;&gt;GetEquPower(C46,BI46, CE46, FN46))</formula>
    </cfRule>
  </conditionalFormatting>
  <conditionalFormatting sqref="EB46">
    <cfRule type="expression" dxfId="4441" priority="4484">
      <formula>AND(BO46&gt;=6,EB46&lt;&gt;0, GetEquPower(C46,BI46, CF46, FN46)=0)</formula>
    </cfRule>
    <cfRule type="expression" dxfId="4440" priority="4485">
      <formula>AND(BO46&gt;=6, EB46&lt;&gt;GetEquPower(C46,BI46, CF46, FN46))</formula>
    </cfRule>
  </conditionalFormatting>
  <conditionalFormatting sqref="EH46">
    <cfRule type="expression" dxfId="4439" priority="4486">
      <formula>AND(BP46&gt;=5,EH46&lt;&gt;0, GetEquPower(C46,BJ46, CK46, FO46)=0)</formula>
    </cfRule>
    <cfRule type="expression" dxfId="4438" priority="4487">
      <formula>AND(BP46&gt;=5,EH46&lt;&gt;GetEquPower(C46,BJ46, CK46, FO46))</formula>
    </cfRule>
  </conditionalFormatting>
  <conditionalFormatting sqref="EI46">
    <cfRule type="expression" dxfId="4437" priority="4488">
      <formula>AND(BP46&gt;=6,EI46&lt;&gt;0, GetEquPower(C46,BJ46, CL46, FO46)=0)</formula>
    </cfRule>
    <cfRule type="expression" dxfId="4436" priority="4489">
      <formula>AND(BP46&gt;=6,EI46&lt;&gt;GetEquPower(C46,BJ46, CL46, FO46))</formula>
    </cfRule>
  </conditionalFormatting>
  <conditionalFormatting sqref="EO46">
    <cfRule type="expression" dxfId="4435" priority="4490">
      <formula>AND(BQ46&gt;=5,EO46&lt;&gt;0, GetEquPower(C46,BK46, CQ46, FP46)=0)</formula>
    </cfRule>
    <cfRule type="expression" dxfId="4434" priority="4491">
      <formula xml:space="preserve"> AND(BQ46&gt;=5,EO46&lt;&gt;GetEquPower(C46,BK46, CQ46, FP46))</formula>
    </cfRule>
  </conditionalFormatting>
  <conditionalFormatting sqref="EP46">
    <cfRule type="expression" dxfId="4433" priority="4492">
      <formula>AND(BQ46&gt;=6,EP46&lt;&gt;0, GetEquPower(C46,BK46, CR46, FP46)=0)</formula>
    </cfRule>
    <cfRule type="expression" dxfId="4432" priority="4493">
      <formula xml:space="preserve"> AND(BQ46&gt;=6,EP46&lt;&gt;GetEquPower(C46,BK46, CR46, FP46))</formula>
    </cfRule>
  </conditionalFormatting>
  <conditionalFormatting sqref="EV46">
    <cfRule type="expression" dxfId="4431" priority="4494">
      <formula>AND(BR46&gt;=5,EV46&lt;&gt;0, GetEquPower(C46,BL46, CW46, FQ46)=0)</formula>
    </cfRule>
    <cfRule type="expression" dxfId="4430" priority="4495">
      <formula>AND(BR46&gt;=5,EV46&lt;&gt;GetEquPower(C46,BL46, CW46, FQ46))</formula>
    </cfRule>
  </conditionalFormatting>
  <conditionalFormatting sqref="EW46">
    <cfRule type="expression" dxfId="4429" priority="4496">
      <formula>AND(BR46&gt;=6,EW46&lt;&gt;0, GetEquPower(C46,BL46, CX46, FQ46)=0)</formula>
    </cfRule>
    <cfRule type="expression" dxfId="4428" priority="4497">
      <formula>AND(BR46&gt;=6,EW46&lt;&gt;GetEquPower(C46,BL46, CX46, FQ46))</formula>
    </cfRule>
  </conditionalFormatting>
  <conditionalFormatting sqref="FC46">
    <cfRule type="expression" dxfId="4427" priority="4498">
      <formula>AND(BS46&gt;=5,FC46&lt;&gt;0, GetEquPower(C46,BM46, DC46, FR46)=0)</formula>
    </cfRule>
    <cfRule type="expression" dxfId="4426" priority="4499">
      <formula>AND(BS46&gt;=5,FC46&lt;&gt;GetEquPower(C46,BM46, DC46, FR46))</formula>
    </cfRule>
  </conditionalFormatting>
  <conditionalFormatting sqref="FD46">
    <cfRule type="expression" dxfId="4425" priority="4500">
      <formula>AND(BS46&gt;=6,FD46&lt;&gt;0, GetEquPower(C46,BM46, DD46, FR46)=0)</formula>
    </cfRule>
    <cfRule type="expression" dxfId="4424" priority="4501">
      <formula>AND(BS46&gt;=6,FD46&lt;&gt;GetEquPower(C46,BM46, DD46, FR46))</formula>
    </cfRule>
  </conditionalFormatting>
  <conditionalFormatting sqref="FJ46">
    <cfRule type="expression" dxfId="4423" priority="4502">
      <formula>AND(BT46&gt;=5,FJ46&lt;&gt;0, GetEquPower(C46,BN46, DI46, FS46)=0)</formula>
    </cfRule>
    <cfRule type="expression" dxfId="4422" priority="4503">
      <formula>AND(BT46&gt;=5,FJ46&lt;&gt;GetEquPower(C46,BN46, DI46, FS46))</formula>
    </cfRule>
  </conditionalFormatting>
  <conditionalFormatting sqref="FK46">
    <cfRule type="expression" dxfId="4421" priority="4504">
      <formula>AND(BT46&gt;=6,FK46&lt;&gt;0, GetEquPower(C46,BN46, DJ46, FS46)=0)</formula>
    </cfRule>
    <cfRule type="expression" dxfId="4420" priority="4505">
      <formula>AND(BT46&gt;=6,FK46&lt;&gt;GetEquPower(C46,BN46, DJ46, FS46))</formula>
    </cfRule>
  </conditionalFormatting>
  <conditionalFormatting sqref="F47">
    <cfRule type="expression" dxfId="4419" priority="4348">
      <formula>F47&lt;&gt;RIGHT(SUBSTITUTE(E47,".",""),LEN(F47))</formula>
    </cfRule>
  </conditionalFormatting>
  <conditionalFormatting sqref="X47">
    <cfRule type="expression" dxfId="4418" priority="4342">
      <formula xml:space="preserve"> NOT(ISLOGICAL($X$2))</formula>
    </cfRule>
    <cfRule type="expression" dxfId="4417" priority="4347">
      <formula>AND(X47=TRUE,W47=FALSE)</formula>
    </cfRule>
  </conditionalFormatting>
  <conditionalFormatting sqref="Y47">
    <cfRule type="expression" dxfId="4416" priority="4346">
      <formula>OR(AND(X47=FALSE,INT(Y47)&gt;0),AND(X47=TRUE,INT(Y47)&lt;=0))</formula>
    </cfRule>
  </conditionalFormatting>
  <conditionalFormatting sqref="AA47">
    <cfRule type="expression" dxfId="4415" priority="4345">
      <formula>AND(Z47=FALSE,AA47&gt;0)</formula>
    </cfRule>
  </conditionalFormatting>
  <conditionalFormatting sqref="BV47:HY47">
    <cfRule type="containsErrors" dxfId="4414" priority="4344">
      <formula>ISERROR(BV47)</formula>
    </cfRule>
  </conditionalFormatting>
  <conditionalFormatting sqref="W47">
    <cfRule type="expression" dxfId="4413" priority="4343">
      <formula xml:space="preserve"> NOT(ISLOGICAL(W47))</formula>
    </cfRule>
  </conditionalFormatting>
  <conditionalFormatting sqref="Z47">
    <cfRule type="expression" dxfId="4412" priority="4341">
      <formula>NOT(ISLOGICAL($Z$2))</formula>
    </cfRule>
  </conditionalFormatting>
  <conditionalFormatting sqref="AB47">
    <cfRule type="expression" dxfId="4411" priority="4340">
      <formula>NOT(ISLOGICAL($AB$2))</formula>
    </cfRule>
  </conditionalFormatting>
  <conditionalFormatting sqref="AC47">
    <cfRule type="expression" dxfId="4410" priority="4339">
      <formula>NOT(ISLOGICAL($AC$2))</formula>
    </cfRule>
  </conditionalFormatting>
  <conditionalFormatting sqref="B47:BU47">
    <cfRule type="containsErrors" dxfId="4409" priority="4338">
      <formula>ISERROR(B47)</formula>
    </cfRule>
  </conditionalFormatting>
  <conditionalFormatting sqref="I47">
    <cfRule type="expression" dxfId="4408" priority="4337">
      <formula>NOT(ISNUMBER($I$2))</formula>
    </cfRule>
  </conditionalFormatting>
  <conditionalFormatting sqref="D47">
    <cfRule type="expression" dxfId="4407" priority="4336">
      <formula>ISBLANK($D$2)</formula>
    </cfRule>
  </conditionalFormatting>
  <conditionalFormatting sqref="DW47">
    <cfRule type="expression" dxfId="4406" priority="4349">
      <formula>AND(BO47&gt;=1,DW47&lt;&gt;0, GetEquPower(C47,BI47, CA47, FN47)=0)</formula>
    </cfRule>
    <cfRule type="expression" dxfId="4405" priority="4350">
      <formula>AND(BO47&gt;=1,DW47&lt;&gt;GetEquPower(C47,BI47, CA47, FN47))</formula>
    </cfRule>
  </conditionalFormatting>
  <conditionalFormatting sqref="DX47">
    <cfRule type="expression" dxfId="4404" priority="4351">
      <formula>AND(BO47&gt;=2,DX47&lt;&gt;0, GetEquPower(C47,BI47, CB47, FN47)=0)</formula>
    </cfRule>
    <cfRule type="expression" dxfId="4403" priority="4352">
      <formula>AND(BO47&gt;=2,DX47&lt;&gt;GetEquPower(C47,BI47, CB47, FN47))</formula>
    </cfRule>
  </conditionalFormatting>
  <conditionalFormatting sqref="DY47">
    <cfRule type="expression" dxfId="4402" priority="4353">
      <formula>AND(BO47&gt;=3,DY47&lt;&gt;0, GetEquPower(C47,BI47, CC47, FN47)=0)</formula>
    </cfRule>
    <cfRule type="expression" dxfId="4401" priority="4354">
      <formula>AND(BO47&gt;=3,DY47&lt;&gt;GetEquPower(C47,BI47, CC47, FN47))</formula>
    </cfRule>
  </conditionalFormatting>
  <conditionalFormatting sqref="ED47">
    <cfRule type="expression" dxfId="4400" priority="4355">
      <formula>AND(BP47&gt;=1,ED47&lt;&gt;0, GetEquPower(C47,BJ47, CG47, FO47)=0)</formula>
    </cfRule>
    <cfRule type="expression" dxfId="4399" priority="4356">
      <formula>AND(BP47&gt;=1,ED47&lt;&gt;GetEquPower(C47,BJ47, CG47, FO47))</formula>
    </cfRule>
  </conditionalFormatting>
  <conditionalFormatting sqref="EE47">
    <cfRule type="expression" dxfId="4398" priority="4357">
      <formula>AND(BP47&gt;=2,EE47&lt;&gt;0, GetEquPower(C47,BJ47, CH47, FO47)=0)</formula>
    </cfRule>
    <cfRule type="expression" dxfId="4397" priority="4358">
      <formula>AND(BP47&gt;=2,EE47&lt;&gt;GetEquPower(C47,BJ47, CH47, FO47))</formula>
    </cfRule>
  </conditionalFormatting>
  <conditionalFormatting sqref="EF47">
    <cfRule type="expression" dxfId="4396" priority="4359">
      <formula>AND(BP47&gt;=3,EF47&lt;&gt;0, GetEquPower(C47,BJ47, CI47, FO47)=0)</formula>
    </cfRule>
    <cfRule type="expression" dxfId="4395" priority="4360">
      <formula>AND(BP47&gt;=3,EF47&lt;&gt;GetEquPower(C47,BJ47, CI47, FO47))</formula>
    </cfRule>
  </conditionalFormatting>
  <conditionalFormatting sqref="EK47">
    <cfRule type="expression" dxfId="4394" priority="4361">
      <formula>AND(BQ47&gt;=1,EK47&lt;&gt;0, GetEquPower(C47,BK47, CM47, FP47)=0)</formula>
    </cfRule>
    <cfRule type="expression" dxfId="4393" priority="4362">
      <formula>AND(BQ47&gt;=1,EK47&lt;&gt;GetEquPower(C47,BK47, CM47, FP47))</formula>
    </cfRule>
  </conditionalFormatting>
  <conditionalFormatting sqref="EL47">
    <cfRule type="expression" dxfId="4392" priority="4363">
      <formula>AND(BQ47&gt;=2,EL47&lt;&gt;0, GetEquPower(C47,BK47, CN47, FP47)=0)</formula>
    </cfRule>
    <cfRule type="expression" dxfId="4391" priority="4364">
      <formula xml:space="preserve"> AND(BQ47&gt;=2,EL47&lt;&gt;GetEquPower(C47,BK47, CN47, FP47))</formula>
    </cfRule>
  </conditionalFormatting>
  <conditionalFormatting sqref="EM47">
    <cfRule type="expression" dxfId="4390" priority="4365">
      <formula>AND(BQ47&gt;=3,EM47&lt;&gt;0, GetEquPower(C47,BK47, CO47, FP47)=0)</formula>
    </cfRule>
    <cfRule type="expression" dxfId="4389" priority="4366">
      <formula xml:space="preserve"> AND(BQ47&gt;=3,EM47&lt;&gt;GetEquPower(C47,BK47, CO47, FP47))</formula>
    </cfRule>
  </conditionalFormatting>
  <conditionalFormatting sqref="ER47">
    <cfRule type="expression" dxfId="4388" priority="4367">
      <formula>AND(BR47&gt;=1,ER47&lt;&gt;0, GetEquPower(C47,BL47, CS47, FQ47)=0)</formula>
    </cfRule>
    <cfRule type="expression" dxfId="4387" priority="4368">
      <formula>AND(BR47&gt;=1,ER47&lt;&gt;GetEquPower(C47,BL47, CS47, FQ47))</formula>
    </cfRule>
  </conditionalFormatting>
  <conditionalFormatting sqref="ES47">
    <cfRule type="expression" dxfId="4386" priority="4369">
      <formula>AND(BR47&gt;=2,ES47&lt;&gt;0, GetEquPower(C47,BL47, CT47, FQ47)=0)</formula>
    </cfRule>
    <cfRule type="expression" dxfId="4385" priority="4370">
      <formula>AND(BR47&gt;=2,ES47&lt;&gt;GetEquPower(C47,BL47, CT47, FQ47))</formula>
    </cfRule>
  </conditionalFormatting>
  <conditionalFormatting sqref="ET47">
    <cfRule type="expression" dxfId="4384" priority="4371">
      <formula>AND(BR47&gt;=3,ET47&lt;&gt;0, GetEquPower(C47,BL47, CU47, FQ47)=0)</formula>
    </cfRule>
    <cfRule type="expression" dxfId="4383" priority="4372">
      <formula>AND(BR47&gt;=3,ET47&lt;&gt;GetEquPower(C47,BL47, CU47, FQ47))</formula>
    </cfRule>
  </conditionalFormatting>
  <conditionalFormatting sqref="EY47">
    <cfRule type="expression" dxfId="4382" priority="4373">
      <formula>AND(BS47&gt;=1,EY47&lt;&gt;0, GetEquPower(C47,BM47, CY47, FR47)=0)</formula>
    </cfRule>
    <cfRule type="expression" dxfId="4381" priority="4374">
      <formula>AND(BS47&gt;=1,EY47&lt;&gt;GetEquPower(C47,BM47, CY47, FR47))</formula>
    </cfRule>
  </conditionalFormatting>
  <conditionalFormatting sqref="EZ47">
    <cfRule type="expression" dxfId="4380" priority="4375">
      <formula>AND(BS47&gt;=2,EZ47&lt;&gt;0, GetEquPower(C47,BM47, CZ47, FR47)=0)</formula>
    </cfRule>
    <cfRule type="expression" dxfId="4379" priority="4376">
      <formula>AND(BS47&gt;=2,EZ47&lt;&gt;GetEquPower(C47,BM47, CZ47, FR47))</formula>
    </cfRule>
  </conditionalFormatting>
  <conditionalFormatting sqref="FA47">
    <cfRule type="expression" dxfId="4378" priority="4377">
      <formula>AND(BS47&gt;=3,FA47&lt;&gt;0, GetEquPower(C47,BM47, DA47, FR47)=0)</formula>
    </cfRule>
    <cfRule type="expression" dxfId="4377" priority="4378">
      <formula>AND(BS47&gt;=3,FA47&lt;&gt;GetEquPower(C47,BM47, DA47, FR47))</formula>
    </cfRule>
  </conditionalFormatting>
  <conditionalFormatting sqref="FF47">
    <cfRule type="expression" dxfId="4376" priority="4379">
      <formula>AND(BT47&gt;=1,FF47&lt;&gt;0, GetEquPower(C47,BN47, DE47, FS47)=0)</formula>
    </cfRule>
    <cfRule type="expression" dxfId="4375" priority="4380">
      <formula>AND(BT47&gt;=1,FF47&lt;&gt;GetEquPower(C47,BN47, DE47, FS47))</formula>
    </cfRule>
  </conditionalFormatting>
  <conditionalFormatting sqref="FG47">
    <cfRule type="expression" dxfId="4374" priority="4381">
      <formula>AND(BT47&gt;=2,FG47&lt;&gt;0, GetEquPower(C47,BN47, DF47, FS47)=0)</formula>
    </cfRule>
    <cfRule type="expression" dxfId="4373" priority="4382">
      <formula>AND(BT47&gt;=2,FG47&lt;&gt;GetEquPower(C47,BN47, DF47, FS47))</formula>
    </cfRule>
  </conditionalFormatting>
  <conditionalFormatting sqref="FH47">
    <cfRule type="expression" dxfId="4372" priority="4383">
      <formula>AND(BT47&gt;=3,FH47&lt;&gt;0, GetEquPower(C47,BN47, DG47, FS47)=0)</formula>
    </cfRule>
    <cfRule type="expression" dxfId="4371" priority="4384">
      <formula>AND(BT47&gt;=3,FH47&lt;&gt;GetEquPower(C47,BN47, DG47, FS47))</formula>
    </cfRule>
  </conditionalFormatting>
  <conditionalFormatting sqref="DZ47">
    <cfRule type="expression" dxfId="4370" priority="4385">
      <formula>AND(BO47&gt;=4,DZ47&lt;&gt;0, GetEquPower(C47,BI47, CD47, FN47)=0)</formula>
    </cfRule>
    <cfRule type="expression" dxfId="4369" priority="4386">
      <formula>AND(BO47&gt;=4, DZ47&lt;&gt;GetEquPower(C47,BI47, CD47, FN47))</formula>
    </cfRule>
  </conditionalFormatting>
  <conditionalFormatting sqref="EG47">
    <cfRule type="expression" dxfId="4368" priority="4387">
      <formula>AND(BP47&gt;=4,EG47&lt;&gt;0, GetEquPower(C47,BJ47, CJ47, FO47)=0)</formula>
    </cfRule>
    <cfRule type="expression" dxfId="4367" priority="4388">
      <formula>AND(BP47&gt;=4,EG47&lt;&gt;GetEquPower(C47,BJ47, CJ47, FO47))</formula>
    </cfRule>
  </conditionalFormatting>
  <conditionalFormatting sqref="EN47">
    <cfRule type="expression" dxfId="4366" priority="4389">
      <formula>AND(BQ47&gt;=4,EN47&lt;&gt;0, GetEquPower(C47,BK47, CP47, FP47)=0)</formula>
    </cfRule>
    <cfRule type="expression" dxfId="4365" priority="4390">
      <formula xml:space="preserve"> AND(BQ47&gt;=4,EN47&lt;&gt;GetEquPower(C47,BK47, CP47, FP47))</formula>
    </cfRule>
  </conditionalFormatting>
  <conditionalFormatting sqref="EU47">
    <cfRule type="expression" dxfId="4364" priority="4391">
      <formula>AND(BR47&gt;=4,EU47&lt;&gt;0, GetEquPower(C47,BL47, CV47, FQ47)=0)</formula>
    </cfRule>
    <cfRule type="expression" dxfId="4363" priority="4392">
      <formula>AND(BR47&gt;=4,EU47&lt;&gt;GetEquPower(C47,BL47, CV47, FQ47))</formula>
    </cfRule>
  </conditionalFormatting>
  <conditionalFormatting sqref="FB47">
    <cfRule type="expression" dxfId="4362" priority="4393">
      <formula>AND(BS47&gt;=4,FB47&lt;&gt;0, GetEquPower(C47,BM47, DB47, FR47)=0)</formula>
    </cfRule>
    <cfRule type="expression" dxfId="4361" priority="4394">
      <formula>AND(BS47&gt;=4,FB47&lt;&gt;GetEquPower(C47,BM47, DB47, FR47))</formula>
    </cfRule>
  </conditionalFormatting>
  <conditionalFormatting sqref="FI47">
    <cfRule type="expression" dxfId="4360" priority="4395">
      <formula>AND(BT47&gt;=4,FI47&lt;&gt;0, GetEquPower(C47,BN47, DH47, FS47)=0)</formula>
    </cfRule>
    <cfRule type="expression" dxfId="4359" priority="4396">
      <formula>AND(BT47&gt;=4,FI47&lt;&gt;GetEquPower(C47,BN47, DH47, FS47))</formula>
    </cfRule>
  </conditionalFormatting>
  <conditionalFormatting sqref="EA47">
    <cfRule type="expression" dxfId="4358" priority="4397">
      <formula>AND(BO47&gt;=5,EA47&lt;&gt;0, GetEquPower(C47,BI47, CE47, FN47)=0)</formula>
    </cfRule>
    <cfRule type="expression" dxfId="4357" priority="4398">
      <formula>AND(BO47&gt;=5, EA47&lt;&gt;GetEquPower(C47,BI47, CE47, FN47))</formula>
    </cfRule>
  </conditionalFormatting>
  <conditionalFormatting sqref="EB47">
    <cfRule type="expression" dxfId="4356" priority="4399">
      <formula>AND(BO47&gt;=6,EB47&lt;&gt;0, GetEquPower(C47,BI47, CF47, FN47)=0)</formula>
    </cfRule>
    <cfRule type="expression" dxfId="4355" priority="4400">
      <formula>AND(BO47&gt;=6, EB47&lt;&gt;GetEquPower(C47,BI47, CF47, FN47))</formula>
    </cfRule>
  </conditionalFormatting>
  <conditionalFormatting sqref="EH47">
    <cfRule type="expression" dxfId="4354" priority="4401">
      <formula>AND(BP47&gt;=5,EH47&lt;&gt;0, GetEquPower(C47,BJ47, CK47, FO47)=0)</formula>
    </cfRule>
    <cfRule type="expression" dxfId="4353" priority="4402">
      <formula>AND(BP47&gt;=5,EH47&lt;&gt;GetEquPower(C47,BJ47, CK47, FO47))</formula>
    </cfRule>
  </conditionalFormatting>
  <conditionalFormatting sqref="EI47">
    <cfRule type="expression" dxfId="4352" priority="4403">
      <formula>AND(BP47&gt;=6,EI47&lt;&gt;0, GetEquPower(C47,BJ47, CL47, FO47)=0)</formula>
    </cfRule>
    <cfRule type="expression" dxfId="4351" priority="4404">
      <formula>AND(BP47&gt;=6,EI47&lt;&gt;GetEquPower(C47,BJ47, CL47, FO47))</formula>
    </cfRule>
  </conditionalFormatting>
  <conditionalFormatting sqref="EO47">
    <cfRule type="expression" dxfId="4350" priority="4405">
      <formula>AND(BQ47&gt;=5,EO47&lt;&gt;0, GetEquPower(C47,BK47, CQ47, FP47)=0)</formula>
    </cfRule>
    <cfRule type="expression" dxfId="4349" priority="4406">
      <formula xml:space="preserve"> AND(BQ47&gt;=5,EO47&lt;&gt;GetEquPower(C47,BK47, CQ47, FP47))</formula>
    </cfRule>
  </conditionalFormatting>
  <conditionalFormatting sqref="EP47">
    <cfRule type="expression" dxfId="4348" priority="4407">
      <formula>AND(BQ47&gt;=6,EP47&lt;&gt;0, GetEquPower(C47,BK47, CR47, FP47)=0)</formula>
    </cfRule>
    <cfRule type="expression" dxfId="4347" priority="4408">
      <formula xml:space="preserve"> AND(BQ47&gt;=6,EP47&lt;&gt;GetEquPower(C47,BK47, CR47, FP47))</formula>
    </cfRule>
  </conditionalFormatting>
  <conditionalFormatting sqref="EV47">
    <cfRule type="expression" dxfId="4346" priority="4409">
      <formula>AND(BR47&gt;=5,EV47&lt;&gt;0, GetEquPower(C47,BL47, CW47, FQ47)=0)</formula>
    </cfRule>
    <cfRule type="expression" dxfId="4345" priority="4410">
      <formula>AND(BR47&gt;=5,EV47&lt;&gt;GetEquPower(C47,BL47, CW47, FQ47))</formula>
    </cfRule>
  </conditionalFormatting>
  <conditionalFormatting sqref="EW47">
    <cfRule type="expression" dxfId="4344" priority="4411">
      <formula>AND(BR47&gt;=6,EW47&lt;&gt;0, GetEquPower(C47,BL47, CX47, FQ47)=0)</formula>
    </cfRule>
    <cfRule type="expression" dxfId="4343" priority="4412">
      <formula>AND(BR47&gt;=6,EW47&lt;&gt;GetEquPower(C47,BL47, CX47, FQ47))</formula>
    </cfRule>
  </conditionalFormatting>
  <conditionalFormatting sqref="FC47">
    <cfRule type="expression" dxfId="4342" priority="4413">
      <formula>AND(BS47&gt;=5,FC47&lt;&gt;0, GetEquPower(C47,BM47, DC47, FR47)=0)</formula>
    </cfRule>
    <cfRule type="expression" dxfId="4341" priority="4414">
      <formula>AND(BS47&gt;=5,FC47&lt;&gt;GetEquPower(C47,BM47, DC47, FR47))</formula>
    </cfRule>
  </conditionalFormatting>
  <conditionalFormatting sqref="FD47">
    <cfRule type="expression" dxfId="4340" priority="4415">
      <formula>AND(BS47&gt;=6,FD47&lt;&gt;0, GetEquPower(C47,BM47, DD47, FR47)=0)</formula>
    </cfRule>
    <cfRule type="expression" dxfId="4339" priority="4416">
      <formula>AND(BS47&gt;=6,FD47&lt;&gt;GetEquPower(C47,BM47, DD47, FR47))</formula>
    </cfRule>
  </conditionalFormatting>
  <conditionalFormatting sqref="FJ47">
    <cfRule type="expression" dxfId="4338" priority="4417">
      <formula>AND(BT47&gt;=5,FJ47&lt;&gt;0, GetEquPower(C47,BN47, DI47, FS47)=0)</formula>
    </cfRule>
    <cfRule type="expression" dxfId="4337" priority="4418">
      <formula>AND(BT47&gt;=5,FJ47&lt;&gt;GetEquPower(C47,BN47, DI47, FS47))</formula>
    </cfRule>
  </conditionalFormatting>
  <conditionalFormatting sqref="FK47">
    <cfRule type="expression" dxfId="4336" priority="4419">
      <formula>AND(BT47&gt;=6,FK47&lt;&gt;0, GetEquPower(C47,BN47, DJ47, FS47)=0)</formula>
    </cfRule>
    <cfRule type="expression" dxfId="4335" priority="4420">
      <formula>AND(BT47&gt;=6,FK47&lt;&gt;GetEquPower(C47,BN47, DJ47, FS47))</formula>
    </cfRule>
  </conditionalFormatting>
  <conditionalFormatting sqref="F48">
    <cfRule type="expression" dxfId="4334" priority="4263">
      <formula>F48&lt;&gt;RIGHT(SUBSTITUTE(E48,".",""),LEN(F48))</formula>
    </cfRule>
  </conditionalFormatting>
  <conditionalFormatting sqref="X48">
    <cfRule type="expression" dxfId="4333" priority="4257">
      <formula xml:space="preserve"> NOT(ISLOGICAL($X$2))</formula>
    </cfRule>
    <cfRule type="expression" dxfId="4332" priority="4262">
      <formula>AND(X48=TRUE,W48=FALSE)</formula>
    </cfRule>
  </conditionalFormatting>
  <conditionalFormatting sqref="Y48">
    <cfRule type="expression" dxfId="4331" priority="4261">
      <formula>OR(AND(X48=FALSE,INT(Y48)&gt;0),AND(X48=TRUE,INT(Y48)&lt;=0))</formula>
    </cfRule>
  </conditionalFormatting>
  <conditionalFormatting sqref="AA48">
    <cfRule type="expression" dxfId="4330" priority="4260">
      <formula>AND(Z48=FALSE,AA48&gt;0)</formula>
    </cfRule>
  </conditionalFormatting>
  <conditionalFormatting sqref="BV48:HY48">
    <cfRule type="containsErrors" dxfId="4329" priority="4259">
      <formula>ISERROR(BV48)</formula>
    </cfRule>
  </conditionalFormatting>
  <conditionalFormatting sqref="W48">
    <cfRule type="expression" dxfId="4328" priority="4258">
      <formula xml:space="preserve"> NOT(ISLOGICAL(W48))</formula>
    </cfRule>
  </conditionalFormatting>
  <conditionalFormatting sqref="Z48">
    <cfRule type="expression" dxfId="4327" priority="4256">
      <formula>NOT(ISLOGICAL($Z$2))</formula>
    </cfRule>
  </conditionalFormatting>
  <conditionalFormatting sqref="AB48">
    <cfRule type="expression" dxfId="4326" priority="4255">
      <formula>NOT(ISLOGICAL($AB$2))</formula>
    </cfRule>
  </conditionalFormatting>
  <conditionalFormatting sqref="AC48">
    <cfRule type="expression" dxfId="4325" priority="4254">
      <formula>NOT(ISLOGICAL($AC$2))</formula>
    </cfRule>
  </conditionalFormatting>
  <conditionalFormatting sqref="B48:BU48">
    <cfRule type="containsErrors" dxfId="4324" priority="4253">
      <formula>ISERROR(B48)</formula>
    </cfRule>
  </conditionalFormatting>
  <conditionalFormatting sqref="I48">
    <cfRule type="expression" dxfId="4323" priority="4252">
      <formula>NOT(ISNUMBER($I$2))</formula>
    </cfRule>
  </conditionalFormatting>
  <conditionalFormatting sqref="D48">
    <cfRule type="expression" dxfId="4322" priority="4251">
      <formula>ISBLANK($D$2)</formula>
    </cfRule>
  </conditionalFormatting>
  <conditionalFormatting sqref="DW48">
    <cfRule type="expression" dxfId="4321" priority="4264">
      <formula>AND(BO48&gt;=1,DW48&lt;&gt;0, GetEquPower(C48,BI48, CA48, FN48)=0)</formula>
    </cfRule>
    <cfRule type="expression" dxfId="4320" priority="4265">
      <formula>AND(BO48&gt;=1,DW48&lt;&gt;GetEquPower(C48,BI48, CA48, FN48))</formula>
    </cfRule>
  </conditionalFormatting>
  <conditionalFormatting sqref="DX48">
    <cfRule type="expression" dxfId="4319" priority="4266">
      <formula>AND(BO48&gt;=2,DX48&lt;&gt;0, GetEquPower(C48,BI48, CB48, FN48)=0)</formula>
    </cfRule>
    <cfRule type="expression" dxfId="4318" priority="4267">
      <formula>AND(BO48&gt;=2,DX48&lt;&gt;GetEquPower(C48,BI48, CB48, FN48))</formula>
    </cfRule>
  </conditionalFormatting>
  <conditionalFormatting sqref="DY48">
    <cfRule type="expression" dxfId="4317" priority="4268">
      <formula>AND(BO48&gt;=3,DY48&lt;&gt;0, GetEquPower(C48,BI48, CC48, FN48)=0)</formula>
    </cfRule>
    <cfRule type="expression" dxfId="4316" priority="4269">
      <formula>AND(BO48&gt;=3,DY48&lt;&gt;GetEquPower(C48,BI48, CC48, FN48))</formula>
    </cfRule>
  </conditionalFormatting>
  <conditionalFormatting sqref="ED48">
    <cfRule type="expression" dxfId="4315" priority="4270">
      <formula>AND(BP48&gt;=1,ED48&lt;&gt;0, GetEquPower(C48,BJ48, CG48, FO48)=0)</formula>
    </cfRule>
    <cfRule type="expression" dxfId="4314" priority="4271">
      <formula>AND(BP48&gt;=1,ED48&lt;&gt;GetEquPower(C48,BJ48, CG48, FO48))</formula>
    </cfRule>
  </conditionalFormatting>
  <conditionalFormatting sqref="EE48">
    <cfRule type="expression" dxfId="4313" priority="4272">
      <formula>AND(BP48&gt;=2,EE48&lt;&gt;0, GetEquPower(C48,BJ48, CH48, FO48)=0)</formula>
    </cfRule>
    <cfRule type="expression" dxfId="4312" priority="4273">
      <formula>AND(BP48&gt;=2,EE48&lt;&gt;GetEquPower(C48,BJ48, CH48, FO48))</formula>
    </cfRule>
  </conditionalFormatting>
  <conditionalFormatting sqref="EF48">
    <cfRule type="expression" dxfId="4311" priority="4274">
      <formula>AND(BP48&gt;=3,EF48&lt;&gt;0, GetEquPower(C48,BJ48, CI48, FO48)=0)</formula>
    </cfRule>
    <cfRule type="expression" dxfId="4310" priority="4275">
      <formula>AND(BP48&gt;=3,EF48&lt;&gt;GetEquPower(C48,BJ48, CI48, FO48))</formula>
    </cfRule>
  </conditionalFormatting>
  <conditionalFormatting sqref="EK48">
    <cfRule type="expression" dxfId="4309" priority="4276">
      <formula>AND(BQ48&gt;=1,EK48&lt;&gt;0, GetEquPower(C48,BK48, CM48, FP48)=0)</formula>
    </cfRule>
    <cfRule type="expression" dxfId="4308" priority="4277">
      <formula>AND(BQ48&gt;=1,EK48&lt;&gt;GetEquPower(C48,BK48, CM48, FP48))</formula>
    </cfRule>
  </conditionalFormatting>
  <conditionalFormatting sqref="EL48">
    <cfRule type="expression" dxfId="4307" priority="4278">
      <formula>AND(BQ48&gt;=2,EL48&lt;&gt;0, GetEquPower(C48,BK48, CN48, FP48)=0)</formula>
    </cfRule>
    <cfRule type="expression" dxfId="4306" priority="4279">
      <formula xml:space="preserve"> AND(BQ48&gt;=2,EL48&lt;&gt;GetEquPower(C48,BK48, CN48, FP48))</formula>
    </cfRule>
  </conditionalFormatting>
  <conditionalFormatting sqref="EM48">
    <cfRule type="expression" dxfId="4305" priority="4280">
      <formula>AND(BQ48&gt;=3,EM48&lt;&gt;0, GetEquPower(C48,BK48, CO48, FP48)=0)</formula>
    </cfRule>
    <cfRule type="expression" dxfId="4304" priority="4281">
      <formula xml:space="preserve"> AND(BQ48&gt;=3,EM48&lt;&gt;GetEquPower(C48,BK48, CO48, FP48))</formula>
    </cfRule>
  </conditionalFormatting>
  <conditionalFormatting sqref="ER48">
    <cfRule type="expression" dxfId="4303" priority="4282">
      <formula>AND(BR48&gt;=1,ER48&lt;&gt;0, GetEquPower(C48,BL48, CS48, FQ48)=0)</formula>
    </cfRule>
    <cfRule type="expression" dxfId="4302" priority="4283">
      <formula>AND(BR48&gt;=1,ER48&lt;&gt;GetEquPower(C48,BL48, CS48, FQ48))</formula>
    </cfRule>
  </conditionalFormatting>
  <conditionalFormatting sqref="ES48">
    <cfRule type="expression" dxfId="4301" priority="4284">
      <formula>AND(BR48&gt;=2,ES48&lt;&gt;0, GetEquPower(C48,BL48, CT48, FQ48)=0)</formula>
    </cfRule>
    <cfRule type="expression" dxfId="4300" priority="4285">
      <formula>AND(BR48&gt;=2,ES48&lt;&gt;GetEquPower(C48,BL48, CT48, FQ48))</formula>
    </cfRule>
  </conditionalFormatting>
  <conditionalFormatting sqref="ET48">
    <cfRule type="expression" dxfId="4299" priority="4286">
      <formula>AND(BR48&gt;=3,ET48&lt;&gt;0, GetEquPower(C48,BL48, CU48, FQ48)=0)</formula>
    </cfRule>
    <cfRule type="expression" dxfId="4298" priority="4287">
      <formula>AND(BR48&gt;=3,ET48&lt;&gt;GetEquPower(C48,BL48, CU48, FQ48))</formula>
    </cfRule>
  </conditionalFormatting>
  <conditionalFormatting sqref="EY48">
    <cfRule type="expression" dxfId="4297" priority="4288">
      <formula>AND(BS48&gt;=1,EY48&lt;&gt;0, GetEquPower(C48,BM48, CY48, FR48)=0)</formula>
    </cfRule>
    <cfRule type="expression" dxfId="4296" priority="4289">
      <formula>AND(BS48&gt;=1,EY48&lt;&gt;GetEquPower(C48,BM48, CY48, FR48))</formula>
    </cfRule>
  </conditionalFormatting>
  <conditionalFormatting sqref="EZ48">
    <cfRule type="expression" dxfId="4295" priority="4290">
      <formula>AND(BS48&gt;=2,EZ48&lt;&gt;0, GetEquPower(C48,BM48, CZ48, FR48)=0)</formula>
    </cfRule>
    <cfRule type="expression" dxfId="4294" priority="4291">
      <formula>AND(BS48&gt;=2,EZ48&lt;&gt;GetEquPower(C48,BM48, CZ48, FR48))</formula>
    </cfRule>
  </conditionalFormatting>
  <conditionalFormatting sqref="FA48">
    <cfRule type="expression" dxfId="4293" priority="4292">
      <formula>AND(BS48&gt;=3,FA48&lt;&gt;0, GetEquPower(C48,BM48, DA48, FR48)=0)</formula>
    </cfRule>
    <cfRule type="expression" dxfId="4292" priority="4293">
      <formula>AND(BS48&gt;=3,FA48&lt;&gt;GetEquPower(C48,BM48, DA48, FR48))</formula>
    </cfRule>
  </conditionalFormatting>
  <conditionalFormatting sqref="FF48">
    <cfRule type="expression" dxfId="4291" priority="4294">
      <formula>AND(BT48&gt;=1,FF48&lt;&gt;0, GetEquPower(C48,BN48, DE48, FS48)=0)</formula>
    </cfRule>
    <cfRule type="expression" dxfId="4290" priority="4295">
      <formula>AND(BT48&gt;=1,FF48&lt;&gt;GetEquPower(C48,BN48, DE48, FS48))</formula>
    </cfRule>
  </conditionalFormatting>
  <conditionalFormatting sqref="FG48">
    <cfRule type="expression" dxfId="4289" priority="4296">
      <formula>AND(BT48&gt;=2,FG48&lt;&gt;0, GetEquPower(C48,BN48, DF48, FS48)=0)</formula>
    </cfRule>
    <cfRule type="expression" dxfId="4288" priority="4297">
      <formula>AND(BT48&gt;=2,FG48&lt;&gt;GetEquPower(C48,BN48, DF48, FS48))</formula>
    </cfRule>
  </conditionalFormatting>
  <conditionalFormatting sqref="FH48">
    <cfRule type="expression" dxfId="4287" priority="4298">
      <formula>AND(BT48&gt;=3,FH48&lt;&gt;0, GetEquPower(C48,BN48, DG48, FS48)=0)</formula>
    </cfRule>
    <cfRule type="expression" dxfId="4286" priority="4299">
      <formula>AND(BT48&gt;=3,FH48&lt;&gt;GetEquPower(C48,BN48, DG48, FS48))</formula>
    </cfRule>
  </conditionalFormatting>
  <conditionalFormatting sqref="DZ48">
    <cfRule type="expression" dxfId="4285" priority="4300">
      <formula>AND(BO48&gt;=4,DZ48&lt;&gt;0, GetEquPower(C48,BI48, CD48, FN48)=0)</formula>
    </cfRule>
    <cfRule type="expression" dxfId="4284" priority="4301">
      <formula>AND(BO48&gt;=4, DZ48&lt;&gt;GetEquPower(C48,BI48, CD48, FN48))</formula>
    </cfRule>
  </conditionalFormatting>
  <conditionalFormatting sqref="EG48">
    <cfRule type="expression" dxfId="4283" priority="4302">
      <formula>AND(BP48&gt;=4,EG48&lt;&gt;0, GetEquPower(C48,BJ48, CJ48, FO48)=0)</formula>
    </cfRule>
    <cfRule type="expression" dxfId="4282" priority="4303">
      <formula>AND(BP48&gt;=4,EG48&lt;&gt;GetEquPower(C48,BJ48, CJ48, FO48))</formula>
    </cfRule>
  </conditionalFormatting>
  <conditionalFormatting sqref="EN48">
    <cfRule type="expression" dxfId="4281" priority="4304">
      <formula>AND(BQ48&gt;=4,EN48&lt;&gt;0, GetEquPower(C48,BK48, CP48, FP48)=0)</formula>
    </cfRule>
    <cfRule type="expression" dxfId="4280" priority="4305">
      <formula xml:space="preserve"> AND(BQ48&gt;=4,EN48&lt;&gt;GetEquPower(C48,BK48, CP48, FP48))</formula>
    </cfRule>
  </conditionalFormatting>
  <conditionalFormatting sqref="EU48">
    <cfRule type="expression" dxfId="4279" priority="4306">
      <formula>AND(BR48&gt;=4,EU48&lt;&gt;0, GetEquPower(C48,BL48, CV48, FQ48)=0)</formula>
    </cfRule>
    <cfRule type="expression" dxfId="4278" priority="4307">
      <formula>AND(BR48&gt;=4,EU48&lt;&gt;GetEquPower(C48,BL48, CV48, FQ48))</formula>
    </cfRule>
  </conditionalFormatting>
  <conditionalFormatting sqref="FB48">
    <cfRule type="expression" dxfId="4277" priority="4308">
      <formula>AND(BS48&gt;=4,FB48&lt;&gt;0, GetEquPower(C48,BM48, DB48, FR48)=0)</formula>
    </cfRule>
    <cfRule type="expression" dxfId="4276" priority="4309">
      <formula>AND(BS48&gt;=4,FB48&lt;&gt;GetEquPower(C48,BM48, DB48, FR48))</formula>
    </cfRule>
  </conditionalFormatting>
  <conditionalFormatting sqref="FI48">
    <cfRule type="expression" dxfId="4275" priority="4310">
      <formula>AND(BT48&gt;=4,FI48&lt;&gt;0, GetEquPower(C48,BN48, DH48, FS48)=0)</formula>
    </cfRule>
    <cfRule type="expression" dxfId="4274" priority="4311">
      <formula>AND(BT48&gt;=4,FI48&lt;&gt;GetEquPower(C48,BN48, DH48, FS48))</formula>
    </cfRule>
  </conditionalFormatting>
  <conditionalFormatting sqref="EA48">
    <cfRule type="expression" dxfId="4273" priority="4312">
      <formula>AND(BO48&gt;=5,EA48&lt;&gt;0, GetEquPower(C48,BI48, CE48, FN48)=0)</formula>
    </cfRule>
    <cfRule type="expression" dxfId="4272" priority="4313">
      <formula>AND(BO48&gt;=5, EA48&lt;&gt;GetEquPower(C48,BI48, CE48, FN48))</formula>
    </cfRule>
  </conditionalFormatting>
  <conditionalFormatting sqref="EB48">
    <cfRule type="expression" dxfId="4271" priority="4314">
      <formula>AND(BO48&gt;=6,EB48&lt;&gt;0, GetEquPower(C48,BI48, CF48, FN48)=0)</formula>
    </cfRule>
    <cfRule type="expression" dxfId="4270" priority="4315">
      <formula>AND(BO48&gt;=6, EB48&lt;&gt;GetEquPower(C48,BI48, CF48, FN48))</formula>
    </cfRule>
  </conditionalFormatting>
  <conditionalFormatting sqref="EH48">
    <cfRule type="expression" dxfId="4269" priority="4316">
      <formula>AND(BP48&gt;=5,EH48&lt;&gt;0, GetEquPower(C48,BJ48, CK48, FO48)=0)</formula>
    </cfRule>
    <cfRule type="expression" dxfId="4268" priority="4317">
      <formula>AND(BP48&gt;=5,EH48&lt;&gt;GetEquPower(C48,BJ48, CK48, FO48))</formula>
    </cfRule>
  </conditionalFormatting>
  <conditionalFormatting sqref="EI48">
    <cfRule type="expression" dxfId="4267" priority="4318">
      <formula>AND(BP48&gt;=6,EI48&lt;&gt;0, GetEquPower(C48,BJ48, CL48, FO48)=0)</formula>
    </cfRule>
    <cfRule type="expression" dxfId="4266" priority="4319">
      <formula>AND(BP48&gt;=6,EI48&lt;&gt;GetEquPower(C48,BJ48, CL48, FO48))</formula>
    </cfRule>
  </conditionalFormatting>
  <conditionalFormatting sqref="EO48">
    <cfRule type="expression" dxfId="4265" priority="4320">
      <formula>AND(BQ48&gt;=5,EO48&lt;&gt;0, GetEquPower(C48,BK48, CQ48, FP48)=0)</formula>
    </cfRule>
    <cfRule type="expression" dxfId="4264" priority="4321">
      <formula xml:space="preserve"> AND(BQ48&gt;=5,EO48&lt;&gt;GetEquPower(C48,BK48, CQ48, FP48))</formula>
    </cfRule>
  </conditionalFormatting>
  <conditionalFormatting sqref="EP48">
    <cfRule type="expression" dxfId="4263" priority="4322">
      <formula>AND(BQ48&gt;=6,EP48&lt;&gt;0, GetEquPower(C48,BK48, CR48, FP48)=0)</formula>
    </cfRule>
    <cfRule type="expression" dxfId="4262" priority="4323">
      <formula xml:space="preserve"> AND(BQ48&gt;=6,EP48&lt;&gt;GetEquPower(C48,BK48, CR48, FP48))</formula>
    </cfRule>
  </conditionalFormatting>
  <conditionalFormatting sqref="EV48">
    <cfRule type="expression" dxfId="4261" priority="4324">
      <formula>AND(BR48&gt;=5,EV48&lt;&gt;0, GetEquPower(C48,BL48, CW48, FQ48)=0)</formula>
    </cfRule>
    <cfRule type="expression" dxfId="4260" priority="4325">
      <formula>AND(BR48&gt;=5,EV48&lt;&gt;GetEquPower(C48,BL48, CW48, FQ48))</formula>
    </cfRule>
  </conditionalFormatting>
  <conditionalFormatting sqref="EW48">
    <cfRule type="expression" dxfId="4259" priority="4326">
      <formula>AND(BR48&gt;=6,EW48&lt;&gt;0, GetEquPower(C48,BL48, CX48, FQ48)=0)</formula>
    </cfRule>
    <cfRule type="expression" dxfId="4258" priority="4327">
      <formula>AND(BR48&gt;=6,EW48&lt;&gt;GetEquPower(C48,BL48, CX48, FQ48))</formula>
    </cfRule>
  </conditionalFormatting>
  <conditionalFormatting sqref="FC48">
    <cfRule type="expression" dxfId="4257" priority="4328">
      <formula>AND(BS48&gt;=5,FC48&lt;&gt;0, GetEquPower(C48,BM48, DC48, FR48)=0)</formula>
    </cfRule>
    <cfRule type="expression" dxfId="4256" priority="4329">
      <formula>AND(BS48&gt;=5,FC48&lt;&gt;GetEquPower(C48,BM48, DC48, FR48))</formula>
    </cfRule>
  </conditionalFormatting>
  <conditionalFormatting sqref="FD48">
    <cfRule type="expression" dxfId="4255" priority="4330">
      <formula>AND(BS48&gt;=6,FD48&lt;&gt;0, GetEquPower(C48,BM48, DD48, FR48)=0)</formula>
    </cfRule>
    <cfRule type="expression" dxfId="4254" priority="4331">
      <formula>AND(BS48&gt;=6,FD48&lt;&gt;GetEquPower(C48,BM48, DD48, FR48))</formula>
    </cfRule>
  </conditionalFormatting>
  <conditionalFormatting sqref="FJ48">
    <cfRule type="expression" dxfId="4253" priority="4332">
      <formula>AND(BT48&gt;=5,FJ48&lt;&gt;0, GetEquPower(C48,BN48, DI48, FS48)=0)</formula>
    </cfRule>
    <cfRule type="expression" dxfId="4252" priority="4333">
      <formula>AND(BT48&gt;=5,FJ48&lt;&gt;GetEquPower(C48,BN48, DI48, FS48))</formula>
    </cfRule>
  </conditionalFormatting>
  <conditionalFormatting sqref="FK48">
    <cfRule type="expression" dxfId="4251" priority="4334">
      <formula>AND(BT48&gt;=6,FK48&lt;&gt;0, GetEquPower(C48,BN48, DJ48, FS48)=0)</formula>
    </cfRule>
    <cfRule type="expression" dxfId="4250" priority="4335">
      <formula>AND(BT48&gt;=6,FK48&lt;&gt;GetEquPower(C48,BN48, DJ48, FS48))</formula>
    </cfRule>
  </conditionalFormatting>
  <conditionalFormatting sqref="F49">
    <cfRule type="expression" dxfId="4249" priority="4178">
      <formula>F49&lt;&gt;RIGHT(SUBSTITUTE(E49,".",""),LEN(F49))</formula>
    </cfRule>
  </conditionalFormatting>
  <conditionalFormatting sqref="X49">
    <cfRule type="expression" dxfId="4248" priority="4172">
      <formula xml:space="preserve"> NOT(ISLOGICAL($X$2))</formula>
    </cfRule>
    <cfRule type="expression" dxfId="4247" priority="4177">
      <formula>AND(X49=TRUE,W49=FALSE)</formula>
    </cfRule>
  </conditionalFormatting>
  <conditionalFormatting sqref="Y49">
    <cfRule type="expression" dxfId="4246" priority="4176">
      <formula>OR(AND(X49=FALSE,INT(Y49)&gt;0),AND(X49=TRUE,INT(Y49)&lt;=0))</formula>
    </cfRule>
  </conditionalFormatting>
  <conditionalFormatting sqref="AA49">
    <cfRule type="expression" dxfId="4245" priority="4175">
      <formula>AND(Z49=FALSE,AA49&gt;0)</formula>
    </cfRule>
  </conditionalFormatting>
  <conditionalFormatting sqref="BV49:HY49">
    <cfRule type="containsErrors" dxfId="4244" priority="4174">
      <formula>ISERROR(BV49)</formula>
    </cfRule>
  </conditionalFormatting>
  <conditionalFormatting sqref="W49">
    <cfRule type="expression" dxfId="4243" priority="4173">
      <formula xml:space="preserve"> NOT(ISLOGICAL(W49))</formula>
    </cfRule>
  </conditionalFormatting>
  <conditionalFormatting sqref="Z49">
    <cfRule type="expression" dxfId="4242" priority="4171">
      <formula>NOT(ISLOGICAL($Z$2))</formula>
    </cfRule>
  </conditionalFormatting>
  <conditionalFormatting sqref="AB49">
    <cfRule type="expression" dxfId="4241" priority="4170">
      <formula>NOT(ISLOGICAL($AB$2))</formula>
    </cfRule>
  </conditionalFormatting>
  <conditionalFormatting sqref="AC49">
    <cfRule type="expression" dxfId="4240" priority="4169">
      <formula>NOT(ISLOGICAL($AC$2))</formula>
    </cfRule>
  </conditionalFormatting>
  <conditionalFormatting sqref="B49:BU49">
    <cfRule type="containsErrors" dxfId="4239" priority="4168">
      <formula>ISERROR(B49)</formula>
    </cfRule>
  </conditionalFormatting>
  <conditionalFormatting sqref="I49">
    <cfRule type="expression" dxfId="4238" priority="4167">
      <formula>NOT(ISNUMBER($I$2))</formula>
    </cfRule>
  </conditionalFormatting>
  <conditionalFormatting sqref="D49">
    <cfRule type="expression" dxfId="4237" priority="4166">
      <formula>ISBLANK($D$2)</formula>
    </cfRule>
  </conditionalFormatting>
  <conditionalFormatting sqref="DW49">
    <cfRule type="expression" dxfId="4236" priority="4179">
      <formula>AND(BO49&gt;=1,DW49&lt;&gt;0, GetEquPower(C49,BI49, CA49, FN49)=0)</formula>
    </cfRule>
    <cfRule type="expression" dxfId="4235" priority="4180">
      <formula>AND(BO49&gt;=1,DW49&lt;&gt;GetEquPower(C49,BI49, CA49, FN49))</formula>
    </cfRule>
  </conditionalFormatting>
  <conditionalFormatting sqref="DX49">
    <cfRule type="expression" dxfId="4234" priority="4181">
      <formula>AND(BO49&gt;=2,DX49&lt;&gt;0, GetEquPower(C49,BI49, CB49, FN49)=0)</formula>
    </cfRule>
    <cfRule type="expression" dxfId="4233" priority="4182">
      <formula>AND(BO49&gt;=2,DX49&lt;&gt;GetEquPower(C49,BI49, CB49, FN49))</formula>
    </cfRule>
  </conditionalFormatting>
  <conditionalFormatting sqref="DY49">
    <cfRule type="expression" dxfId="4232" priority="4183">
      <formula>AND(BO49&gt;=3,DY49&lt;&gt;0, GetEquPower(C49,BI49, CC49, FN49)=0)</formula>
    </cfRule>
    <cfRule type="expression" dxfId="4231" priority="4184">
      <formula>AND(BO49&gt;=3,DY49&lt;&gt;GetEquPower(C49,BI49, CC49, FN49))</formula>
    </cfRule>
  </conditionalFormatting>
  <conditionalFormatting sqref="ED49">
    <cfRule type="expression" dxfId="4230" priority="4185">
      <formula>AND(BP49&gt;=1,ED49&lt;&gt;0, GetEquPower(C49,BJ49, CG49, FO49)=0)</formula>
    </cfRule>
    <cfRule type="expression" dxfId="4229" priority="4186">
      <formula>AND(BP49&gt;=1,ED49&lt;&gt;GetEquPower(C49,BJ49, CG49, FO49))</formula>
    </cfRule>
  </conditionalFormatting>
  <conditionalFormatting sqref="EE49">
    <cfRule type="expression" dxfId="4228" priority="4187">
      <formula>AND(BP49&gt;=2,EE49&lt;&gt;0, GetEquPower(C49,BJ49, CH49, FO49)=0)</formula>
    </cfRule>
    <cfRule type="expression" dxfId="4227" priority="4188">
      <formula>AND(BP49&gt;=2,EE49&lt;&gt;GetEquPower(C49,BJ49, CH49, FO49))</formula>
    </cfRule>
  </conditionalFormatting>
  <conditionalFormatting sqref="EF49">
    <cfRule type="expression" dxfId="4226" priority="4189">
      <formula>AND(BP49&gt;=3,EF49&lt;&gt;0, GetEquPower(C49,BJ49, CI49, FO49)=0)</formula>
    </cfRule>
    <cfRule type="expression" dxfId="4225" priority="4190">
      <formula>AND(BP49&gt;=3,EF49&lt;&gt;GetEquPower(C49,BJ49, CI49, FO49))</formula>
    </cfRule>
  </conditionalFormatting>
  <conditionalFormatting sqref="EK49">
    <cfRule type="expression" dxfId="4224" priority="4191">
      <formula>AND(BQ49&gt;=1,EK49&lt;&gt;0, GetEquPower(C49,BK49, CM49, FP49)=0)</formula>
    </cfRule>
    <cfRule type="expression" dxfId="4223" priority="4192">
      <formula>AND(BQ49&gt;=1,EK49&lt;&gt;GetEquPower(C49,BK49, CM49, FP49))</formula>
    </cfRule>
  </conditionalFormatting>
  <conditionalFormatting sqref="EL49">
    <cfRule type="expression" dxfId="4222" priority="4193">
      <formula>AND(BQ49&gt;=2,EL49&lt;&gt;0, GetEquPower(C49,BK49, CN49, FP49)=0)</formula>
    </cfRule>
    <cfRule type="expression" dxfId="4221" priority="4194">
      <formula xml:space="preserve"> AND(BQ49&gt;=2,EL49&lt;&gt;GetEquPower(C49,BK49, CN49, FP49))</formula>
    </cfRule>
  </conditionalFormatting>
  <conditionalFormatting sqref="EM49">
    <cfRule type="expression" dxfId="4220" priority="4195">
      <formula>AND(BQ49&gt;=3,EM49&lt;&gt;0, GetEquPower(C49,BK49, CO49, FP49)=0)</formula>
    </cfRule>
    <cfRule type="expression" dxfId="4219" priority="4196">
      <formula xml:space="preserve"> AND(BQ49&gt;=3,EM49&lt;&gt;GetEquPower(C49,BK49, CO49, FP49))</formula>
    </cfRule>
  </conditionalFormatting>
  <conditionalFormatting sqref="ER49">
    <cfRule type="expression" dxfId="4218" priority="4197">
      <formula>AND(BR49&gt;=1,ER49&lt;&gt;0, GetEquPower(C49,BL49, CS49, FQ49)=0)</formula>
    </cfRule>
    <cfRule type="expression" dxfId="4217" priority="4198">
      <formula>AND(BR49&gt;=1,ER49&lt;&gt;GetEquPower(C49,BL49, CS49, FQ49))</formula>
    </cfRule>
  </conditionalFormatting>
  <conditionalFormatting sqref="ES49">
    <cfRule type="expression" dxfId="4216" priority="4199">
      <formula>AND(BR49&gt;=2,ES49&lt;&gt;0, GetEquPower(C49,BL49, CT49, FQ49)=0)</formula>
    </cfRule>
    <cfRule type="expression" dxfId="4215" priority="4200">
      <formula>AND(BR49&gt;=2,ES49&lt;&gt;GetEquPower(C49,BL49, CT49, FQ49))</formula>
    </cfRule>
  </conditionalFormatting>
  <conditionalFormatting sqref="ET49">
    <cfRule type="expression" dxfId="4214" priority="4201">
      <formula>AND(BR49&gt;=3,ET49&lt;&gt;0, GetEquPower(C49,BL49, CU49, FQ49)=0)</formula>
    </cfRule>
    <cfRule type="expression" dxfId="4213" priority="4202">
      <formula>AND(BR49&gt;=3,ET49&lt;&gt;GetEquPower(C49,BL49, CU49, FQ49))</formula>
    </cfRule>
  </conditionalFormatting>
  <conditionalFormatting sqref="EY49">
    <cfRule type="expression" dxfId="4212" priority="4203">
      <formula>AND(BS49&gt;=1,EY49&lt;&gt;0, GetEquPower(C49,BM49, CY49, FR49)=0)</formula>
    </cfRule>
    <cfRule type="expression" dxfId="4211" priority="4204">
      <formula>AND(BS49&gt;=1,EY49&lt;&gt;GetEquPower(C49,BM49, CY49, FR49))</formula>
    </cfRule>
  </conditionalFormatting>
  <conditionalFormatting sqref="EZ49">
    <cfRule type="expression" dxfId="4210" priority="4205">
      <formula>AND(BS49&gt;=2,EZ49&lt;&gt;0, GetEquPower(C49,BM49, CZ49, FR49)=0)</formula>
    </cfRule>
    <cfRule type="expression" dxfId="4209" priority="4206">
      <formula>AND(BS49&gt;=2,EZ49&lt;&gt;GetEquPower(C49,BM49, CZ49, FR49))</formula>
    </cfRule>
  </conditionalFormatting>
  <conditionalFormatting sqref="FA49">
    <cfRule type="expression" dxfId="4208" priority="4207">
      <formula>AND(BS49&gt;=3,FA49&lt;&gt;0, GetEquPower(C49,BM49, DA49, FR49)=0)</formula>
    </cfRule>
    <cfRule type="expression" dxfId="4207" priority="4208">
      <formula>AND(BS49&gt;=3,FA49&lt;&gt;GetEquPower(C49,BM49, DA49, FR49))</formula>
    </cfRule>
  </conditionalFormatting>
  <conditionalFormatting sqref="FF49">
    <cfRule type="expression" dxfId="4206" priority="4209">
      <formula>AND(BT49&gt;=1,FF49&lt;&gt;0, GetEquPower(C49,BN49, DE49, FS49)=0)</formula>
    </cfRule>
    <cfRule type="expression" dxfId="4205" priority="4210">
      <formula>AND(BT49&gt;=1,FF49&lt;&gt;GetEquPower(C49,BN49, DE49, FS49))</formula>
    </cfRule>
  </conditionalFormatting>
  <conditionalFormatting sqref="FG49">
    <cfRule type="expression" dxfId="4204" priority="4211">
      <formula>AND(BT49&gt;=2,FG49&lt;&gt;0, GetEquPower(C49,BN49, DF49, FS49)=0)</formula>
    </cfRule>
    <cfRule type="expression" dxfId="4203" priority="4212">
      <formula>AND(BT49&gt;=2,FG49&lt;&gt;GetEquPower(C49,BN49, DF49, FS49))</formula>
    </cfRule>
  </conditionalFormatting>
  <conditionalFormatting sqref="FH49">
    <cfRule type="expression" dxfId="4202" priority="4213">
      <formula>AND(BT49&gt;=3,FH49&lt;&gt;0, GetEquPower(C49,BN49, DG49, FS49)=0)</formula>
    </cfRule>
    <cfRule type="expression" dxfId="4201" priority="4214">
      <formula>AND(BT49&gt;=3,FH49&lt;&gt;GetEquPower(C49,BN49, DG49, FS49))</formula>
    </cfRule>
  </conditionalFormatting>
  <conditionalFormatting sqref="DZ49">
    <cfRule type="expression" dxfId="4200" priority="4215">
      <formula>AND(BO49&gt;=4,DZ49&lt;&gt;0, GetEquPower(C49,BI49, CD49, FN49)=0)</formula>
    </cfRule>
    <cfRule type="expression" dxfId="4199" priority="4216">
      <formula>AND(BO49&gt;=4, DZ49&lt;&gt;GetEquPower(C49,BI49, CD49, FN49))</formula>
    </cfRule>
  </conditionalFormatting>
  <conditionalFormatting sqref="EG49">
    <cfRule type="expression" dxfId="4198" priority="4217">
      <formula>AND(BP49&gt;=4,EG49&lt;&gt;0, GetEquPower(C49,BJ49, CJ49, FO49)=0)</formula>
    </cfRule>
    <cfRule type="expression" dxfId="4197" priority="4218">
      <formula>AND(BP49&gt;=4,EG49&lt;&gt;GetEquPower(C49,BJ49, CJ49, FO49))</formula>
    </cfRule>
  </conditionalFormatting>
  <conditionalFormatting sqref="EN49">
    <cfRule type="expression" dxfId="4196" priority="4219">
      <formula>AND(BQ49&gt;=4,EN49&lt;&gt;0, GetEquPower(C49,BK49, CP49, FP49)=0)</formula>
    </cfRule>
    <cfRule type="expression" dxfId="4195" priority="4220">
      <formula xml:space="preserve"> AND(BQ49&gt;=4,EN49&lt;&gt;GetEquPower(C49,BK49, CP49, FP49))</formula>
    </cfRule>
  </conditionalFormatting>
  <conditionalFormatting sqref="EU49">
    <cfRule type="expression" dxfId="4194" priority="4221">
      <formula>AND(BR49&gt;=4,EU49&lt;&gt;0, GetEquPower(C49,BL49, CV49, FQ49)=0)</formula>
    </cfRule>
    <cfRule type="expression" dxfId="4193" priority="4222">
      <formula>AND(BR49&gt;=4,EU49&lt;&gt;GetEquPower(C49,BL49, CV49, FQ49))</formula>
    </cfRule>
  </conditionalFormatting>
  <conditionalFormatting sqref="FB49">
    <cfRule type="expression" dxfId="4192" priority="4223">
      <formula>AND(BS49&gt;=4,FB49&lt;&gt;0, GetEquPower(C49,BM49, DB49, FR49)=0)</formula>
    </cfRule>
    <cfRule type="expression" dxfId="4191" priority="4224">
      <formula>AND(BS49&gt;=4,FB49&lt;&gt;GetEquPower(C49,BM49, DB49, FR49))</formula>
    </cfRule>
  </conditionalFormatting>
  <conditionalFormatting sqref="FI49">
    <cfRule type="expression" dxfId="4190" priority="4225">
      <formula>AND(BT49&gt;=4,FI49&lt;&gt;0, GetEquPower(C49,BN49, DH49, FS49)=0)</formula>
    </cfRule>
    <cfRule type="expression" dxfId="4189" priority="4226">
      <formula>AND(BT49&gt;=4,FI49&lt;&gt;GetEquPower(C49,BN49, DH49, FS49))</formula>
    </cfRule>
  </conditionalFormatting>
  <conditionalFormatting sqref="EA49">
    <cfRule type="expression" dxfId="4188" priority="4227">
      <formula>AND(BO49&gt;=5,EA49&lt;&gt;0, GetEquPower(C49,BI49, CE49, FN49)=0)</formula>
    </cfRule>
    <cfRule type="expression" dxfId="4187" priority="4228">
      <formula>AND(BO49&gt;=5, EA49&lt;&gt;GetEquPower(C49,BI49, CE49, FN49))</formula>
    </cfRule>
  </conditionalFormatting>
  <conditionalFormatting sqref="EB49">
    <cfRule type="expression" dxfId="4186" priority="4229">
      <formula>AND(BO49&gt;=6,EB49&lt;&gt;0, GetEquPower(C49,BI49, CF49, FN49)=0)</formula>
    </cfRule>
    <cfRule type="expression" dxfId="4185" priority="4230">
      <formula>AND(BO49&gt;=6, EB49&lt;&gt;GetEquPower(C49,BI49, CF49, FN49))</formula>
    </cfRule>
  </conditionalFormatting>
  <conditionalFormatting sqref="EH49">
    <cfRule type="expression" dxfId="4184" priority="4231">
      <formula>AND(BP49&gt;=5,EH49&lt;&gt;0, GetEquPower(C49,BJ49, CK49, FO49)=0)</formula>
    </cfRule>
    <cfRule type="expression" dxfId="4183" priority="4232">
      <formula>AND(BP49&gt;=5,EH49&lt;&gt;GetEquPower(C49,BJ49, CK49, FO49))</formula>
    </cfRule>
  </conditionalFormatting>
  <conditionalFormatting sqref="EI49">
    <cfRule type="expression" dxfId="4182" priority="4233">
      <formula>AND(BP49&gt;=6,EI49&lt;&gt;0, GetEquPower(C49,BJ49, CL49, FO49)=0)</formula>
    </cfRule>
    <cfRule type="expression" dxfId="4181" priority="4234">
      <formula>AND(BP49&gt;=6,EI49&lt;&gt;GetEquPower(C49,BJ49, CL49, FO49))</formula>
    </cfRule>
  </conditionalFormatting>
  <conditionalFormatting sqref="EO49">
    <cfRule type="expression" dxfId="4180" priority="4235">
      <formula>AND(BQ49&gt;=5,EO49&lt;&gt;0, GetEquPower(C49,BK49, CQ49, FP49)=0)</formula>
    </cfRule>
    <cfRule type="expression" dxfId="4179" priority="4236">
      <formula xml:space="preserve"> AND(BQ49&gt;=5,EO49&lt;&gt;GetEquPower(C49,BK49, CQ49, FP49))</formula>
    </cfRule>
  </conditionalFormatting>
  <conditionalFormatting sqref="EP49">
    <cfRule type="expression" dxfId="4178" priority="4237">
      <formula>AND(BQ49&gt;=6,EP49&lt;&gt;0, GetEquPower(C49,BK49, CR49, FP49)=0)</formula>
    </cfRule>
    <cfRule type="expression" dxfId="4177" priority="4238">
      <formula xml:space="preserve"> AND(BQ49&gt;=6,EP49&lt;&gt;GetEquPower(C49,BK49, CR49, FP49))</formula>
    </cfRule>
  </conditionalFormatting>
  <conditionalFormatting sqref="EV49">
    <cfRule type="expression" dxfId="4176" priority="4239">
      <formula>AND(BR49&gt;=5,EV49&lt;&gt;0, GetEquPower(C49,BL49, CW49, FQ49)=0)</formula>
    </cfRule>
    <cfRule type="expression" dxfId="4175" priority="4240">
      <formula>AND(BR49&gt;=5,EV49&lt;&gt;GetEquPower(C49,BL49, CW49, FQ49))</formula>
    </cfRule>
  </conditionalFormatting>
  <conditionalFormatting sqref="EW49">
    <cfRule type="expression" dxfId="4174" priority="4241">
      <formula>AND(BR49&gt;=6,EW49&lt;&gt;0, GetEquPower(C49,BL49, CX49, FQ49)=0)</formula>
    </cfRule>
    <cfRule type="expression" dxfId="4173" priority="4242">
      <formula>AND(BR49&gt;=6,EW49&lt;&gt;GetEquPower(C49,BL49, CX49, FQ49))</formula>
    </cfRule>
  </conditionalFormatting>
  <conditionalFormatting sqref="FC49">
    <cfRule type="expression" dxfId="4172" priority="4243">
      <formula>AND(BS49&gt;=5,FC49&lt;&gt;0, GetEquPower(C49,BM49, DC49, FR49)=0)</formula>
    </cfRule>
    <cfRule type="expression" dxfId="4171" priority="4244">
      <formula>AND(BS49&gt;=5,FC49&lt;&gt;GetEquPower(C49,BM49, DC49, FR49))</formula>
    </cfRule>
  </conditionalFormatting>
  <conditionalFormatting sqref="FD49">
    <cfRule type="expression" dxfId="4170" priority="4245">
      <formula>AND(BS49&gt;=6,FD49&lt;&gt;0, GetEquPower(C49,BM49, DD49, FR49)=0)</formula>
    </cfRule>
    <cfRule type="expression" dxfId="4169" priority="4246">
      <formula>AND(BS49&gt;=6,FD49&lt;&gt;GetEquPower(C49,BM49, DD49, FR49))</formula>
    </cfRule>
  </conditionalFormatting>
  <conditionalFormatting sqref="FJ49">
    <cfRule type="expression" dxfId="4168" priority="4247">
      <formula>AND(BT49&gt;=5,FJ49&lt;&gt;0, GetEquPower(C49,BN49, DI49, FS49)=0)</formula>
    </cfRule>
    <cfRule type="expression" dxfId="4167" priority="4248">
      <formula>AND(BT49&gt;=5,FJ49&lt;&gt;GetEquPower(C49,BN49, DI49, FS49))</formula>
    </cfRule>
  </conditionalFormatting>
  <conditionalFormatting sqref="FK49">
    <cfRule type="expression" dxfId="4166" priority="4249">
      <formula>AND(BT49&gt;=6,FK49&lt;&gt;0, GetEquPower(C49,BN49, DJ49, FS49)=0)</formula>
    </cfRule>
    <cfRule type="expression" dxfId="4165" priority="4250">
      <formula>AND(BT49&gt;=6,FK49&lt;&gt;GetEquPower(C49,BN49, DJ49, FS49))</formula>
    </cfRule>
  </conditionalFormatting>
  <conditionalFormatting sqref="F50">
    <cfRule type="expression" dxfId="4164" priority="4093">
      <formula>F50&lt;&gt;RIGHT(SUBSTITUTE(E50,".",""),LEN(F50))</formula>
    </cfRule>
  </conditionalFormatting>
  <conditionalFormatting sqref="X50">
    <cfRule type="expression" dxfId="4163" priority="4087">
      <formula xml:space="preserve"> NOT(ISLOGICAL($X$2))</formula>
    </cfRule>
    <cfRule type="expression" dxfId="4162" priority="4092">
      <formula>AND(X50=TRUE,W50=FALSE)</formula>
    </cfRule>
  </conditionalFormatting>
  <conditionalFormatting sqref="Y50">
    <cfRule type="expression" dxfId="4161" priority="4091">
      <formula>OR(AND(X50=FALSE,INT(Y50)&gt;0),AND(X50=TRUE,INT(Y50)&lt;=0))</formula>
    </cfRule>
  </conditionalFormatting>
  <conditionalFormatting sqref="AA50">
    <cfRule type="expression" dxfId="4160" priority="4090">
      <formula>AND(Z50=FALSE,AA50&gt;0)</formula>
    </cfRule>
  </conditionalFormatting>
  <conditionalFormatting sqref="BV50:HY50">
    <cfRule type="containsErrors" dxfId="4159" priority="4089">
      <formula>ISERROR(BV50)</formula>
    </cfRule>
  </conditionalFormatting>
  <conditionalFormatting sqref="W50">
    <cfRule type="expression" dxfId="4158" priority="4088">
      <formula xml:space="preserve"> NOT(ISLOGICAL(W50))</formula>
    </cfRule>
  </conditionalFormatting>
  <conditionalFormatting sqref="Z50">
    <cfRule type="expression" dxfId="4157" priority="4086">
      <formula>NOT(ISLOGICAL($Z$2))</formula>
    </cfRule>
  </conditionalFormatting>
  <conditionalFormatting sqref="AB50">
    <cfRule type="expression" dxfId="4156" priority="4085">
      <formula>NOT(ISLOGICAL($AB$2))</formula>
    </cfRule>
  </conditionalFormatting>
  <conditionalFormatting sqref="AC50">
    <cfRule type="expression" dxfId="4155" priority="4084">
      <formula>NOT(ISLOGICAL($AC$2))</formula>
    </cfRule>
  </conditionalFormatting>
  <conditionalFormatting sqref="B50:BU50">
    <cfRule type="containsErrors" dxfId="4154" priority="4083">
      <formula>ISERROR(B50)</formula>
    </cfRule>
  </conditionalFormatting>
  <conditionalFormatting sqref="I50">
    <cfRule type="expression" dxfId="4153" priority="4082">
      <formula>NOT(ISNUMBER($I$2))</formula>
    </cfRule>
  </conditionalFormatting>
  <conditionalFormatting sqref="D50">
    <cfRule type="expression" dxfId="4152" priority="4081">
      <formula>ISBLANK($D$2)</formula>
    </cfRule>
  </conditionalFormatting>
  <conditionalFormatting sqref="DW50">
    <cfRule type="expression" dxfId="4151" priority="4094">
      <formula>AND(BO50&gt;=1,DW50&lt;&gt;0, GetEquPower(C50,BI50, CA50, FN50)=0)</formula>
    </cfRule>
    <cfRule type="expression" dxfId="4150" priority="4095">
      <formula>AND(BO50&gt;=1,DW50&lt;&gt;GetEquPower(C50,BI50, CA50, FN50))</formula>
    </cfRule>
  </conditionalFormatting>
  <conditionalFormatting sqref="DX50">
    <cfRule type="expression" dxfId="4149" priority="4096">
      <formula>AND(BO50&gt;=2,DX50&lt;&gt;0, GetEquPower(C50,BI50, CB50, FN50)=0)</formula>
    </cfRule>
    <cfRule type="expression" dxfId="4148" priority="4097">
      <formula>AND(BO50&gt;=2,DX50&lt;&gt;GetEquPower(C50,BI50, CB50, FN50))</formula>
    </cfRule>
  </conditionalFormatting>
  <conditionalFormatting sqref="DY50">
    <cfRule type="expression" dxfId="4147" priority="4098">
      <formula>AND(BO50&gt;=3,DY50&lt;&gt;0, GetEquPower(C50,BI50, CC50, FN50)=0)</formula>
    </cfRule>
    <cfRule type="expression" dxfId="4146" priority="4099">
      <formula>AND(BO50&gt;=3,DY50&lt;&gt;GetEquPower(C50,BI50, CC50, FN50))</formula>
    </cfRule>
  </conditionalFormatting>
  <conditionalFormatting sqref="ED50">
    <cfRule type="expression" dxfId="4145" priority="4100">
      <formula>AND(BP50&gt;=1,ED50&lt;&gt;0, GetEquPower(C50,BJ50, CG50, FO50)=0)</formula>
    </cfRule>
    <cfRule type="expression" dxfId="4144" priority="4101">
      <formula>AND(BP50&gt;=1,ED50&lt;&gt;GetEquPower(C50,BJ50, CG50, FO50))</formula>
    </cfRule>
  </conditionalFormatting>
  <conditionalFormatting sqref="EE50">
    <cfRule type="expression" dxfId="4143" priority="4102">
      <formula>AND(BP50&gt;=2,EE50&lt;&gt;0, GetEquPower(C50,BJ50, CH50, FO50)=0)</formula>
    </cfRule>
    <cfRule type="expression" dxfId="4142" priority="4103">
      <formula>AND(BP50&gt;=2,EE50&lt;&gt;GetEquPower(C50,BJ50, CH50, FO50))</formula>
    </cfRule>
  </conditionalFormatting>
  <conditionalFormatting sqref="EF50">
    <cfRule type="expression" dxfId="4141" priority="4104">
      <formula>AND(BP50&gt;=3,EF50&lt;&gt;0, GetEquPower(C50,BJ50, CI50, FO50)=0)</formula>
    </cfRule>
    <cfRule type="expression" dxfId="4140" priority="4105">
      <formula>AND(BP50&gt;=3,EF50&lt;&gt;GetEquPower(C50,BJ50, CI50, FO50))</formula>
    </cfRule>
  </conditionalFormatting>
  <conditionalFormatting sqref="EK50">
    <cfRule type="expression" dxfId="4139" priority="4106">
      <formula>AND(BQ50&gt;=1,EK50&lt;&gt;0, GetEquPower(C50,BK50, CM50, FP50)=0)</formula>
    </cfRule>
    <cfRule type="expression" dxfId="4138" priority="4107">
      <formula>AND(BQ50&gt;=1,EK50&lt;&gt;GetEquPower(C50,BK50, CM50, FP50))</formula>
    </cfRule>
  </conditionalFormatting>
  <conditionalFormatting sqref="EL50">
    <cfRule type="expression" dxfId="4137" priority="4108">
      <formula>AND(BQ50&gt;=2,EL50&lt;&gt;0, GetEquPower(C50,BK50, CN50, FP50)=0)</formula>
    </cfRule>
    <cfRule type="expression" dxfId="4136" priority="4109">
      <formula xml:space="preserve"> AND(BQ50&gt;=2,EL50&lt;&gt;GetEquPower(C50,BK50, CN50, FP50))</formula>
    </cfRule>
  </conditionalFormatting>
  <conditionalFormatting sqref="EM50">
    <cfRule type="expression" dxfId="4135" priority="4110">
      <formula>AND(BQ50&gt;=3,EM50&lt;&gt;0, GetEquPower(C50,BK50, CO50, FP50)=0)</formula>
    </cfRule>
    <cfRule type="expression" dxfId="4134" priority="4111">
      <formula xml:space="preserve"> AND(BQ50&gt;=3,EM50&lt;&gt;GetEquPower(C50,BK50, CO50, FP50))</formula>
    </cfRule>
  </conditionalFormatting>
  <conditionalFormatting sqref="ER50">
    <cfRule type="expression" dxfId="4133" priority="4112">
      <formula>AND(BR50&gt;=1,ER50&lt;&gt;0, GetEquPower(C50,BL50, CS50, FQ50)=0)</formula>
    </cfRule>
    <cfRule type="expression" dxfId="4132" priority="4113">
      <formula>AND(BR50&gt;=1,ER50&lt;&gt;GetEquPower(C50,BL50, CS50, FQ50))</formula>
    </cfRule>
  </conditionalFormatting>
  <conditionalFormatting sqref="ES50">
    <cfRule type="expression" dxfId="4131" priority="4114">
      <formula>AND(BR50&gt;=2,ES50&lt;&gt;0, GetEquPower(C50,BL50, CT50, FQ50)=0)</formula>
    </cfRule>
    <cfRule type="expression" dxfId="4130" priority="4115">
      <formula>AND(BR50&gt;=2,ES50&lt;&gt;GetEquPower(C50,BL50, CT50, FQ50))</formula>
    </cfRule>
  </conditionalFormatting>
  <conditionalFormatting sqref="ET50">
    <cfRule type="expression" dxfId="4129" priority="4116">
      <formula>AND(BR50&gt;=3,ET50&lt;&gt;0, GetEquPower(C50,BL50, CU50, FQ50)=0)</formula>
    </cfRule>
    <cfRule type="expression" dxfId="4128" priority="4117">
      <formula>AND(BR50&gt;=3,ET50&lt;&gt;GetEquPower(C50,BL50, CU50, FQ50))</formula>
    </cfRule>
  </conditionalFormatting>
  <conditionalFormatting sqref="EY50">
    <cfRule type="expression" dxfId="4127" priority="4118">
      <formula>AND(BS50&gt;=1,EY50&lt;&gt;0, GetEquPower(C50,BM50, CY50, FR50)=0)</formula>
    </cfRule>
    <cfRule type="expression" dxfId="4126" priority="4119">
      <formula>AND(BS50&gt;=1,EY50&lt;&gt;GetEquPower(C50,BM50, CY50, FR50))</formula>
    </cfRule>
  </conditionalFormatting>
  <conditionalFormatting sqref="EZ50">
    <cfRule type="expression" dxfId="4125" priority="4120">
      <formula>AND(BS50&gt;=2,EZ50&lt;&gt;0, GetEquPower(C50,BM50, CZ50, FR50)=0)</formula>
    </cfRule>
    <cfRule type="expression" dxfId="4124" priority="4121">
      <formula>AND(BS50&gt;=2,EZ50&lt;&gt;GetEquPower(C50,BM50, CZ50, FR50))</formula>
    </cfRule>
  </conditionalFormatting>
  <conditionalFormatting sqref="FA50">
    <cfRule type="expression" dxfId="4123" priority="4122">
      <formula>AND(BS50&gt;=3,FA50&lt;&gt;0, GetEquPower(C50,BM50, DA50, FR50)=0)</formula>
    </cfRule>
    <cfRule type="expression" dxfId="4122" priority="4123">
      <formula>AND(BS50&gt;=3,FA50&lt;&gt;GetEquPower(C50,BM50, DA50, FR50))</formula>
    </cfRule>
  </conditionalFormatting>
  <conditionalFormatting sqref="FF50">
    <cfRule type="expression" dxfId="4121" priority="4124">
      <formula>AND(BT50&gt;=1,FF50&lt;&gt;0, GetEquPower(C50,BN50, DE50, FS50)=0)</formula>
    </cfRule>
    <cfRule type="expression" dxfId="4120" priority="4125">
      <formula>AND(BT50&gt;=1,FF50&lt;&gt;GetEquPower(C50,BN50, DE50, FS50))</formula>
    </cfRule>
  </conditionalFormatting>
  <conditionalFormatting sqref="FG50">
    <cfRule type="expression" dxfId="4119" priority="4126">
      <formula>AND(BT50&gt;=2,FG50&lt;&gt;0, GetEquPower(C50,BN50, DF50, FS50)=0)</formula>
    </cfRule>
    <cfRule type="expression" dxfId="4118" priority="4127">
      <formula>AND(BT50&gt;=2,FG50&lt;&gt;GetEquPower(C50,BN50, DF50, FS50))</formula>
    </cfRule>
  </conditionalFormatting>
  <conditionalFormatting sqref="FH50">
    <cfRule type="expression" dxfId="4117" priority="4128">
      <formula>AND(BT50&gt;=3,FH50&lt;&gt;0, GetEquPower(C50,BN50, DG50, FS50)=0)</formula>
    </cfRule>
    <cfRule type="expression" dxfId="4116" priority="4129">
      <formula>AND(BT50&gt;=3,FH50&lt;&gt;GetEquPower(C50,BN50, DG50, FS50))</formula>
    </cfRule>
  </conditionalFormatting>
  <conditionalFormatting sqref="DZ50">
    <cfRule type="expression" dxfId="4115" priority="4130">
      <formula>AND(BO50&gt;=4,DZ50&lt;&gt;0, GetEquPower(C50,BI50, CD50, FN50)=0)</formula>
    </cfRule>
    <cfRule type="expression" dxfId="4114" priority="4131">
      <formula>AND(BO50&gt;=4, DZ50&lt;&gt;GetEquPower(C50,BI50, CD50, FN50))</formula>
    </cfRule>
  </conditionalFormatting>
  <conditionalFormatting sqref="EG50">
    <cfRule type="expression" dxfId="4113" priority="4132">
      <formula>AND(BP50&gt;=4,EG50&lt;&gt;0, GetEquPower(C50,BJ50, CJ50, FO50)=0)</formula>
    </cfRule>
    <cfRule type="expression" dxfId="4112" priority="4133">
      <formula>AND(BP50&gt;=4,EG50&lt;&gt;GetEquPower(C50,BJ50, CJ50, FO50))</formula>
    </cfRule>
  </conditionalFormatting>
  <conditionalFormatting sqref="EN50">
    <cfRule type="expression" dxfId="4111" priority="4134">
      <formula>AND(BQ50&gt;=4,EN50&lt;&gt;0, GetEquPower(C50,BK50, CP50, FP50)=0)</formula>
    </cfRule>
    <cfRule type="expression" dxfId="4110" priority="4135">
      <formula xml:space="preserve"> AND(BQ50&gt;=4,EN50&lt;&gt;GetEquPower(C50,BK50, CP50, FP50))</formula>
    </cfRule>
  </conditionalFormatting>
  <conditionalFormatting sqref="EU50">
    <cfRule type="expression" dxfId="4109" priority="4136">
      <formula>AND(BR50&gt;=4,EU50&lt;&gt;0, GetEquPower(C50,BL50, CV50, FQ50)=0)</formula>
    </cfRule>
    <cfRule type="expression" dxfId="4108" priority="4137">
      <formula>AND(BR50&gt;=4,EU50&lt;&gt;GetEquPower(C50,BL50, CV50, FQ50))</formula>
    </cfRule>
  </conditionalFormatting>
  <conditionalFormatting sqref="FB50">
    <cfRule type="expression" dxfId="4107" priority="4138">
      <formula>AND(BS50&gt;=4,FB50&lt;&gt;0, GetEquPower(C50,BM50, DB50, FR50)=0)</formula>
    </cfRule>
    <cfRule type="expression" dxfId="4106" priority="4139">
      <formula>AND(BS50&gt;=4,FB50&lt;&gt;GetEquPower(C50,BM50, DB50, FR50))</formula>
    </cfRule>
  </conditionalFormatting>
  <conditionalFormatting sqref="FI50">
    <cfRule type="expression" dxfId="4105" priority="4140">
      <formula>AND(BT50&gt;=4,FI50&lt;&gt;0, GetEquPower(C50,BN50, DH50, FS50)=0)</formula>
    </cfRule>
    <cfRule type="expression" dxfId="4104" priority="4141">
      <formula>AND(BT50&gt;=4,FI50&lt;&gt;GetEquPower(C50,BN50, DH50, FS50))</formula>
    </cfRule>
  </conditionalFormatting>
  <conditionalFormatting sqref="EA50">
    <cfRule type="expression" dxfId="4103" priority="4142">
      <formula>AND(BO50&gt;=5,EA50&lt;&gt;0, GetEquPower(C50,BI50, CE50, FN50)=0)</formula>
    </cfRule>
    <cfRule type="expression" dxfId="4102" priority="4143">
      <formula>AND(BO50&gt;=5, EA50&lt;&gt;GetEquPower(C50,BI50, CE50, FN50))</formula>
    </cfRule>
  </conditionalFormatting>
  <conditionalFormatting sqref="EB50">
    <cfRule type="expression" dxfId="4101" priority="4144">
      <formula>AND(BO50&gt;=6,EB50&lt;&gt;0, GetEquPower(C50,BI50, CF50, FN50)=0)</formula>
    </cfRule>
    <cfRule type="expression" dxfId="4100" priority="4145">
      <formula>AND(BO50&gt;=6, EB50&lt;&gt;GetEquPower(C50,BI50, CF50, FN50))</formula>
    </cfRule>
  </conditionalFormatting>
  <conditionalFormatting sqref="EH50">
    <cfRule type="expression" dxfId="4099" priority="4146">
      <formula>AND(BP50&gt;=5,EH50&lt;&gt;0, GetEquPower(C50,BJ50, CK50, FO50)=0)</formula>
    </cfRule>
    <cfRule type="expression" dxfId="4098" priority="4147">
      <formula>AND(BP50&gt;=5,EH50&lt;&gt;GetEquPower(C50,BJ50, CK50, FO50))</formula>
    </cfRule>
  </conditionalFormatting>
  <conditionalFormatting sqref="EI50">
    <cfRule type="expression" dxfId="4097" priority="4148">
      <formula>AND(BP50&gt;=6,EI50&lt;&gt;0, GetEquPower(C50,BJ50, CL50, FO50)=0)</formula>
    </cfRule>
    <cfRule type="expression" dxfId="4096" priority="4149">
      <formula>AND(BP50&gt;=6,EI50&lt;&gt;GetEquPower(C50,BJ50, CL50, FO50))</formula>
    </cfRule>
  </conditionalFormatting>
  <conditionalFormatting sqref="EO50">
    <cfRule type="expression" dxfId="4095" priority="4150">
      <formula>AND(BQ50&gt;=5,EO50&lt;&gt;0, GetEquPower(C50,BK50, CQ50, FP50)=0)</formula>
    </cfRule>
    <cfRule type="expression" dxfId="4094" priority="4151">
      <formula xml:space="preserve"> AND(BQ50&gt;=5,EO50&lt;&gt;GetEquPower(C50,BK50, CQ50, FP50))</formula>
    </cfRule>
  </conditionalFormatting>
  <conditionalFormatting sqref="EP50">
    <cfRule type="expression" dxfId="4093" priority="4152">
      <formula>AND(BQ50&gt;=6,EP50&lt;&gt;0, GetEquPower(C50,BK50, CR50, FP50)=0)</formula>
    </cfRule>
    <cfRule type="expression" dxfId="4092" priority="4153">
      <formula xml:space="preserve"> AND(BQ50&gt;=6,EP50&lt;&gt;GetEquPower(C50,BK50, CR50, FP50))</formula>
    </cfRule>
  </conditionalFormatting>
  <conditionalFormatting sqref="EV50">
    <cfRule type="expression" dxfId="4091" priority="4154">
      <formula>AND(BR50&gt;=5,EV50&lt;&gt;0, GetEquPower(C50,BL50, CW50, FQ50)=0)</formula>
    </cfRule>
    <cfRule type="expression" dxfId="4090" priority="4155">
      <formula>AND(BR50&gt;=5,EV50&lt;&gt;GetEquPower(C50,BL50, CW50, FQ50))</formula>
    </cfRule>
  </conditionalFormatting>
  <conditionalFormatting sqref="EW50">
    <cfRule type="expression" dxfId="4089" priority="4156">
      <formula>AND(BR50&gt;=6,EW50&lt;&gt;0, GetEquPower(C50,BL50, CX50, FQ50)=0)</formula>
    </cfRule>
    <cfRule type="expression" dxfId="4088" priority="4157">
      <formula>AND(BR50&gt;=6,EW50&lt;&gt;GetEquPower(C50,BL50, CX50, FQ50))</formula>
    </cfRule>
  </conditionalFormatting>
  <conditionalFormatting sqref="FC50">
    <cfRule type="expression" dxfId="4087" priority="4158">
      <formula>AND(BS50&gt;=5,FC50&lt;&gt;0, GetEquPower(C50,BM50, DC50, FR50)=0)</formula>
    </cfRule>
    <cfRule type="expression" dxfId="4086" priority="4159">
      <formula>AND(BS50&gt;=5,FC50&lt;&gt;GetEquPower(C50,BM50, DC50, FR50))</formula>
    </cfRule>
  </conditionalFormatting>
  <conditionalFormatting sqref="FD50">
    <cfRule type="expression" dxfId="4085" priority="4160">
      <formula>AND(BS50&gt;=6,FD50&lt;&gt;0, GetEquPower(C50,BM50, DD50, FR50)=0)</formula>
    </cfRule>
    <cfRule type="expression" dxfId="4084" priority="4161">
      <formula>AND(BS50&gt;=6,FD50&lt;&gt;GetEquPower(C50,BM50, DD50, FR50))</formula>
    </cfRule>
  </conditionalFormatting>
  <conditionalFormatting sqref="FJ50">
    <cfRule type="expression" dxfId="4083" priority="4162">
      <formula>AND(BT50&gt;=5,FJ50&lt;&gt;0, GetEquPower(C50,BN50, DI50, FS50)=0)</formula>
    </cfRule>
    <cfRule type="expression" dxfId="4082" priority="4163">
      <formula>AND(BT50&gt;=5,FJ50&lt;&gt;GetEquPower(C50,BN50, DI50, FS50))</formula>
    </cfRule>
  </conditionalFormatting>
  <conditionalFormatting sqref="FK50">
    <cfRule type="expression" dxfId="4081" priority="4164">
      <formula>AND(BT50&gt;=6,FK50&lt;&gt;0, GetEquPower(C50,BN50, DJ50, FS50)=0)</formula>
    </cfRule>
    <cfRule type="expression" dxfId="4080" priority="4165">
      <formula>AND(BT50&gt;=6,FK50&lt;&gt;GetEquPower(C50,BN50, DJ50, FS50))</formula>
    </cfRule>
  </conditionalFormatting>
  <conditionalFormatting sqref="F51">
    <cfRule type="expression" dxfId="4079" priority="4008">
      <formula>F51&lt;&gt;RIGHT(SUBSTITUTE(E51,".",""),LEN(F51))</formula>
    </cfRule>
  </conditionalFormatting>
  <conditionalFormatting sqref="X51">
    <cfRule type="expression" dxfId="4078" priority="4002">
      <formula xml:space="preserve"> NOT(ISLOGICAL($X$2))</formula>
    </cfRule>
    <cfRule type="expression" dxfId="4077" priority="4007">
      <formula>AND(X51=TRUE,W51=FALSE)</formula>
    </cfRule>
  </conditionalFormatting>
  <conditionalFormatting sqref="Y51">
    <cfRule type="expression" dxfId="4076" priority="4006">
      <formula>OR(AND(X51=FALSE,INT(Y51)&gt;0),AND(X51=TRUE,INT(Y51)&lt;=0))</formula>
    </cfRule>
  </conditionalFormatting>
  <conditionalFormatting sqref="AA51">
    <cfRule type="expression" dxfId="4075" priority="4005">
      <formula>AND(Z51=FALSE,AA51&gt;0)</formula>
    </cfRule>
  </conditionalFormatting>
  <conditionalFormatting sqref="BV51:HY51">
    <cfRule type="containsErrors" dxfId="4074" priority="4004">
      <formula>ISERROR(BV51)</formula>
    </cfRule>
  </conditionalFormatting>
  <conditionalFormatting sqref="W51">
    <cfRule type="expression" dxfId="4073" priority="4003">
      <formula xml:space="preserve"> NOT(ISLOGICAL(W51))</formula>
    </cfRule>
  </conditionalFormatting>
  <conditionalFormatting sqref="Z51">
    <cfRule type="expression" dxfId="4072" priority="4001">
      <formula>NOT(ISLOGICAL($Z$2))</formula>
    </cfRule>
  </conditionalFormatting>
  <conditionalFormatting sqref="AB51">
    <cfRule type="expression" dxfId="4071" priority="4000">
      <formula>NOT(ISLOGICAL($AB$2))</formula>
    </cfRule>
  </conditionalFormatting>
  <conditionalFormatting sqref="AC51">
    <cfRule type="expression" dxfId="4070" priority="3999">
      <formula>NOT(ISLOGICAL($AC$2))</formula>
    </cfRule>
  </conditionalFormatting>
  <conditionalFormatting sqref="B51:BU51">
    <cfRule type="containsErrors" dxfId="4069" priority="3998">
      <formula>ISERROR(B51)</formula>
    </cfRule>
  </conditionalFormatting>
  <conditionalFormatting sqref="I51">
    <cfRule type="expression" dxfId="4068" priority="3997">
      <formula>NOT(ISNUMBER($I$2))</formula>
    </cfRule>
  </conditionalFormatting>
  <conditionalFormatting sqref="D51">
    <cfRule type="expression" dxfId="4067" priority="3996">
      <formula>ISBLANK($D$2)</formula>
    </cfRule>
  </conditionalFormatting>
  <conditionalFormatting sqref="DW51">
    <cfRule type="expression" dxfId="4066" priority="4009">
      <formula>AND(BO51&gt;=1,DW51&lt;&gt;0, GetEquPower(C51,BI51, CA51, FN51)=0)</formula>
    </cfRule>
    <cfRule type="expression" dxfId="4065" priority="4010">
      <formula>AND(BO51&gt;=1,DW51&lt;&gt;GetEquPower(C51,BI51, CA51, FN51))</formula>
    </cfRule>
  </conditionalFormatting>
  <conditionalFormatting sqref="DX51">
    <cfRule type="expression" dxfId="4064" priority="4011">
      <formula>AND(BO51&gt;=2,DX51&lt;&gt;0, GetEquPower(C51,BI51, CB51, FN51)=0)</formula>
    </cfRule>
    <cfRule type="expression" dxfId="4063" priority="4012">
      <formula>AND(BO51&gt;=2,DX51&lt;&gt;GetEquPower(C51,BI51, CB51, FN51))</formula>
    </cfRule>
  </conditionalFormatting>
  <conditionalFormatting sqref="DY51">
    <cfRule type="expression" dxfId="4062" priority="4013">
      <formula>AND(BO51&gt;=3,DY51&lt;&gt;0, GetEquPower(C51,BI51, CC51, FN51)=0)</formula>
    </cfRule>
    <cfRule type="expression" dxfId="4061" priority="4014">
      <formula>AND(BO51&gt;=3,DY51&lt;&gt;GetEquPower(C51,BI51, CC51, FN51))</formula>
    </cfRule>
  </conditionalFormatting>
  <conditionalFormatting sqref="ED51">
    <cfRule type="expression" dxfId="4060" priority="4015">
      <formula>AND(BP51&gt;=1,ED51&lt;&gt;0, GetEquPower(C51,BJ51, CG51, FO51)=0)</formula>
    </cfRule>
    <cfRule type="expression" dxfId="4059" priority="4016">
      <formula>AND(BP51&gt;=1,ED51&lt;&gt;GetEquPower(C51,BJ51, CG51, FO51))</formula>
    </cfRule>
  </conditionalFormatting>
  <conditionalFormatting sqref="EE51">
    <cfRule type="expression" dxfId="4058" priority="4017">
      <formula>AND(BP51&gt;=2,EE51&lt;&gt;0, GetEquPower(C51,BJ51, CH51, FO51)=0)</formula>
    </cfRule>
    <cfRule type="expression" dxfId="4057" priority="4018">
      <formula>AND(BP51&gt;=2,EE51&lt;&gt;GetEquPower(C51,BJ51, CH51, FO51))</formula>
    </cfRule>
  </conditionalFormatting>
  <conditionalFormatting sqref="EF51">
    <cfRule type="expression" dxfId="4056" priority="4019">
      <formula>AND(BP51&gt;=3,EF51&lt;&gt;0, GetEquPower(C51,BJ51, CI51, FO51)=0)</formula>
    </cfRule>
    <cfRule type="expression" dxfId="4055" priority="4020">
      <formula>AND(BP51&gt;=3,EF51&lt;&gt;GetEquPower(C51,BJ51, CI51, FO51))</formula>
    </cfRule>
  </conditionalFormatting>
  <conditionalFormatting sqref="EK51">
    <cfRule type="expression" dxfId="4054" priority="4021">
      <formula>AND(BQ51&gt;=1,EK51&lt;&gt;0, GetEquPower(C51,BK51, CM51, FP51)=0)</formula>
    </cfRule>
    <cfRule type="expression" dxfId="4053" priority="4022">
      <formula>AND(BQ51&gt;=1,EK51&lt;&gt;GetEquPower(C51,BK51, CM51, FP51))</formula>
    </cfRule>
  </conditionalFormatting>
  <conditionalFormatting sqref="EL51">
    <cfRule type="expression" dxfId="4052" priority="4023">
      <formula>AND(BQ51&gt;=2,EL51&lt;&gt;0, GetEquPower(C51,BK51, CN51, FP51)=0)</formula>
    </cfRule>
    <cfRule type="expression" dxfId="4051" priority="4024">
      <formula xml:space="preserve"> AND(BQ51&gt;=2,EL51&lt;&gt;GetEquPower(C51,BK51, CN51, FP51))</formula>
    </cfRule>
  </conditionalFormatting>
  <conditionalFormatting sqref="EM51">
    <cfRule type="expression" dxfId="4050" priority="4025">
      <formula>AND(BQ51&gt;=3,EM51&lt;&gt;0, GetEquPower(C51,BK51, CO51, FP51)=0)</formula>
    </cfRule>
    <cfRule type="expression" dxfId="4049" priority="4026">
      <formula xml:space="preserve"> AND(BQ51&gt;=3,EM51&lt;&gt;GetEquPower(C51,BK51, CO51, FP51))</formula>
    </cfRule>
  </conditionalFormatting>
  <conditionalFormatting sqref="ER51">
    <cfRule type="expression" dxfId="4048" priority="4027">
      <formula>AND(BR51&gt;=1,ER51&lt;&gt;0, GetEquPower(C51,BL51, CS51, FQ51)=0)</formula>
    </cfRule>
    <cfRule type="expression" dxfId="4047" priority="4028">
      <formula>AND(BR51&gt;=1,ER51&lt;&gt;GetEquPower(C51,BL51, CS51, FQ51))</formula>
    </cfRule>
  </conditionalFormatting>
  <conditionalFormatting sqref="ES51">
    <cfRule type="expression" dxfId="4046" priority="4029">
      <formula>AND(BR51&gt;=2,ES51&lt;&gt;0, GetEquPower(C51,BL51, CT51, FQ51)=0)</formula>
    </cfRule>
    <cfRule type="expression" dxfId="4045" priority="4030">
      <formula>AND(BR51&gt;=2,ES51&lt;&gt;GetEquPower(C51,BL51, CT51, FQ51))</formula>
    </cfRule>
  </conditionalFormatting>
  <conditionalFormatting sqref="ET51">
    <cfRule type="expression" dxfId="4044" priority="4031">
      <formula>AND(BR51&gt;=3,ET51&lt;&gt;0, GetEquPower(C51,BL51, CU51, FQ51)=0)</formula>
    </cfRule>
    <cfRule type="expression" dxfId="4043" priority="4032">
      <formula>AND(BR51&gt;=3,ET51&lt;&gt;GetEquPower(C51,BL51, CU51, FQ51))</formula>
    </cfRule>
  </conditionalFormatting>
  <conditionalFormatting sqref="EY51">
    <cfRule type="expression" dxfId="4042" priority="4033">
      <formula>AND(BS51&gt;=1,EY51&lt;&gt;0, GetEquPower(C51,BM51, CY51, FR51)=0)</formula>
    </cfRule>
    <cfRule type="expression" dxfId="4041" priority="4034">
      <formula>AND(BS51&gt;=1,EY51&lt;&gt;GetEquPower(C51,BM51, CY51, FR51))</formula>
    </cfRule>
  </conditionalFormatting>
  <conditionalFormatting sqref="EZ51">
    <cfRule type="expression" dxfId="4040" priority="4035">
      <formula>AND(BS51&gt;=2,EZ51&lt;&gt;0, GetEquPower(C51,BM51, CZ51, FR51)=0)</formula>
    </cfRule>
    <cfRule type="expression" dxfId="4039" priority="4036">
      <formula>AND(BS51&gt;=2,EZ51&lt;&gt;GetEquPower(C51,BM51, CZ51, FR51))</formula>
    </cfRule>
  </conditionalFormatting>
  <conditionalFormatting sqref="FA51">
    <cfRule type="expression" dxfId="4038" priority="4037">
      <formula>AND(BS51&gt;=3,FA51&lt;&gt;0, GetEquPower(C51,BM51, DA51, FR51)=0)</formula>
    </cfRule>
    <cfRule type="expression" dxfId="4037" priority="4038">
      <formula>AND(BS51&gt;=3,FA51&lt;&gt;GetEquPower(C51,BM51, DA51, FR51))</formula>
    </cfRule>
  </conditionalFormatting>
  <conditionalFormatting sqref="FF51">
    <cfRule type="expression" dxfId="4036" priority="4039">
      <formula>AND(BT51&gt;=1,FF51&lt;&gt;0, GetEquPower(C51,BN51, DE51, FS51)=0)</formula>
    </cfRule>
    <cfRule type="expression" dxfId="4035" priority="4040">
      <formula>AND(BT51&gt;=1,FF51&lt;&gt;GetEquPower(C51,BN51, DE51, FS51))</formula>
    </cfRule>
  </conditionalFormatting>
  <conditionalFormatting sqref="FG51">
    <cfRule type="expression" dxfId="4034" priority="4041">
      <formula>AND(BT51&gt;=2,FG51&lt;&gt;0, GetEquPower(C51,BN51, DF51, FS51)=0)</formula>
    </cfRule>
    <cfRule type="expression" dxfId="4033" priority="4042">
      <formula>AND(BT51&gt;=2,FG51&lt;&gt;GetEquPower(C51,BN51, DF51, FS51))</formula>
    </cfRule>
  </conditionalFormatting>
  <conditionalFormatting sqref="FH51">
    <cfRule type="expression" dxfId="4032" priority="4043">
      <formula>AND(BT51&gt;=3,FH51&lt;&gt;0, GetEquPower(C51,BN51, DG51, FS51)=0)</formula>
    </cfRule>
    <cfRule type="expression" dxfId="4031" priority="4044">
      <formula>AND(BT51&gt;=3,FH51&lt;&gt;GetEquPower(C51,BN51, DG51, FS51))</formula>
    </cfRule>
  </conditionalFormatting>
  <conditionalFormatting sqref="DZ51">
    <cfRule type="expression" dxfId="4030" priority="4045">
      <formula>AND(BO51&gt;=4,DZ51&lt;&gt;0, GetEquPower(C51,BI51, CD51, FN51)=0)</formula>
    </cfRule>
    <cfRule type="expression" dxfId="4029" priority="4046">
      <formula>AND(BO51&gt;=4, DZ51&lt;&gt;GetEquPower(C51,BI51, CD51, FN51))</formula>
    </cfRule>
  </conditionalFormatting>
  <conditionalFormatting sqref="EG51">
    <cfRule type="expression" dxfId="4028" priority="4047">
      <formula>AND(BP51&gt;=4,EG51&lt;&gt;0, GetEquPower(C51,BJ51, CJ51, FO51)=0)</formula>
    </cfRule>
    <cfRule type="expression" dxfId="4027" priority="4048">
      <formula>AND(BP51&gt;=4,EG51&lt;&gt;GetEquPower(C51,BJ51, CJ51, FO51))</formula>
    </cfRule>
  </conditionalFormatting>
  <conditionalFormatting sqref="EN51">
    <cfRule type="expression" dxfId="4026" priority="4049">
      <formula>AND(BQ51&gt;=4,EN51&lt;&gt;0, GetEquPower(C51,BK51, CP51, FP51)=0)</formula>
    </cfRule>
    <cfRule type="expression" dxfId="4025" priority="4050">
      <formula xml:space="preserve"> AND(BQ51&gt;=4,EN51&lt;&gt;GetEquPower(C51,BK51, CP51, FP51))</formula>
    </cfRule>
  </conditionalFormatting>
  <conditionalFormatting sqref="EU51">
    <cfRule type="expression" dxfId="4024" priority="4051">
      <formula>AND(BR51&gt;=4,EU51&lt;&gt;0, GetEquPower(C51,BL51, CV51, FQ51)=0)</formula>
    </cfRule>
    <cfRule type="expression" dxfId="4023" priority="4052">
      <formula>AND(BR51&gt;=4,EU51&lt;&gt;GetEquPower(C51,BL51, CV51, FQ51))</formula>
    </cfRule>
  </conditionalFormatting>
  <conditionalFormatting sqref="FB51">
    <cfRule type="expression" dxfId="4022" priority="4053">
      <formula>AND(BS51&gt;=4,FB51&lt;&gt;0, GetEquPower(C51,BM51, DB51, FR51)=0)</formula>
    </cfRule>
    <cfRule type="expression" dxfId="4021" priority="4054">
      <formula>AND(BS51&gt;=4,FB51&lt;&gt;GetEquPower(C51,BM51, DB51, FR51))</formula>
    </cfRule>
  </conditionalFormatting>
  <conditionalFormatting sqref="FI51">
    <cfRule type="expression" dxfId="4020" priority="4055">
      <formula>AND(BT51&gt;=4,FI51&lt;&gt;0, GetEquPower(C51,BN51, DH51, FS51)=0)</formula>
    </cfRule>
    <cfRule type="expression" dxfId="4019" priority="4056">
      <formula>AND(BT51&gt;=4,FI51&lt;&gt;GetEquPower(C51,BN51, DH51, FS51))</formula>
    </cfRule>
  </conditionalFormatting>
  <conditionalFormatting sqref="EA51">
    <cfRule type="expression" dxfId="4018" priority="4057">
      <formula>AND(BO51&gt;=5,EA51&lt;&gt;0, GetEquPower(C51,BI51, CE51, FN51)=0)</formula>
    </cfRule>
    <cfRule type="expression" dxfId="4017" priority="4058">
      <formula>AND(BO51&gt;=5, EA51&lt;&gt;GetEquPower(C51,BI51, CE51, FN51))</formula>
    </cfRule>
  </conditionalFormatting>
  <conditionalFormatting sqref="EB51">
    <cfRule type="expression" dxfId="4016" priority="4059">
      <formula>AND(BO51&gt;=6,EB51&lt;&gt;0, GetEquPower(C51,BI51, CF51, FN51)=0)</formula>
    </cfRule>
    <cfRule type="expression" dxfId="4015" priority="4060">
      <formula>AND(BO51&gt;=6, EB51&lt;&gt;GetEquPower(C51,BI51, CF51, FN51))</formula>
    </cfRule>
  </conditionalFormatting>
  <conditionalFormatting sqref="EH51">
    <cfRule type="expression" dxfId="4014" priority="4061">
      <formula>AND(BP51&gt;=5,EH51&lt;&gt;0, GetEquPower(C51,BJ51, CK51, FO51)=0)</formula>
    </cfRule>
    <cfRule type="expression" dxfId="4013" priority="4062">
      <formula>AND(BP51&gt;=5,EH51&lt;&gt;GetEquPower(C51,BJ51, CK51, FO51))</formula>
    </cfRule>
  </conditionalFormatting>
  <conditionalFormatting sqref="EI51">
    <cfRule type="expression" dxfId="4012" priority="4063">
      <formula>AND(BP51&gt;=6,EI51&lt;&gt;0, GetEquPower(C51,BJ51, CL51, FO51)=0)</formula>
    </cfRule>
    <cfRule type="expression" dxfId="4011" priority="4064">
      <formula>AND(BP51&gt;=6,EI51&lt;&gt;GetEquPower(C51,BJ51, CL51, FO51))</formula>
    </cfRule>
  </conditionalFormatting>
  <conditionalFormatting sqref="EO51">
    <cfRule type="expression" dxfId="4010" priority="4065">
      <formula>AND(BQ51&gt;=5,EO51&lt;&gt;0, GetEquPower(C51,BK51, CQ51, FP51)=0)</formula>
    </cfRule>
    <cfRule type="expression" dxfId="4009" priority="4066">
      <formula xml:space="preserve"> AND(BQ51&gt;=5,EO51&lt;&gt;GetEquPower(C51,BK51, CQ51, FP51))</formula>
    </cfRule>
  </conditionalFormatting>
  <conditionalFormatting sqref="EP51">
    <cfRule type="expression" dxfId="4008" priority="4067">
      <formula>AND(BQ51&gt;=6,EP51&lt;&gt;0, GetEquPower(C51,BK51, CR51, FP51)=0)</formula>
    </cfRule>
    <cfRule type="expression" dxfId="4007" priority="4068">
      <formula xml:space="preserve"> AND(BQ51&gt;=6,EP51&lt;&gt;GetEquPower(C51,BK51, CR51, FP51))</formula>
    </cfRule>
  </conditionalFormatting>
  <conditionalFormatting sqref="EV51">
    <cfRule type="expression" dxfId="4006" priority="4069">
      <formula>AND(BR51&gt;=5,EV51&lt;&gt;0, GetEquPower(C51,BL51, CW51, FQ51)=0)</formula>
    </cfRule>
    <cfRule type="expression" dxfId="4005" priority="4070">
      <formula>AND(BR51&gt;=5,EV51&lt;&gt;GetEquPower(C51,BL51, CW51, FQ51))</formula>
    </cfRule>
  </conditionalFormatting>
  <conditionalFormatting sqref="EW51">
    <cfRule type="expression" dxfId="4004" priority="4071">
      <formula>AND(BR51&gt;=6,EW51&lt;&gt;0, GetEquPower(C51,BL51, CX51, FQ51)=0)</formula>
    </cfRule>
    <cfRule type="expression" dxfId="4003" priority="4072">
      <formula>AND(BR51&gt;=6,EW51&lt;&gt;GetEquPower(C51,BL51, CX51, FQ51))</formula>
    </cfRule>
  </conditionalFormatting>
  <conditionalFormatting sqref="FC51">
    <cfRule type="expression" dxfId="4002" priority="4073">
      <formula>AND(BS51&gt;=5,FC51&lt;&gt;0, GetEquPower(C51,BM51, DC51, FR51)=0)</formula>
    </cfRule>
    <cfRule type="expression" dxfId="4001" priority="4074">
      <formula>AND(BS51&gt;=5,FC51&lt;&gt;GetEquPower(C51,BM51, DC51, FR51))</formula>
    </cfRule>
  </conditionalFormatting>
  <conditionalFormatting sqref="FD51">
    <cfRule type="expression" dxfId="4000" priority="4075">
      <formula>AND(BS51&gt;=6,FD51&lt;&gt;0, GetEquPower(C51,BM51, DD51, FR51)=0)</formula>
    </cfRule>
    <cfRule type="expression" dxfId="3999" priority="4076">
      <formula>AND(BS51&gt;=6,FD51&lt;&gt;GetEquPower(C51,BM51, DD51, FR51))</formula>
    </cfRule>
  </conditionalFormatting>
  <conditionalFormatting sqref="FJ51">
    <cfRule type="expression" dxfId="3998" priority="4077">
      <formula>AND(BT51&gt;=5,FJ51&lt;&gt;0, GetEquPower(C51,BN51, DI51, FS51)=0)</formula>
    </cfRule>
    <cfRule type="expression" dxfId="3997" priority="4078">
      <formula>AND(BT51&gt;=5,FJ51&lt;&gt;GetEquPower(C51,BN51, DI51, FS51))</formula>
    </cfRule>
  </conditionalFormatting>
  <conditionalFormatting sqref="FK51">
    <cfRule type="expression" dxfId="3996" priority="4079">
      <formula>AND(BT51&gt;=6,FK51&lt;&gt;0, GetEquPower(C51,BN51, DJ51, FS51)=0)</formula>
    </cfRule>
    <cfRule type="expression" dxfId="3995" priority="4080">
      <formula>AND(BT51&gt;=6,FK51&lt;&gt;GetEquPower(C51,BN51, DJ51, FS51))</formula>
    </cfRule>
  </conditionalFormatting>
  <conditionalFormatting sqref="F52">
    <cfRule type="expression" dxfId="3994" priority="3923">
      <formula>F52&lt;&gt;RIGHT(SUBSTITUTE(E52,".",""),LEN(F52))</formula>
    </cfRule>
  </conditionalFormatting>
  <conditionalFormatting sqref="X52">
    <cfRule type="expression" dxfId="3993" priority="3917">
      <formula xml:space="preserve"> NOT(ISLOGICAL($X$2))</formula>
    </cfRule>
    <cfRule type="expression" dxfId="3992" priority="3922">
      <formula>AND(X52=TRUE,W52=FALSE)</formula>
    </cfRule>
  </conditionalFormatting>
  <conditionalFormatting sqref="Y52">
    <cfRule type="expression" dxfId="3991" priority="3921">
      <formula>OR(AND(X52=FALSE,INT(Y52)&gt;0),AND(X52=TRUE,INT(Y52)&lt;=0))</formula>
    </cfRule>
  </conditionalFormatting>
  <conditionalFormatting sqref="AA52">
    <cfRule type="expression" dxfId="3990" priority="3920">
      <formula>AND(Z52=FALSE,AA52&gt;0)</formula>
    </cfRule>
  </conditionalFormatting>
  <conditionalFormatting sqref="BV52:HY52">
    <cfRule type="containsErrors" dxfId="3989" priority="3919">
      <formula>ISERROR(BV52)</formula>
    </cfRule>
  </conditionalFormatting>
  <conditionalFormatting sqref="W52">
    <cfRule type="expression" dxfId="3988" priority="3918">
      <formula xml:space="preserve"> NOT(ISLOGICAL(W52))</formula>
    </cfRule>
  </conditionalFormatting>
  <conditionalFormatting sqref="Z52">
    <cfRule type="expression" dxfId="3987" priority="3916">
      <formula>NOT(ISLOGICAL($Z$2))</formula>
    </cfRule>
  </conditionalFormatting>
  <conditionalFormatting sqref="AB52">
    <cfRule type="expression" dxfId="3986" priority="3915">
      <formula>NOT(ISLOGICAL($AB$2))</formula>
    </cfRule>
  </conditionalFormatting>
  <conditionalFormatting sqref="AC52">
    <cfRule type="expression" dxfId="3985" priority="3914">
      <formula>NOT(ISLOGICAL($AC$2))</formula>
    </cfRule>
  </conditionalFormatting>
  <conditionalFormatting sqref="B52:BU52">
    <cfRule type="containsErrors" dxfId="3984" priority="3913">
      <formula>ISERROR(B52)</formula>
    </cfRule>
  </conditionalFormatting>
  <conditionalFormatting sqref="I52">
    <cfRule type="expression" dxfId="3983" priority="3912">
      <formula>NOT(ISNUMBER($I$2))</formula>
    </cfRule>
  </conditionalFormatting>
  <conditionalFormatting sqref="D52">
    <cfRule type="expression" dxfId="3982" priority="3911">
      <formula>ISBLANK($D$2)</formula>
    </cfRule>
  </conditionalFormatting>
  <conditionalFormatting sqref="DW52">
    <cfRule type="expression" dxfId="3981" priority="3924">
      <formula>AND(BO52&gt;=1,DW52&lt;&gt;0, GetEquPower(C52,BI52, CA52, FN52)=0)</formula>
    </cfRule>
    <cfRule type="expression" dxfId="3980" priority="3925">
      <formula>AND(BO52&gt;=1,DW52&lt;&gt;GetEquPower(C52,BI52, CA52, FN52))</formula>
    </cfRule>
  </conditionalFormatting>
  <conditionalFormatting sqref="DX52">
    <cfRule type="expression" dxfId="3979" priority="3926">
      <formula>AND(BO52&gt;=2,DX52&lt;&gt;0, GetEquPower(C52,BI52, CB52, FN52)=0)</formula>
    </cfRule>
    <cfRule type="expression" dxfId="3978" priority="3927">
      <formula>AND(BO52&gt;=2,DX52&lt;&gt;GetEquPower(C52,BI52, CB52, FN52))</formula>
    </cfRule>
  </conditionalFormatting>
  <conditionalFormatting sqref="DY52">
    <cfRule type="expression" dxfId="3977" priority="3928">
      <formula>AND(BO52&gt;=3,DY52&lt;&gt;0, GetEquPower(C52,BI52, CC52, FN52)=0)</formula>
    </cfRule>
    <cfRule type="expression" dxfId="3976" priority="3929">
      <formula>AND(BO52&gt;=3,DY52&lt;&gt;GetEquPower(C52,BI52, CC52, FN52))</formula>
    </cfRule>
  </conditionalFormatting>
  <conditionalFormatting sqref="ED52">
    <cfRule type="expression" dxfId="3975" priority="3930">
      <formula>AND(BP52&gt;=1,ED52&lt;&gt;0, GetEquPower(C52,BJ52, CG52, FO52)=0)</formula>
    </cfRule>
    <cfRule type="expression" dxfId="3974" priority="3931">
      <formula>AND(BP52&gt;=1,ED52&lt;&gt;GetEquPower(C52,BJ52, CG52, FO52))</formula>
    </cfRule>
  </conditionalFormatting>
  <conditionalFormatting sqref="EE52">
    <cfRule type="expression" dxfId="3973" priority="3932">
      <formula>AND(BP52&gt;=2,EE52&lt;&gt;0, GetEquPower(C52,BJ52, CH52, FO52)=0)</formula>
    </cfRule>
    <cfRule type="expression" dxfId="3972" priority="3933">
      <formula>AND(BP52&gt;=2,EE52&lt;&gt;GetEquPower(C52,BJ52, CH52, FO52))</formula>
    </cfRule>
  </conditionalFormatting>
  <conditionalFormatting sqref="EF52">
    <cfRule type="expression" dxfId="3971" priority="3934">
      <formula>AND(BP52&gt;=3,EF52&lt;&gt;0, GetEquPower(C52,BJ52, CI52, FO52)=0)</formula>
    </cfRule>
    <cfRule type="expression" dxfId="3970" priority="3935">
      <formula>AND(BP52&gt;=3,EF52&lt;&gt;GetEquPower(C52,BJ52, CI52, FO52))</formula>
    </cfRule>
  </conditionalFormatting>
  <conditionalFormatting sqref="EK52">
    <cfRule type="expression" dxfId="3969" priority="3936">
      <formula>AND(BQ52&gt;=1,EK52&lt;&gt;0, GetEquPower(C52,BK52, CM52, FP52)=0)</formula>
    </cfRule>
    <cfRule type="expression" dxfId="3968" priority="3937">
      <formula>AND(BQ52&gt;=1,EK52&lt;&gt;GetEquPower(C52,BK52, CM52, FP52))</formula>
    </cfRule>
  </conditionalFormatting>
  <conditionalFormatting sqref="EL52">
    <cfRule type="expression" dxfId="3967" priority="3938">
      <formula>AND(BQ52&gt;=2,EL52&lt;&gt;0, GetEquPower(C52,BK52, CN52, FP52)=0)</formula>
    </cfRule>
    <cfRule type="expression" dxfId="3966" priority="3939">
      <formula xml:space="preserve"> AND(BQ52&gt;=2,EL52&lt;&gt;GetEquPower(C52,BK52, CN52, FP52))</formula>
    </cfRule>
  </conditionalFormatting>
  <conditionalFormatting sqref="EM52">
    <cfRule type="expression" dxfId="3965" priority="3940">
      <formula>AND(BQ52&gt;=3,EM52&lt;&gt;0, GetEquPower(C52,BK52, CO52, FP52)=0)</formula>
    </cfRule>
    <cfRule type="expression" dxfId="3964" priority="3941">
      <formula xml:space="preserve"> AND(BQ52&gt;=3,EM52&lt;&gt;GetEquPower(C52,BK52, CO52, FP52))</formula>
    </cfRule>
  </conditionalFormatting>
  <conditionalFormatting sqref="ER52">
    <cfRule type="expression" dxfId="3963" priority="3942">
      <formula>AND(BR52&gt;=1,ER52&lt;&gt;0, GetEquPower(C52,BL52, CS52, FQ52)=0)</formula>
    </cfRule>
    <cfRule type="expression" dxfId="3962" priority="3943">
      <formula>AND(BR52&gt;=1,ER52&lt;&gt;GetEquPower(C52,BL52, CS52, FQ52))</formula>
    </cfRule>
  </conditionalFormatting>
  <conditionalFormatting sqref="ES52">
    <cfRule type="expression" dxfId="3961" priority="3944">
      <formula>AND(BR52&gt;=2,ES52&lt;&gt;0, GetEquPower(C52,BL52, CT52, FQ52)=0)</formula>
    </cfRule>
    <cfRule type="expression" dxfId="3960" priority="3945">
      <formula>AND(BR52&gt;=2,ES52&lt;&gt;GetEquPower(C52,BL52, CT52, FQ52))</formula>
    </cfRule>
  </conditionalFormatting>
  <conditionalFormatting sqref="ET52">
    <cfRule type="expression" dxfId="3959" priority="3946">
      <formula>AND(BR52&gt;=3,ET52&lt;&gt;0, GetEquPower(C52,BL52, CU52, FQ52)=0)</formula>
    </cfRule>
    <cfRule type="expression" dxfId="3958" priority="3947">
      <formula>AND(BR52&gt;=3,ET52&lt;&gt;GetEquPower(C52,BL52, CU52, FQ52))</formula>
    </cfRule>
  </conditionalFormatting>
  <conditionalFormatting sqref="EY52">
    <cfRule type="expression" dxfId="3957" priority="3948">
      <formula>AND(BS52&gt;=1,EY52&lt;&gt;0, GetEquPower(C52,BM52, CY52, FR52)=0)</formula>
    </cfRule>
    <cfRule type="expression" dxfId="3956" priority="3949">
      <formula>AND(BS52&gt;=1,EY52&lt;&gt;GetEquPower(C52,BM52, CY52, FR52))</formula>
    </cfRule>
  </conditionalFormatting>
  <conditionalFormatting sqref="EZ52">
    <cfRule type="expression" dxfId="3955" priority="3950">
      <formula>AND(BS52&gt;=2,EZ52&lt;&gt;0, GetEquPower(C52,BM52, CZ52, FR52)=0)</formula>
    </cfRule>
    <cfRule type="expression" dxfId="3954" priority="3951">
      <formula>AND(BS52&gt;=2,EZ52&lt;&gt;GetEquPower(C52,BM52, CZ52, FR52))</formula>
    </cfRule>
  </conditionalFormatting>
  <conditionalFormatting sqref="FA52">
    <cfRule type="expression" dxfId="3953" priority="3952">
      <formula>AND(BS52&gt;=3,FA52&lt;&gt;0, GetEquPower(C52,BM52, DA52, FR52)=0)</formula>
    </cfRule>
    <cfRule type="expression" dxfId="3952" priority="3953">
      <formula>AND(BS52&gt;=3,FA52&lt;&gt;GetEquPower(C52,BM52, DA52, FR52))</formula>
    </cfRule>
  </conditionalFormatting>
  <conditionalFormatting sqref="FF52">
    <cfRule type="expression" dxfId="3951" priority="3954">
      <formula>AND(BT52&gt;=1,FF52&lt;&gt;0, GetEquPower(C52,BN52, DE52, FS52)=0)</formula>
    </cfRule>
    <cfRule type="expression" dxfId="3950" priority="3955">
      <formula>AND(BT52&gt;=1,FF52&lt;&gt;GetEquPower(C52,BN52, DE52, FS52))</formula>
    </cfRule>
  </conditionalFormatting>
  <conditionalFormatting sqref="FG52">
    <cfRule type="expression" dxfId="3949" priority="3956">
      <formula>AND(BT52&gt;=2,FG52&lt;&gt;0, GetEquPower(C52,BN52, DF52, FS52)=0)</formula>
    </cfRule>
    <cfRule type="expression" dxfId="3948" priority="3957">
      <formula>AND(BT52&gt;=2,FG52&lt;&gt;GetEquPower(C52,BN52, DF52, FS52))</formula>
    </cfRule>
  </conditionalFormatting>
  <conditionalFormatting sqref="FH52">
    <cfRule type="expression" dxfId="3947" priority="3958">
      <formula>AND(BT52&gt;=3,FH52&lt;&gt;0, GetEquPower(C52,BN52, DG52, FS52)=0)</formula>
    </cfRule>
    <cfRule type="expression" dxfId="3946" priority="3959">
      <formula>AND(BT52&gt;=3,FH52&lt;&gt;GetEquPower(C52,BN52, DG52, FS52))</formula>
    </cfRule>
  </conditionalFormatting>
  <conditionalFormatting sqref="DZ52">
    <cfRule type="expression" dxfId="3945" priority="3960">
      <formula>AND(BO52&gt;=4,DZ52&lt;&gt;0, GetEquPower(C52,BI52, CD52, FN52)=0)</formula>
    </cfRule>
    <cfRule type="expression" dxfId="3944" priority="3961">
      <formula>AND(BO52&gt;=4, DZ52&lt;&gt;GetEquPower(C52,BI52, CD52, FN52))</formula>
    </cfRule>
  </conditionalFormatting>
  <conditionalFormatting sqref="EG52">
    <cfRule type="expression" dxfId="3943" priority="3962">
      <formula>AND(BP52&gt;=4,EG52&lt;&gt;0, GetEquPower(C52,BJ52, CJ52, FO52)=0)</formula>
    </cfRule>
    <cfRule type="expression" dxfId="3942" priority="3963">
      <formula>AND(BP52&gt;=4,EG52&lt;&gt;GetEquPower(C52,BJ52, CJ52, FO52))</formula>
    </cfRule>
  </conditionalFormatting>
  <conditionalFormatting sqref="EN52">
    <cfRule type="expression" dxfId="3941" priority="3964">
      <formula>AND(BQ52&gt;=4,EN52&lt;&gt;0, GetEquPower(C52,BK52, CP52, FP52)=0)</formula>
    </cfRule>
    <cfRule type="expression" dxfId="3940" priority="3965">
      <formula xml:space="preserve"> AND(BQ52&gt;=4,EN52&lt;&gt;GetEquPower(C52,BK52, CP52, FP52))</formula>
    </cfRule>
  </conditionalFormatting>
  <conditionalFormatting sqref="EU52">
    <cfRule type="expression" dxfId="3939" priority="3966">
      <formula>AND(BR52&gt;=4,EU52&lt;&gt;0, GetEquPower(C52,BL52, CV52, FQ52)=0)</formula>
    </cfRule>
    <cfRule type="expression" dxfId="3938" priority="3967">
      <formula>AND(BR52&gt;=4,EU52&lt;&gt;GetEquPower(C52,BL52, CV52, FQ52))</formula>
    </cfRule>
  </conditionalFormatting>
  <conditionalFormatting sqref="FB52">
    <cfRule type="expression" dxfId="3937" priority="3968">
      <formula>AND(BS52&gt;=4,FB52&lt;&gt;0, GetEquPower(C52,BM52, DB52, FR52)=0)</formula>
    </cfRule>
    <cfRule type="expression" dxfId="3936" priority="3969">
      <formula>AND(BS52&gt;=4,FB52&lt;&gt;GetEquPower(C52,BM52, DB52, FR52))</formula>
    </cfRule>
  </conditionalFormatting>
  <conditionalFormatting sqref="FI52">
    <cfRule type="expression" dxfId="3935" priority="3970">
      <formula>AND(BT52&gt;=4,FI52&lt;&gt;0, GetEquPower(C52,BN52, DH52, FS52)=0)</formula>
    </cfRule>
    <cfRule type="expression" dxfId="3934" priority="3971">
      <formula>AND(BT52&gt;=4,FI52&lt;&gt;GetEquPower(C52,BN52, DH52, FS52))</formula>
    </cfRule>
  </conditionalFormatting>
  <conditionalFormatting sqref="EA52">
    <cfRule type="expression" dxfId="3933" priority="3972">
      <formula>AND(BO52&gt;=5,EA52&lt;&gt;0, GetEquPower(C52,BI52, CE52, FN52)=0)</formula>
    </cfRule>
    <cfRule type="expression" dxfId="3932" priority="3973">
      <formula>AND(BO52&gt;=5, EA52&lt;&gt;GetEquPower(C52,BI52, CE52, FN52))</formula>
    </cfRule>
  </conditionalFormatting>
  <conditionalFormatting sqref="EB52">
    <cfRule type="expression" dxfId="3931" priority="3974">
      <formula>AND(BO52&gt;=6,EB52&lt;&gt;0, GetEquPower(C52,BI52, CF52, FN52)=0)</formula>
    </cfRule>
    <cfRule type="expression" dxfId="3930" priority="3975">
      <formula>AND(BO52&gt;=6, EB52&lt;&gt;GetEquPower(C52,BI52, CF52, FN52))</formula>
    </cfRule>
  </conditionalFormatting>
  <conditionalFormatting sqref="EH52">
    <cfRule type="expression" dxfId="3929" priority="3976">
      <formula>AND(BP52&gt;=5,EH52&lt;&gt;0, GetEquPower(C52,BJ52, CK52, FO52)=0)</formula>
    </cfRule>
    <cfRule type="expression" dxfId="3928" priority="3977">
      <formula>AND(BP52&gt;=5,EH52&lt;&gt;GetEquPower(C52,BJ52, CK52, FO52))</formula>
    </cfRule>
  </conditionalFormatting>
  <conditionalFormatting sqref="EI52">
    <cfRule type="expression" dxfId="3927" priority="3978">
      <formula>AND(BP52&gt;=6,EI52&lt;&gt;0, GetEquPower(C52,BJ52, CL52, FO52)=0)</formula>
    </cfRule>
    <cfRule type="expression" dxfId="3926" priority="3979">
      <formula>AND(BP52&gt;=6,EI52&lt;&gt;GetEquPower(C52,BJ52, CL52, FO52))</formula>
    </cfRule>
  </conditionalFormatting>
  <conditionalFormatting sqref="EO52">
    <cfRule type="expression" dxfId="3925" priority="3980">
      <formula>AND(BQ52&gt;=5,EO52&lt;&gt;0, GetEquPower(C52,BK52, CQ52, FP52)=0)</formula>
    </cfRule>
    <cfRule type="expression" dxfId="3924" priority="3981">
      <formula xml:space="preserve"> AND(BQ52&gt;=5,EO52&lt;&gt;GetEquPower(C52,BK52, CQ52, FP52))</formula>
    </cfRule>
  </conditionalFormatting>
  <conditionalFormatting sqref="EP52">
    <cfRule type="expression" dxfId="3923" priority="3982">
      <formula>AND(BQ52&gt;=6,EP52&lt;&gt;0, GetEquPower(C52,BK52, CR52, FP52)=0)</formula>
    </cfRule>
    <cfRule type="expression" dxfId="3922" priority="3983">
      <formula xml:space="preserve"> AND(BQ52&gt;=6,EP52&lt;&gt;GetEquPower(C52,BK52, CR52, FP52))</formula>
    </cfRule>
  </conditionalFormatting>
  <conditionalFormatting sqref="EV52">
    <cfRule type="expression" dxfId="3921" priority="3984">
      <formula>AND(BR52&gt;=5,EV52&lt;&gt;0, GetEquPower(C52,BL52, CW52, FQ52)=0)</formula>
    </cfRule>
    <cfRule type="expression" dxfId="3920" priority="3985">
      <formula>AND(BR52&gt;=5,EV52&lt;&gt;GetEquPower(C52,BL52, CW52, FQ52))</formula>
    </cfRule>
  </conditionalFormatting>
  <conditionalFormatting sqref="EW52">
    <cfRule type="expression" dxfId="3919" priority="3986">
      <formula>AND(BR52&gt;=6,EW52&lt;&gt;0, GetEquPower(C52,BL52, CX52, FQ52)=0)</formula>
    </cfRule>
    <cfRule type="expression" dxfId="3918" priority="3987">
      <formula>AND(BR52&gt;=6,EW52&lt;&gt;GetEquPower(C52,BL52, CX52, FQ52))</formula>
    </cfRule>
  </conditionalFormatting>
  <conditionalFormatting sqref="FC52">
    <cfRule type="expression" dxfId="3917" priority="3988">
      <formula>AND(BS52&gt;=5,FC52&lt;&gt;0, GetEquPower(C52,BM52, DC52, FR52)=0)</formula>
    </cfRule>
    <cfRule type="expression" dxfId="3916" priority="3989">
      <formula>AND(BS52&gt;=5,FC52&lt;&gt;GetEquPower(C52,BM52, DC52, FR52))</formula>
    </cfRule>
  </conditionalFormatting>
  <conditionalFormatting sqref="FD52">
    <cfRule type="expression" dxfId="3915" priority="3990">
      <formula>AND(BS52&gt;=6,FD52&lt;&gt;0, GetEquPower(C52,BM52, DD52, FR52)=0)</formula>
    </cfRule>
    <cfRule type="expression" dxfId="3914" priority="3991">
      <formula>AND(BS52&gt;=6,FD52&lt;&gt;GetEquPower(C52,BM52, DD52, FR52))</formula>
    </cfRule>
  </conditionalFormatting>
  <conditionalFormatting sqref="FJ52">
    <cfRule type="expression" dxfId="3913" priority="3992">
      <formula>AND(BT52&gt;=5,FJ52&lt;&gt;0, GetEquPower(C52,BN52, DI52, FS52)=0)</formula>
    </cfRule>
    <cfRule type="expression" dxfId="3912" priority="3993">
      <formula>AND(BT52&gt;=5,FJ52&lt;&gt;GetEquPower(C52,BN52, DI52, FS52))</formula>
    </cfRule>
  </conditionalFormatting>
  <conditionalFormatting sqref="FK52">
    <cfRule type="expression" dxfId="3911" priority="3994">
      <formula>AND(BT52&gt;=6,FK52&lt;&gt;0, GetEquPower(C52,BN52, DJ52, FS52)=0)</formula>
    </cfRule>
    <cfRule type="expression" dxfId="3910" priority="3995">
      <formula>AND(BT52&gt;=6,FK52&lt;&gt;GetEquPower(C52,BN52, DJ52, FS52))</formula>
    </cfRule>
  </conditionalFormatting>
  <conditionalFormatting sqref="F53">
    <cfRule type="expression" dxfId="3909" priority="3838">
      <formula>F53&lt;&gt;RIGHT(SUBSTITUTE(E53,".",""),LEN(F53))</formula>
    </cfRule>
  </conditionalFormatting>
  <conditionalFormatting sqref="X53">
    <cfRule type="expression" dxfId="3908" priority="3832">
      <formula xml:space="preserve"> NOT(ISLOGICAL($X$2))</formula>
    </cfRule>
    <cfRule type="expression" dxfId="3907" priority="3837">
      <formula>AND(X53=TRUE,W53=FALSE)</formula>
    </cfRule>
  </conditionalFormatting>
  <conditionalFormatting sqref="Y53">
    <cfRule type="expression" dxfId="3906" priority="3836">
      <formula>OR(AND(X53=FALSE,INT(Y53)&gt;0),AND(X53=TRUE,INT(Y53)&lt;=0))</formula>
    </cfRule>
  </conditionalFormatting>
  <conditionalFormatting sqref="AA53">
    <cfRule type="expression" dxfId="3905" priority="3835">
      <formula>AND(Z53=FALSE,AA53&gt;0)</formula>
    </cfRule>
  </conditionalFormatting>
  <conditionalFormatting sqref="BV53:HY53">
    <cfRule type="containsErrors" dxfId="3904" priority="3834">
      <formula>ISERROR(BV53)</formula>
    </cfRule>
  </conditionalFormatting>
  <conditionalFormatting sqref="W53">
    <cfRule type="expression" dxfId="3903" priority="3833">
      <formula xml:space="preserve"> NOT(ISLOGICAL(W53))</formula>
    </cfRule>
  </conditionalFormatting>
  <conditionalFormatting sqref="Z53">
    <cfRule type="expression" dxfId="3902" priority="3831">
      <formula>NOT(ISLOGICAL($Z$2))</formula>
    </cfRule>
  </conditionalFormatting>
  <conditionalFormatting sqref="AB53">
    <cfRule type="expression" dxfId="3901" priority="3830">
      <formula>NOT(ISLOGICAL($AB$2))</formula>
    </cfRule>
  </conditionalFormatting>
  <conditionalFormatting sqref="AC53">
    <cfRule type="expression" dxfId="3900" priority="3829">
      <formula>NOT(ISLOGICAL($AC$2))</formula>
    </cfRule>
  </conditionalFormatting>
  <conditionalFormatting sqref="B53:BU53">
    <cfRule type="containsErrors" dxfId="3899" priority="3828">
      <formula>ISERROR(B53)</formula>
    </cfRule>
  </conditionalFormatting>
  <conditionalFormatting sqref="I53">
    <cfRule type="expression" dxfId="3898" priority="3827">
      <formula>NOT(ISNUMBER($I$2))</formula>
    </cfRule>
  </conditionalFormatting>
  <conditionalFormatting sqref="D53">
    <cfRule type="expression" dxfId="3897" priority="3826">
      <formula>ISBLANK($D$2)</formula>
    </cfRule>
  </conditionalFormatting>
  <conditionalFormatting sqref="DW53">
    <cfRule type="expression" dxfId="3896" priority="3839">
      <formula>AND(BO53&gt;=1,DW53&lt;&gt;0, GetEquPower(C53,BI53, CA53, FN53)=0)</formula>
    </cfRule>
    <cfRule type="expression" dxfId="3895" priority="3840">
      <formula>AND(BO53&gt;=1,DW53&lt;&gt;GetEquPower(C53,BI53, CA53, FN53))</formula>
    </cfRule>
  </conditionalFormatting>
  <conditionalFormatting sqref="DX53">
    <cfRule type="expression" dxfId="3894" priority="3841">
      <formula>AND(BO53&gt;=2,DX53&lt;&gt;0, GetEquPower(C53,BI53, CB53, FN53)=0)</formula>
    </cfRule>
    <cfRule type="expression" dxfId="3893" priority="3842">
      <formula>AND(BO53&gt;=2,DX53&lt;&gt;GetEquPower(C53,BI53, CB53, FN53))</formula>
    </cfRule>
  </conditionalFormatting>
  <conditionalFormatting sqref="DY53">
    <cfRule type="expression" dxfId="3892" priority="3843">
      <formula>AND(BO53&gt;=3,DY53&lt;&gt;0, GetEquPower(C53,BI53, CC53, FN53)=0)</formula>
    </cfRule>
    <cfRule type="expression" dxfId="3891" priority="3844">
      <formula>AND(BO53&gt;=3,DY53&lt;&gt;GetEquPower(C53,BI53, CC53, FN53))</formula>
    </cfRule>
  </conditionalFormatting>
  <conditionalFormatting sqref="ED53">
    <cfRule type="expression" dxfId="3890" priority="3845">
      <formula>AND(BP53&gt;=1,ED53&lt;&gt;0, GetEquPower(C53,BJ53, CG53, FO53)=0)</formula>
    </cfRule>
    <cfRule type="expression" dxfId="3889" priority="3846">
      <formula>AND(BP53&gt;=1,ED53&lt;&gt;GetEquPower(C53,BJ53, CG53, FO53))</formula>
    </cfRule>
  </conditionalFormatting>
  <conditionalFormatting sqref="EE53">
    <cfRule type="expression" dxfId="3888" priority="3847">
      <formula>AND(BP53&gt;=2,EE53&lt;&gt;0, GetEquPower(C53,BJ53, CH53, FO53)=0)</formula>
    </cfRule>
    <cfRule type="expression" dxfId="3887" priority="3848">
      <formula>AND(BP53&gt;=2,EE53&lt;&gt;GetEquPower(C53,BJ53, CH53, FO53))</formula>
    </cfRule>
  </conditionalFormatting>
  <conditionalFormatting sqref="EF53">
    <cfRule type="expression" dxfId="3886" priority="3849">
      <formula>AND(BP53&gt;=3,EF53&lt;&gt;0, GetEquPower(C53,BJ53, CI53, FO53)=0)</formula>
    </cfRule>
    <cfRule type="expression" dxfId="3885" priority="3850">
      <formula>AND(BP53&gt;=3,EF53&lt;&gt;GetEquPower(C53,BJ53, CI53, FO53))</formula>
    </cfRule>
  </conditionalFormatting>
  <conditionalFormatting sqref="EK53">
    <cfRule type="expression" dxfId="3884" priority="3851">
      <formula>AND(BQ53&gt;=1,EK53&lt;&gt;0, GetEquPower(C53,BK53, CM53, FP53)=0)</formula>
    </cfRule>
    <cfRule type="expression" dxfId="3883" priority="3852">
      <formula>AND(BQ53&gt;=1,EK53&lt;&gt;GetEquPower(C53,BK53, CM53, FP53))</formula>
    </cfRule>
  </conditionalFormatting>
  <conditionalFormatting sqref="EL53">
    <cfRule type="expression" dxfId="3882" priority="3853">
      <formula>AND(BQ53&gt;=2,EL53&lt;&gt;0, GetEquPower(C53,BK53, CN53, FP53)=0)</formula>
    </cfRule>
    <cfRule type="expression" dxfId="3881" priority="3854">
      <formula xml:space="preserve"> AND(BQ53&gt;=2,EL53&lt;&gt;GetEquPower(C53,BK53, CN53, FP53))</formula>
    </cfRule>
  </conditionalFormatting>
  <conditionalFormatting sqref="EM53">
    <cfRule type="expression" dxfId="3880" priority="3855">
      <formula>AND(BQ53&gt;=3,EM53&lt;&gt;0, GetEquPower(C53,BK53, CO53, FP53)=0)</formula>
    </cfRule>
    <cfRule type="expression" dxfId="3879" priority="3856">
      <formula xml:space="preserve"> AND(BQ53&gt;=3,EM53&lt;&gt;GetEquPower(C53,BK53, CO53, FP53))</formula>
    </cfRule>
  </conditionalFormatting>
  <conditionalFormatting sqref="ER53">
    <cfRule type="expression" dxfId="3878" priority="3857">
      <formula>AND(BR53&gt;=1,ER53&lt;&gt;0, GetEquPower(C53,BL53, CS53, FQ53)=0)</formula>
    </cfRule>
    <cfRule type="expression" dxfId="3877" priority="3858">
      <formula>AND(BR53&gt;=1,ER53&lt;&gt;GetEquPower(C53,BL53, CS53, FQ53))</formula>
    </cfRule>
  </conditionalFormatting>
  <conditionalFormatting sqref="ES53">
    <cfRule type="expression" dxfId="3876" priority="3859">
      <formula>AND(BR53&gt;=2,ES53&lt;&gt;0, GetEquPower(C53,BL53, CT53, FQ53)=0)</formula>
    </cfRule>
    <cfRule type="expression" dxfId="3875" priority="3860">
      <formula>AND(BR53&gt;=2,ES53&lt;&gt;GetEquPower(C53,BL53, CT53, FQ53))</formula>
    </cfRule>
  </conditionalFormatting>
  <conditionalFormatting sqref="ET53">
    <cfRule type="expression" dxfId="3874" priority="3861">
      <formula>AND(BR53&gt;=3,ET53&lt;&gt;0, GetEquPower(C53,BL53, CU53, FQ53)=0)</formula>
    </cfRule>
    <cfRule type="expression" dxfId="3873" priority="3862">
      <formula>AND(BR53&gt;=3,ET53&lt;&gt;GetEquPower(C53,BL53, CU53, FQ53))</formula>
    </cfRule>
  </conditionalFormatting>
  <conditionalFormatting sqref="EY53">
    <cfRule type="expression" dxfId="3872" priority="3863">
      <formula>AND(BS53&gt;=1,EY53&lt;&gt;0, GetEquPower(C53,BM53, CY53, FR53)=0)</formula>
    </cfRule>
    <cfRule type="expression" dxfId="3871" priority="3864">
      <formula>AND(BS53&gt;=1,EY53&lt;&gt;GetEquPower(C53,BM53, CY53, FR53))</formula>
    </cfRule>
  </conditionalFormatting>
  <conditionalFormatting sqref="EZ53">
    <cfRule type="expression" dxfId="3870" priority="3865">
      <formula>AND(BS53&gt;=2,EZ53&lt;&gt;0, GetEquPower(C53,BM53, CZ53, FR53)=0)</formula>
    </cfRule>
    <cfRule type="expression" dxfId="3869" priority="3866">
      <formula>AND(BS53&gt;=2,EZ53&lt;&gt;GetEquPower(C53,BM53, CZ53, FR53))</formula>
    </cfRule>
  </conditionalFormatting>
  <conditionalFormatting sqref="FA53">
    <cfRule type="expression" dxfId="3868" priority="3867">
      <formula>AND(BS53&gt;=3,FA53&lt;&gt;0, GetEquPower(C53,BM53, DA53, FR53)=0)</formula>
    </cfRule>
    <cfRule type="expression" dxfId="3867" priority="3868">
      <formula>AND(BS53&gt;=3,FA53&lt;&gt;GetEquPower(C53,BM53, DA53, FR53))</formula>
    </cfRule>
  </conditionalFormatting>
  <conditionalFormatting sqref="FF53">
    <cfRule type="expression" dxfId="3866" priority="3869">
      <formula>AND(BT53&gt;=1,FF53&lt;&gt;0, GetEquPower(C53,BN53, DE53, FS53)=0)</formula>
    </cfRule>
    <cfRule type="expression" dxfId="3865" priority="3870">
      <formula>AND(BT53&gt;=1,FF53&lt;&gt;GetEquPower(C53,BN53, DE53, FS53))</formula>
    </cfRule>
  </conditionalFormatting>
  <conditionalFormatting sqref="FG53">
    <cfRule type="expression" dxfId="3864" priority="3871">
      <formula>AND(BT53&gt;=2,FG53&lt;&gt;0, GetEquPower(C53,BN53, DF53, FS53)=0)</formula>
    </cfRule>
    <cfRule type="expression" dxfId="3863" priority="3872">
      <formula>AND(BT53&gt;=2,FG53&lt;&gt;GetEquPower(C53,BN53, DF53, FS53))</formula>
    </cfRule>
  </conditionalFormatting>
  <conditionalFormatting sqref="FH53">
    <cfRule type="expression" dxfId="3862" priority="3873">
      <formula>AND(BT53&gt;=3,FH53&lt;&gt;0, GetEquPower(C53,BN53, DG53, FS53)=0)</formula>
    </cfRule>
    <cfRule type="expression" dxfId="3861" priority="3874">
      <formula>AND(BT53&gt;=3,FH53&lt;&gt;GetEquPower(C53,BN53, DG53, FS53))</formula>
    </cfRule>
  </conditionalFormatting>
  <conditionalFormatting sqref="DZ53">
    <cfRule type="expression" dxfId="3860" priority="3875">
      <formula>AND(BO53&gt;=4,DZ53&lt;&gt;0, GetEquPower(C53,BI53, CD53, FN53)=0)</formula>
    </cfRule>
    <cfRule type="expression" dxfId="3859" priority="3876">
      <formula>AND(BO53&gt;=4, DZ53&lt;&gt;GetEquPower(C53,BI53, CD53, FN53))</formula>
    </cfRule>
  </conditionalFormatting>
  <conditionalFormatting sqref="EG53">
    <cfRule type="expression" dxfId="3858" priority="3877">
      <formula>AND(BP53&gt;=4,EG53&lt;&gt;0, GetEquPower(C53,BJ53, CJ53, FO53)=0)</formula>
    </cfRule>
    <cfRule type="expression" dxfId="3857" priority="3878">
      <formula>AND(BP53&gt;=4,EG53&lt;&gt;GetEquPower(C53,BJ53, CJ53, FO53))</formula>
    </cfRule>
  </conditionalFormatting>
  <conditionalFormatting sqref="EN53">
    <cfRule type="expression" dxfId="3856" priority="3879">
      <formula>AND(BQ53&gt;=4,EN53&lt;&gt;0, GetEquPower(C53,BK53, CP53, FP53)=0)</formula>
    </cfRule>
    <cfRule type="expression" dxfId="3855" priority="3880">
      <formula xml:space="preserve"> AND(BQ53&gt;=4,EN53&lt;&gt;GetEquPower(C53,BK53, CP53, FP53))</formula>
    </cfRule>
  </conditionalFormatting>
  <conditionalFormatting sqref="EU53">
    <cfRule type="expression" dxfId="3854" priority="3881">
      <formula>AND(BR53&gt;=4,EU53&lt;&gt;0, GetEquPower(C53,BL53, CV53, FQ53)=0)</formula>
    </cfRule>
    <cfRule type="expression" dxfId="3853" priority="3882">
      <formula>AND(BR53&gt;=4,EU53&lt;&gt;GetEquPower(C53,BL53, CV53, FQ53))</formula>
    </cfRule>
  </conditionalFormatting>
  <conditionalFormatting sqref="FB53">
    <cfRule type="expression" dxfId="3852" priority="3883">
      <formula>AND(BS53&gt;=4,FB53&lt;&gt;0, GetEquPower(C53,BM53, DB53, FR53)=0)</formula>
    </cfRule>
    <cfRule type="expression" dxfId="3851" priority="3884">
      <formula>AND(BS53&gt;=4,FB53&lt;&gt;GetEquPower(C53,BM53, DB53, FR53))</formula>
    </cfRule>
  </conditionalFormatting>
  <conditionalFormatting sqref="FI53">
    <cfRule type="expression" dxfId="3850" priority="3885">
      <formula>AND(BT53&gt;=4,FI53&lt;&gt;0, GetEquPower(C53,BN53, DH53, FS53)=0)</formula>
    </cfRule>
    <cfRule type="expression" dxfId="3849" priority="3886">
      <formula>AND(BT53&gt;=4,FI53&lt;&gt;GetEquPower(C53,BN53, DH53, FS53))</formula>
    </cfRule>
  </conditionalFormatting>
  <conditionalFormatting sqref="EA53">
    <cfRule type="expression" dxfId="3848" priority="3887">
      <formula>AND(BO53&gt;=5,EA53&lt;&gt;0, GetEquPower(C53,BI53, CE53, FN53)=0)</formula>
    </cfRule>
    <cfRule type="expression" dxfId="3847" priority="3888">
      <formula>AND(BO53&gt;=5, EA53&lt;&gt;GetEquPower(C53,BI53, CE53, FN53))</formula>
    </cfRule>
  </conditionalFormatting>
  <conditionalFormatting sqref="EB53">
    <cfRule type="expression" dxfId="3846" priority="3889">
      <formula>AND(BO53&gt;=6,EB53&lt;&gt;0, GetEquPower(C53,BI53, CF53, FN53)=0)</formula>
    </cfRule>
    <cfRule type="expression" dxfId="3845" priority="3890">
      <formula>AND(BO53&gt;=6, EB53&lt;&gt;GetEquPower(C53,BI53, CF53, FN53))</formula>
    </cfRule>
  </conditionalFormatting>
  <conditionalFormatting sqref="EH53">
    <cfRule type="expression" dxfId="3844" priority="3891">
      <formula>AND(BP53&gt;=5,EH53&lt;&gt;0, GetEquPower(C53,BJ53, CK53, FO53)=0)</formula>
    </cfRule>
    <cfRule type="expression" dxfId="3843" priority="3892">
      <formula>AND(BP53&gt;=5,EH53&lt;&gt;GetEquPower(C53,BJ53, CK53, FO53))</formula>
    </cfRule>
  </conditionalFormatting>
  <conditionalFormatting sqref="EI53">
    <cfRule type="expression" dxfId="3842" priority="3893">
      <formula>AND(BP53&gt;=6,EI53&lt;&gt;0, GetEquPower(C53,BJ53, CL53, FO53)=0)</formula>
    </cfRule>
    <cfRule type="expression" dxfId="3841" priority="3894">
      <formula>AND(BP53&gt;=6,EI53&lt;&gt;GetEquPower(C53,BJ53, CL53, FO53))</formula>
    </cfRule>
  </conditionalFormatting>
  <conditionalFormatting sqref="EO53">
    <cfRule type="expression" dxfId="3840" priority="3895">
      <formula>AND(BQ53&gt;=5,EO53&lt;&gt;0, GetEquPower(C53,BK53, CQ53, FP53)=0)</formula>
    </cfRule>
    <cfRule type="expression" dxfId="3839" priority="3896">
      <formula xml:space="preserve"> AND(BQ53&gt;=5,EO53&lt;&gt;GetEquPower(C53,BK53, CQ53, FP53))</formula>
    </cfRule>
  </conditionalFormatting>
  <conditionalFormatting sqref="EP53">
    <cfRule type="expression" dxfId="3838" priority="3897">
      <formula>AND(BQ53&gt;=6,EP53&lt;&gt;0, GetEquPower(C53,BK53, CR53, FP53)=0)</formula>
    </cfRule>
    <cfRule type="expression" dxfId="3837" priority="3898">
      <formula xml:space="preserve"> AND(BQ53&gt;=6,EP53&lt;&gt;GetEquPower(C53,BK53, CR53, FP53))</formula>
    </cfRule>
  </conditionalFormatting>
  <conditionalFormatting sqref="EV53">
    <cfRule type="expression" dxfId="3836" priority="3899">
      <formula>AND(BR53&gt;=5,EV53&lt;&gt;0, GetEquPower(C53,BL53, CW53, FQ53)=0)</formula>
    </cfRule>
    <cfRule type="expression" dxfId="3835" priority="3900">
      <formula>AND(BR53&gt;=5,EV53&lt;&gt;GetEquPower(C53,BL53, CW53, FQ53))</formula>
    </cfRule>
  </conditionalFormatting>
  <conditionalFormatting sqref="EW53">
    <cfRule type="expression" dxfId="3834" priority="3901">
      <formula>AND(BR53&gt;=6,EW53&lt;&gt;0, GetEquPower(C53,BL53, CX53, FQ53)=0)</formula>
    </cfRule>
    <cfRule type="expression" dxfId="3833" priority="3902">
      <formula>AND(BR53&gt;=6,EW53&lt;&gt;GetEquPower(C53,BL53, CX53, FQ53))</formula>
    </cfRule>
  </conditionalFormatting>
  <conditionalFormatting sqref="FC53">
    <cfRule type="expression" dxfId="3832" priority="3903">
      <formula>AND(BS53&gt;=5,FC53&lt;&gt;0, GetEquPower(C53,BM53, DC53, FR53)=0)</formula>
    </cfRule>
    <cfRule type="expression" dxfId="3831" priority="3904">
      <formula>AND(BS53&gt;=5,FC53&lt;&gt;GetEquPower(C53,BM53, DC53, FR53))</formula>
    </cfRule>
  </conditionalFormatting>
  <conditionalFormatting sqref="FD53">
    <cfRule type="expression" dxfId="3830" priority="3905">
      <formula>AND(BS53&gt;=6,FD53&lt;&gt;0, GetEquPower(C53,BM53, DD53, FR53)=0)</formula>
    </cfRule>
    <cfRule type="expression" dxfId="3829" priority="3906">
      <formula>AND(BS53&gt;=6,FD53&lt;&gt;GetEquPower(C53,BM53, DD53, FR53))</formula>
    </cfRule>
  </conditionalFormatting>
  <conditionalFormatting sqref="FJ53">
    <cfRule type="expression" dxfId="3828" priority="3907">
      <formula>AND(BT53&gt;=5,FJ53&lt;&gt;0, GetEquPower(C53,BN53, DI53, FS53)=0)</formula>
    </cfRule>
    <cfRule type="expression" dxfId="3827" priority="3908">
      <formula>AND(BT53&gt;=5,FJ53&lt;&gt;GetEquPower(C53,BN53, DI53, FS53))</formula>
    </cfRule>
  </conditionalFormatting>
  <conditionalFormatting sqref="FK53">
    <cfRule type="expression" dxfId="3826" priority="3909">
      <formula>AND(BT53&gt;=6,FK53&lt;&gt;0, GetEquPower(C53,BN53, DJ53, FS53)=0)</formula>
    </cfRule>
    <cfRule type="expression" dxfId="3825" priority="3910">
      <formula>AND(BT53&gt;=6,FK53&lt;&gt;GetEquPower(C53,BN53, DJ53, FS53))</formula>
    </cfRule>
  </conditionalFormatting>
  <conditionalFormatting sqref="F54">
    <cfRule type="expression" dxfId="3824" priority="3753">
      <formula>F54&lt;&gt;RIGHT(SUBSTITUTE(E54,".",""),LEN(F54))</formula>
    </cfRule>
  </conditionalFormatting>
  <conditionalFormatting sqref="X54">
    <cfRule type="expression" dxfId="3823" priority="3747">
      <formula xml:space="preserve"> NOT(ISLOGICAL($X$2))</formula>
    </cfRule>
    <cfRule type="expression" dxfId="3822" priority="3752">
      <formula>AND(X54=TRUE,W54=FALSE)</formula>
    </cfRule>
  </conditionalFormatting>
  <conditionalFormatting sqref="Y54">
    <cfRule type="expression" dxfId="3821" priority="3751">
      <formula>OR(AND(X54=FALSE,INT(Y54)&gt;0),AND(X54=TRUE,INT(Y54)&lt;=0))</formula>
    </cfRule>
  </conditionalFormatting>
  <conditionalFormatting sqref="AA54">
    <cfRule type="expression" dxfId="3820" priority="3750">
      <formula>AND(Z54=FALSE,AA54&gt;0)</formula>
    </cfRule>
  </conditionalFormatting>
  <conditionalFormatting sqref="BV54:HY54">
    <cfRule type="containsErrors" dxfId="3819" priority="3749">
      <formula>ISERROR(BV54)</formula>
    </cfRule>
  </conditionalFormatting>
  <conditionalFormatting sqref="W54">
    <cfRule type="expression" dxfId="3818" priority="3748">
      <formula xml:space="preserve"> NOT(ISLOGICAL(W54))</formula>
    </cfRule>
  </conditionalFormatting>
  <conditionalFormatting sqref="Z54">
    <cfRule type="expression" dxfId="3817" priority="3746">
      <formula>NOT(ISLOGICAL($Z$2))</formula>
    </cfRule>
  </conditionalFormatting>
  <conditionalFormatting sqref="AB54">
    <cfRule type="expression" dxfId="3816" priority="3745">
      <formula>NOT(ISLOGICAL($AB$2))</formula>
    </cfRule>
  </conditionalFormatting>
  <conditionalFormatting sqref="AC54">
    <cfRule type="expression" dxfId="3815" priority="3744">
      <formula>NOT(ISLOGICAL($AC$2))</formula>
    </cfRule>
  </conditionalFormatting>
  <conditionalFormatting sqref="B54:BU54">
    <cfRule type="containsErrors" dxfId="3814" priority="3743">
      <formula>ISERROR(B54)</formula>
    </cfRule>
  </conditionalFormatting>
  <conditionalFormatting sqref="I54">
    <cfRule type="expression" dxfId="3813" priority="3742">
      <formula>NOT(ISNUMBER($I$2))</formula>
    </cfRule>
  </conditionalFormatting>
  <conditionalFormatting sqref="D54">
    <cfRule type="expression" dxfId="3812" priority="3741">
      <formula>ISBLANK($D$2)</formula>
    </cfRule>
  </conditionalFormatting>
  <conditionalFormatting sqref="DW54">
    <cfRule type="expression" dxfId="3811" priority="3754">
      <formula>AND(BO54&gt;=1,DW54&lt;&gt;0, GetEquPower(C54,BI54, CA54, FN54)=0)</formula>
    </cfRule>
    <cfRule type="expression" dxfId="3810" priority="3755">
      <formula>AND(BO54&gt;=1,DW54&lt;&gt;GetEquPower(C54,BI54, CA54, FN54))</formula>
    </cfRule>
  </conditionalFormatting>
  <conditionalFormatting sqref="DX54">
    <cfRule type="expression" dxfId="3809" priority="3756">
      <formula>AND(BO54&gt;=2,DX54&lt;&gt;0, GetEquPower(C54,BI54, CB54, FN54)=0)</formula>
    </cfRule>
    <cfRule type="expression" dxfId="3808" priority="3757">
      <formula>AND(BO54&gt;=2,DX54&lt;&gt;GetEquPower(C54,BI54, CB54, FN54))</formula>
    </cfRule>
  </conditionalFormatting>
  <conditionalFormatting sqref="DY54">
    <cfRule type="expression" dxfId="3807" priority="3758">
      <formula>AND(BO54&gt;=3,DY54&lt;&gt;0, GetEquPower(C54,BI54, CC54, FN54)=0)</formula>
    </cfRule>
    <cfRule type="expression" dxfId="3806" priority="3759">
      <formula>AND(BO54&gt;=3,DY54&lt;&gt;GetEquPower(C54,BI54, CC54, FN54))</formula>
    </cfRule>
  </conditionalFormatting>
  <conditionalFormatting sqref="ED54">
    <cfRule type="expression" dxfId="3805" priority="3760">
      <formula>AND(BP54&gt;=1,ED54&lt;&gt;0, GetEquPower(C54,BJ54, CG54, FO54)=0)</formula>
    </cfRule>
    <cfRule type="expression" dxfId="3804" priority="3761">
      <formula>AND(BP54&gt;=1,ED54&lt;&gt;GetEquPower(C54,BJ54, CG54, FO54))</formula>
    </cfRule>
  </conditionalFormatting>
  <conditionalFormatting sqref="EE54">
    <cfRule type="expression" dxfId="3803" priority="3762">
      <formula>AND(BP54&gt;=2,EE54&lt;&gt;0, GetEquPower(C54,BJ54, CH54, FO54)=0)</formula>
    </cfRule>
    <cfRule type="expression" dxfId="3802" priority="3763">
      <formula>AND(BP54&gt;=2,EE54&lt;&gt;GetEquPower(C54,BJ54, CH54, FO54))</formula>
    </cfRule>
  </conditionalFormatting>
  <conditionalFormatting sqref="EF54">
    <cfRule type="expression" dxfId="3801" priority="3764">
      <formula>AND(BP54&gt;=3,EF54&lt;&gt;0, GetEquPower(C54,BJ54, CI54, FO54)=0)</formula>
    </cfRule>
    <cfRule type="expression" dxfId="3800" priority="3765">
      <formula>AND(BP54&gt;=3,EF54&lt;&gt;GetEquPower(C54,BJ54, CI54, FO54))</formula>
    </cfRule>
  </conditionalFormatting>
  <conditionalFormatting sqref="EK54">
    <cfRule type="expression" dxfId="3799" priority="3766">
      <formula>AND(BQ54&gt;=1,EK54&lt;&gt;0, GetEquPower(C54,BK54, CM54, FP54)=0)</formula>
    </cfRule>
    <cfRule type="expression" dxfId="3798" priority="3767">
      <formula>AND(BQ54&gt;=1,EK54&lt;&gt;GetEquPower(C54,BK54, CM54, FP54))</formula>
    </cfRule>
  </conditionalFormatting>
  <conditionalFormatting sqref="EL54">
    <cfRule type="expression" dxfId="3797" priority="3768">
      <formula>AND(BQ54&gt;=2,EL54&lt;&gt;0, GetEquPower(C54,BK54, CN54, FP54)=0)</formula>
    </cfRule>
    <cfRule type="expression" dxfId="3796" priority="3769">
      <formula xml:space="preserve"> AND(BQ54&gt;=2,EL54&lt;&gt;GetEquPower(C54,BK54, CN54, FP54))</formula>
    </cfRule>
  </conditionalFormatting>
  <conditionalFormatting sqref="EM54">
    <cfRule type="expression" dxfId="3795" priority="3770">
      <formula>AND(BQ54&gt;=3,EM54&lt;&gt;0, GetEquPower(C54,BK54, CO54, FP54)=0)</formula>
    </cfRule>
    <cfRule type="expression" dxfId="3794" priority="3771">
      <formula xml:space="preserve"> AND(BQ54&gt;=3,EM54&lt;&gt;GetEquPower(C54,BK54, CO54, FP54))</formula>
    </cfRule>
  </conditionalFormatting>
  <conditionalFormatting sqref="ER54">
    <cfRule type="expression" dxfId="3793" priority="3772">
      <formula>AND(BR54&gt;=1,ER54&lt;&gt;0, GetEquPower(C54,BL54, CS54, FQ54)=0)</formula>
    </cfRule>
    <cfRule type="expression" dxfId="3792" priority="3773">
      <formula>AND(BR54&gt;=1,ER54&lt;&gt;GetEquPower(C54,BL54, CS54, FQ54))</formula>
    </cfRule>
  </conditionalFormatting>
  <conditionalFormatting sqref="ES54">
    <cfRule type="expression" dxfId="3791" priority="3774">
      <formula>AND(BR54&gt;=2,ES54&lt;&gt;0, GetEquPower(C54,BL54, CT54, FQ54)=0)</formula>
    </cfRule>
    <cfRule type="expression" dxfId="3790" priority="3775">
      <formula>AND(BR54&gt;=2,ES54&lt;&gt;GetEquPower(C54,BL54, CT54, FQ54))</formula>
    </cfRule>
  </conditionalFormatting>
  <conditionalFormatting sqref="ET54">
    <cfRule type="expression" dxfId="3789" priority="3776">
      <formula>AND(BR54&gt;=3,ET54&lt;&gt;0, GetEquPower(C54,BL54, CU54, FQ54)=0)</formula>
    </cfRule>
    <cfRule type="expression" dxfId="3788" priority="3777">
      <formula>AND(BR54&gt;=3,ET54&lt;&gt;GetEquPower(C54,BL54, CU54, FQ54))</formula>
    </cfRule>
  </conditionalFormatting>
  <conditionalFormatting sqref="EY54">
    <cfRule type="expression" dxfId="3787" priority="3778">
      <formula>AND(BS54&gt;=1,EY54&lt;&gt;0, GetEquPower(C54,BM54, CY54, FR54)=0)</formula>
    </cfRule>
    <cfRule type="expression" dxfId="3786" priority="3779">
      <formula>AND(BS54&gt;=1,EY54&lt;&gt;GetEquPower(C54,BM54, CY54, FR54))</formula>
    </cfRule>
  </conditionalFormatting>
  <conditionalFormatting sqref="EZ54">
    <cfRule type="expression" dxfId="3785" priority="3780">
      <formula>AND(BS54&gt;=2,EZ54&lt;&gt;0, GetEquPower(C54,BM54, CZ54, FR54)=0)</formula>
    </cfRule>
    <cfRule type="expression" dxfId="3784" priority="3781">
      <formula>AND(BS54&gt;=2,EZ54&lt;&gt;GetEquPower(C54,BM54, CZ54, FR54))</formula>
    </cfRule>
  </conditionalFormatting>
  <conditionalFormatting sqref="FA54">
    <cfRule type="expression" dxfId="3783" priority="3782">
      <formula>AND(BS54&gt;=3,FA54&lt;&gt;0, GetEquPower(C54,BM54, DA54, FR54)=0)</formula>
    </cfRule>
    <cfRule type="expression" dxfId="3782" priority="3783">
      <formula>AND(BS54&gt;=3,FA54&lt;&gt;GetEquPower(C54,BM54, DA54, FR54))</formula>
    </cfRule>
  </conditionalFormatting>
  <conditionalFormatting sqref="FF54">
    <cfRule type="expression" dxfId="3781" priority="3784">
      <formula>AND(BT54&gt;=1,FF54&lt;&gt;0, GetEquPower(C54,BN54, DE54, FS54)=0)</formula>
    </cfRule>
    <cfRule type="expression" dxfId="3780" priority="3785">
      <formula>AND(BT54&gt;=1,FF54&lt;&gt;GetEquPower(C54,BN54, DE54, FS54))</formula>
    </cfRule>
  </conditionalFormatting>
  <conditionalFormatting sqref="FG54">
    <cfRule type="expression" dxfId="3779" priority="3786">
      <formula>AND(BT54&gt;=2,FG54&lt;&gt;0, GetEquPower(C54,BN54, DF54, FS54)=0)</formula>
    </cfRule>
    <cfRule type="expression" dxfId="3778" priority="3787">
      <formula>AND(BT54&gt;=2,FG54&lt;&gt;GetEquPower(C54,BN54, DF54, FS54))</formula>
    </cfRule>
  </conditionalFormatting>
  <conditionalFormatting sqref="FH54">
    <cfRule type="expression" dxfId="3777" priority="3788">
      <formula>AND(BT54&gt;=3,FH54&lt;&gt;0, GetEquPower(C54,BN54, DG54, FS54)=0)</formula>
    </cfRule>
    <cfRule type="expression" dxfId="3776" priority="3789">
      <formula>AND(BT54&gt;=3,FH54&lt;&gt;GetEquPower(C54,BN54, DG54, FS54))</formula>
    </cfRule>
  </conditionalFormatting>
  <conditionalFormatting sqref="DZ54">
    <cfRule type="expression" dxfId="3775" priority="3790">
      <formula>AND(BO54&gt;=4,DZ54&lt;&gt;0, GetEquPower(C54,BI54, CD54, FN54)=0)</formula>
    </cfRule>
    <cfRule type="expression" dxfId="3774" priority="3791">
      <formula>AND(BO54&gt;=4, DZ54&lt;&gt;GetEquPower(C54,BI54, CD54, FN54))</formula>
    </cfRule>
  </conditionalFormatting>
  <conditionalFormatting sqref="EG54">
    <cfRule type="expression" dxfId="3773" priority="3792">
      <formula>AND(BP54&gt;=4,EG54&lt;&gt;0, GetEquPower(C54,BJ54, CJ54, FO54)=0)</formula>
    </cfRule>
    <cfRule type="expression" dxfId="3772" priority="3793">
      <formula>AND(BP54&gt;=4,EG54&lt;&gt;GetEquPower(C54,BJ54, CJ54, FO54))</formula>
    </cfRule>
  </conditionalFormatting>
  <conditionalFormatting sqref="EN54">
    <cfRule type="expression" dxfId="3771" priority="3794">
      <formula>AND(BQ54&gt;=4,EN54&lt;&gt;0, GetEquPower(C54,BK54, CP54, FP54)=0)</formula>
    </cfRule>
    <cfRule type="expression" dxfId="3770" priority="3795">
      <formula xml:space="preserve"> AND(BQ54&gt;=4,EN54&lt;&gt;GetEquPower(C54,BK54, CP54, FP54))</formula>
    </cfRule>
  </conditionalFormatting>
  <conditionalFormatting sqref="EU54">
    <cfRule type="expression" dxfId="3769" priority="3796">
      <formula>AND(BR54&gt;=4,EU54&lt;&gt;0, GetEquPower(C54,BL54, CV54, FQ54)=0)</formula>
    </cfRule>
    <cfRule type="expression" dxfId="3768" priority="3797">
      <formula>AND(BR54&gt;=4,EU54&lt;&gt;GetEquPower(C54,BL54, CV54, FQ54))</formula>
    </cfRule>
  </conditionalFormatting>
  <conditionalFormatting sqref="FB54">
    <cfRule type="expression" dxfId="3767" priority="3798">
      <formula>AND(BS54&gt;=4,FB54&lt;&gt;0, GetEquPower(C54,BM54, DB54, FR54)=0)</formula>
    </cfRule>
    <cfRule type="expression" dxfId="3766" priority="3799">
      <formula>AND(BS54&gt;=4,FB54&lt;&gt;GetEquPower(C54,BM54, DB54, FR54))</formula>
    </cfRule>
  </conditionalFormatting>
  <conditionalFormatting sqref="FI54">
    <cfRule type="expression" dxfId="3765" priority="3800">
      <formula>AND(BT54&gt;=4,FI54&lt;&gt;0, GetEquPower(C54,BN54, DH54, FS54)=0)</formula>
    </cfRule>
    <cfRule type="expression" dxfId="3764" priority="3801">
      <formula>AND(BT54&gt;=4,FI54&lt;&gt;GetEquPower(C54,BN54, DH54, FS54))</formula>
    </cfRule>
  </conditionalFormatting>
  <conditionalFormatting sqref="EA54">
    <cfRule type="expression" dxfId="3763" priority="3802">
      <formula>AND(BO54&gt;=5,EA54&lt;&gt;0, GetEquPower(C54,BI54, CE54, FN54)=0)</formula>
    </cfRule>
    <cfRule type="expression" dxfId="3762" priority="3803">
      <formula>AND(BO54&gt;=5, EA54&lt;&gt;GetEquPower(C54,BI54, CE54, FN54))</formula>
    </cfRule>
  </conditionalFormatting>
  <conditionalFormatting sqref="EB54">
    <cfRule type="expression" dxfId="3761" priority="3804">
      <formula>AND(BO54&gt;=6,EB54&lt;&gt;0, GetEquPower(C54,BI54, CF54, FN54)=0)</formula>
    </cfRule>
    <cfRule type="expression" dxfId="3760" priority="3805">
      <formula>AND(BO54&gt;=6, EB54&lt;&gt;GetEquPower(C54,BI54, CF54, FN54))</formula>
    </cfRule>
  </conditionalFormatting>
  <conditionalFormatting sqref="EH54">
    <cfRule type="expression" dxfId="3759" priority="3806">
      <formula>AND(BP54&gt;=5,EH54&lt;&gt;0, GetEquPower(C54,BJ54, CK54, FO54)=0)</formula>
    </cfRule>
    <cfRule type="expression" dxfId="3758" priority="3807">
      <formula>AND(BP54&gt;=5,EH54&lt;&gt;GetEquPower(C54,BJ54, CK54, FO54))</formula>
    </cfRule>
  </conditionalFormatting>
  <conditionalFormatting sqref="EI54">
    <cfRule type="expression" dxfId="3757" priority="3808">
      <formula>AND(BP54&gt;=6,EI54&lt;&gt;0, GetEquPower(C54,BJ54, CL54, FO54)=0)</formula>
    </cfRule>
    <cfRule type="expression" dxfId="3756" priority="3809">
      <formula>AND(BP54&gt;=6,EI54&lt;&gt;GetEquPower(C54,BJ54, CL54, FO54))</formula>
    </cfRule>
  </conditionalFormatting>
  <conditionalFormatting sqref="EO54">
    <cfRule type="expression" dxfId="3755" priority="3810">
      <formula>AND(BQ54&gt;=5,EO54&lt;&gt;0, GetEquPower(C54,BK54, CQ54, FP54)=0)</formula>
    </cfRule>
    <cfRule type="expression" dxfId="3754" priority="3811">
      <formula xml:space="preserve"> AND(BQ54&gt;=5,EO54&lt;&gt;GetEquPower(C54,BK54, CQ54, FP54))</formula>
    </cfRule>
  </conditionalFormatting>
  <conditionalFormatting sqref="EP54">
    <cfRule type="expression" dxfId="3753" priority="3812">
      <formula>AND(BQ54&gt;=6,EP54&lt;&gt;0, GetEquPower(C54,BK54, CR54, FP54)=0)</formula>
    </cfRule>
    <cfRule type="expression" dxfId="3752" priority="3813">
      <formula xml:space="preserve"> AND(BQ54&gt;=6,EP54&lt;&gt;GetEquPower(C54,BK54, CR54, FP54))</formula>
    </cfRule>
  </conditionalFormatting>
  <conditionalFormatting sqref="EV54">
    <cfRule type="expression" dxfId="3751" priority="3814">
      <formula>AND(BR54&gt;=5,EV54&lt;&gt;0, GetEquPower(C54,BL54, CW54, FQ54)=0)</formula>
    </cfRule>
    <cfRule type="expression" dxfId="3750" priority="3815">
      <formula>AND(BR54&gt;=5,EV54&lt;&gt;GetEquPower(C54,BL54, CW54, FQ54))</formula>
    </cfRule>
  </conditionalFormatting>
  <conditionalFormatting sqref="EW54">
    <cfRule type="expression" dxfId="3749" priority="3816">
      <formula>AND(BR54&gt;=6,EW54&lt;&gt;0, GetEquPower(C54,BL54, CX54, FQ54)=0)</formula>
    </cfRule>
    <cfRule type="expression" dxfId="3748" priority="3817">
      <formula>AND(BR54&gt;=6,EW54&lt;&gt;GetEquPower(C54,BL54, CX54, FQ54))</formula>
    </cfRule>
  </conditionalFormatting>
  <conditionalFormatting sqref="FC54">
    <cfRule type="expression" dxfId="3747" priority="3818">
      <formula>AND(BS54&gt;=5,FC54&lt;&gt;0, GetEquPower(C54,BM54, DC54, FR54)=0)</formula>
    </cfRule>
    <cfRule type="expression" dxfId="3746" priority="3819">
      <formula>AND(BS54&gt;=5,FC54&lt;&gt;GetEquPower(C54,BM54, DC54, FR54))</formula>
    </cfRule>
  </conditionalFormatting>
  <conditionalFormatting sqref="FD54">
    <cfRule type="expression" dxfId="3745" priority="3820">
      <formula>AND(BS54&gt;=6,FD54&lt;&gt;0, GetEquPower(C54,BM54, DD54, FR54)=0)</formula>
    </cfRule>
    <cfRule type="expression" dxfId="3744" priority="3821">
      <formula>AND(BS54&gt;=6,FD54&lt;&gt;GetEquPower(C54,BM54, DD54, FR54))</formula>
    </cfRule>
  </conditionalFormatting>
  <conditionalFormatting sqref="FJ54">
    <cfRule type="expression" dxfId="3743" priority="3822">
      <formula>AND(BT54&gt;=5,FJ54&lt;&gt;0, GetEquPower(C54,BN54, DI54, FS54)=0)</formula>
    </cfRule>
    <cfRule type="expression" dxfId="3742" priority="3823">
      <formula>AND(BT54&gt;=5,FJ54&lt;&gt;GetEquPower(C54,BN54, DI54, FS54))</formula>
    </cfRule>
  </conditionalFormatting>
  <conditionalFormatting sqref="FK54">
    <cfRule type="expression" dxfId="3741" priority="3824">
      <formula>AND(BT54&gt;=6,FK54&lt;&gt;0, GetEquPower(C54,BN54, DJ54, FS54)=0)</formula>
    </cfRule>
    <cfRule type="expression" dxfId="3740" priority="3825">
      <formula>AND(BT54&gt;=6,FK54&lt;&gt;GetEquPower(C54,BN54, DJ54, FS54))</formula>
    </cfRule>
  </conditionalFormatting>
  <conditionalFormatting sqref="F55">
    <cfRule type="expression" dxfId="3739" priority="3668">
      <formula>F55&lt;&gt;RIGHT(SUBSTITUTE(E55,".",""),LEN(F55))</formula>
    </cfRule>
  </conditionalFormatting>
  <conditionalFormatting sqref="X55">
    <cfRule type="expression" dxfId="3738" priority="3662">
      <formula xml:space="preserve"> NOT(ISLOGICAL($X$2))</formula>
    </cfRule>
    <cfRule type="expression" dxfId="3737" priority="3667">
      <formula>AND(X55=TRUE,W55=FALSE)</formula>
    </cfRule>
  </conditionalFormatting>
  <conditionalFormatting sqref="Y55">
    <cfRule type="expression" dxfId="3736" priority="3666">
      <formula>OR(AND(X55=FALSE,INT(Y55)&gt;0),AND(X55=TRUE,INT(Y55)&lt;=0))</formula>
    </cfRule>
  </conditionalFormatting>
  <conditionalFormatting sqref="AA55">
    <cfRule type="expression" dxfId="3735" priority="3665">
      <formula>AND(Z55=FALSE,AA55&gt;0)</formula>
    </cfRule>
  </conditionalFormatting>
  <conditionalFormatting sqref="BV55:HY55">
    <cfRule type="containsErrors" dxfId="3734" priority="3664">
      <formula>ISERROR(BV55)</formula>
    </cfRule>
  </conditionalFormatting>
  <conditionalFormatting sqref="W55">
    <cfRule type="expression" dxfId="3733" priority="3663">
      <formula xml:space="preserve"> NOT(ISLOGICAL(W55))</formula>
    </cfRule>
  </conditionalFormatting>
  <conditionalFormatting sqref="Z55">
    <cfRule type="expression" dxfId="3732" priority="3661">
      <formula>NOT(ISLOGICAL($Z$2))</formula>
    </cfRule>
  </conditionalFormatting>
  <conditionalFormatting sqref="AB55">
    <cfRule type="expression" dxfId="3731" priority="3660">
      <formula>NOT(ISLOGICAL($AB$2))</formula>
    </cfRule>
  </conditionalFormatting>
  <conditionalFormatting sqref="AC55">
    <cfRule type="expression" dxfId="3730" priority="3659">
      <formula>NOT(ISLOGICAL($AC$2))</formula>
    </cfRule>
  </conditionalFormatting>
  <conditionalFormatting sqref="B55:BU55">
    <cfRule type="containsErrors" dxfId="3729" priority="3658">
      <formula>ISERROR(B55)</formula>
    </cfRule>
  </conditionalFormatting>
  <conditionalFormatting sqref="I55">
    <cfRule type="expression" dxfId="3728" priority="3657">
      <formula>NOT(ISNUMBER($I$2))</formula>
    </cfRule>
  </conditionalFormatting>
  <conditionalFormatting sqref="D55">
    <cfRule type="expression" dxfId="3727" priority="3656">
      <formula>ISBLANK($D$2)</formula>
    </cfRule>
  </conditionalFormatting>
  <conditionalFormatting sqref="DW55">
    <cfRule type="expression" dxfId="3726" priority="3669">
      <formula>AND(BO55&gt;=1,DW55&lt;&gt;0, GetEquPower(C55,BI55, CA55, FN55)=0)</formula>
    </cfRule>
    <cfRule type="expression" dxfId="3725" priority="3670">
      <formula>AND(BO55&gt;=1,DW55&lt;&gt;GetEquPower(C55,BI55, CA55, FN55))</formula>
    </cfRule>
  </conditionalFormatting>
  <conditionalFormatting sqref="DX55">
    <cfRule type="expression" dxfId="3724" priority="3671">
      <formula>AND(BO55&gt;=2,DX55&lt;&gt;0, GetEquPower(C55,BI55, CB55, FN55)=0)</formula>
    </cfRule>
    <cfRule type="expression" dxfId="3723" priority="3672">
      <formula>AND(BO55&gt;=2,DX55&lt;&gt;GetEquPower(C55,BI55, CB55, FN55))</formula>
    </cfRule>
  </conditionalFormatting>
  <conditionalFormatting sqref="DY55">
    <cfRule type="expression" dxfId="3722" priority="3673">
      <formula>AND(BO55&gt;=3,DY55&lt;&gt;0, GetEquPower(C55,BI55, CC55, FN55)=0)</formula>
    </cfRule>
    <cfRule type="expression" dxfId="3721" priority="3674">
      <formula>AND(BO55&gt;=3,DY55&lt;&gt;GetEquPower(C55,BI55, CC55, FN55))</formula>
    </cfRule>
  </conditionalFormatting>
  <conditionalFormatting sqref="ED55">
    <cfRule type="expression" dxfId="3720" priority="3675">
      <formula>AND(BP55&gt;=1,ED55&lt;&gt;0, GetEquPower(C55,BJ55, CG55, FO55)=0)</formula>
    </cfRule>
    <cfRule type="expression" dxfId="3719" priority="3676">
      <formula>AND(BP55&gt;=1,ED55&lt;&gt;GetEquPower(C55,BJ55, CG55, FO55))</formula>
    </cfRule>
  </conditionalFormatting>
  <conditionalFormatting sqref="EE55">
    <cfRule type="expression" dxfId="3718" priority="3677">
      <formula>AND(BP55&gt;=2,EE55&lt;&gt;0, GetEquPower(C55,BJ55, CH55, FO55)=0)</formula>
    </cfRule>
    <cfRule type="expression" dxfId="3717" priority="3678">
      <formula>AND(BP55&gt;=2,EE55&lt;&gt;GetEquPower(C55,BJ55, CH55, FO55))</formula>
    </cfRule>
  </conditionalFormatting>
  <conditionalFormatting sqref="EF55">
    <cfRule type="expression" dxfId="3716" priority="3679">
      <formula>AND(BP55&gt;=3,EF55&lt;&gt;0, GetEquPower(C55,BJ55, CI55, FO55)=0)</formula>
    </cfRule>
    <cfRule type="expression" dxfId="3715" priority="3680">
      <formula>AND(BP55&gt;=3,EF55&lt;&gt;GetEquPower(C55,BJ55, CI55, FO55))</formula>
    </cfRule>
  </conditionalFormatting>
  <conditionalFormatting sqref="EK55">
    <cfRule type="expression" dxfId="3714" priority="3681">
      <formula>AND(BQ55&gt;=1,EK55&lt;&gt;0, GetEquPower(C55,BK55, CM55, FP55)=0)</formula>
    </cfRule>
    <cfRule type="expression" dxfId="3713" priority="3682">
      <formula>AND(BQ55&gt;=1,EK55&lt;&gt;GetEquPower(C55,BK55, CM55, FP55))</formula>
    </cfRule>
  </conditionalFormatting>
  <conditionalFormatting sqref="EL55">
    <cfRule type="expression" dxfId="3712" priority="3683">
      <formula>AND(BQ55&gt;=2,EL55&lt;&gt;0, GetEquPower(C55,BK55, CN55, FP55)=0)</formula>
    </cfRule>
    <cfRule type="expression" dxfId="3711" priority="3684">
      <formula xml:space="preserve"> AND(BQ55&gt;=2,EL55&lt;&gt;GetEquPower(C55,BK55, CN55, FP55))</formula>
    </cfRule>
  </conditionalFormatting>
  <conditionalFormatting sqref="EM55">
    <cfRule type="expression" dxfId="3710" priority="3685">
      <formula>AND(BQ55&gt;=3,EM55&lt;&gt;0, GetEquPower(C55,BK55, CO55, FP55)=0)</formula>
    </cfRule>
    <cfRule type="expression" dxfId="3709" priority="3686">
      <formula xml:space="preserve"> AND(BQ55&gt;=3,EM55&lt;&gt;GetEquPower(C55,BK55, CO55, FP55))</formula>
    </cfRule>
  </conditionalFormatting>
  <conditionalFormatting sqref="ER55">
    <cfRule type="expression" dxfId="3708" priority="3687">
      <formula>AND(BR55&gt;=1,ER55&lt;&gt;0, GetEquPower(C55,BL55, CS55, FQ55)=0)</formula>
    </cfRule>
    <cfRule type="expression" dxfId="3707" priority="3688">
      <formula>AND(BR55&gt;=1,ER55&lt;&gt;GetEquPower(C55,BL55, CS55, FQ55))</formula>
    </cfRule>
  </conditionalFormatting>
  <conditionalFormatting sqref="ES55">
    <cfRule type="expression" dxfId="3706" priority="3689">
      <formula>AND(BR55&gt;=2,ES55&lt;&gt;0, GetEquPower(C55,BL55, CT55, FQ55)=0)</formula>
    </cfRule>
    <cfRule type="expression" dxfId="3705" priority="3690">
      <formula>AND(BR55&gt;=2,ES55&lt;&gt;GetEquPower(C55,BL55, CT55, FQ55))</formula>
    </cfRule>
  </conditionalFormatting>
  <conditionalFormatting sqref="ET55">
    <cfRule type="expression" dxfId="3704" priority="3691">
      <formula>AND(BR55&gt;=3,ET55&lt;&gt;0, GetEquPower(C55,BL55, CU55, FQ55)=0)</formula>
    </cfRule>
    <cfRule type="expression" dxfId="3703" priority="3692">
      <formula>AND(BR55&gt;=3,ET55&lt;&gt;GetEquPower(C55,BL55, CU55, FQ55))</formula>
    </cfRule>
  </conditionalFormatting>
  <conditionalFormatting sqref="EY55">
    <cfRule type="expression" dxfId="3702" priority="3693">
      <formula>AND(BS55&gt;=1,EY55&lt;&gt;0, GetEquPower(C55,BM55, CY55, FR55)=0)</formula>
    </cfRule>
    <cfRule type="expression" dxfId="3701" priority="3694">
      <formula>AND(BS55&gt;=1,EY55&lt;&gt;GetEquPower(C55,BM55, CY55, FR55))</formula>
    </cfRule>
  </conditionalFormatting>
  <conditionalFormatting sqref="EZ55">
    <cfRule type="expression" dxfId="3700" priority="3695">
      <formula>AND(BS55&gt;=2,EZ55&lt;&gt;0, GetEquPower(C55,BM55, CZ55, FR55)=0)</formula>
    </cfRule>
    <cfRule type="expression" dxfId="3699" priority="3696">
      <formula>AND(BS55&gt;=2,EZ55&lt;&gt;GetEquPower(C55,BM55, CZ55, FR55))</formula>
    </cfRule>
  </conditionalFormatting>
  <conditionalFormatting sqref="FA55">
    <cfRule type="expression" dxfId="3698" priority="3697">
      <formula>AND(BS55&gt;=3,FA55&lt;&gt;0, GetEquPower(C55,BM55, DA55, FR55)=0)</formula>
    </cfRule>
    <cfRule type="expression" dxfId="3697" priority="3698">
      <formula>AND(BS55&gt;=3,FA55&lt;&gt;GetEquPower(C55,BM55, DA55, FR55))</formula>
    </cfRule>
  </conditionalFormatting>
  <conditionalFormatting sqref="FF55">
    <cfRule type="expression" dxfId="3696" priority="3699">
      <formula>AND(BT55&gt;=1,FF55&lt;&gt;0, GetEquPower(C55,BN55, DE55, FS55)=0)</formula>
    </cfRule>
    <cfRule type="expression" dxfId="3695" priority="3700">
      <formula>AND(BT55&gt;=1,FF55&lt;&gt;GetEquPower(C55,BN55, DE55, FS55))</formula>
    </cfRule>
  </conditionalFormatting>
  <conditionalFormatting sqref="FG55">
    <cfRule type="expression" dxfId="3694" priority="3701">
      <formula>AND(BT55&gt;=2,FG55&lt;&gt;0, GetEquPower(C55,BN55, DF55, FS55)=0)</formula>
    </cfRule>
    <cfRule type="expression" dxfId="3693" priority="3702">
      <formula>AND(BT55&gt;=2,FG55&lt;&gt;GetEquPower(C55,BN55, DF55, FS55))</formula>
    </cfRule>
  </conditionalFormatting>
  <conditionalFormatting sqref="FH55">
    <cfRule type="expression" dxfId="3692" priority="3703">
      <formula>AND(BT55&gt;=3,FH55&lt;&gt;0, GetEquPower(C55,BN55, DG55, FS55)=0)</formula>
    </cfRule>
    <cfRule type="expression" dxfId="3691" priority="3704">
      <formula>AND(BT55&gt;=3,FH55&lt;&gt;GetEquPower(C55,BN55, DG55, FS55))</formula>
    </cfRule>
  </conditionalFormatting>
  <conditionalFormatting sqref="DZ55">
    <cfRule type="expression" dxfId="3690" priority="3705">
      <formula>AND(BO55&gt;=4,DZ55&lt;&gt;0, GetEquPower(C55,BI55, CD55, FN55)=0)</formula>
    </cfRule>
    <cfRule type="expression" dxfId="3689" priority="3706">
      <formula>AND(BO55&gt;=4, DZ55&lt;&gt;GetEquPower(C55,BI55, CD55, FN55))</formula>
    </cfRule>
  </conditionalFormatting>
  <conditionalFormatting sqref="EG55">
    <cfRule type="expression" dxfId="3688" priority="3707">
      <formula>AND(BP55&gt;=4,EG55&lt;&gt;0, GetEquPower(C55,BJ55, CJ55, FO55)=0)</formula>
    </cfRule>
    <cfRule type="expression" dxfId="3687" priority="3708">
      <formula>AND(BP55&gt;=4,EG55&lt;&gt;GetEquPower(C55,BJ55, CJ55, FO55))</formula>
    </cfRule>
  </conditionalFormatting>
  <conditionalFormatting sqref="EN55">
    <cfRule type="expression" dxfId="3686" priority="3709">
      <formula>AND(BQ55&gt;=4,EN55&lt;&gt;0, GetEquPower(C55,BK55, CP55, FP55)=0)</formula>
    </cfRule>
    <cfRule type="expression" dxfId="3685" priority="3710">
      <formula xml:space="preserve"> AND(BQ55&gt;=4,EN55&lt;&gt;GetEquPower(C55,BK55, CP55, FP55))</formula>
    </cfRule>
  </conditionalFormatting>
  <conditionalFormatting sqref="EU55">
    <cfRule type="expression" dxfId="3684" priority="3711">
      <formula>AND(BR55&gt;=4,EU55&lt;&gt;0, GetEquPower(C55,BL55, CV55, FQ55)=0)</formula>
    </cfRule>
    <cfRule type="expression" dxfId="3683" priority="3712">
      <formula>AND(BR55&gt;=4,EU55&lt;&gt;GetEquPower(C55,BL55, CV55, FQ55))</formula>
    </cfRule>
  </conditionalFormatting>
  <conditionalFormatting sqref="FB55">
    <cfRule type="expression" dxfId="3682" priority="3713">
      <formula>AND(BS55&gt;=4,FB55&lt;&gt;0, GetEquPower(C55,BM55, DB55, FR55)=0)</formula>
    </cfRule>
    <cfRule type="expression" dxfId="3681" priority="3714">
      <formula>AND(BS55&gt;=4,FB55&lt;&gt;GetEquPower(C55,BM55, DB55, FR55))</formula>
    </cfRule>
  </conditionalFormatting>
  <conditionalFormatting sqref="FI55">
    <cfRule type="expression" dxfId="3680" priority="3715">
      <formula>AND(BT55&gt;=4,FI55&lt;&gt;0, GetEquPower(C55,BN55, DH55, FS55)=0)</formula>
    </cfRule>
    <cfRule type="expression" dxfId="3679" priority="3716">
      <formula>AND(BT55&gt;=4,FI55&lt;&gt;GetEquPower(C55,BN55, DH55, FS55))</formula>
    </cfRule>
  </conditionalFormatting>
  <conditionalFormatting sqref="EA55">
    <cfRule type="expression" dxfId="3678" priority="3717">
      <formula>AND(BO55&gt;=5,EA55&lt;&gt;0, GetEquPower(C55,BI55, CE55, FN55)=0)</formula>
    </cfRule>
    <cfRule type="expression" dxfId="3677" priority="3718">
      <formula>AND(BO55&gt;=5, EA55&lt;&gt;GetEquPower(C55,BI55, CE55, FN55))</formula>
    </cfRule>
  </conditionalFormatting>
  <conditionalFormatting sqref="EB55">
    <cfRule type="expression" dxfId="3676" priority="3719">
      <formula>AND(BO55&gt;=6,EB55&lt;&gt;0, GetEquPower(C55,BI55, CF55, FN55)=0)</formula>
    </cfRule>
    <cfRule type="expression" dxfId="3675" priority="3720">
      <formula>AND(BO55&gt;=6, EB55&lt;&gt;GetEquPower(C55,BI55, CF55, FN55))</formula>
    </cfRule>
  </conditionalFormatting>
  <conditionalFormatting sqref="EH55">
    <cfRule type="expression" dxfId="3674" priority="3721">
      <formula>AND(BP55&gt;=5,EH55&lt;&gt;0, GetEquPower(C55,BJ55, CK55, FO55)=0)</formula>
    </cfRule>
    <cfRule type="expression" dxfId="3673" priority="3722">
      <formula>AND(BP55&gt;=5,EH55&lt;&gt;GetEquPower(C55,BJ55, CK55, FO55))</formula>
    </cfRule>
  </conditionalFormatting>
  <conditionalFormatting sqref="EI55">
    <cfRule type="expression" dxfId="3672" priority="3723">
      <formula>AND(BP55&gt;=6,EI55&lt;&gt;0, GetEquPower(C55,BJ55, CL55, FO55)=0)</formula>
    </cfRule>
    <cfRule type="expression" dxfId="3671" priority="3724">
      <formula>AND(BP55&gt;=6,EI55&lt;&gt;GetEquPower(C55,BJ55, CL55, FO55))</formula>
    </cfRule>
  </conditionalFormatting>
  <conditionalFormatting sqref="EO55">
    <cfRule type="expression" dxfId="3670" priority="3725">
      <formula>AND(BQ55&gt;=5,EO55&lt;&gt;0, GetEquPower(C55,BK55, CQ55, FP55)=0)</formula>
    </cfRule>
    <cfRule type="expression" dxfId="3669" priority="3726">
      <formula xml:space="preserve"> AND(BQ55&gt;=5,EO55&lt;&gt;GetEquPower(C55,BK55, CQ55, FP55))</formula>
    </cfRule>
  </conditionalFormatting>
  <conditionalFormatting sqref="EP55">
    <cfRule type="expression" dxfId="3668" priority="3727">
      <formula>AND(BQ55&gt;=6,EP55&lt;&gt;0, GetEquPower(C55,BK55, CR55, FP55)=0)</formula>
    </cfRule>
    <cfRule type="expression" dxfId="3667" priority="3728">
      <formula xml:space="preserve"> AND(BQ55&gt;=6,EP55&lt;&gt;GetEquPower(C55,BK55, CR55, FP55))</formula>
    </cfRule>
  </conditionalFormatting>
  <conditionalFormatting sqref="EV55">
    <cfRule type="expression" dxfId="3666" priority="3729">
      <formula>AND(BR55&gt;=5,EV55&lt;&gt;0, GetEquPower(C55,BL55, CW55, FQ55)=0)</formula>
    </cfRule>
    <cfRule type="expression" dxfId="3665" priority="3730">
      <formula>AND(BR55&gt;=5,EV55&lt;&gt;GetEquPower(C55,BL55, CW55, FQ55))</formula>
    </cfRule>
  </conditionalFormatting>
  <conditionalFormatting sqref="EW55">
    <cfRule type="expression" dxfId="3664" priority="3731">
      <formula>AND(BR55&gt;=6,EW55&lt;&gt;0, GetEquPower(C55,BL55, CX55, FQ55)=0)</formula>
    </cfRule>
    <cfRule type="expression" dxfId="3663" priority="3732">
      <formula>AND(BR55&gt;=6,EW55&lt;&gt;GetEquPower(C55,BL55, CX55, FQ55))</formula>
    </cfRule>
  </conditionalFormatting>
  <conditionalFormatting sqref="FC55">
    <cfRule type="expression" dxfId="3662" priority="3733">
      <formula>AND(BS55&gt;=5,FC55&lt;&gt;0, GetEquPower(C55,BM55, DC55, FR55)=0)</formula>
    </cfRule>
    <cfRule type="expression" dxfId="3661" priority="3734">
      <formula>AND(BS55&gt;=5,FC55&lt;&gt;GetEquPower(C55,BM55, DC55, FR55))</formula>
    </cfRule>
  </conditionalFormatting>
  <conditionalFormatting sqref="FD55">
    <cfRule type="expression" dxfId="3660" priority="3735">
      <formula>AND(BS55&gt;=6,FD55&lt;&gt;0, GetEquPower(C55,BM55, DD55, FR55)=0)</formula>
    </cfRule>
    <cfRule type="expression" dxfId="3659" priority="3736">
      <formula>AND(BS55&gt;=6,FD55&lt;&gt;GetEquPower(C55,BM55, DD55, FR55))</formula>
    </cfRule>
  </conditionalFormatting>
  <conditionalFormatting sqref="FJ55">
    <cfRule type="expression" dxfId="3658" priority="3737">
      <formula>AND(BT55&gt;=5,FJ55&lt;&gt;0, GetEquPower(C55,BN55, DI55, FS55)=0)</formula>
    </cfRule>
    <cfRule type="expression" dxfId="3657" priority="3738">
      <formula>AND(BT55&gt;=5,FJ55&lt;&gt;GetEquPower(C55,BN55, DI55, FS55))</formula>
    </cfRule>
  </conditionalFormatting>
  <conditionalFormatting sqref="FK55">
    <cfRule type="expression" dxfId="3656" priority="3739">
      <formula>AND(BT55&gt;=6,FK55&lt;&gt;0, GetEquPower(C55,BN55, DJ55, FS55)=0)</formula>
    </cfRule>
    <cfRule type="expression" dxfId="3655" priority="3740">
      <formula>AND(BT55&gt;=6,FK55&lt;&gt;GetEquPower(C55,BN55, DJ55, FS55))</formula>
    </cfRule>
  </conditionalFormatting>
  <conditionalFormatting sqref="F56">
    <cfRule type="expression" dxfId="3654" priority="3583">
      <formula>F56&lt;&gt;RIGHT(SUBSTITUTE(E56,".",""),LEN(F56))</formula>
    </cfRule>
  </conditionalFormatting>
  <conditionalFormatting sqref="X56">
    <cfRule type="expression" dxfId="3653" priority="3577">
      <formula xml:space="preserve"> NOT(ISLOGICAL($X$2))</formula>
    </cfRule>
    <cfRule type="expression" dxfId="3652" priority="3582">
      <formula>AND(X56=TRUE,W56=FALSE)</formula>
    </cfRule>
  </conditionalFormatting>
  <conditionalFormatting sqref="Y56">
    <cfRule type="expression" dxfId="3651" priority="3581">
      <formula>OR(AND(X56=FALSE,INT(Y56)&gt;0),AND(X56=TRUE,INT(Y56)&lt;=0))</formula>
    </cfRule>
  </conditionalFormatting>
  <conditionalFormatting sqref="AA56">
    <cfRule type="expression" dxfId="3650" priority="3580">
      <formula>AND(Z56=FALSE,AA56&gt;0)</formula>
    </cfRule>
  </conditionalFormatting>
  <conditionalFormatting sqref="BV56:HY56">
    <cfRule type="containsErrors" dxfId="3649" priority="3579">
      <formula>ISERROR(BV56)</formula>
    </cfRule>
  </conditionalFormatting>
  <conditionalFormatting sqref="W56">
    <cfRule type="expression" dxfId="3648" priority="3578">
      <formula xml:space="preserve"> NOT(ISLOGICAL(W56))</formula>
    </cfRule>
  </conditionalFormatting>
  <conditionalFormatting sqref="Z56">
    <cfRule type="expression" dxfId="3647" priority="3576">
      <formula>NOT(ISLOGICAL($Z$2))</formula>
    </cfRule>
  </conditionalFormatting>
  <conditionalFormatting sqref="AB56">
    <cfRule type="expression" dxfId="3646" priority="3575">
      <formula>NOT(ISLOGICAL($AB$2))</formula>
    </cfRule>
  </conditionalFormatting>
  <conditionalFormatting sqref="AC56">
    <cfRule type="expression" dxfId="3645" priority="3574">
      <formula>NOT(ISLOGICAL($AC$2))</formula>
    </cfRule>
  </conditionalFormatting>
  <conditionalFormatting sqref="B56:BU56">
    <cfRule type="containsErrors" dxfId="3644" priority="3573">
      <formula>ISERROR(B56)</formula>
    </cfRule>
  </conditionalFormatting>
  <conditionalFormatting sqref="I56">
    <cfRule type="expression" dxfId="3643" priority="3572">
      <formula>NOT(ISNUMBER($I$2))</formula>
    </cfRule>
  </conditionalFormatting>
  <conditionalFormatting sqref="D56">
    <cfRule type="expression" dxfId="3642" priority="3571">
      <formula>ISBLANK($D$2)</formula>
    </cfRule>
  </conditionalFormatting>
  <conditionalFormatting sqref="DW56">
    <cfRule type="expression" dxfId="3641" priority="3584">
      <formula>AND(BO56&gt;=1,DW56&lt;&gt;0, GetEquPower(C56,BI56, CA56, FN56)=0)</formula>
    </cfRule>
    <cfRule type="expression" dxfId="3640" priority="3585">
      <formula>AND(BO56&gt;=1,DW56&lt;&gt;GetEquPower(C56,BI56, CA56, FN56))</formula>
    </cfRule>
  </conditionalFormatting>
  <conditionalFormatting sqref="DX56">
    <cfRule type="expression" dxfId="3639" priority="3586">
      <formula>AND(BO56&gt;=2,DX56&lt;&gt;0, GetEquPower(C56,BI56, CB56, FN56)=0)</formula>
    </cfRule>
    <cfRule type="expression" dxfId="3638" priority="3587">
      <formula>AND(BO56&gt;=2,DX56&lt;&gt;GetEquPower(C56,BI56, CB56, FN56))</formula>
    </cfRule>
  </conditionalFormatting>
  <conditionalFormatting sqref="DY56">
    <cfRule type="expression" dxfId="3637" priority="3588">
      <formula>AND(BO56&gt;=3,DY56&lt;&gt;0, GetEquPower(C56,BI56, CC56, FN56)=0)</formula>
    </cfRule>
    <cfRule type="expression" dxfId="3636" priority="3589">
      <formula>AND(BO56&gt;=3,DY56&lt;&gt;GetEquPower(C56,BI56, CC56, FN56))</formula>
    </cfRule>
  </conditionalFormatting>
  <conditionalFormatting sqref="ED56">
    <cfRule type="expression" dxfId="3635" priority="3590">
      <formula>AND(BP56&gt;=1,ED56&lt;&gt;0, GetEquPower(C56,BJ56, CG56, FO56)=0)</formula>
    </cfRule>
    <cfRule type="expression" dxfId="3634" priority="3591">
      <formula>AND(BP56&gt;=1,ED56&lt;&gt;GetEquPower(C56,BJ56, CG56, FO56))</formula>
    </cfRule>
  </conditionalFormatting>
  <conditionalFormatting sqref="EE56">
    <cfRule type="expression" dxfId="3633" priority="3592">
      <formula>AND(BP56&gt;=2,EE56&lt;&gt;0, GetEquPower(C56,BJ56, CH56, FO56)=0)</formula>
    </cfRule>
    <cfRule type="expression" dxfId="3632" priority="3593">
      <formula>AND(BP56&gt;=2,EE56&lt;&gt;GetEquPower(C56,BJ56, CH56, FO56))</formula>
    </cfRule>
  </conditionalFormatting>
  <conditionalFormatting sqref="EF56">
    <cfRule type="expression" dxfId="3631" priority="3594">
      <formula>AND(BP56&gt;=3,EF56&lt;&gt;0, GetEquPower(C56,BJ56, CI56, FO56)=0)</formula>
    </cfRule>
    <cfRule type="expression" dxfId="3630" priority="3595">
      <formula>AND(BP56&gt;=3,EF56&lt;&gt;GetEquPower(C56,BJ56, CI56, FO56))</formula>
    </cfRule>
  </conditionalFormatting>
  <conditionalFormatting sqref="EK56">
    <cfRule type="expression" dxfId="3629" priority="3596">
      <formula>AND(BQ56&gt;=1,EK56&lt;&gt;0, GetEquPower(C56,BK56, CM56, FP56)=0)</formula>
    </cfRule>
    <cfRule type="expression" dxfId="3628" priority="3597">
      <formula>AND(BQ56&gt;=1,EK56&lt;&gt;GetEquPower(C56,BK56, CM56, FP56))</formula>
    </cfRule>
  </conditionalFormatting>
  <conditionalFormatting sqref="EL56">
    <cfRule type="expression" dxfId="3627" priority="3598">
      <formula>AND(BQ56&gt;=2,EL56&lt;&gt;0, GetEquPower(C56,BK56, CN56, FP56)=0)</formula>
    </cfRule>
    <cfRule type="expression" dxfId="3626" priority="3599">
      <formula xml:space="preserve"> AND(BQ56&gt;=2,EL56&lt;&gt;GetEquPower(C56,BK56, CN56, FP56))</formula>
    </cfRule>
  </conditionalFormatting>
  <conditionalFormatting sqref="EM56">
    <cfRule type="expression" dxfId="3625" priority="3600">
      <formula>AND(BQ56&gt;=3,EM56&lt;&gt;0, GetEquPower(C56,BK56, CO56, FP56)=0)</formula>
    </cfRule>
    <cfRule type="expression" dxfId="3624" priority="3601">
      <formula xml:space="preserve"> AND(BQ56&gt;=3,EM56&lt;&gt;GetEquPower(C56,BK56, CO56, FP56))</formula>
    </cfRule>
  </conditionalFormatting>
  <conditionalFormatting sqref="ER56">
    <cfRule type="expression" dxfId="3623" priority="3602">
      <formula>AND(BR56&gt;=1,ER56&lt;&gt;0, GetEquPower(C56,BL56, CS56, FQ56)=0)</formula>
    </cfRule>
    <cfRule type="expression" dxfId="3622" priority="3603">
      <formula>AND(BR56&gt;=1,ER56&lt;&gt;GetEquPower(C56,BL56, CS56, FQ56))</formula>
    </cfRule>
  </conditionalFormatting>
  <conditionalFormatting sqref="ES56">
    <cfRule type="expression" dxfId="3621" priority="3604">
      <formula>AND(BR56&gt;=2,ES56&lt;&gt;0, GetEquPower(C56,BL56, CT56, FQ56)=0)</formula>
    </cfRule>
    <cfRule type="expression" dxfId="3620" priority="3605">
      <formula>AND(BR56&gt;=2,ES56&lt;&gt;GetEquPower(C56,BL56, CT56, FQ56))</formula>
    </cfRule>
  </conditionalFormatting>
  <conditionalFormatting sqref="ET56">
    <cfRule type="expression" dxfId="3619" priority="3606">
      <formula>AND(BR56&gt;=3,ET56&lt;&gt;0, GetEquPower(C56,BL56, CU56, FQ56)=0)</formula>
    </cfRule>
    <cfRule type="expression" dxfId="3618" priority="3607">
      <formula>AND(BR56&gt;=3,ET56&lt;&gt;GetEquPower(C56,BL56, CU56, FQ56))</formula>
    </cfRule>
  </conditionalFormatting>
  <conditionalFormatting sqref="EY56">
    <cfRule type="expression" dxfId="3617" priority="3608">
      <formula>AND(BS56&gt;=1,EY56&lt;&gt;0, GetEquPower(C56,BM56, CY56, FR56)=0)</formula>
    </cfRule>
    <cfRule type="expression" dxfId="3616" priority="3609">
      <formula>AND(BS56&gt;=1,EY56&lt;&gt;GetEquPower(C56,BM56, CY56, FR56))</formula>
    </cfRule>
  </conditionalFormatting>
  <conditionalFormatting sqref="EZ56">
    <cfRule type="expression" dxfId="3615" priority="3610">
      <formula>AND(BS56&gt;=2,EZ56&lt;&gt;0, GetEquPower(C56,BM56, CZ56, FR56)=0)</formula>
    </cfRule>
    <cfRule type="expression" dxfId="3614" priority="3611">
      <formula>AND(BS56&gt;=2,EZ56&lt;&gt;GetEquPower(C56,BM56, CZ56, FR56))</formula>
    </cfRule>
  </conditionalFormatting>
  <conditionalFormatting sqref="FA56">
    <cfRule type="expression" dxfId="3613" priority="3612">
      <formula>AND(BS56&gt;=3,FA56&lt;&gt;0, GetEquPower(C56,BM56, DA56, FR56)=0)</formula>
    </cfRule>
    <cfRule type="expression" dxfId="3612" priority="3613">
      <formula>AND(BS56&gt;=3,FA56&lt;&gt;GetEquPower(C56,BM56, DA56, FR56))</formula>
    </cfRule>
  </conditionalFormatting>
  <conditionalFormatting sqref="FF56">
    <cfRule type="expression" dxfId="3611" priority="3614">
      <formula>AND(BT56&gt;=1,FF56&lt;&gt;0, GetEquPower(C56,BN56, DE56, FS56)=0)</formula>
    </cfRule>
    <cfRule type="expression" dxfId="3610" priority="3615">
      <formula>AND(BT56&gt;=1,FF56&lt;&gt;GetEquPower(C56,BN56, DE56, FS56))</formula>
    </cfRule>
  </conditionalFormatting>
  <conditionalFormatting sqref="FG56">
    <cfRule type="expression" dxfId="3609" priority="3616">
      <formula>AND(BT56&gt;=2,FG56&lt;&gt;0, GetEquPower(C56,BN56, DF56, FS56)=0)</formula>
    </cfRule>
    <cfRule type="expression" dxfId="3608" priority="3617">
      <formula>AND(BT56&gt;=2,FG56&lt;&gt;GetEquPower(C56,BN56, DF56, FS56))</formula>
    </cfRule>
  </conditionalFormatting>
  <conditionalFormatting sqref="FH56">
    <cfRule type="expression" dxfId="3607" priority="3618">
      <formula>AND(BT56&gt;=3,FH56&lt;&gt;0, GetEquPower(C56,BN56, DG56, FS56)=0)</formula>
    </cfRule>
    <cfRule type="expression" dxfId="3606" priority="3619">
      <formula>AND(BT56&gt;=3,FH56&lt;&gt;GetEquPower(C56,BN56, DG56, FS56))</formula>
    </cfRule>
  </conditionalFormatting>
  <conditionalFormatting sqref="DZ56">
    <cfRule type="expression" dxfId="3605" priority="3620">
      <formula>AND(BO56&gt;=4,DZ56&lt;&gt;0, GetEquPower(C56,BI56, CD56, FN56)=0)</formula>
    </cfRule>
    <cfRule type="expression" dxfId="3604" priority="3621">
      <formula>AND(BO56&gt;=4, DZ56&lt;&gt;GetEquPower(C56,BI56, CD56, FN56))</formula>
    </cfRule>
  </conditionalFormatting>
  <conditionalFormatting sqref="EG56">
    <cfRule type="expression" dxfId="3603" priority="3622">
      <formula>AND(BP56&gt;=4,EG56&lt;&gt;0, GetEquPower(C56,BJ56, CJ56, FO56)=0)</formula>
    </cfRule>
    <cfRule type="expression" dxfId="3602" priority="3623">
      <formula>AND(BP56&gt;=4,EG56&lt;&gt;GetEquPower(C56,BJ56, CJ56, FO56))</formula>
    </cfRule>
  </conditionalFormatting>
  <conditionalFormatting sqref="EN56">
    <cfRule type="expression" dxfId="3601" priority="3624">
      <formula>AND(BQ56&gt;=4,EN56&lt;&gt;0, GetEquPower(C56,BK56, CP56, FP56)=0)</formula>
    </cfRule>
    <cfRule type="expression" dxfId="3600" priority="3625">
      <formula xml:space="preserve"> AND(BQ56&gt;=4,EN56&lt;&gt;GetEquPower(C56,BK56, CP56, FP56))</formula>
    </cfRule>
  </conditionalFormatting>
  <conditionalFormatting sqref="EU56">
    <cfRule type="expression" dxfId="3599" priority="3626">
      <formula>AND(BR56&gt;=4,EU56&lt;&gt;0, GetEquPower(C56,BL56, CV56, FQ56)=0)</formula>
    </cfRule>
    <cfRule type="expression" dxfId="3598" priority="3627">
      <formula>AND(BR56&gt;=4,EU56&lt;&gt;GetEquPower(C56,BL56, CV56, FQ56))</formula>
    </cfRule>
  </conditionalFormatting>
  <conditionalFormatting sqref="FB56">
    <cfRule type="expression" dxfId="3597" priority="3628">
      <formula>AND(BS56&gt;=4,FB56&lt;&gt;0, GetEquPower(C56,BM56, DB56, FR56)=0)</formula>
    </cfRule>
    <cfRule type="expression" dxfId="3596" priority="3629">
      <formula>AND(BS56&gt;=4,FB56&lt;&gt;GetEquPower(C56,BM56, DB56, FR56))</formula>
    </cfRule>
  </conditionalFormatting>
  <conditionalFormatting sqref="FI56">
    <cfRule type="expression" dxfId="3595" priority="3630">
      <formula>AND(BT56&gt;=4,FI56&lt;&gt;0, GetEquPower(C56,BN56, DH56, FS56)=0)</formula>
    </cfRule>
    <cfRule type="expression" dxfId="3594" priority="3631">
      <formula>AND(BT56&gt;=4,FI56&lt;&gt;GetEquPower(C56,BN56, DH56, FS56))</formula>
    </cfRule>
  </conditionalFormatting>
  <conditionalFormatting sqref="EA56">
    <cfRule type="expression" dxfId="3593" priority="3632">
      <formula>AND(BO56&gt;=5,EA56&lt;&gt;0, GetEquPower(C56,BI56, CE56, FN56)=0)</formula>
    </cfRule>
    <cfRule type="expression" dxfId="3592" priority="3633">
      <formula>AND(BO56&gt;=5, EA56&lt;&gt;GetEquPower(C56,BI56, CE56, FN56))</formula>
    </cfRule>
  </conditionalFormatting>
  <conditionalFormatting sqref="EB56">
    <cfRule type="expression" dxfId="3591" priority="3634">
      <formula>AND(BO56&gt;=6,EB56&lt;&gt;0, GetEquPower(C56,BI56, CF56, FN56)=0)</formula>
    </cfRule>
    <cfRule type="expression" dxfId="3590" priority="3635">
      <formula>AND(BO56&gt;=6, EB56&lt;&gt;GetEquPower(C56,BI56, CF56, FN56))</formula>
    </cfRule>
  </conditionalFormatting>
  <conditionalFormatting sqref="EH56">
    <cfRule type="expression" dxfId="3589" priority="3636">
      <formula>AND(BP56&gt;=5,EH56&lt;&gt;0, GetEquPower(C56,BJ56, CK56, FO56)=0)</formula>
    </cfRule>
    <cfRule type="expression" dxfId="3588" priority="3637">
      <formula>AND(BP56&gt;=5,EH56&lt;&gt;GetEquPower(C56,BJ56, CK56, FO56))</formula>
    </cfRule>
  </conditionalFormatting>
  <conditionalFormatting sqref="EI56">
    <cfRule type="expression" dxfId="3587" priority="3638">
      <formula>AND(BP56&gt;=6,EI56&lt;&gt;0, GetEquPower(C56,BJ56, CL56, FO56)=0)</formula>
    </cfRule>
    <cfRule type="expression" dxfId="3586" priority="3639">
      <formula>AND(BP56&gt;=6,EI56&lt;&gt;GetEquPower(C56,BJ56, CL56, FO56))</formula>
    </cfRule>
  </conditionalFormatting>
  <conditionalFormatting sqref="EO56">
    <cfRule type="expression" dxfId="3585" priority="3640">
      <formula>AND(BQ56&gt;=5,EO56&lt;&gt;0, GetEquPower(C56,BK56, CQ56, FP56)=0)</formula>
    </cfRule>
    <cfRule type="expression" dxfId="3584" priority="3641">
      <formula xml:space="preserve"> AND(BQ56&gt;=5,EO56&lt;&gt;GetEquPower(C56,BK56, CQ56, FP56))</formula>
    </cfRule>
  </conditionalFormatting>
  <conditionalFormatting sqref="EP56">
    <cfRule type="expression" dxfId="3583" priority="3642">
      <formula>AND(BQ56&gt;=6,EP56&lt;&gt;0, GetEquPower(C56,BK56, CR56, FP56)=0)</formula>
    </cfRule>
    <cfRule type="expression" dxfId="3582" priority="3643">
      <formula xml:space="preserve"> AND(BQ56&gt;=6,EP56&lt;&gt;GetEquPower(C56,BK56, CR56, FP56))</formula>
    </cfRule>
  </conditionalFormatting>
  <conditionalFormatting sqref="EV56">
    <cfRule type="expression" dxfId="3581" priority="3644">
      <formula>AND(BR56&gt;=5,EV56&lt;&gt;0, GetEquPower(C56,BL56, CW56, FQ56)=0)</formula>
    </cfRule>
    <cfRule type="expression" dxfId="3580" priority="3645">
      <formula>AND(BR56&gt;=5,EV56&lt;&gt;GetEquPower(C56,BL56, CW56, FQ56))</formula>
    </cfRule>
  </conditionalFormatting>
  <conditionalFormatting sqref="EW56">
    <cfRule type="expression" dxfId="3579" priority="3646">
      <formula>AND(BR56&gt;=6,EW56&lt;&gt;0, GetEquPower(C56,BL56, CX56, FQ56)=0)</formula>
    </cfRule>
    <cfRule type="expression" dxfId="3578" priority="3647">
      <formula>AND(BR56&gt;=6,EW56&lt;&gt;GetEquPower(C56,BL56, CX56, FQ56))</formula>
    </cfRule>
  </conditionalFormatting>
  <conditionalFormatting sqref="FC56">
    <cfRule type="expression" dxfId="3577" priority="3648">
      <formula>AND(BS56&gt;=5,FC56&lt;&gt;0, GetEquPower(C56,BM56, DC56, FR56)=0)</formula>
    </cfRule>
    <cfRule type="expression" dxfId="3576" priority="3649">
      <formula>AND(BS56&gt;=5,FC56&lt;&gt;GetEquPower(C56,BM56, DC56, FR56))</formula>
    </cfRule>
  </conditionalFormatting>
  <conditionalFormatting sqref="FD56">
    <cfRule type="expression" dxfId="3575" priority="3650">
      <formula>AND(BS56&gt;=6,FD56&lt;&gt;0, GetEquPower(C56,BM56, DD56, FR56)=0)</formula>
    </cfRule>
    <cfRule type="expression" dxfId="3574" priority="3651">
      <formula>AND(BS56&gt;=6,FD56&lt;&gt;GetEquPower(C56,BM56, DD56, FR56))</formula>
    </cfRule>
  </conditionalFormatting>
  <conditionalFormatting sqref="FJ56">
    <cfRule type="expression" dxfId="3573" priority="3652">
      <formula>AND(BT56&gt;=5,FJ56&lt;&gt;0, GetEquPower(C56,BN56, DI56, FS56)=0)</formula>
    </cfRule>
    <cfRule type="expression" dxfId="3572" priority="3653">
      <formula>AND(BT56&gt;=5,FJ56&lt;&gt;GetEquPower(C56,BN56, DI56, FS56))</formula>
    </cfRule>
  </conditionalFormatting>
  <conditionalFormatting sqref="FK56">
    <cfRule type="expression" dxfId="3571" priority="3654">
      <formula>AND(BT56&gt;=6,FK56&lt;&gt;0, GetEquPower(C56,BN56, DJ56, FS56)=0)</formula>
    </cfRule>
    <cfRule type="expression" dxfId="3570" priority="3655">
      <formula>AND(BT56&gt;=6,FK56&lt;&gt;GetEquPower(C56,BN56, DJ56, FS56))</formula>
    </cfRule>
  </conditionalFormatting>
  <conditionalFormatting sqref="F57">
    <cfRule type="expression" dxfId="3569" priority="3498">
      <formula>F57&lt;&gt;RIGHT(SUBSTITUTE(E57,".",""),LEN(F57))</formula>
    </cfRule>
  </conditionalFormatting>
  <conditionalFormatting sqref="X57">
    <cfRule type="expression" dxfId="3568" priority="3492">
      <formula xml:space="preserve"> NOT(ISLOGICAL($X$2))</formula>
    </cfRule>
    <cfRule type="expression" dxfId="3567" priority="3497">
      <formula>AND(X57=TRUE,W57=FALSE)</formula>
    </cfRule>
  </conditionalFormatting>
  <conditionalFormatting sqref="Y57">
    <cfRule type="expression" dxfId="3566" priority="3496">
      <formula>OR(AND(X57=FALSE,INT(Y57)&gt;0),AND(X57=TRUE,INT(Y57)&lt;=0))</formula>
    </cfRule>
  </conditionalFormatting>
  <conditionalFormatting sqref="AA57">
    <cfRule type="expression" dxfId="3565" priority="3495">
      <formula>AND(Z57=FALSE,AA57&gt;0)</formula>
    </cfRule>
  </conditionalFormatting>
  <conditionalFormatting sqref="BV57:HY57">
    <cfRule type="containsErrors" dxfId="3564" priority="3494">
      <formula>ISERROR(BV57)</formula>
    </cfRule>
  </conditionalFormatting>
  <conditionalFormatting sqref="W57">
    <cfRule type="expression" dxfId="3563" priority="3493">
      <formula xml:space="preserve"> NOT(ISLOGICAL(W57))</formula>
    </cfRule>
  </conditionalFormatting>
  <conditionalFormatting sqref="Z57">
    <cfRule type="expression" dxfId="3562" priority="3491">
      <formula>NOT(ISLOGICAL($Z$2))</formula>
    </cfRule>
  </conditionalFormatting>
  <conditionalFormatting sqref="AB57">
    <cfRule type="expression" dxfId="3561" priority="3490">
      <formula>NOT(ISLOGICAL($AB$2))</formula>
    </cfRule>
  </conditionalFormatting>
  <conditionalFormatting sqref="AC57">
    <cfRule type="expression" dxfId="3560" priority="3489">
      <formula>NOT(ISLOGICAL($AC$2))</formula>
    </cfRule>
  </conditionalFormatting>
  <conditionalFormatting sqref="B57:BU57">
    <cfRule type="containsErrors" dxfId="3559" priority="3488">
      <formula>ISERROR(B57)</formula>
    </cfRule>
  </conditionalFormatting>
  <conditionalFormatting sqref="I57">
    <cfRule type="expression" dxfId="3558" priority="3487">
      <formula>NOT(ISNUMBER($I$2))</formula>
    </cfRule>
  </conditionalFormatting>
  <conditionalFormatting sqref="D57">
    <cfRule type="expression" dxfId="3557" priority="3486">
      <formula>ISBLANK($D$2)</formula>
    </cfRule>
  </conditionalFormatting>
  <conditionalFormatting sqref="DW57">
    <cfRule type="expression" dxfId="3556" priority="3499">
      <formula>AND(BO57&gt;=1,DW57&lt;&gt;0, GetEquPower(C57,BI57, CA57, FN57)=0)</formula>
    </cfRule>
    <cfRule type="expression" dxfId="3555" priority="3500">
      <formula>AND(BO57&gt;=1,DW57&lt;&gt;GetEquPower(C57,BI57, CA57, FN57))</formula>
    </cfRule>
  </conditionalFormatting>
  <conditionalFormatting sqref="DX57">
    <cfRule type="expression" dxfId="3554" priority="3501">
      <formula>AND(BO57&gt;=2,DX57&lt;&gt;0, GetEquPower(C57,BI57, CB57, FN57)=0)</formula>
    </cfRule>
    <cfRule type="expression" dxfId="3553" priority="3502">
      <formula>AND(BO57&gt;=2,DX57&lt;&gt;GetEquPower(C57,BI57, CB57, FN57))</formula>
    </cfRule>
  </conditionalFormatting>
  <conditionalFormatting sqref="DY57">
    <cfRule type="expression" dxfId="3552" priority="3503">
      <formula>AND(BO57&gt;=3,DY57&lt;&gt;0, GetEquPower(C57,BI57, CC57, FN57)=0)</formula>
    </cfRule>
    <cfRule type="expression" dxfId="3551" priority="3504">
      <formula>AND(BO57&gt;=3,DY57&lt;&gt;GetEquPower(C57,BI57, CC57, FN57))</formula>
    </cfRule>
  </conditionalFormatting>
  <conditionalFormatting sqref="ED57">
    <cfRule type="expression" dxfId="3550" priority="3505">
      <formula>AND(BP57&gt;=1,ED57&lt;&gt;0, GetEquPower(C57,BJ57, CG57, FO57)=0)</formula>
    </cfRule>
    <cfRule type="expression" dxfId="3549" priority="3506">
      <formula>AND(BP57&gt;=1,ED57&lt;&gt;GetEquPower(C57,BJ57, CG57, FO57))</formula>
    </cfRule>
  </conditionalFormatting>
  <conditionalFormatting sqref="EE57">
    <cfRule type="expression" dxfId="3548" priority="3507">
      <formula>AND(BP57&gt;=2,EE57&lt;&gt;0, GetEquPower(C57,BJ57, CH57, FO57)=0)</formula>
    </cfRule>
    <cfRule type="expression" dxfId="3547" priority="3508">
      <formula>AND(BP57&gt;=2,EE57&lt;&gt;GetEquPower(C57,BJ57, CH57, FO57))</formula>
    </cfRule>
  </conditionalFormatting>
  <conditionalFormatting sqref="EF57">
    <cfRule type="expression" dxfId="3546" priority="3509">
      <formula>AND(BP57&gt;=3,EF57&lt;&gt;0, GetEquPower(C57,BJ57, CI57, FO57)=0)</formula>
    </cfRule>
    <cfRule type="expression" dxfId="3545" priority="3510">
      <formula>AND(BP57&gt;=3,EF57&lt;&gt;GetEquPower(C57,BJ57, CI57, FO57))</formula>
    </cfRule>
  </conditionalFormatting>
  <conditionalFormatting sqref="EK57">
    <cfRule type="expression" dxfId="3544" priority="3511">
      <formula>AND(BQ57&gt;=1,EK57&lt;&gt;0, GetEquPower(C57,BK57, CM57, FP57)=0)</formula>
    </cfRule>
    <cfRule type="expression" dxfId="3543" priority="3512">
      <formula>AND(BQ57&gt;=1,EK57&lt;&gt;GetEquPower(C57,BK57, CM57, FP57))</formula>
    </cfRule>
  </conditionalFormatting>
  <conditionalFormatting sqref="EL57">
    <cfRule type="expression" dxfId="3542" priority="3513">
      <formula>AND(BQ57&gt;=2,EL57&lt;&gt;0, GetEquPower(C57,BK57, CN57, FP57)=0)</formula>
    </cfRule>
    <cfRule type="expression" dxfId="3541" priority="3514">
      <formula xml:space="preserve"> AND(BQ57&gt;=2,EL57&lt;&gt;GetEquPower(C57,BK57, CN57, FP57))</formula>
    </cfRule>
  </conditionalFormatting>
  <conditionalFormatting sqref="EM57">
    <cfRule type="expression" dxfId="3540" priority="3515">
      <formula>AND(BQ57&gt;=3,EM57&lt;&gt;0, GetEquPower(C57,BK57, CO57, FP57)=0)</formula>
    </cfRule>
    <cfRule type="expression" dxfId="3539" priority="3516">
      <formula xml:space="preserve"> AND(BQ57&gt;=3,EM57&lt;&gt;GetEquPower(C57,BK57, CO57, FP57))</formula>
    </cfRule>
  </conditionalFormatting>
  <conditionalFormatting sqref="ER57">
    <cfRule type="expression" dxfId="3538" priority="3517">
      <formula>AND(BR57&gt;=1,ER57&lt;&gt;0, GetEquPower(C57,BL57, CS57, FQ57)=0)</formula>
    </cfRule>
    <cfRule type="expression" dxfId="3537" priority="3518">
      <formula>AND(BR57&gt;=1,ER57&lt;&gt;GetEquPower(C57,BL57, CS57, FQ57))</formula>
    </cfRule>
  </conditionalFormatting>
  <conditionalFormatting sqref="ES57">
    <cfRule type="expression" dxfId="3536" priority="3519">
      <formula>AND(BR57&gt;=2,ES57&lt;&gt;0, GetEquPower(C57,BL57, CT57, FQ57)=0)</formula>
    </cfRule>
    <cfRule type="expression" dxfId="3535" priority="3520">
      <formula>AND(BR57&gt;=2,ES57&lt;&gt;GetEquPower(C57,BL57, CT57, FQ57))</formula>
    </cfRule>
  </conditionalFormatting>
  <conditionalFormatting sqref="ET57">
    <cfRule type="expression" dxfId="3534" priority="3521">
      <formula>AND(BR57&gt;=3,ET57&lt;&gt;0, GetEquPower(C57,BL57, CU57, FQ57)=0)</formula>
    </cfRule>
    <cfRule type="expression" dxfId="3533" priority="3522">
      <formula>AND(BR57&gt;=3,ET57&lt;&gt;GetEquPower(C57,BL57, CU57, FQ57))</formula>
    </cfRule>
  </conditionalFormatting>
  <conditionalFormatting sqref="EY57">
    <cfRule type="expression" dxfId="3532" priority="3523">
      <formula>AND(BS57&gt;=1,EY57&lt;&gt;0, GetEquPower(C57,BM57, CY57, FR57)=0)</formula>
    </cfRule>
    <cfRule type="expression" dxfId="3531" priority="3524">
      <formula>AND(BS57&gt;=1,EY57&lt;&gt;GetEquPower(C57,BM57, CY57, FR57))</formula>
    </cfRule>
  </conditionalFormatting>
  <conditionalFormatting sqref="EZ57">
    <cfRule type="expression" dxfId="3530" priority="3525">
      <formula>AND(BS57&gt;=2,EZ57&lt;&gt;0, GetEquPower(C57,BM57, CZ57, FR57)=0)</formula>
    </cfRule>
    <cfRule type="expression" dxfId="3529" priority="3526">
      <formula>AND(BS57&gt;=2,EZ57&lt;&gt;GetEquPower(C57,BM57, CZ57, FR57))</formula>
    </cfRule>
  </conditionalFormatting>
  <conditionalFormatting sqref="FA57">
    <cfRule type="expression" dxfId="3528" priority="3527">
      <formula>AND(BS57&gt;=3,FA57&lt;&gt;0, GetEquPower(C57,BM57, DA57, FR57)=0)</formula>
    </cfRule>
    <cfRule type="expression" dxfId="3527" priority="3528">
      <formula>AND(BS57&gt;=3,FA57&lt;&gt;GetEquPower(C57,BM57, DA57, FR57))</formula>
    </cfRule>
  </conditionalFormatting>
  <conditionalFormatting sqref="FF57">
    <cfRule type="expression" dxfId="3526" priority="3529">
      <formula>AND(BT57&gt;=1,FF57&lt;&gt;0, GetEquPower(C57,BN57, DE57, FS57)=0)</formula>
    </cfRule>
    <cfRule type="expression" dxfId="3525" priority="3530">
      <formula>AND(BT57&gt;=1,FF57&lt;&gt;GetEquPower(C57,BN57, DE57, FS57))</formula>
    </cfRule>
  </conditionalFormatting>
  <conditionalFormatting sqref="FG57">
    <cfRule type="expression" dxfId="3524" priority="3531">
      <formula>AND(BT57&gt;=2,FG57&lt;&gt;0, GetEquPower(C57,BN57, DF57, FS57)=0)</formula>
    </cfRule>
    <cfRule type="expression" dxfId="3523" priority="3532">
      <formula>AND(BT57&gt;=2,FG57&lt;&gt;GetEquPower(C57,BN57, DF57, FS57))</formula>
    </cfRule>
  </conditionalFormatting>
  <conditionalFormatting sqref="FH57">
    <cfRule type="expression" dxfId="3522" priority="3533">
      <formula>AND(BT57&gt;=3,FH57&lt;&gt;0, GetEquPower(C57,BN57, DG57, FS57)=0)</formula>
    </cfRule>
    <cfRule type="expression" dxfId="3521" priority="3534">
      <formula>AND(BT57&gt;=3,FH57&lt;&gt;GetEquPower(C57,BN57, DG57, FS57))</formula>
    </cfRule>
  </conditionalFormatting>
  <conditionalFormatting sqref="DZ57">
    <cfRule type="expression" dxfId="3520" priority="3535">
      <formula>AND(BO57&gt;=4,DZ57&lt;&gt;0, GetEquPower(C57,BI57, CD57, FN57)=0)</formula>
    </cfRule>
    <cfRule type="expression" dxfId="3519" priority="3536">
      <formula>AND(BO57&gt;=4, DZ57&lt;&gt;GetEquPower(C57,BI57, CD57, FN57))</formula>
    </cfRule>
  </conditionalFormatting>
  <conditionalFormatting sqref="EG57">
    <cfRule type="expression" dxfId="3518" priority="3537">
      <formula>AND(BP57&gt;=4,EG57&lt;&gt;0, GetEquPower(C57,BJ57, CJ57, FO57)=0)</formula>
    </cfRule>
    <cfRule type="expression" dxfId="3517" priority="3538">
      <formula>AND(BP57&gt;=4,EG57&lt;&gt;GetEquPower(C57,BJ57, CJ57, FO57))</formula>
    </cfRule>
  </conditionalFormatting>
  <conditionalFormatting sqref="EN57">
    <cfRule type="expression" dxfId="3516" priority="3539">
      <formula>AND(BQ57&gt;=4,EN57&lt;&gt;0, GetEquPower(C57,BK57, CP57, FP57)=0)</formula>
    </cfRule>
    <cfRule type="expression" dxfId="3515" priority="3540">
      <formula xml:space="preserve"> AND(BQ57&gt;=4,EN57&lt;&gt;GetEquPower(C57,BK57, CP57, FP57))</formula>
    </cfRule>
  </conditionalFormatting>
  <conditionalFormatting sqref="EU57">
    <cfRule type="expression" dxfId="3514" priority="3541">
      <formula>AND(BR57&gt;=4,EU57&lt;&gt;0, GetEquPower(C57,BL57, CV57, FQ57)=0)</formula>
    </cfRule>
    <cfRule type="expression" dxfId="3513" priority="3542">
      <formula>AND(BR57&gt;=4,EU57&lt;&gt;GetEquPower(C57,BL57, CV57, FQ57))</formula>
    </cfRule>
  </conditionalFormatting>
  <conditionalFormatting sqref="FB57">
    <cfRule type="expression" dxfId="3512" priority="3543">
      <formula>AND(BS57&gt;=4,FB57&lt;&gt;0, GetEquPower(C57,BM57, DB57, FR57)=0)</formula>
    </cfRule>
    <cfRule type="expression" dxfId="3511" priority="3544">
      <formula>AND(BS57&gt;=4,FB57&lt;&gt;GetEquPower(C57,BM57, DB57, FR57))</formula>
    </cfRule>
  </conditionalFormatting>
  <conditionalFormatting sqref="FI57">
    <cfRule type="expression" dxfId="3510" priority="3545">
      <formula>AND(BT57&gt;=4,FI57&lt;&gt;0, GetEquPower(C57,BN57, DH57, FS57)=0)</formula>
    </cfRule>
    <cfRule type="expression" dxfId="3509" priority="3546">
      <formula>AND(BT57&gt;=4,FI57&lt;&gt;GetEquPower(C57,BN57, DH57, FS57))</formula>
    </cfRule>
  </conditionalFormatting>
  <conditionalFormatting sqref="EA57">
    <cfRule type="expression" dxfId="3508" priority="3547">
      <formula>AND(BO57&gt;=5,EA57&lt;&gt;0, GetEquPower(C57,BI57, CE57, FN57)=0)</formula>
    </cfRule>
    <cfRule type="expression" dxfId="3507" priority="3548">
      <formula>AND(BO57&gt;=5, EA57&lt;&gt;GetEquPower(C57,BI57, CE57, FN57))</formula>
    </cfRule>
  </conditionalFormatting>
  <conditionalFormatting sqref="EB57">
    <cfRule type="expression" dxfId="3506" priority="3549">
      <formula>AND(BO57&gt;=6,EB57&lt;&gt;0, GetEquPower(C57,BI57, CF57, FN57)=0)</formula>
    </cfRule>
    <cfRule type="expression" dxfId="3505" priority="3550">
      <formula>AND(BO57&gt;=6, EB57&lt;&gt;GetEquPower(C57,BI57, CF57, FN57))</formula>
    </cfRule>
  </conditionalFormatting>
  <conditionalFormatting sqref="EH57">
    <cfRule type="expression" dxfId="3504" priority="3551">
      <formula>AND(BP57&gt;=5,EH57&lt;&gt;0, GetEquPower(C57,BJ57, CK57, FO57)=0)</formula>
    </cfRule>
    <cfRule type="expression" dxfId="3503" priority="3552">
      <formula>AND(BP57&gt;=5,EH57&lt;&gt;GetEquPower(C57,BJ57, CK57, FO57))</formula>
    </cfRule>
  </conditionalFormatting>
  <conditionalFormatting sqref="EI57">
    <cfRule type="expression" dxfId="3502" priority="3553">
      <formula>AND(BP57&gt;=6,EI57&lt;&gt;0, GetEquPower(C57,BJ57, CL57, FO57)=0)</formula>
    </cfRule>
    <cfRule type="expression" dxfId="3501" priority="3554">
      <formula>AND(BP57&gt;=6,EI57&lt;&gt;GetEquPower(C57,BJ57, CL57, FO57))</formula>
    </cfRule>
  </conditionalFormatting>
  <conditionalFormatting sqref="EO57">
    <cfRule type="expression" dxfId="3500" priority="3555">
      <formula>AND(BQ57&gt;=5,EO57&lt;&gt;0, GetEquPower(C57,BK57, CQ57, FP57)=0)</formula>
    </cfRule>
    <cfRule type="expression" dxfId="3499" priority="3556">
      <formula xml:space="preserve"> AND(BQ57&gt;=5,EO57&lt;&gt;GetEquPower(C57,BK57, CQ57, FP57))</formula>
    </cfRule>
  </conditionalFormatting>
  <conditionalFormatting sqref="EP57">
    <cfRule type="expression" dxfId="3498" priority="3557">
      <formula>AND(BQ57&gt;=6,EP57&lt;&gt;0, GetEquPower(C57,BK57, CR57, FP57)=0)</formula>
    </cfRule>
    <cfRule type="expression" dxfId="3497" priority="3558">
      <formula xml:space="preserve"> AND(BQ57&gt;=6,EP57&lt;&gt;GetEquPower(C57,BK57, CR57, FP57))</formula>
    </cfRule>
  </conditionalFormatting>
  <conditionalFormatting sqref="EV57">
    <cfRule type="expression" dxfId="3496" priority="3559">
      <formula>AND(BR57&gt;=5,EV57&lt;&gt;0, GetEquPower(C57,BL57, CW57, FQ57)=0)</formula>
    </cfRule>
    <cfRule type="expression" dxfId="3495" priority="3560">
      <formula>AND(BR57&gt;=5,EV57&lt;&gt;GetEquPower(C57,BL57, CW57, FQ57))</formula>
    </cfRule>
  </conditionalFormatting>
  <conditionalFormatting sqref="EW57">
    <cfRule type="expression" dxfId="3494" priority="3561">
      <formula>AND(BR57&gt;=6,EW57&lt;&gt;0, GetEquPower(C57,BL57, CX57, FQ57)=0)</formula>
    </cfRule>
    <cfRule type="expression" dxfId="3493" priority="3562">
      <formula>AND(BR57&gt;=6,EW57&lt;&gt;GetEquPower(C57,BL57, CX57, FQ57))</formula>
    </cfRule>
  </conditionalFormatting>
  <conditionalFormatting sqref="FC57">
    <cfRule type="expression" dxfId="3492" priority="3563">
      <formula>AND(BS57&gt;=5,FC57&lt;&gt;0, GetEquPower(C57,BM57, DC57, FR57)=0)</formula>
    </cfRule>
    <cfRule type="expression" dxfId="3491" priority="3564">
      <formula>AND(BS57&gt;=5,FC57&lt;&gt;GetEquPower(C57,BM57, DC57, FR57))</formula>
    </cfRule>
  </conditionalFormatting>
  <conditionalFormatting sqref="FD57">
    <cfRule type="expression" dxfId="3490" priority="3565">
      <formula>AND(BS57&gt;=6,FD57&lt;&gt;0, GetEquPower(C57,BM57, DD57, FR57)=0)</formula>
    </cfRule>
    <cfRule type="expression" dxfId="3489" priority="3566">
      <formula>AND(BS57&gt;=6,FD57&lt;&gt;GetEquPower(C57,BM57, DD57, FR57))</formula>
    </cfRule>
  </conditionalFormatting>
  <conditionalFormatting sqref="FJ57">
    <cfRule type="expression" dxfId="3488" priority="3567">
      <formula>AND(BT57&gt;=5,FJ57&lt;&gt;0, GetEquPower(C57,BN57, DI57, FS57)=0)</formula>
    </cfRule>
    <cfRule type="expression" dxfId="3487" priority="3568">
      <formula>AND(BT57&gt;=5,FJ57&lt;&gt;GetEquPower(C57,BN57, DI57, FS57))</formula>
    </cfRule>
  </conditionalFormatting>
  <conditionalFormatting sqref="FK57">
    <cfRule type="expression" dxfId="3486" priority="3569">
      <formula>AND(BT57&gt;=6,FK57&lt;&gt;0, GetEquPower(C57,BN57, DJ57, FS57)=0)</formula>
    </cfRule>
    <cfRule type="expression" dxfId="3485" priority="3570">
      <formula>AND(BT57&gt;=6,FK57&lt;&gt;GetEquPower(C57,BN57, DJ57, FS57))</formula>
    </cfRule>
  </conditionalFormatting>
  <conditionalFormatting sqref="F58">
    <cfRule type="expression" dxfId="3484" priority="3413">
      <formula>F58&lt;&gt;RIGHT(SUBSTITUTE(E58,".",""),LEN(F58))</formula>
    </cfRule>
  </conditionalFormatting>
  <conditionalFormatting sqref="X58">
    <cfRule type="expression" dxfId="3483" priority="3407">
      <formula xml:space="preserve"> NOT(ISLOGICAL($X$2))</formula>
    </cfRule>
    <cfRule type="expression" dxfId="3482" priority="3412">
      <formula>AND(X58=TRUE,W58=FALSE)</formula>
    </cfRule>
  </conditionalFormatting>
  <conditionalFormatting sqref="Y58">
    <cfRule type="expression" dxfId="3481" priority="3411">
      <formula>OR(AND(X58=FALSE,INT(Y58)&gt;0),AND(X58=TRUE,INT(Y58)&lt;=0))</formula>
    </cfRule>
  </conditionalFormatting>
  <conditionalFormatting sqref="AA58">
    <cfRule type="expression" dxfId="3480" priority="3410">
      <formula>AND(Z58=FALSE,AA58&gt;0)</formula>
    </cfRule>
  </conditionalFormatting>
  <conditionalFormatting sqref="BV58:HY58">
    <cfRule type="containsErrors" dxfId="3479" priority="3409">
      <formula>ISERROR(BV58)</formula>
    </cfRule>
  </conditionalFormatting>
  <conditionalFormatting sqref="W58">
    <cfRule type="expression" dxfId="3478" priority="3408">
      <formula xml:space="preserve"> NOT(ISLOGICAL(W58))</formula>
    </cfRule>
  </conditionalFormatting>
  <conditionalFormatting sqref="Z58">
    <cfRule type="expression" dxfId="3477" priority="3406">
      <formula>NOT(ISLOGICAL($Z$2))</formula>
    </cfRule>
  </conditionalFormatting>
  <conditionalFormatting sqref="AB58">
    <cfRule type="expression" dxfId="3476" priority="3405">
      <formula>NOT(ISLOGICAL($AB$2))</formula>
    </cfRule>
  </conditionalFormatting>
  <conditionalFormatting sqref="AC58">
    <cfRule type="expression" dxfId="3475" priority="3404">
      <formula>NOT(ISLOGICAL($AC$2))</formula>
    </cfRule>
  </conditionalFormatting>
  <conditionalFormatting sqref="B58:BU58">
    <cfRule type="containsErrors" dxfId="3474" priority="3403">
      <formula>ISERROR(B58)</formula>
    </cfRule>
  </conditionalFormatting>
  <conditionalFormatting sqref="I58">
    <cfRule type="expression" dxfId="3473" priority="3402">
      <formula>NOT(ISNUMBER($I$2))</formula>
    </cfRule>
  </conditionalFormatting>
  <conditionalFormatting sqref="D58">
    <cfRule type="expression" dxfId="3472" priority="3401">
      <formula>ISBLANK($D$2)</formula>
    </cfRule>
  </conditionalFormatting>
  <conditionalFormatting sqref="DW58">
    <cfRule type="expression" dxfId="3471" priority="3414">
      <formula>AND(BO58&gt;=1,DW58&lt;&gt;0, GetEquPower(C58,BI58, CA58, FN58)=0)</formula>
    </cfRule>
    <cfRule type="expression" dxfId="3470" priority="3415">
      <formula>AND(BO58&gt;=1,DW58&lt;&gt;GetEquPower(C58,BI58, CA58, FN58))</formula>
    </cfRule>
  </conditionalFormatting>
  <conditionalFormatting sqref="DX58">
    <cfRule type="expression" dxfId="3469" priority="3416">
      <formula>AND(BO58&gt;=2,DX58&lt;&gt;0, GetEquPower(C58,BI58, CB58, FN58)=0)</formula>
    </cfRule>
    <cfRule type="expression" dxfId="3468" priority="3417">
      <formula>AND(BO58&gt;=2,DX58&lt;&gt;GetEquPower(C58,BI58, CB58, FN58))</formula>
    </cfRule>
  </conditionalFormatting>
  <conditionalFormatting sqref="DY58">
    <cfRule type="expression" dxfId="3467" priority="3418">
      <formula>AND(BO58&gt;=3,DY58&lt;&gt;0, GetEquPower(C58,BI58, CC58, FN58)=0)</formula>
    </cfRule>
    <cfRule type="expression" dxfId="3466" priority="3419">
      <formula>AND(BO58&gt;=3,DY58&lt;&gt;GetEquPower(C58,BI58, CC58, FN58))</formula>
    </cfRule>
  </conditionalFormatting>
  <conditionalFormatting sqref="ED58">
    <cfRule type="expression" dxfId="3465" priority="3420">
      <formula>AND(BP58&gt;=1,ED58&lt;&gt;0, GetEquPower(C58,BJ58, CG58, FO58)=0)</formula>
    </cfRule>
    <cfRule type="expression" dxfId="3464" priority="3421">
      <formula>AND(BP58&gt;=1,ED58&lt;&gt;GetEquPower(C58,BJ58, CG58, FO58))</formula>
    </cfRule>
  </conditionalFormatting>
  <conditionalFormatting sqref="EE58">
    <cfRule type="expression" dxfId="3463" priority="3422">
      <formula>AND(BP58&gt;=2,EE58&lt;&gt;0, GetEquPower(C58,BJ58, CH58, FO58)=0)</formula>
    </cfRule>
    <cfRule type="expression" dxfId="3462" priority="3423">
      <formula>AND(BP58&gt;=2,EE58&lt;&gt;GetEquPower(C58,BJ58, CH58, FO58))</formula>
    </cfRule>
  </conditionalFormatting>
  <conditionalFormatting sqref="EF58">
    <cfRule type="expression" dxfId="3461" priority="3424">
      <formula>AND(BP58&gt;=3,EF58&lt;&gt;0, GetEquPower(C58,BJ58, CI58, FO58)=0)</formula>
    </cfRule>
    <cfRule type="expression" dxfId="3460" priority="3425">
      <formula>AND(BP58&gt;=3,EF58&lt;&gt;GetEquPower(C58,BJ58, CI58, FO58))</formula>
    </cfRule>
  </conditionalFormatting>
  <conditionalFormatting sqref="EK58">
    <cfRule type="expression" dxfId="3459" priority="3426">
      <formula>AND(BQ58&gt;=1,EK58&lt;&gt;0, GetEquPower(C58,BK58, CM58, FP58)=0)</formula>
    </cfRule>
    <cfRule type="expression" dxfId="3458" priority="3427">
      <formula>AND(BQ58&gt;=1,EK58&lt;&gt;GetEquPower(C58,BK58, CM58, FP58))</formula>
    </cfRule>
  </conditionalFormatting>
  <conditionalFormatting sqref="EL58">
    <cfRule type="expression" dxfId="3457" priority="3428">
      <formula>AND(BQ58&gt;=2,EL58&lt;&gt;0, GetEquPower(C58,BK58, CN58, FP58)=0)</formula>
    </cfRule>
    <cfRule type="expression" dxfId="3456" priority="3429">
      <formula xml:space="preserve"> AND(BQ58&gt;=2,EL58&lt;&gt;GetEquPower(C58,BK58, CN58, FP58))</formula>
    </cfRule>
  </conditionalFormatting>
  <conditionalFormatting sqref="EM58">
    <cfRule type="expression" dxfId="3455" priority="3430">
      <formula>AND(BQ58&gt;=3,EM58&lt;&gt;0, GetEquPower(C58,BK58, CO58, FP58)=0)</formula>
    </cfRule>
    <cfRule type="expression" dxfId="3454" priority="3431">
      <formula xml:space="preserve"> AND(BQ58&gt;=3,EM58&lt;&gt;GetEquPower(C58,BK58, CO58, FP58))</formula>
    </cfRule>
  </conditionalFormatting>
  <conditionalFormatting sqref="ER58">
    <cfRule type="expression" dxfId="3453" priority="3432">
      <formula>AND(BR58&gt;=1,ER58&lt;&gt;0, GetEquPower(C58,BL58, CS58, FQ58)=0)</formula>
    </cfRule>
    <cfRule type="expression" dxfId="3452" priority="3433">
      <formula>AND(BR58&gt;=1,ER58&lt;&gt;GetEquPower(C58,BL58, CS58, FQ58))</formula>
    </cfRule>
  </conditionalFormatting>
  <conditionalFormatting sqref="ES58">
    <cfRule type="expression" dxfId="3451" priority="3434">
      <formula>AND(BR58&gt;=2,ES58&lt;&gt;0, GetEquPower(C58,BL58, CT58, FQ58)=0)</formula>
    </cfRule>
    <cfRule type="expression" dxfId="3450" priority="3435">
      <formula>AND(BR58&gt;=2,ES58&lt;&gt;GetEquPower(C58,BL58, CT58, FQ58))</formula>
    </cfRule>
  </conditionalFormatting>
  <conditionalFormatting sqref="ET58">
    <cfRule type="expression" dxfId="3449" priority="3436">
      <formula>AND(BR58&gt;=3,ET58&lt;&gt;0, GetEquPower(C58,BL58, CU58, FQ58)=0)</formula>
    </cfRule>
    <cfRule type="expression" dxfId="3448" priority="3437">
      <formula>AND(BR58&gt;=3,ET58&lt;&gt;GetEquPower(C58,BL58, CU58, FQ58))</formula>
    </cfRule>
  </conditionalFormatting>
  <conditionalFormatting sqref="EY58">
    <cfRule type="expression" dxfId="3447" priority="3438">
      <formula>AND(BS58&gt;=1,EY58&lt;&gt;0, GetEquPower(C58,BM58, CY58, FR58)=0)</formula>
    </cfRule>
    <cfRule type="expression" dxfId="3446" priority="3439">
      <formula>AND(BS58&gt;=1,EY58&lt;&gt;GetEquPower(C58,BM58, CY58, FR58))</formula>
    </cfRule>
  </conditionalFormatting>
  <conditionalFormatting sqref="EZ58">
    <cfRule type="expression" dxfId="3445" priority="3440">
      <formula>AND(BS58&gt;=2,EZ58&lt;&gt;0, GetEquPower(C58,BM58, CZ58, FR58)=0)</formula>
    </cfRule>
    <cfRule type="expression" dxfId="3444" priority="3441">
      <formula>AND(BS58&gt;=2,EZ58&lt;&gt;GetEquPower(C58,BM58, CZ58, FR58))</formula>
    </cfRule>
  </conditionalFormatting>
  <conditionalFormatting sqref="FA58">
    <cfRule type="expression" dxfId="3443" priority="3442">
      <formula>AND(BS58&gt;=3,FA58&lt;&gt;0, GetEquPower(C58,BM58, DA58, FR58)=0)</formula>
    </cfRule>
    <cfRule type="expression" dxfId="3442" priority="3443">
      <formula>AND(BS58&gt;=3,FA58&lt;&gt;GetEquPower(C58,BM58, DA58, FR58))</formula>
    </cfRule>
  </conditionalFormatting>
  <conditionalFormatting sqref="FF58">
    <cfRule type="expression" dxfId="3441" priority="3444">
      <formula>AND(BT58&gt;=1,FF58&lt;&gt;0, GetEquPower(C58,BN58, DE58, FS58)=0)</formula>
    </cfRule>
    <cfRule type="expression" dxfId="3440" priority="3445">
      <formula>AND(BT58&gt;=1,FF58&lt;&gt;GetEquPower(C58,BN58, DE58, FS58))</formula>
    </cfRule>
  </conditionalFormatting>
  <conditionalFormatting sqref="FG58">
    <cfRule type="expression" dxfId="3439" priority="3446">
      <formula>AND(BT58&gt;=2,FG58&lt;&gt;0, GetEquPower(C58,BN58, DF58, FS58)=0)</formula>
    </cfRule>
    <cfRule type="expression" dxfId="3438" priority="3447">
      <formula>AND(BT58&gt;=2,FG58&lt;&gt;GetEquPower(C58,BN58, DF58, FS58))</formula>
    </cfRule>
  </conditionalFormatting>
  <conditionalFormatting sqref="FH58">
    <cfRule type="expression" dxfId="3437" priority="3448">
      <formula>AND(BT58&gt;=3,FH58&lt;&gt;0, GetEquPower(C58,BN58, DG58, FS58)=0)</formula>
    </cfRule>
    <cfRule type="expression" dxfId="3436" priority="3449">
      <formula>AND(BT58&gt;=3,FH58&lt;&gt;GetEquPower(C58,BN58, DG58, FS58))</formula>
    </cfRule>
  </conditionalFormatting>
  <conditionalFormatting sqref="DZ58">
    <cfRule type="expression" dxfId="3435" priority="3450">
      <formula>AND(BO58&gt;=4,DZ58&lt;&gt;0, GetEquPower(C58,BI58, CD58, FN58)=0)</formula>
    </cfRule>
    <cfRule type="expression" dxfId="3434" priority="3451">
      <formula>AND(BO58&gt;=4, DZ58&lt;&gt;GetEquPower(C58,BI58, CD58, FN58))</formula>
    </cfRule>
  </conditionalFormatting>
  <conditionalFormatting sqref="EG58">
    <cfRule type="expression" dxfId="3433" priority="3452">
      <formula>AND(BP58&gt;=4,EG58&lt;&gt;0, GetEquPower(C58,BJ58, CJ58, FO58)=0)</formula>
    </cfRule>
    <cfRule type="expression" dxfId="3432" priority="3453">
      <formula>AND(BP58&gt;=4,EG58&lt;&gt;GetEquPower(C58,BJ58, CJ58, FO58))</formula>
    </cfRule>
  </conditionalFormatting>
  <conditionalFormatting sqref="EN58">
    <cfRule type="expression" dxfId="3431" priority="3454">
      <formula>AND(BQ58&gt;=4,EN58&lt;&gt;0, GetEquPower(C58,BK58, CP58, FP58)=0)</formula>
    </cfRule>
    <cfRule type="expression" dxfId="3430" priority="3455">
      <formula xml:space="preserve"> AND(BQ58&gt;=4,EN58&lt;&gt;GetEquPower(C58,BK58, CP58, FP58))</formula>
    </cfRule>
  </conditionalFormatting>
  <conditionalFormatting sqref="EU58">
    <cfRule type="expression" dxfId="3429" priority="3456">
      <formula>AND(BR58&gt;=4,EU58&lt;&gt;0, GetEquPower(C58,BL58, CV58, FQ58)=0)</formula>
    </cfRule>
    <cfRule type="expression" dxfId="3428" priority="3457">
      <formula>AND(BR58&gt;=4,EU58&lt;&gt;GetEquPower(C58,BL58, CV58, FQ58))</formula>
    </cfRule>
  </conditionalFormatting>
  <conditionalFormatting sqref="FB58">
    <cfRule type="expression" dxfId="3427" priority="3458">
      <formula>AND(BS58&gt;=4,FB58&lt;&gt;0, GetEquPower(C58,BM58, DB58, FR58)=0)</formula>
    </cfRule>
    <cfRule type="expression" dxfId="3426" priority="3459">
      <formula>AND(BS58&gt;=4,FB58&lt;&gt;GetEquPower(C58,BM58, DB58, FR58))</formula>
    </cfRule>
  </conditionalFormatting>
  <conditionalFormatting sqref="FI58">
    <cfRule type="expression" dxfId="3425" priority="3460">
      <formula>AND(BT58&gt;=4,FI58&lt;&gt;0, GetEquPower(C58,BN58, DH58, FS58)=0)</formula>
    </cfRule>
    <cfRule type="expression" dxfId="3424" priority="3461">
      <formula>AND(BT58&gt;=4,FI58&lt;&gt;GetEquPower(C58,BN58, DH58, FS58))</formula>
    </cfRule>
  </conditionalFormatting>
  <conditionalFormatting sqref="EA58">
    <cfRule type="expression" dxfId="3423" priority="3462">
      <formula>AND(BO58&gt;=5,EA58&lt;&gt;0, GetEquPower(C58,BI58, CE58, FN58)=0)</formula>
    </cfRule>
    <cfRule type="expression" dxfId="3422" priority="3463">
      <formula>AND(BO58&gt;=5, EA58&lt;&gt;GetEquPower(C58,BI58, CE58, FN58))</formula>
    </cfRule>
  </conditionalFormatting>
  <conditionalFormatting sqref="EB58">
    <cfRule type="expression" dxfId="3421" priority="3464">
      <formula>AND(BO58&gt;=6,EB58&lt;&gt;0, GetEquPower(C58,BI58, CF58, FN58)=0)</formula>
    </cfRule>
    <cfRule type="expression" dxfId="3420" priority="3465">
      <formula>AND(BO58&gt;=6, EB58&lt;&gt;GetEquPower(C58,BI58, CF58, FN58))</formula>
    </cfRule>
  </conditionalFormatting>
  <conditionalFormatting sqref="EH58">
    <cfRule type="expression" dxfId="3419" priority="3466">
      <formula>AND(BP58&gt;=5,EH58&lt;&gt;0, GetEquPower(C58,BJ58, CK58, FO58)=0)</formula>
    </cfRule>
    <cfRule type="expression" dxfId="3418" priority="3467">
      <formula>AND(BP58&gt;=5,EH58&lt;&gt;GetEquPower(C58,BJ58, CK58, FO58))</formula>
    </cfRule>
  </conditionalFormatting>
  <conditionalFormatting sqref="EI58">
    <cfRule type="expression" dxfId="3417" priority="3468">
      <formula>AND(BP58&gt;=6,EI58&lt;&gt;0, GetEquPower(C58,BJ58, CL58, FO58)=0)</formula>
    </cfRule>
    <cfRule type="expression" dxfId="3416" priority="3469">
      <formula>AND(BP58&gt;=6,EI58&lt;&gt;GetEquPower(C58,BJ58, CL58, FO58))</formula>
    </cfRule>
  </conditionalFormatting>
  <conditionalFormatting sqref="EO58">
    <cfRule type="expression" dxfId="3415" priority="3470">
      <formula>AND(BQ58&gt;=5,EO58&lt;&gt;0, GetEquPower(C58,BK58, CQ58, FP58)=0)</formula>
    </cfRule>
    <cfRule type="expression" dxfId="3414" priority="3471">
      <formula xml:space="preserve"> AND(BQ58&gt;=5,EO58&lt;&gt;GetEquPower(C58,BK58, CQ58, FP58))</formula>
    </cfRule>
  </conditionalFormatting>
  <conditionalFormatting sqref="EP58">
    <cfRule type="expression" dxfId="3413" priority="3472">
      <formula>AND(BQ58&gt;=6,EP58&lt;&gt;0, GetEquPower(C58,BK58, CR58, FP58)=0)</formula>
    </cfRule>
    <cfRule type="expression" dxfId="3412" priority="3473">
      <formula xml:space="preserve"> AND(BQ58&gt;=6,EP58&lt;&gt;GetEquPower(C58,BK58, CR58, FP58))</formula>
    </cfRule>
  </conditionalFormatting>
  <conditionalFormatting sqref="EV58">
    <cfRule type="expression" dxfId="3411" priority="3474">
      <formula>AND(BR58&gt;=5,EV58&lt;&gt;0, GetEquPower(C58,BL58, CW58, FQ58)=0)</formula>
    </cfRule>
    <cfRule type="expression" dxfId="3410" priority="3475">
      <formula>AND(BR58&gt;=5,EV58&lt;&gt;GetEquPower(C58,BL58, CW58, FQ58))</formula>
    </cfRule>
  </conditionalFormatting>
  <conditionalFormatting sqref="EW58">
    <cfRule type="expression" dxfId="3409" priority="3476">
      <formula>AND(BR58&gt;=6,EW58&lt;&gt;0, GetEquPower(C58,BL58, CX58, FQ58)=0)</formula>
    </cfRule>
    <cfRule type="expression" dxfId="3408" priority="3477">
      <formula>AND(BR58&gt;=6,EW58&lt;&gt;GetEquPower(C58,BL58, CX58, FQ58))</formula>
    </cfRule>
  </conditionalFormatting>
  <conditionalFormatting sqref="FC58">
    <cfRule type="expression" dxfId="3407" priority="3478">
      <formula>AND(BS58&gt;=5,FC58&lt;&gt;0, GetEquPower(C58,BM58, DC58, FR58)=0)</formula>
    </cfRule>
    <cfRule type="expression" dxfId="3406" priority="3479">
      <formula>AND(BS58&gt;=5,FC58&lt;&gt;GetEquPower(C58,BM58, DC58, FR58))</formula>
    </cfRule>
  </conditionalFormatting>
  <conditionalFormatting sqref="FD58">
    <cfRule type="expression" dxfId="3405" priority="3480">
      <formula>AND(BS58&gt;=6,FD58&lt;&gt;0, GetEquPower(C58,BM58, DD58, FR58)=0)</formula>
    </cfRule>
    <cfRule type="expression" dxfId="3404" priority="3481">
      <formula>AND(BS58&gt;=6,FD58&lt;&gt;GetEquPower(C58,BM58, DD58, FR58))</formula>
    </cfRule>
  </conditionalFormatting>
  <conditionalFormatting sqref="FJ58">
    <cfRule type="expression" dxfId="3403" priority="3482">
      <formula>AND(BT58&gt;=5,FJ58&lt;&gt;0, GetEquPower(C58,BN58, DI58, FS58)=0)</formula>
    </cfRule>
    <cfRule type="expression" dxfId="3402" priority="3483">
      <formula>AND(BT58&gt;=5,FJ58&lt;&gt;GetEquPower(C58,BN58, DI58, FS58))</formula>
    </cfRule>
  </conditionalFormatting>
  <conditionalFormatting sqref="FK58">
    <cfRule type="expression" dxfId="3401" priority="3484">
      <formula>AND(BT58&gt;=6,FK58&lt;&gt;0, GetEquPower(C58,BN58, DJ58, FS58)=0)</formula>
    </cfRule>
    <cfRule type="expression" dxfId="3400" priority="3485">
      <formula>AND(BT58&gt;=6,FK58&lt;&gt;GetEquPower(C58,BN58, DJ58, FS58))</formula>
    </cfRule>
  </conditionalFormatting>
  <conditionalFormatting sqref="F59">
    <cfRule type="expression" dxfId="3399" priority="3328">
      <formula>F59&lt;&gt;RIGHT(SUBSTITUTE(E59,".",""),LEN(F59))</formula>
    </cfRule>
  </conditionalFormatting>
  <conditionalFormatting sqref="X59">
    <cfRule type="expression" dxfId="3398" priority="3322">
      <formula xml:space="preserve"> NOT(ISLOGICAL($X$2))</formula>
    </cfRule>
    <cfRule type="expression" dxfId="3397" priority="3327">
      <formula>AND(X59=TRUE,W59=FALSE)</formula>
    </cfRule>
  </conditionalFormatting>
  <conditionalFormatting sqref="Y59">
    <cfRule type="expression" dxfId="3396" priority="3326">
      <formula>OR(AND(X59=FALSE,INT(Y59)&gt;0),AND(X59=TRUE,INT(Y59)&lt;=0))</formula>
    </cfRule>
  </conditionalFormatting>
  <conditionalFormatting sqref="AA59">
    <cfRule type="expression" dxfId="3395" priority="3325">
      <formula>AND(Z59=FALSE,AA59&gt;0)</formula>
    </cfRule>
  </conditionalFormatting>
  <conditionalFormatting sqref="BV59:HY59">
    <cfRule type="containsErrors" dxfId="3394" priority="3324">
      <formula>ISERROR(BV59)</formula>
    </cfRule>
  </conditionalFormatting>
  <conditionalFormatting sqref="W59">
    <cfRule type="expression" dxfId="3393" priority="3323">
      <formula xml:space="preserve"> NOT(ISLOGICAL(W59))</formula>
    </cfRule>
  </conditionalFormatting>
  <conditionalFormatting sqref="Z59">
    <cfRule type="expression" dxfId="3392" priority="3321">
      <formula>NOT(ISLOGICAL($Z$2))</formula>
    </cfRule>
  </conditionalFormatting>
  <conditionalFormatting sqref="AB59">
    <cfRule type="expression" dxfId="3391" priority="3320">
      <formula>NOT(ISLOGICAL($AB$2))</formula>
    </cfRule>
  </conditionalFormatting>
  <conditionalFormatting sqref="AC59">
    <cfRule type="expression" dxfId="3390" priority="3319">
      <formula>NOT(ISLOGICAL($AC$2))</formula>
    </cfRule>
  </conditionalFormatting>
  <conditionalFormatting sqref="B59:BU59">
    <cfRule type="containsErrors" dxfId="3389" priority="3318">
      <formula>ISERROR(B59)</formula>
    </cfRule>
  </conditionalFormatting>
  <conditionalFormatting sqref="I59">
    <cfRule type="expression" dxfId="3388" priority="3317">
      <formula>NOT(ISNUMBER($I$2))</formula>
    </cfRule>
  </conditionalFormatting>
  <conditionalFormatting sqref="D59">
    <cfRule type="expression" dxfId="3387" priority="3316">
      <formula>ISBLANK($D$2)</formula>
    </cfRule>
  </conditionalFormatting>
  <conditionalFormatting sqref="DW59">
    <cfRule type="expression" dxfId="3386" priority="3329">
      <formula>AND(BO59&gt;=1,DW59&lt;&gt;0, GetEquPower(C59,BI59, CA59, FN59)=0)</formula>
    </cfRule>
    <cfRule type="expression" dxfId="3385" priority="3330">
      <formula>AND(BO59&gt;=1,DW59&lt;&gt;GetEquPower(C59,BI59, CA59, FN59))</formula>
    </cfRule>
  </conditionalFormatting>
  <conditionalFormatting sqref="DX59">
    <cfRule type="expression" dxfId="3384" priority="3331">
      <formula>AND(BO59&gt;=2,DX59&lt;&gt;0, GetEquPower(C59,BI59, CB59, FN59)=0)</formula>
    </cfRule>
    <cfRule type="expression" dxfId="3383" priority="3332">
      <formula>AND(BO59&gt;=2,DX59&lt;&gt;GetEquPower(C59,BI59, CB59, FN59))</formula>
    </cfRule>
  </conditionalFormatting>
  <conditionalFormatting sqref="DY59">
    <cfRule type="expression" dxfId="3382" priority="3333">
      <formula>AND(BO59&gt;=3,DY59&lt;&gt;0, GetEquPower(C59,BI59, CC59, FN59)=0)</formula>
    </cfRule>
    <cfRule type="expression" dxfId="3381" priority="3334">
      <formula>AND(BO59&gt;=3,DY59&lt;&gt;GetEquPower(C59,BI59, CC59, FN59))</formula>
    </cfRule>
  </conditionalFormatting>
  <conditionalFormatting sqref="ED59">
    <cfRule type="expression" dxfId="3380" priority="3335">
      <formula>AND(BP59&gt;=1,ED59&lt;&gt;0, GetEquPower(C59,BJ59, CG59, FO59)=0)</formula>
    </cfRule>
    <cfRule type="expression" dxfId="3379" priority="3336">
      <formula>AND(BP59&gt;=1,ED59&lt;&gt;GetEquPower(C59,BJ59, CG59, FO59))</formula>
    </cfRule>
  </conditionalFormatting>
  <conditionalFormatting sqref="EE59">
    <cfRule type="expression" dxfId="3378" priority="3337">
      <formula>AND(BP59&gt;=2,EE59&lt;&gt;0, GetEquPower(C59,BJ59, CH59, FO59)=0)</formula>
    </cfRule>
    <cfRule type="expression" dxfId="3377" priority="3338">
      <formula>AND(BP59&gt;=2,EE59&lt;&gt;GetEquPower(C59,BJ59, CH59, FO59))</formula>
    </cfRule>
  </conditionalFormatting>
  <conditionalFormatting sqref="EF59">
    <cfRule type="expression" dxfId="3376" priority="3339">
      <formula>AND(BP59&gt;=3,EF59&lt;&gt;0, GetEquPower(C59,BJ59, CI59, FO59)=0)</formula>
    </cfRule>
    <cfRule type="expression" dxfId="3375" priority="3340">
      <formula>AND(BP59&gt;=3,EF59&lt;&gt;GetEquPower(C59,BJ59, CI59, FO59))</formula>
    </cfRule>
  </conditionalFormatting>
  <conditionalFormatting sqref="EK59">
    <cfRule type="expression" dxfId="3374" priority="3341">
      <formula>AND(BQ59&gt;=1,EK59&lt;&gt;0, GetEquPower(C59,BK59, CM59, FP59)=0)</formula>
    </cfRule>
    <cfRule type="expression" dxfId="3373" priority="3342">
      <formula>AND(BQ59&gt;=1,EK59&lt;&gt;GetEquPower(C59,BK59, CM59, FP59))</formula>
    </cfRule>
  </conditionalFormatting>
  <conditionalFormatting sqref="EL59">
    <cfRule type="expression" dxfId="3372" priority="3343">
      <formula>AND(BQ59&gt;=2,EL59&lt;&gt;0, GetEquPower(C59,BK59, CN59, FP59)=0)</formula>
    </cfRule>
    <cfRule type="expression" dxfId="3371" priority="3344">
      <formula xml:space="preserve"> AND(BQ59&gt;=2,EL59&lt;&gt;GetEquPower(C59,BK59, CN59, FP59))</formula>
    </cfRule>
  </conditionalFormatting>
  <conditionalFormatting sqref="EM59">
    <cfRule type="expression" dxfId="3370" priority="3345">
      <formula>AND(BQ59&gt;=3,EM59&lt;&gt;0, GetEquPower(C59,BK59, CO59, FP59)=0)</formula>
    </cfRule>
    <cfRule type="expression" dxfId="3369" priority="3346">
      <formula xml:space="preserve"> AND(BQ59&gt;=3,EM59&lt;&gt;GetEquPower(C59,BK59, CO59, FP59))</formula>
    </cfRule>
  </conditionalFormatting>
  <conditionalFormatting sqref="ER59">
    <cfRule type="expression" dxfId="3368" priority="3347">
      <formula>AND(BR59&gt;=1,ER59&lt;&gt;0, GetEquPower(C59,BL59, CS59, FQ59)=0)</formula>
    </cfRule>
    <cfRule type="expression" dxfId="3367" priority="3348">
      <formula>AND(BR59&gt;=1,ER59&lt;&gt;GetEquPower(C59,BL59, CS59, FQ59))</formula>
    </cfRule>
  </conditionalFormatting>
  <conditionalFormatting sqref="ES59">
    <cfRule type="expression" dxfId="3366" priority="3349">
      <formula>AND(BR59&gt;=2,ES59&lt;&gt;0, GetEquPower(C59,BL59, CT59, FQ59)=0)</formula>
    </cfRule>
    <cfRule type="expression" dxfId="3365" priority="3350">
      <formula>AND(BR59&gt;=2,ES59&lt;&gt;GetEquPower(C59,BL59, CT59, FQ59))</formula>
    </cfRule>
  </conditionalFormatting>
  <conditionalFormatting sqref="ET59">
    <cfRule type="expression" dxfId="3364" priority="3351">
      <formula>AND(BR59&gt;=3,ET59&lt;&gt;0, GetEquPower(C59,BL59, CU59, FQ59)=0)</formula>
    </cfRule>
    <cfRule type="expression" dxfId="3363" priority="3352">
      <formula>AND(BR59&gt;=3,ET59&lt;&gt;GetEquPower(C59,BL59, CU59, FQ59))</formula>
    </cfRule>
  </conditionalFormatting>
  <conditionalFormatting sqref="EY59">
    <cfRule type="expression" dxfId="3362" priority="3353">
      <formula>AND(BS59&gt;=1,EY59&lt;&gt;0, GetEquPower(C59,BM59, CY59, FR59)=0)</formula>
    </cfRule>
    <cfRule type="expression" dxfId="3361" priority="3354">
      <formula>AND(BS59&gt;=1,EY59&lt;&gt;GetEquPower(C59,BM59, CY59, FR59))</formula>
    </cfRule>
  </conditionalFormatting>
  <conditionalFormatting sqref="EZ59">
    <cfRule type="expression" dxfId="3360" priority="3355">
      <formula>AND(BS59&gt;=2,EZ59&lt;&gt;0, GetEquPower(C59,BM59, CZ59, FR59)=0)</formula>
    </cfRule>
    <cfRule type="expression" dxfId="3359" priority="3356">
      <formula>AND(BS59&gt;=2,EZ59&lt;&gt;GetEquPower(C59,BM59, CZ59, FR59))</formula>
    </cfRule>
  </conditionalFormatting>
  <conditionalFormatting sqref="FA59">
    <cfRule type="expression" dxfId="3358" priority="3357">
      <formula>AND(BS59&gt;=3,FA59&lt;&gt;0, GetEquPower(C59,BM59, DA59, FR59)=0)</formula>
    </cfRule>
    <cfRule type="expression" dxfId="3357" priority="3358">
      <formula>AND(BS59&gt;=3,FA59&lt;&gt;GetEquPower(C59,BM59, DA59, FR59))</formula>
    </cfRule>
  </conditionalFormatting>
  <conditionalFormatting sqref="FF59">
    <cfRule type="expression" dxfId="3356" priority="3359">
      <formula>AND(BT59&gt;=1,FF59&lt;&gt;0, GetEquPower(C59,BN59, DE59, FS59)=0)</formula>
    </cfRule>
    <cfRule type="expression" dxfId="3355" priority="3360">
      <formula>AND(BT59&gt;=1,FF59&lt;&gt;GetEquPower(C59,BN59, DE59, FS59))</formula>
    </cfRule>
  </conditionalFormatting>
  <conditionalFormatting sqref="FG59">
    <cfRule type="expression" dxfId="3354" priority="3361">
      <formula>AND(BT59&gt;=2,FG59&lt;&gt;0, GetEquPower(C59,BN59, DF59, FS59)=0)</formula>
    </cfRule>
    <cfRule type="expression" dxfId="3353" priority="3362">
      <formula>AND(BT59&gt;=2,FG59&lt;&gt;GetEquPower(C59,BN59, DF59, FS59))</formula>
    </cfRule>
  </conditionalFormatting>
  <conditionalFormatting sqref="FH59">
    <cfRule type="expression" dxfId="3352" priority="3363">
      <formula>AND(BT59&gt;=3,FH59&lt;&gt;0, GetEquPower(C59,BN59, DG59, FS59)=0)</formula>
    </cfRule>
    <cfRule type="expression" dxfId="3351" priority="3364">
      <formula>AND(BT59&gt;=3,FH59&lt;&gt;GetEquPower(C59,BN59, DG59, FS59))</formula>
    </cfRule>
  </conditionalFormatting>
  <conditionalFormatting sqref="DZ59">
    <cfRule type="expression" dxfId="3350" priority="3365">
      <formula>AND(BO59&gt;=4,DZ59&lt;&gt;0, GetEquPower(C59,BI59, CD59, FN59)=0)</formula>
    </cfRule>
    <cfRule type="expression" dxfId="3349" priority="3366">
      <formula>AND(BO59&gt;=4, DZ59&lt;&gt;GetEquPower(C59,BI59, CD59, FN59))</formula>
    </cfRule>
  </conditionalFormatting>
  <conditionalFormatting sqref="EG59">
    <cfRule type="expression" dxfId="3348" priority="3367">
      <formula>AND(BP59&gt;=4,EG59&lt;&gt;0, GetEquPower(C59,BJ59, CJ59, FO59)=0)</formula>
    </cfRule>
    <cfRule type="expression" dxfId="3347" priority="3368">
      <formula>AND(BP59&gt;=4,EG59&lt;&gt;GetEquPower(C59,BJ59, CJ59, FO59))</formula>
    </cfRule>
  </conditionalFormatting>
  <conditionalFormatting sqref="EN59">
    <cfRule type="expression" dxfId="3346" priority="3369">
      <formula>AND(BQ59&gt;=4,EN59&lt;&gt;0, GetEquPower(C59,BK59, CP59, FP59)=0)</formula>
    </cfRule>
    <cfRule type="expression" dxfId="3345" priority="3370">
      <formula xml:space="preserve"> AND(BQ59&gt;=4,EN59&lt;&gt;GetEquPower(C59,BK59, CP59, FP59))</formula>
    </cfRule>
  </conditionalFormatting>
  <conditionalFormatting sqref="EU59">
    <cfRule type="expression" dxfId="3344" priority="3371">
      <formula>AND(BR59&gt;=4,EU59&lt;&gt;0, GetEquPower(C59,BL59, CV59, FQ59)=0)</formula>
    </cfRule>
    <cfRule type="expression" dxfId="3343" priority="3372">
      <formula>AND(BR59&gt;=4,EU59&lt;&gt;GetEquPower(C59,BL59, CV59, FQ59))</formula>
    </cfRule>
  </conditionalFormatting>
  <conditionalFormatting sqref="FB59">
    <cfRule type="expression" dxfId="3342" priority="3373">
      <formula>AND(BS59&gt;=4,FB59&lt;&gt;0, GetEquPower(C59,BM59, DB59, FR59)=0)</formula>
    </cfRule>
    <cfRule type="expression" dxfId="3341" priority="3374">
      <formula>AND(BS59&gt;=4,FB59&lt;&gt;GetEquPower(C59,BM59, DB59, FR59))</formula>
    </cfRule>
  </conditionalFormatting>
  <conditionalFormatting sqref="FI59">
    <cfRule type="expression" dxfId="3340" priority="3375">
      <formula>AND(BT59&gt;=4,FI59&lt;&gt;0, GetEquPower(C59,BN59, DH59, FS59)=0)</formula>
    </cfRule>
    <cfRule type="expression" dxfId="3339" priority="3376">
      <formula>AND(BT59&gt;=4,FI59&lt;&gt;GetEquPower(C59,BN59, DH59, FS59))</formula>
    </cfRule>
  </conditionalFormatting>
  <conditionalFormatting sqref="EA59">
    <cfRule type="expression" dxfId="3338" priority="3377">
      <formula>AND(BO59&gt;=5,EA59&lt;&gt;0, GetEquPower(C59,BI59, CE59, FN59)=0)</formula>
    </cfRule>
    <cfRule type="expression" dxfId="3337" priority="3378">
      <formula>AND(BO59&gt;=5, EA59&lt;&gt;GetEquPower(C59,BI59, CE59, FN59))</formula>
    </cfRule>
  </conditionalFormatting>
  <conditionalFormatting sqref="EB59">
    <cfRule type="expression" dxfId="3336" priority="3379">
      <formula>AND(BO59&gt;=6,EB59&lt;&gt;0, GetEquPower(C59,BI59, CF59, FN59)=0)</formula>
    </cfRule>
    <cfRule type="expression" dxfId="3335" priority="3380">
      <formula>AND(BO59&gt;=6, EB59&lt;&gt;GetEquPower(C59,BI59, CF59, FN59))</formula>
    </cfRule>
  </conditionalFormatting>
  <conditionalFormatting sqref="EH59">
    <cfRule type="expression" dxfId="3334" priority="3381">
      <formula>AND(BP59&gt;=5,EH59&lt;&gt;0, GetEquPower(C59,BJ59, CK59, FO59)=0)</formula>
    </cfRule>
    <cfRule type="expression" dxfId="3333" priority="3382">
      <formula>AND(BP59&gt;=5,EH59&lt;&gt;GetEquPower(C59,BJ59, CK59, FO59))</formula>
    </cfRule>
  </conditionalFormatting>
  <conditionalFormatting sqref="EI59">
    <cfRule type="expression" dxfId="3332" priority="3383">
      <formula>AND(BP59&gt;=6,EI59&lt;&gt;0, GetEquPower(C59,BJ59, CL59, FO59)=0)</formula>
    </cfRule>
    <cfRule type="expression" dxfId="3331" priority="3384">
      <formula>AND(BP59&gt;=6,EI59&lt;&gt;GetEquPower(C59,BJ59, CL59, FO59))</formula>
    </cfRule>
  </conditionalFormatting>
  <conditionalFormatting sqref="EO59">
    <cfRule type="expression" dxfId="3330" priority="3385">
      <formula>AND(BQ59&gt;=5,EO59&lt;&gt;0, GetEquPower(C59,BK59, CQ59, FP59)=0)</formula>
    </cfRule>
    <cfRule type="expression" dxfId="3329" priority="3386">
      <formula xml:space="preserve"> AND(BQ59&gt;=5,EO59&lt;&gt;GetEquPower(C59,BK59, CQ59, FP59))</formula>
    </cfRule>
  </conditionalFormatting>
  <conditionalFormatting sqref="EP59">
    <cfRule type="expression" dxfId="3328" priority="3387">
      <formula>AND(BQ59&gt;=6,EP59&lt;&gt;0, GetEquPower(C59,BK59, CR59, FP59)=0)</formula>
    </cfRule>
    <cfRule type="expression" dxfId="3327" priority="3388">
      <formula xml:space="preserve"> AND(BQ59&gt;=6,EP59&lt;&gt;GetEquPower(C59,BK59, CR59, FP59))</formula>
    </cfRule>
  </conditionalFormatting>
  <conditionalFormatting sqref="EV59">
    <cfRule type="expression" dxfId="3326" priority="3389">
      <formula>AND(BR59&gt;=5,EV59&lt;&gt;0, GetEquPower(C59,BL59, CW59, FQ59)=0)</formula>
    </cfRule>
    <cfRule type="expression" dxfId="3325" priority="3390">
      <formula>AND(BR59&gt;=5,EV59&lt;&gt;GetEquPower(C59,BL59, CW59, FQ59))</formula>
    </cfRule>
  </conditionalFormatting>
  <conditionalFormatting sqref="EW59">
    <cfRule type="expression" dxfId="3324" priority="3391">
      <formula>AND(BR59&gt;=6,EW59&lt;&gt;0, GetEquPower(C59,BL59, CX59, FQ59)=0)</formula>
    </cfRule>
    <cfRule type="expression" dxfId="3323" priority="3392">
      <formula>AND(BR59&gt;=6,EW59&lt;&gt;GetEquPower(C59,BL59, CX59, FQ59))</formula>
    </cfRule>
  </conditionalFormatting>
  <conditionalFormatting sqref="FC59">
    <cfRule type="expression" dxfId="3322" priority="3393">
      <formula>AND(BS59&gt;=5,FC59&lt;&gt;0, GetEquPower(C59,BM59, DC59, FR59)=0)</formula>
    </cfRule>
    <cfRule type="expression" dxfId="3321" priority="3394">
      <formula>AND(BS59&gt;=5,FC59&lt;&gt;GetEquPower(C59,BM59, DC59, FR59))</formula>
    </cfRule>
  </conditionalFormatting>
  <conditionalFormatting sqref="FD59">
    <cfRule type="expression" dxfId="3320" priority="3395">
      <formula>AND(BS59&gt;=6,FD59&lt;&gt;0, GetEquPower(C59,BM59, DD59, FR59)=0)</formula>
    </cfRule>
    <cfRule type="expression" dxfId="3319" priority="3396">
      <formula>AND(BS59&gt;=6,FD59&lt;&gt;GetEquPower(C59,BM59, DD59, FR59))</formula>
    </cfRule>
  </conditionalFormatting>
  <conditionalFormatting sqref="FJ59">
    <cfRule type="expression" dxfId="3318" priority="3397">
      <formula>AND(BT59&gt;=5,FJ59&lt;&gt;0, GetEquPower(C59,BN59, DI59, FS59)=0)</formula>
    </cfRule>
    <cfRule type="expression" dxfId="3317" priority="3398">
      <formula>AND(BT59&gt;=5,FJ59&lt;&gt;GetEquPower(C59,BN59, DI59, FS59))</formula>
    </cfRule>
  </conditionalFormatting>
  <conditionalFormatting sqref="FK59">
    <cfRule type="expression" dxfId="3316" priority="3399">
      <formula>AND(BT59&gt;=6,FK59&lt;&gt;0, GetEquPower(C59,BN59, DJ59, FS59)=0)</formula>
    </cfRule>
    <cfRule type="expression" dxfId="3315" priority="3400">
      <formula>AND(BT59&gt;=6,FK59&lt;&gt;GetEquPower(C59,BN59, DJ59, FS59))</formula>
    </cfRule>
  </conditionalFormatting>
  <conditionalFormatting sqref="F60">
    <cfRule type="expression" dxfId="3314" priority="3243">
      <formula>F60&lt;&gt;RIGHT(SUBSTITUTE(E60,".",""),LEN(F60))</formula>
    </cfRule>
  </conditionalFormatting>
  <conditionalFormatting sqref="X60">
    <cfRule type="expression" dxfId="3313" priority="3237">
      <formula xml:space="preserve"> NOT(ISLOGICAL($X$2))</formula>
    </cfRule>
    <cfRule type="expression" dxfId="3312" priority="3242">
      <formula>AND(X60=TRUE,W60=FALSE)</formula>
    </cfRule>
  </conditionalFormatting>
  <conditionalFormatting sqref="Y60">
    <cfRule type="expression" dxfId="3311" priority="3241">
      <formula>OR(AND(X60=FALSE,INT(Y60)&gt;0),AND(X60=TRUE,INT(Y60)&lt;=0))</formula>
    </cfRule>
  </conditionalFormatting>
  <conditionalFormatting sqref="AA60">
    <cfRule type="expression" dxfId="3310" priority="3240">
      <formula>AND(Z60=FALSE,AA60&gt;0)</formula>
    </cfRule>
  </conditionalFormatting>
  <conditionalFormatting sqref="BV60:HY60">
    <cfRule type="containsErrors" dxfId="3309" priority="3239">
      <formula>ISERROR(BV60)</formula>
    </cfRule>
  </conditionalFormatting>
  <conditionalFormatting sqref="W60">
    <cfRule type="expression" dxfId="3308" priority="3238">
      <formula xml:space="preserve"> NOT(ISLOGICAL(W60))</formula>
    </cfRule>
  </conditionalFormatting>
  <conditionalFormatting sqref="Z60">
    <cfRule type="expression" dxfId="3307" priority="3236">
      <formula>NOT(ISLOGICAL($Z$2))</formula>
    </cfRule>
  </conditionalFormatting>
  <conditionalFormatting sqref="AB60">
    <cfRule type="expression" dxfId="3306" priority="3235">
      <formula>NOT(ISLOGICAL($AB$2))</formula>
    </cfRule>
  </conditionalFormatting>
  <conditionalFormatting sqref="AC60">
    <cfRule type="expression" dxfId="3305" priority="3234">
      <formula>NOT(ISLOGICAL($AC$2))</formula>
    </cfRule>
  </conditionalFormatting>
  <conditionalFormatting sqref="B60:BU60">
    <cfRule type="containsErrors" dxfId="3304" priority="3233">
      <formula>ISERROR(B60)</formula>
    </cfRule>
  </conditionalFormatting>
  <conditionalFormatting sqref="I60">
    <cfRule type="expression" dxfId="3303" priority="3232">
      <formula>NOT(ISNUMBER($I$2))</formula>
    </cfRule>
  </conditionalFormatting>
  <conditionalFormatting sqref="D60">
    <cfRule type="expression" dxfId="3302" priority="3231">
      <formula>ISBLANK($D$2)</formula>
    </cfRule>
  </conditionalFormatting>
  <conditionalFormatting sqref="DW60">
    <cfRule type="expression" dxfId="3301" priority="3244">
      <formula>AND(BO60&gt;=1,DW60&lt;&gt;0, GetEquPower(C60,BI60, CA60, FN60)=0)</formula>
    </cfRule>
    <cfRule type="expression" dxfId="3300" priority="3245">
      <formula>AND(BO60&gt;=1,DW60&lt;&gt;GetEquPower(C60,BI60, CA60, FN60))</formula>
    </cfRule>
  </conditionalFormatting>
  <conditionalFormatting sqref="DX60">
    <cfRule type="expression" dxfId="3299" priority="3246">
      <formula>AND(BO60&gt;=2,DX60&lt;&gt;0, GetEquPower(C60,BI60, CB60, FN60)=0)</formula>
    </cfRule>
    <cfRule type="expression" dxfId="3298" priority="3247">
      <formula>AND(BO60&gt;=2,DX60&lt;&gt;GetEquPower(C60,BI60, CB60, FN60))</formula>
    </cfRule>
  </conditionalFormatting>
  <conditionalFormatting sqref="DY60">
    <cfRule type="expression" dxfId="3297" priority="3248">
      <formula>AND(BO60&gt;=3,DY60&lt;&gt;0, GetEquPower(C60,BI60, CC60, FN60)=0)</formula>
    </cfRule>
    <cfRule type="expression" dxfId="3296" priority="3249">
      <formula>AND(BO60&gt;=3,DY60&lt;&gt;GetEquPower(C60,BI60, CC60, FN60))</formula>
    </cfRule>
  </conditionalFormatting>
  <conditionalFormatting sqref="ED60">
    <cfRule type="expression" dxfId="3295" priority="3250">
      <formula>AND(BP60&gt;=1,ED60&lt;&gt;0, GetEquPower(C60,BJ60, CG60, FO60)=0)</formula>
    </cfRule>
    <cfRule type="expression" dxfId="3294" priority="3251">
      <formula>AND(BP60&gt;=1,ED60&lt;&gt;GetEquPower(C60,BJ60, CG60, FO60))</formula>
    </cfRule>
  </conditionalFormatting>
  <conditionalFormatting sqref="EE60">
    <cfRule type="expression" dxfId="3293" priority="3252">
      <formula>AND(BP60&gt;=2,EE60&lt;&gt;0, GetEquPower(C60,BJ60, CH60, FO60)=0)</formula>
    </cfRule>
    <cfRule type="expression" dxfId="3292" priority="3253">
      <formula>AND(BP60&gt;=2,EE60&lt;&gt;GetEquPower(C60,BJ60, CH60, FO60))</formula>
    </cfRule>
  </conditionalFormatting>
  <conditionalFormatting sqref="EF60">
    <cfRule type="expression" dxfId="3291" priority="3254">
      <formula>AND(BP60&gt;=3,EF60&lt;&gt;0, GetEquPower(C60,BJ60, CI60, FO60)=0)</formula>
    </cfRule>
    <cfRule type="expression" dxfId="3290" priority="3255">
      <formula>AND(BP60&gt;=3,EF60&lt;&gt;GetEquPower(C60,BJ60, CI60, FO60))</formula>
    </cfRule>
  </conditionalFormatting>
  <conditionalFormatting sqref="EK60">
    <cfRule type="expression" dxfId="3289" priority="3256">
      <formula>AND(BQ60&gt;=1,EK60&lt;&gt;0, GetEquPower(C60,BK60, CM60, FP60)=0)</formula>
    </cfRule>
    <cfRule type="expression" dxfId="3288" priority="3257">
      <formula>AND(BQ60&gt;=1,EK60&lt;&gt;GetEquPower(C60,BK60, CM60, FP60))</formula>
    </cfRule>
  </conditionalFormatting>
  <conditionalFormatting sqref="EL60">
    <cfRule type="expression" dxfId="3287" priority="3258">
      <formula>AND(BQ60&gt;=2,EL60&lt;&gt;0, GetEquPower(C60,BK60, CN60, FP60)=0)</formula>
    </cfRule>
    <cfRule type="expression" dxfId="3286" priority="3259">
      <formula xml:space="preserve"> AND(BQ60&gt;=2,EL60&lt;&gt;GetEquPower(C60,BK60, CN60, FP60))</formula>
    </cfRule>
  </conditionalFormatting>
  <conditionalFormatting sqref="EM60">
    <cfRule type="expression" dxfId="3285" priority="3260">
      <formula>AND(BQ60&gt;=3,EM60&lt;&gt;0, GetEquPower(C60,BK60, CO60, FP60)=0)</formula>
    </cfRule>
    <cfRule type="expression" dxfId="3284" priority="3261">
      <formula xml:space="preserve"> AND(BQ60&gt;=3,EM60&lt;&gt;GetEquPower(C60,BK60, CO60, FP60))</formula>
    </cfRule>
  </conditionalFormatting>
  <conditionalFormatting sqref="ER60">
    <cfRule type="expression" dxfId="3283" priority="3262">
      <formula>AND(BR60&gt;=1,ER60&lt;&gt;0, GetEquPower(C60,BL60, CS60, FQ60)=0)</formula>
    </cfRule>
    <cfRule type="expression" dxfId="3282" priority="3263">
      <formula>AND(BR60&gt;=1,ER60&lt;&gt;GetEquPower(C60,BL60, CS60, FQ60))</formula>
    </cfRule>
  </conditionalFormatting>
  <conditionalFormatting sqref="ES60">
    <cfRule type="expression" dxfId="3281" priority="3264">
      <formula>AND(BR60&gt;=2,ES60&lt;&gt;0, GetEquPower(C60,BL60, CT60, FQ60)=0)</formula>
    </cfRule>
    <cfRule type="expression" dxfId="3280" priority="3265">
      <formula>AND(BR60&gt;=2,ES60&lt;&gt;GetEquPower(C60,BL60, CT60, FQ60))</formula>
    </cfRule>
  </conditionalFormatting>
  <conditionalFormatting sqref="ET60">
    <cfRule type="expression" dxfId="3279" priority="3266">
      <formula>AND(BR60&gt;=3,ET60&lt;&gt;0, GetEquPower(C60,BL60, CU60, FQ60)=0)</formula>
    </cfRule>
    <cfRule type="expression" dxfId="3278" priority="3267">
      <formula>AND(BR60&gt;=3,ET60&lt;&gt;GetEquPower(C60,BL60, CU60, FQ60))</formula>
    </cfRule>
  </conditionalFormatting>
  <conditionalFormatting sqref="EY60">
    <cfRule type="expression" dxfId="3277" priority="3268">
      <formula>AND(BS60&gt;=1,EY60&lt;&gt;0, GetEquPower(C60,BM60, CY60, FR60)=0)</formula>
    </cfRule>
    <cfRule type="expression" dxfId="3276" priority="3269">
      <formula>AND(BS60&gt;=1,EY60&lt;&gt;GetEquPower(C60,BM60, CY60, FR60))</formula>
    </cfRule>
  </conditionalFormatting>
  <conditionalFormatting sqref="EZ60">
    <cfRule type="expression" dxfId="3275" priority="3270">
      <formula>AND(BS60&gt;=2,EZ60&lt;&gt;0, GetEquPower(C60,BM60, CZ60, FR60)=0)</formula>
    </cfRule>
    <cfRule type="expression" dxfId="3274" priority="3271">
      <formula>AND(BS60&gt;=2,EZ60&lt;&gt;GetEquPower(C60,BM60, CZ60, FR60))</formula>
    </cfRule>
  </conditionalFormatting>
  <conditionalFormatting sqref="FA60">
    <cfRule type="expression" dxfId="3273" priority="3272">
      <formula>AND(BS60&gt;=3,FA60&lt;&gt;0, GetEquPower(C60,BM60, DA60, FR60)=0)</formula>
    </cfRule>
    <cfRule type="expression" dxfId="3272" priority="3273">
      <formula>AND(BS60&gt;=3,FA60&lt;&gt;GetEquPower(C60,BM60, DA60, FR60))</formula>
    </cfRule>
  </conditionalFormatting>
  <conditionalFormatting sqref="FF60">
    <cfRule type="expression" dxfId="3271" priority="3274">
      <formula>AND(BT60&gt;=1,FF60&lt;&gt;0, GetEquPower(C60,BN60, DE60, FS60)=0)</formula>
    </cfRule>
    <cfRule type="expression" dxfId="3270" priority="3275">
      <formula>AND(BT60&gt;=1,FF60&lt;&gt;GetEquPower(C60,BN60, DE60, FS60))</formula>
    </cfRule>
  </conditionalFormatting>
  <conditionalFormatting sqref="FG60">
    <cfRule type="expression" dxfId="3269" priority="3276">
      <formula>AND(BT60&gt;=2,FG60&lt;&gt;0, GetEquPower(C60,BN60, DF60, FS60)=0)</formula>
    </cfRule>
    <cfRule type="expression" dxfId="3268" priority="3277">
      <formula>AND(BT60&gt;=2,FG60&lt;&gt;GetEquPower(C60,BN60, DF60, FS60))</formula>
    </cfRule>
  </conditionalFormatting>
  <conditionalFormatting sqref="FH60">
    <cfRule type="expression" dxfId="3267" priority="3278">
      <formula>AND(BT60&gt;=3,FH60&lt;&gt;0, GetEquPower(C60,BN60, DG60, FS60)=0)</formula>
    </cfRule>
    <cfRule type="expression" dxfId="3266" priority="3279">
      <formula>AND(BT60&gt;=3,FH60&lt;&gt;GetEquPower(C60,BN60, DG60, FS60))</formula>
    </cfRule>
  </conditionalFormatting>
  <conditionalFormatting sqref="DZ60">
    <cfRule type="expression" dxfId="3265" priority="3280">
      <formula>AND(BO60&gt;=4,DZ60&lt;&gt;0, GetEquPower(C60,BI60, CD60, FN60)=0)</formula>
    </cfRule>
    <cfRule type="expression" dxfId="3264" priority="3281">
      <formula>AND(BO60&gt;=4, DZ60&lt;&gt;GetEquPower(C60,BI60, CD60, FN60))</formula>
    </cfRule>
  </conditionalFormatting>
  <conditionalFormatting sqref="EG60">
    <cfRule type="expression" dxfId="3263" priority="3282">
      <formula>AND(BP60&gt;=4,EG60&lt;&gt;0, GetEquPower(C60,BJ60, CJ60, FO60)=0)</formula>
    </cfRule>
    <cfRule type="expression" dxfId="3262" priority="3283">
      <formula>AND(BP60&gt;=4,EG60&lt;&gt;GetEquPower(C60,BJ60, CJ60, FO60))</formula>
    </cfRule>
  </conditionalFormatting>
  <conditionalFormatting sqref="EN60">
    <cfRule type="expression" dxfId="3261" priority="3284">
      <formula>AND(BQ60&gt;=4,EN60&lt;&gt;0, GetEquPower(C60,BK60, CP60, FP60)=0)</formula>
    </cfRule>
    <cfRule type="expression" dxfId="3260" priority="3285">
      <formula xml:space="preserve"> AND(BQ60&gt;=4,EN60&lt;&gt;GetEquPower(C60,BK60, CP60, FP60))</formula>
    </cfRule>
  </conditionalFormatting>
  <conditionalFormatting sqref="EU60">
    <cfRule type="expression" dxfId="3259" priority="3286">
      <formula>AND(BR60&gt;=4,EU60&lt;&gt;0, GetEquPower(C60,BL60, CV60, FQ60)=0)</formula>
    </cfRule>
    <cfRule type="expression" dxfId="3258" priority="3287">
      <formula>AND(BR60&gt;=4,EU60&lt;&gt;GetEquPower(C60,BL60, CV60, FQ60))</formula>
    </cfRule>
  </conditionalFormatting>
  <conditionalFormatting sqref="FB60">
    <cfRule type="expression" dxfId="3257" priority="3288">
      <formula>AND(BS60&gt;=4,FB60&lt;&gt;0, GetEquPower(C60,BM60, DB60, FR60)=0)</formula>
    </cfRule>
    <cfRule type="expression" dxfId="3256" priority="3289">
      <formula>AND(BS60&gt;=4,FB60&lt;&gt;GetEquPower(C60,BM60, DB60, FR60))</formula>
    </cfRule>
  </conditionalFormatting>
  <conditionalFormatting sqref="FI60">
    <cfRule type="expression" dxfId="3255" priority="3290">
      <formula>AND(BT60&gt;=4,FI60&lt;&gt;0, GetEquPower(C60,BN60, DH60, FS60)=0)</formula>
    </cfRule>
    <cfRule type="expression" dxfId="3254" priority="3291">
      <formula>AND(BT60&gt;=4,FI60&lt;&gt;GetEquPower(C60,BN60, DH60, FS60))</formula>
    </cfRule>
  </conditionalFormatting>
  <conditionalFormatting sqref="EA60">
    <cfRule type="expression" dxfId="3253" priority="3292">
      <formula>AND(BO60&gt;=5,EA60&lt;&gt;0, GetEquPower(C60,BI60, CE60, FN60)=0)</formula>
    </cfRule>
    <cfRule type="expression" dxfId="3252" priority="3293">
      <formula>AND(BO60&gt;=5, EA60&lt;&gt;GetEquPower(C60,BI60, CE60, FN60))</formula>
    </cfRule>
  </conditionalFormatting>
  <conditionalFormatting sqref="EB60">
    <cfRule type="expression" dxfId="3251" priority="3294">
      <formula>AND(BO60&gt;=6,EB60&lt;&gt;0, GetEquPower(C60,BI60, CF60, FN60)=0)</formula>
    </cfRule>
    <cfRule type="expression" dxfId="3250" priority="3295">
      <formula>AND(BO60&gt;=6, EB60&lt;&gt;GetEquPower(C60,BI60, CF60, FN60))</formula>
    </cfRule>
  </conditionalFormatting>
  <conditionalFormatting sqref="EH60">
    <cfRule type="expression" dxfId="3249" priority="3296">
      <formula>AND(BP60&gt;=5,EH60&lt;&gt;0, GetEquPower(C60,BJ60, CK60, FO60)=0)</formula>
    </cfRule>
    <cfRule type="expression" dxfId="3248" priority="3297">
      <formula>AND(BP60&gt;=5,EH60&lt;&gt;GetEquPower(C60,BJ60, CK60, FO60))</formula>
    </cfRule>
  </conditionalFormatting>
  <conditionalFormatting sqref="EI60">
    <cfRule type="expression" dxfId="3247" priority="3298">
      <formula>AND(BP60&gt;=6,EI60&lt;&gt;0, GetEquPower(C60,BJ60, CL60, FO60)=0)</formula>
    </cfRule>
    <cfRule type="expression" dxfId="3246" priority="3299">
      <formula>AND(BP60&gt;=6,EI60&lt;&gt;GetEquPower(C60,BJ60, CL60, FO60))</formula>
    </cfRule>
  </conditionalFormatting>
  <conditionalFormatting sqref="EO60">
    <cfRule type="expression" dxfId="3245" priority="3300">
      <formula>AND(BQ60&gt;=5,EO60&lt;&gt;0, GetEquPower(C60,BK60, CQ60, FP60)=0)</formula>
    </cfRule>
    <cfRule type="expression" dxfId="3244" priority="3301">
      <formula xml:space="preserve"> AND(BQ60&gt;=5,EO60&lt;&gt;GetEquPower(C60,BK60, CQ60, FP60))</formula>
    </cfRule>
  </conditionalFormatting>
  <conditionalFormatting sqref="EP60">
    <cfRule type="expression" dxfId="3243" priority="3302">
      <formula>AND(BQ60&gt;=6,EP60&lt;&gt;0, GetEquPower(C60,BK60, CR60, FP60)=0)</formula>
    </cfRule>
    <cfRule type="expression" dxfId="3242" priority="3303">
      <formula xml:space="preserve"> AND(BQ60&gt;=6,EP60&lt;&gt;GetEquPower(C60,BK60, CR60, FP60))</formula>
    </cfRule>
  </conditionalFormatting>
  <conditionalFormatting sqref="EV60">
    <cfRule type="expression" dxfId="3241" priority="3304">
      <formula>AND(BR60&gt;=5,EV60&lt;&gt;0, GetEquPower(C60,BL60, CW60, FQ60)=0)</formula>
    </cfRule>
    <cfRule type="expression" dxfId="3240" priority="3305">
      <formula>AND(BR60&gt;=5,EV60&lt;&gt;GetEquPower(C60,BL60, CW60, FQ60))</formula>
    </cfRule>
  </conditionalFormatting>
  <conditionalFormatting sqref="EW60">
    <cfRule type="expression" dxfId="3239" priority="3306">
      <formula>AND(BR60&gt;=6,EW60&lt;&gt;0, GetEquPower(C60,BL60, CX60, FQ60)=0)</formula>
    </cfRule>
    <cfRule type="expression" dxfId="3238" priority="3307">
      <formula>AND(BR60&gt;=6,EW60&lt;&gt;GetEquPower(C60,BL60, CX60, FQ60))</formula>
    </cfRule>
  </conditionalFormatting>
  <conditionalFormatting sqref="FC60">
    <cfRule type="expression" dxfId="3237" priority="3308">
      <formula>AND(BS60&gt;=5,FC60&lt;&gt;0, GetEquPower(C60,BM60, DC60, FR60)=0)</formula>
    </cfRule>
    <cfRule type="expression" dxfId="3236" priority="3309">
      <formula>AND(BS60&gt;=5,FC60&lt;&gt;GetEquPower(C60,BM60, DC60, FR60))</formula>
    </cfRule>
  </conditionalFormatting>
  <conditionalFormatting sqref="FD60">
    <cfRule type="expression" dxfId="3235" priority="3310">
      <formula>AND(BS60&gt;=6,FD60&lt;&gt;0, GetEquPower(C60,BM60, DD60, FR60)=0)</formula>
    </cfRule>
    <cfRule type="expression" dxfId="3234" priority="3311">
      <formula>AND(BS60&gt;=6,FD60&lt;&gt;GetEquPower(C60,BM60, DD60, FR60))</formula>
    </cfRule>
  </conditionalFormatting>
  <conditionalFormatting sqref="FJ60">
    <cfRule type="expression" dxfId="3233" priority="3312">
      <formula>AND(BT60&gt;=5,FJ60&lt;&gt;0, GetEquPower(C60,BN60, DI60, FS60)=0)</formula>
    </cfRule>
    <cfRule type="expression" dxfId="3232" priority="3313">
      <formula>AND(BT60&gt;=5,FJ60&lt;&gt;GetEquPower(C60,BN60, DI60, FS60))</formula>
    </cfRule>
  </conditionalFormatting>
  <conditionalFormatting sqref="FK60">
    <cfRule type="expression" dxfId="3231" priority="3314">
      <formula>AND(BT60&gt;=6,FK60&lt;&gt;0, GetEquPower(C60,BN60, DJ60, FS60)=0)</formula>
    </cfRule>
    <cfRule type="expression" dxfId="3230" priority="3315">
      <formula>AND(BT60&gt;=6,FK60&lt;&gt;GetEquPower(C60,BN60, DJ60, FS60))</formula>
    </cfRule>
  </conditionalFormatting>
  <conditionalFormatting sqref="F61">
    <cfRule type="expression" dxfId="3229" priority="3158">
      <formula>F61&lt;&gt;RIGHT(SUBSTITUTE(E61,".",""),LEN(F61))</formula>
    </cfRule>
  </conditionalFormatting>
  <conditionalFormatting sqref="X61">
    <cfRule type="expression" dxfId="3228" priority="3152">
      <formula xml:space="preserve"> NOT(ISLOGICAL($X$2))</formula>
    </cfRule>
    <cfRule type="expression" dxfId="3227" priority="3157">
      <formula>AND(X61=TRUE,W61=FALSE)</formula>
    </cfRule>
  </conditionalFormatting>
  <conditionalFormatting sqref="Y61">
    <cfRule type="expression" dxfId="3226" priority="3156">
      <formula>OR(AND(X61=FALSE,INT(Y61)&gt;0),AND(X61=TRUE,INT(Y61)&lt;=0))</formula>
    </cfRule>
  </conditionalFormatting>
  <conditionalFormatting sqref="AA61">
    <cfRule type="expression" dxfId="3225" priority="3155">
      <formula>AND(Z61=FALSE,AA61&gt;0)</formula>
    </cfRule>
  </conditionalFormatting>
  <conditionalFormatting sqref="BV61:HY61">
    <cfRule type="containsErrors" dxfId="3224" priority="3154">
      <formula>ISERROR(BV61)</formula>
    </cfRule>
  </conditionalFormatting>
  <conditionalFormatting sqref="W61">
    <cfRule type="expression" dxfId="3223" priority="3153">
      <formula xml:space="preserve"> NOT(ISLOGICAL(W61))</formula>
    </cfRule>
  </conditionalFormatting>
  <conditionalFormatting sqref="Z61">
    <cfRule type="expression" dxfId="3222" priority="3151">
      <formula>NOT(ISLOGICAL($Z$2))</formula>
    </cfRule>
  </conditionalFormatting>
  <conditionalFormatting sqref="AB61">
    <cfRule type="expression" dxfId="3221" priority="3150">
      <formula>NOT(ISLOGICAL($AB$2))</formula>
    </cfRule>
  </conditionalFormatting>
  <conditionalFormatting sqref="AC61">
    <cfRule type="expression" dxfId="3220" priority="3149">
      <formula>NOT(ISLOGICAL($AC$2))</formula>
    </cfRule>
  </conditionalFormatting>
  <conditionalFormatting sqref="B61:BU61">
    <cfRule type="containsErrors" dxfId="3219" priority="3148">
      <formula>ISERROR(B61)</formula>
    </cfRule>
  </conditionalFormatting>
  <conditionalFormatting sqref="I61">
    <cfRule type="expression" dxfId="3218" priority="3147">
      <formula>NOT(ISNUMBER($I$2))</formula>
    </cfRule>
  </conditionalFormatting>
  <conditionalFormatting sqref="D61">
    <cfRule type="expression" dxfId="3217" priority="3146">
      <formula>ISBLANK($D$2)</formula>
    </cfRule>
  </conditionalFormatting>
  <conditionalFormatting sqref="DW61">
    <cfRule type="expression" dxfId="3216" priority="3159">
      <formula>AND(BO61&gt;=1,DW61&lt;&gt;0, GetEquPower(C61,BI61, CA61, FN61)=0)</formula>
    </cfRule>
    <cfRule type="expression" dxfId="3215" priority="3160">
      <formula>AND(BO61&gt;=1,DW61&lt;&gt;GetEquPower(C61,BI61, CA61, FN61))</formula>
    </cfRule>
  </conditionalFormatting>
  <conditionalFormatting sqref="DX61">
    <cfRule type="expression" dxfId="3214" priority="3161">
      <formula>AND(BO61&gt;=2,DX61&lt;&gt;0, GetEquPower(C61,BI61, CB61, FN61)=0)</formula>
    </cfRule>
    <cfRule type="expression" dxfId="3213" priority="3162">
      <formula>AND(BO61&gt;=2,DX61&lt;&gt;GetEquPower(C61,BI61, CB61, FN61))</formula>
    </cfRule>
  </conditionalFormatting>
  <conditionalFormatting sqref="DY61">
    <cfRule type="expression" dxfId="3212" priority="3163">
      <formula>AND(BO61&gt;=3,DY61&lt;&gt;0, GetEquPower(C61,BI61, CC61, FN61)=0)</formula>
    </cfRule>
    <cfRule type="expression" dxfId="3211" priority="3164">
      <formula>AND(BO61&gt;=3,DY61&lt;&gt;GetEquPower(C61,BI61, CC61, FN61))</formula>
    </cfRule>
  </conditionalFormatting>
  <conditionalFormatting sqref="ED61">
    <cfRule type="expression" dxfId="3210" priority="3165">
      <formula>AND(BP61&gt;=1,ED61&lt;&gt;0, GetEquPower(C61,BJ61, CG61, FO61)=0)</formula>
    </cfRule>
    <cfRule type="expression" dxfId="3209" priority="3166">
      <formula>AND(BP61&gt;=1,ED61&lt;&gt;GetEquPower(C61,BJ61, CG61, FO61))</formula>
    </cfRule>
  </conditionalFormatting>
  <conditionalFormatting sqref="EE61">
    <cfRule type="expression" dxfId="3208" priority="3167">
      <formula>AND(BP61&gt;=2,EE61&lt;&gt;0, GetEquPower(C61,BJ61, CH61, FO61)=0)</formula>
    </cfRule>
    <cfRule type="expression" dxfId="3207" priority="3168">
      <formula>AND(BP61&gt;=2,EE61&lt;&gt;GetEquPower(C61,BJ61, CH61, FO61))</formula>
    </cfRule>
  </conditionalFormatting>
  <conditionalFormatting sqref="EF61">
    <cfRule type="expression" dxfId="3206" priority="3169">
      <formula>AND(BP61&gt;=3,EF61&lt;&gt;0, GetEquPower(C61,BJ61, CI61, FO61)=0)</formula>
    </cfRule>
    <cfRule type="expression" dxfId="3205" priority="3170">
      <formula>AND(BP61&gt;=3,EF61&lt;&gt;GetEquPower(C61,BJ61, CI61, FO61))</formula>
    </cfRule>
  </conditionalFormatting>
  <conditionalFormatting sqref="EK61">
    <cfRule type="expression" dxfId="3204" priority="3171">
      <formula>AND(BQ61&gt;=1,EK61&lt;&gt;0, GetEquPower(C61,BK61, CM61, FP61)=0)</formula>
    </cfRule>
    <cfRule type="expression" dxfId="3203" priority="3172">
      <formula>AND(BQ61&gt;=1,EK61&lt;&gt;GetEquPower(C61,BK61, CM61, FP61))</formula>
    </cfRule>
  </conditionalFormatting>
  <conditionalFormatting sqref="EL61">
    <cfRule type="expression" dxfId="3202" priority="3173">
      <formula>AND(BQ61&gt;=2,EL61&lt;&gt;0, GetEquPower(C61,BK61, CN61, FP61)=0)</formula>
    </cfRule>
    <cfRule type="expression" dxfId="3201" priority="3174">
      <formula xml:space="preserve"> AND(BQ61&gt;=2,EL61&lt;&gt;GetEquPower(C61,BK61, CN61, FP61))</formula>
    </cfRule>
  </conditionalFormatting>
  <conditionalFormatting sqref="EM61">
    <cfRule type="expression" dxfId="3200" priority="3175">
      <formula>AND(BQ61&gt;=3,EM61&lt;&gt;0, GetEquPower(C61,BK61, CO61, FP61)=0)</formula>
    </cfRule>
    <cfRule type="expression" dxfId="3199" priority="3176">
      <formula xml:space="preserve"> AND(BQ61&gt;=3,EM61&lt;&gt;GetEquPower(C61,BK61, CO61, FP61))</formula>
    </cfRule>
  </conditionalFormatting>
  <conditionalFormatting sqref="ER61">
    <cfRule type="expression" dxfId="3198" priority="3177">
      <formula>AND(BR61&gt;=1,ER61&lt;&gt;0, GetEquPower(C61,BL61, CS61, FQ61)=0)</formula>
    </cfRule>
    <cfRule type="expression" dxfId="3197" priority="3178">
      <formula>AND(BR61&gt;=1,ER61&lt;&gt;GetEquPower(C61,BL61, CS61, FQ61))</formula>
    </cfRule>
  </conditionalFormatting>
  <conditionalFormatting sqref="ES61">
    <cfRule type="expression" dxfId="3196" priority="3179">
      <formula>AND(BR61&gt;=2,ES61&lt;&gt;0, GetEquPower(C61,BL61, CT61, FQ61)=0)</formula>
    </cfRule>
    <cfRule type="expression" dxfId="3195" priority="3180">
      <formula>AND(BR61&gt;=2,ES61&lt;&gt;GetEquPower(C61,BL61, CT61, FQ61))</formula>
    </cfRule>
  </conditionalFormatting>
  <conditionalFormatting sqref="ET61">
    <cfRule type="expression" dxfId="3194" priority="3181">
      <formula>AND(BR61&gt;=3,ET61&lt;&gt;0, GetEquPower(C61,BL61, CU61, FQ61)=0)</formula>
    </cfRule>
    <cfRule type="expression" dxfId="3193" priority="3182">
      <formula>AND(BR61&gt;=3,ET61&lt;&gt;GetEquPower(C61,BL61, CU61, FQ61))</formula>
    </cfRule>
  </conditionalFormatting>
  <conditionalFormatting sqref="EY61">
    <cfRule type="expression" dxfId="3192" priority="3183">
      <formula>AND(BS61&gt;=1,EY61&lt;&gt;0, GetEquPower(C61,BM61, CY61, FR61)=0)</formula>
    </cfRule>
    <cfRule type="expression" dxfId="3191" priority="3184">
      <formula>AND(BS61&gt;=1,EY61&lt;&gt;GetEquPower(C61,BM61, CY61, FR61))</formula>
    </cfRule>
  </conditionalFormatting>
  <conditionalFormatting sqref="EZ61">
    <cfRule type="expression" dxfId="3190" priority="3185">
      <formula>AND(BS61&gt;=2,EZ61&lt;&gt;0, GetEquPower(C61,BM61, CZ61, FR61)=0)</formula>
    </cfRule>
    <cfRule type="expression" dxfId="3189" priority="3186">
      <formula>AND(BS61&gt;=2,EZ61&lt;&gt;GetEquPower(C61,BM61, CZ61, FR61))</formula>
    </cfRule>
  </conditionalFormatting>
  <conditionalFormatting sqref="FA61">
    <cfRule type="expression" dxfId="3188" priority="3187">
      <formula>AND(BS61&gt;=3,FA61&lt;&gt;0, GetEquPower(C61,BM61, DA61, FR61)=0)</formula>
    </cfRule>
    <cfRule type="expression" dxfId="3187" priority="3188">
      <formula>AND(BS61&gt;=3,FA61&lt;&gt;GetEquPower(C61,BM61, DA61, FR61))</formula>
    </cfRule>
  </conditionalFormatting>
  <conditionalFormatting sqref="FF61">
    <cfRule type="expression" dxfId="3186" priority="3189">
      <formula>AND(BT61&gt;=1,FF61&lt;&gt;0, GetEquPower(C61,BN61, DE61, FS61)=0)</formula>
    </cfRule>
    <cfRule type="expression" dxfId="3185" priority="3190">
      <formula>AND(BT61&gt;=1,FF61&lt;&gt;GetEquPower(C61,BN61, DE61, FS61))</formula>
    </cfRule>
  </conditionalFormatting>
  <conditionalFormatting sqref="FG61">
    <cfRule type="expression" dxfId="3184" priority="3191">
      <formula>AND(BT61&gt;=2,FG61&lt;&gt;0, GetEquPower(C61,BN61, DF61, FS61)=0)</formula>
    </cfRule>
    <cfRule type="expression" dxfId="3183" priority="3192">
      <formula>AND(BT61&gt;=2,FG61&lt;&gt;GetEquPower(C61,BN61, DF61, FS61))</formula>
    </cfRule>
  </conditionalFormatting>
  <conditionalFormatting sqref="FH61">
    <cfRule type="expression" dxfId="3182" priority="3193">
      <formula>AND(BT61&gt;=3,FH61&lt;&gt;0, GetEquPower(C61,BN61, DG61, FS61)=0)</formula>
    </cfRule>
    <cfRule type="expression" dxfId="3181" priority="3194">
      <formula>AND(BT61&gt;=3,FH61&lt;&gt;GetEquPower(C61,BN61, DG61, FS61))</formula>
    </cfRule>
  </conditionalFormatting>
  <conditionalFormatting sqref="DZ61">
    <cfRule type="expression" dxfId="3180" priority="3195">
      <formula>AND(BO61&gt;=4,DZ61&lt;&gt;0, GetEquPower(C61,BI61, CD61, FN61)=0)</formula>
    </cfRule>
    <cfRule type="expression" dxfId="3179" priority="3196">
      <formula>AND(BO61&gt;=4, DZ61&lt;&gt;GetEquPower(C61,BI61, CD61, FN61))</formula>
    </cfRule>
  </conditionalFormatting>
  <conditionalFormatting sqref="EG61">
    <cfRule type="expression" dxfId="3178" priority="3197">
      <formula>AND(BP61&gt;=4,EG61&lt;&gt;0, GetEquPower(C61,BJ61, CJ61, FO61)=0)</formula>
    </cfRule>
    <cfRule type="expression" dxfId="3177" priority="3198">
      <formula>AND(BP61&gt;=4,EG61&lt;&gt;GetEquPower(C61,BJ61, CJ61, FO61))</formula>
    </cfRule>
  </conditionalFormatting>
  <conditionalFormatting sqref="EN61">
    <cfRule type="expression" dxfId="3176" priority="3199">
      <formula>AND(BQ61&gt;=4,EN61&lt;&gt;0, GetEquPower(C61,BK61, CP61, FP61)=0)</formula>
    </cfRule>
    <cfRule type="expression" dxfId="3175" priority="3200">
      <formula xml:space="preserve"> AND(BQ61&gt;=4,EN61&lt;&gt;GetEquPower(C61,BK61, CP61, FP61))</formula>
    </cfRule>
  </conditionalFormatting>
  <conditionalFormatting sqref="EU61">
    <cfRule type="expression" dxfId="3174" priority="3201">
      <formula>AND(BR61&gt;=4,EU61&lt;&gt;0, GetEquPower(C61,BL61, CV61, FQ61)=0)</formula>
    </cfRule>
    <cfRule type="expression" dxfId="3173" priority="3202">
      <formula>AND(BR61&gt;=4,EU61&lt;&gt;GetEquPower(C61,BL61, CV61, FQ61))</formula>
    </cfRule>
  </conditionalFormatting>
  <conditionalFormatting sqref="FB61">
    <cfRule type="expression" dxfId="3172" priority="3203">
      <formula>AND(BS61&gt;=4,FB61&lt;&gt;0, GetEquPower(C61,BM61, DB61, FR61)=0)</formula>
    </cfRule>
    <cfRule type="expression" dxfId="3171" priority="3204">
      <formula>AND(BS61&gt;=4,FB61&lt;&gt;GetEquPower(C61,BM61, DB61, FR61))</formula>
    </cfRule>
  </conditionalFormatting>
  <conditionalFormatting sqref="FI61">
    <cfRule type="expression" dxfId="3170" priority="3205">
      <formula>AND(BT61&gt;=4,FI61&lt;&gt;0, GetEquPower(C61,BN61, DH61, FS61)=0)</formula>
    </cfRule>
    <cfRule type="expression" dxfId="3169" priority="3206">
      <formula>AND(BT61&gt;=4,FI61&lt;&gt;GetEquPower(C61,BN61, DH61, FS61))</formula>
    </cfRule>
  </conditionalFormatting>
  <conditionalFormatting sqref="EA61">
    <cfRule type="expression" dxfId="3168" priority="3207">
      <formula>AND(BO61&gt;=5,EA61&lt;&gt;0, GetEquPower(C61,BI61, CE61, FN61)=0)</formula>
    </cfRule>
    <cfRule type="expression" dxfId="3167" priority="3208">
      <formula>AND(BO61&gt;=5, EA61&lt;&gt;GetEquPower(C61,BI61, CE61, FN61))</formula>
    </cfRule>
  </conditionalFormatting>
  <conditionalFormatting sqref="EB61">
    <cfRule type="expression" dxfId="3166" priority="3209">
      <formula>AND(BO61&gt;=6,EB61&lt;&gt;0, GetEquPower(C61,BI61, CF61, FN61)=0)</formula>
    </cfRule>
    <cfRule type="expression" dxfId="3165" priority="3210">
      <formula>AND(BO61&gt;=6, EB61&lt;&gt;GetEquPower(C61,BI61, CF61, FN61))</formula>
    </cfRule>
  </conditionalFormatting>
  <conditionalFormatting sqref="EH61">
    <cfRule type="expression" dxfId="3164" priority="3211">
      <formula>AND(BP61&gt;=5,EH61&lt;&gt;0, GetEquPower(C61,BJ61, CK61, FO61)=0)</formula>
    </cfRule>
    <cfRule type="expression" dxfId="3163" priority="3212">
      <formula>AND(BP61&gt;=5,EH61&lt;&gt;GetEquPower(C61,BJ61, CK61, FO61))</formula>
    </cfRule>
  </conditionalFormatting>
  <conditionalFormatting sqref="EI61">
    <cfRule type="expression" dxfId="3162" priority="3213">
      <formula>AND(BP61&gt;=6,EI61&lt;&gt;0, GetEquPower(C61,BJ61, CL61, FO61)=0)</formula>
    </cfRule>
    <cfRule type="expression" dxfId="3161" priority="3214">
      <formula>AND(BP61&gt;=6,EI61&lt;&gt;GetEquPower(C61,BJ61, CL61, FO61))</formula>
    </cfRule>
  </conditionalFormatting>
  <conditionalFormatting sqref="EO61">
    <cfRule type="expression" dxfId="3160" priority="3215">
      <formula>AND(BQ61&gt;=5,EO61&lt;&gt;0, GetEquPower(C61,BK61, CQ61, FP61)=0)</formula>
    </cfRule>
    <cfRule type="expression" dxfId="3159" priority="3216">
      <formula xml:space="preserve"> AND(BQ61&gt;=5,EO61&lt;&gt;GetEquPower(C61,BK61, CQ61, FP61))</formula>
    </cfRule>
  </conditionalFormatting>
  <conditionalFormatting sqref="EP61">
    <cfRule type="expression" dxfId="3158" priority="3217">
      <formula>AND(BQ61&gt;=6,EP61&lt;&gt;0, GetEquPower(C61,BK61, CR61, FP61)=0)</formula>
    </cfRule>
    <cfRule type="expression" dxfId="3157" priority="3218">
      <formula xml:space="preserve"> AND(BQ61&gt;=6,EP61&lt;&gt;GetEquPower(C61,BK61, CR61, FP61))</formula>
    </cfRule>
  </conditionalFormatting>
  <conditionalFormatting sqref="EV61">
    <cfRule type="expression" dxfId="3156" priority="3219">
      <formula>AND(BR61&gt;=5,EV61&lt;&gt;0, GetEquPower(C61,BL61, CW61, FQ61)=0)</formula>
    </cfRule>
    <cfRule type="expression" dxfId="3155" priority="3220">
      <formula>AND(BR61&gt;=5,EV61&lt;&gt;GetEquPower(C61,BL61, CW61, FQ61))</formula>
    </cfRule>
  </conditionalFormatting>
  <conditionalFormatting sqref="EW61">
    <cfRule type="expression" dxfId="3154" priority="3221">
      <formula>AND(BR61&gt;=6,EW61&lt;&gt;0, GetEquPower(C61,BL61, CX61, FQ61)=0)</formula>
    </cfRule>
    <cfRule type="expression" dxfId="3153" priority="3222">
      <formula>AND(BR61&gt;=6,EW61&lt;&gt;GetEquPower(C61,BL61, CX61, FQ61))</formula>
    </cfRule>
  </conditionalFormatting>
  <conditionalFormatting sqref="FC61">
    <cfRule type="expression" dxfId="3152" priority="3223">
      <formula>AND(BS61&gt;=5,FC61&lt;&gt;0, GetEquPower(C61,BM61, DC61, FR61)=0)</formula>
    </cfRule>
    <cfRule type="expression" dxfId="3151" priority="3224">
      <formula>AND(BS61&gt;=5,FC61&lt;&gt;GetEquPower(C61,BM61, DC61, FR61))</formula>
    </cfRule>
  </conditionalFormatting>
  <conditionalFormatting sqref="FD61">
    <cfRule type="expression" dxfId="3150" priority="3225">
      <formula>AND(BS61&gt;=6,FD61&lt;&gt;0, GetEquPower(C61,BM61, DD61, FR61)=0)</formula>
    </cfRule>
    <cfRule type="expression" dxfId="3149" priority="3226">
      <formula>AND(BS61&gt;=6,FD61&lt;&gt;GetEquPower(C61,BM61, DD61, FR61))</formula>
    </cfRule>
  </conditionalFormatting>
  <conditionalFormatting sqref="FJ61">
    <cfRule type="expression" dxfId="3148" priority="3227">
      <formula>AND(BT61&gt;=5,FJ61&lt;&gt;0, GetEquPower(C61,BN61, DI61, FS61)=0)</formula>
    </cfRule>
    <cfRule type="expression" dxfId="3147" priority="3228">
      <formula>AND(BT61&gt;=5,FJ61&lt;&gt;GetEquPower(C61,BN61, DI61, FS61))</formula>
    </cfRule>
  </conditionalFormatting>
  <conditionalFormatting sqref="FK61">
    <cfRule type="expression" dxfId="3146" priority="3229">
      <formula>AND(BT61&gt;=6,FK61&lt;&gt;0, GetEquPower(C61,BN61, DJ61, FS61)=0)</formula>
    </cfRule>
    <cfRule type="expression" dxfId="3145" priority="3230">
      <formula>AND(BT61&gt;=6,FK61&lt;&gt;GetEquPower(C61,BN61, DJ61, FS61))</formula>
    </cfRule>
  </conditionalFormatting>
  <conditionalFormatting sqref="F62">
    <cfRule type="expression" dxfId="3144" priority="3073">
      <formula>F62&lt;&gt;RIGHT(SUBSTITUTE(E62,".",""),LEN(F62))</formula>
    </cfRule>
  </conditionalFormatting>
  <conditionalFormatting sqref="X62">
    <cfRule type="expression" dxfId="3143" priority="3067">
      <formula xml:space="preserve"> NOT(ISLOGICAL($X$2))</formula>
    </cfRule>
    <cfRule type="expression" dxfId="3142" priority="3072">
      <formula>AND(X62=TRUE,W62=FALSE)</formula>
    </cfRule>
  </conditionalFormatting>
  <conditionalFormatting sqref="Y62">
    <cfRule type="expression" dxfId="3141" priority="3071">
      <formula>OR(AND(X62=FALSE,INT(Y62)&gt;0),AND(X62=TRUE,INT(Y62)&lt;=0))</formula>
    </cfRule>
  </conditionalFormatting>
  <conditionalFormatting sqref="AA62">
    <cfRule type="expression" dxfId="3140" priority="3070">
      <formula>AND(Z62=FALSE,AA62&gt;0)</formula>
    </cfRule>
  </conditionalFormatting>
  <conditionalFormatting sqref="BV62:HY62">
    <cfRule type="containsErrors" dxfId="3139" priority="3069">
      <formula>ISERROR(BV62)</formula>
    </cfRule>
  </conditionalFormatting>
  <conditionalFormatting sqref="W62">
    <cfRule type="expression" dxfId="3138" priority="3068">
      <formula xml:space="preserve"> NOT(ISLOGICAL(W62))</formula>
    </cfRule>
  </conditionalFormatting>
  <conditionalFormatting sqref="Z62">
    <cfRule type="expression" dxfId="3137" priority="3066">
      <formula>NOT(ISLOGICAL($Z$2))</formula>
    </cfRule>
  </conditionalFormatting>
  <conditionalFormatting sqref="AB62">
    <cfRule type="expression" dxfId="3136" priority="3065">
      <formula>NOT(ISLOGICAL($AB$2))</formula>
    </cfRule>
  </conditionalFormatting>
  <conditionalFormatting sqref="AC62">
    <cfRule type="expression" dxfId="3135" priority="3064">
      <formula>NOT(ISLOGICAL($AC$2))</formula>
    </cfRule>
  </conditionalFormatting>
  <conditionalFormatting sqref="B62:BU62">
    <cfRule type="containsErrors" dxfId="3134" priority="3063">
      <formula>ISERROR(B62)</formula>
    </cfRule>
  </conditionalFormatting>
  <conditionalFormatting sqref="I62">
    <cfRule type="expression" dxfId="3133" priority="3062">
      <formula>NOT(ISNUMBER($I$2))</formula>
    </cfRule>
  </conditionalFormatting>
  <conditionalFormatting sqref="D62">
    <cfRule type="expression" dxfId="3132" priority="3061">
      <formula>ISBLANK($D$2)</formula>
    </cfRule>
  </conditionalFormatting>
  <conditionalFormatting sqref="DW62">
    <cfRule type="expression" dxfId="3131" priority="3074">
      <formula>AND(BO62&gt;=1,DW62&lt;&gt;0, GetEquPower(C62,BI62, CA62, FN62)=0)</formula>
    </cfRule>
    <cfRule type="expression" dxfId="3130" priority="3075">
      <formula>AND(BO62&gt;=1,DW62&lt;&gt;GetEquPower(C62,BI62, CA62, FN62))</formula>
    </cfRule>
  </conditionalFormatting>
  <conditionalFormatting sqref="DX62">
    <cfRule type="expression" dxfId="3129" priority="3076">
      <formula>AND(BO62&gt;=2,DX62&lt;&gt;0, GetEquPower(C62,BI62, CB62, FN62)=0)</formula>
    </cfRule>
    <cfRule type="expression" dxfId="3128" priority="3077">
      <formula>AND(BO62&gt;=2,DX62&lt;&gt;GetEquPower(C62,BI62, CB62, FN62))</formula>
    </cfRule>
  </conditionalFormatting>
  <conditionalFormatting sqref="DY62">
    <cfRule type="expression" dxfId="3127" priority="3078">
      <formula>AND(BO62&gt;=3,DY62&lt;&gt;0, GetEquPower(C62,BI62, CC62, FN62)=0)</formula>
    </cfRule>
    <cfRule type="expression" dxfId="3126" priority="3079">
      <formula>AND(BO62&gt;=3,DY62&lt;&gt;GetEquPower(C62,BI62, CC62, FN62))</formula>
    </cfRule>
  </conditionalFormatting>
  <conditionalFormatting sqref="ED62">
    <cfRule type="expression" dxfId="3125" priority="3080">
      <formula>AND(BP62&gt;=1,ED62&lt;&gt;0, GetEquPower(C62,BJ62, CG62, FO62)=0)</formula>
    </cfRule>
    <cfRule type="expression" dxfId="3124" priority="3081">
      <formula>AND(BP62&gt;=1,ED62&lt;&gt;GetEquPower(C62,BJ62, CG62, FO62))</formula>
    </cfRule>
  </conditionalFormatting>
  <conditionalFormatting sqref="EE62">
    <cfRule type="expression" dxfId="3123" priority="3082">
      <formula>AND(BP62&gt;=2,EE62&lt;&gt;0, GetEquPower(C62,BJ62, CH62, FO62)=0)</formula>
    </cfRule>
    <cfRule type="expression" dxfId="3122" priority="3083">
      <formula>AND(BP62&gt;=2,EE62&lt;&gt;GetEquPower(C62,BJ62, CH62, FO62))</formula>
    </cfRule>
  </conditionalFormatting>
  <conditionalFormatting sqref="EF62">
    <cfRule type="expression" dxfId="3121" priority="3084">
      <formula>AND(BP62&gt;=3,EF62&lt;&gt;0, GetEquPower(C62,BJ62, CI62, FO62)=0)</formula>
    </cfRule>
    <cfRule type="expression" dxfId="3120" priority="3085">
      <formula>AND(BP62&gt;=3,EF62&lt;&gt;GetEquPower(C62,BJ62, CI62, FO62))</formula>
    </cfRule>
  </conditionalFormatting>
  <conditionalFormatting sqref="EK62">
    <cfRule type="expression" dxfId="3119" priority="3086">
      <formula>AND(BQ62&gt;=1,EK62&lt;&gt;0, GetEquPower(C62,BK62, CM62, FP62)=0)</formula>
    </cfRule>
    <cfRule type="expression" dxfId="3118" priority="3087">
      <formula>AND(BQ62&gt;=1,EK62&lt;&gt;GetEquPower(C62,BK62, CM62, FP62))</formula>
    </cfRule>
  </conditionalFormatting>
  <conditionalFormatting sqref="EL62">
    <cfRule type="expression" dxfId="3117" priority="3088">
      <formula>AND(BQ62&gt;=2,EL62&lt;&gt;0, GetEquPower(C62,BK62, CN62, FP62)=0)</formula>
    </cfRule>
    <cfRule type="expression" dxfId="3116" priority="3089">
      <formula xml:space="preserve"> AND(BQ62&gt;=2,EL62&lt;&gt;GetEquPower(C62,BK62, CN62, FP62))</formula>
    </cfRule>
  </conditionalFormatting>
  <conditionalFormatting sqref="EM62">
    <cfRule type="expression" dxfId="3115" priority="3090">
      <formula>AND(BQ62&gt;=3,EM62&lt;&gt;0, GetEquPower(C62,BK62, CO62, FP62)=0)</formula>
    </cfRule>
    <cfRule type="expression" dxfId="3114" priority="3091">
      <formula xml:space="preserve"> AND(BQ62&gt;=3,EM62&lt;&gt;GetEquPower(C62,BK62, CO62, FP62))</formula>
    </cfRule>
  </conditionalFormatting>
  <conditionalFormatting sqref="ER62">
    <cfRule type="expression" dxfId="3113" priority="3092">
      <formula>AND(BR62&gt;=1,ER62&lt;&gt;0, GetEquPower(C62,BL62, CS62, FQ62)=0)</formula>
    </cfRule>
    <cfRule type="expression" dxfId="3112" priority="3093">
      <formula>AND(BR62&gt;=1,ER62&lt;&gt;GetEquPower(C62,BL62, CS62, FQ62))</formula>
    </cfRule>
  </conditionalFormatting>
  <conditionalFormatting sqref="ES62">
    <cfRule type="expression" dxfId="3111" priority="3094">
      <formula>AND(BR62&gt;=2,ES62&lt;&gt;0, GetEquPower(C62,BL62, CT62, FQ62)=0)</formula>
    </cfRule>
    <cfRule type="expression" dxfId="3110" priority="3095">
      <formula>AND(BR62&gt;=2,ES62&lt;&gt;GetEquPower(C62,BL62, CT62, FQ62))</formula>
    </cfRule>
  </conditionalFormatting>
  <conditionalFormatting sqref="ET62">
    <cfRule type="expression" dxfId="3109" priority="3096">
      <formula>AND(BR62&gt;=3,ET62&lt;&gt;0, GetEquPower(C62,BL62, CU62, FQ62)=0)</formula>
    </cfRule>
    <cfRule type="expression" dxfId="3108" priority="3097">
      <formula>AND(BR62&gt;=3,ET62&lt;&gt;GetEquPower(C62,BL62, CU62, FQ62))</formula>
    </cfRule>
  </conditionalFormatting>
  <conditionalFormatting sqref="EY62">
    <cfRule type="expression" dxfId="3107" priority="3098">
      <formula>AND(BS62&gt;=1,EY62&lt;&gt;0, GetEquPower(C62,BM62, CY62, FR62)=0)</formula>
    </cfRule>
    <cfRule type="expression" dxfId="3106" priority="3099">
      <formula>AND(BS62&gt;=1,EY62&lt;&gt;GetEquPower(C62,BM62, CY62, FR62))</formula>
    </cfRule>
  </conditionalFormatting>
  <conditionalFormatting sqref="EZ62">
    <cfRule type="expression" dxfId="3105" priority="3100">
      <formula>AND(BS62&gt;=2,EZ62&lt;&gt;0, GetEquPower(C62,BM62, CZ62, FR62)=0)</formula>
    </cfRule>
    <cfRule type="expression" dxfId="3104" priority="3101">
      <formula>AND(BS62&gt;=2,EZ62&lt;&gt;GetEquPower(C62,BM62, CZ62, FR62))</formula>
    </cfRule>
  </conditionalFormatting>
  <conditionalFormatting sqref="FA62">
    <cfRule type="expression" dxfId="3103" priority="3102">
      <formula>AND(BS62&gt;=3,FA62&lt;&gt;0, GetEquPower(C62,BM62, DA62, FR62)=0)</formula>
    </cfRule>
    <cfRule type="expression" dxfId="3102" priority="3103">
      <formula>AND(BS62&gt;=3,FA62&lt;&gt;GetEquPower(C62,BM62, DA62, FR62))</formula>
    </cfRule>
  </conditionalFormatting>
  <conditionalFormatting sqref="FF62">
    <cfRule type="expression" dxfId="3101" priority="3104">
      <formula>AND(BT62&gt;=1,FF62&lt;&gt;0, GetEquPower(C62,BN62, DE62, FS62)=0)</formula>
    </cfRule>
    <cfRule type="expression" dxfId="3100" priority="3105">
      <formula>AND(BT62&gt;=1,FF62&lt;&gt;GetEquPower(C62,BN62, DE62, FS62))</formula>
    </cfRule>
  </conditionalFormatting>
  <conditionalFormatting sqref="FG62">
    <cfRule type="expression" dxfId="3099" priority="3106">
      <formula>AND(BT62&gt;=2,FG62&lt;&gt;0, GetEquPower(C62,BN62, DF62, FS62)=0)</formula>
    </cfRule>
    <cfRule type="expression" dxfId="3098" priority="3107">
      <formula>AND(BT62&gt;=2,FG62&lt;&gt;GetEquPower(C62,BN62, DF62, FS62))</formula>
    </cfRule>
  </conditionalFormatting>
  <conditionalFormatting sqref="FH62">
    <cfRule type="expression" dxfId="3097" priority="3108">
      <formula>AND(BT62&gt;=3,FH62&lt;&gt;0, GetEquPower(C62,BN62, DG62, FS62)=0)</formula>
    </cfRule>
    <cfRule type="expression" dxfId="3096" priority="3109">
      <formula>AND(BT62&gt;=3,FH62&lt;&gt;GetEquPower(C62,BN62, DG62, FS62))</formula>
    </cfRule>
  </conditionalFormatting>
  <conditionalFormatting sqref="DZ62">
    <cfRule type="expression" dxfId="3095" priority="3110">
      <formula>AND(BO62&gt;=4,DZ62&lt;&gt;0, GetEquPower(C62,BI62, CD62, FN62)=0)</formula>
    </cfRule>
    <cfRule type="expression" dxfId="3094" priority="3111">
      <formula>AND(BO62&gt;=4, DZ62&lt;&gt;GetEquPower(C62,BI62, CD62, FN62))</formula>
    </cfRule>
  </conditionalFormatting>
  <conditionalFormatting sqref="EG62">
    <cfRule type="expression" dxfId="3093" priority="3112">
      <formula>AND(BP62&gt;=4,EG62&lt;&gt;0, GetEquPower(C62,BJ62, CJ62, FO62)=0)</formula>
    </cfRule>
    <cfRule type="expression" dxfId="3092" priority="3113">
      <formula>AND(BP62&gt;=4,EG62&lt;&gt;GetEquPower(C62,BJ62, CJ62, FO62))</formula>
    </cfRule>
  </conditionalFormatting>
  <conditionalFormatting sqref="EN62">
    <cfRule type="expression" dxfId="3091" priority="3114">
      <formula>AND(BQ62&gt;=4,EN62&lt;&gt;0, GetEquPower(C62,BK62, CP62, FP62)=0)</formula>
    </cfRule>
    <cfRule type="expression" dxfId="3090" priority="3115">
      <formula xml:space="preserve"> AND(BQ62&gt;=4,EN62&lt;&gt;GetEquPower(C62,BK62, CP62, FP62))</formula>
    </cfRule>
  </conditionalFormatting>
  <conditionalFormatting sqref="EU62">
    <cfRule type="expression" dxfId="3089" priority="3116">
      <formula>AND(BR62&gt;=4,EU62&lt;&gt;0, GetEquPower(C62,BL62, CV62, FQ62)=0)</formula>
    </cfRule>
    <cfRule type="expression" dxfId="3088" priority="3117">
      <formula>AND(BR62&gt;=4,EU62&lt;&gt;GetEquPower(C62,BL62, CV62, FQ62))</formula>
    </cfRule>
  </conditionalFormatting>
  <conditionalFormatting sqref="FB62">
    <cfRule type="expression" dxfId="3087" priority="3118">
      <formula>AND(BS62&gt;=4,FB62&lt;&gt;0, GetEquPower(C62,BM62, DB62, FR62)=0)</formula>
    </cfRule>
    <cfRule type="expression" dxfId="3086" priority="3119">
      <formula>AND(BS62&gt;=4,FB62&lt;&gt;GetEquPower(C62,BM62, DB62, FR62))</formula>
    </cfRule>
  </conditionalFormatting>
  <conditionalFormatting sqref="FI62">
    <cfRule type="expression" dxfId="3085" priority="3120">
      <formula>AND(BT62&gt;=4,FI62&lt;&gt;0, GetEquPower(C62,BN62, DH62, FS62)=0)</formula>
    </cfRule>
    <cfRule type="expression" dxfId="3084" priority="3121">
      <formula>AND(BT62&gt;=4,FI62&lt;&gt;GetEquPower(C62,BN62, DH62, FS62))</formula>
    </cfRule>
  </conditionalFormatting>
  <conditionalFormatting sqref="EA62">
    <cfRule type="expression" dxfId="3083" priority="3122">
      <formula>AND(BO62&gt;=5,EA62&lt;&gt;0, GetEquPower(C62,BI62, CE62, FN62)=0)</formula>
    </cfRule>
    <cfRule type="expression" dxfId="3082" priority="3123">
      <formula>AND(BO62&gt;=5, EA62&lt;&gt;GetEquPower(C62,BI62, CE62, FN62))</formula>
    </cfRule>
  </conditionalFormatting>
  <conditionalFormatting sqref="EB62">
    <cfRule type="expression" dxfId="3081" priority="3124">
      <formula>AND(BO62&gt;=6,EB62&lt;&gt;0, GetEquPower(C62,BI62, CF62, FN62)=0)</formula>
    </cfRule>
    <cfRule type="expression" dxfId="3080" priority="3125">
      <formula>AND(BO62&gt;=6, EB62&lt;&gt;GetEquPower(C62,BI62, CF62, FN62))</formula>
    </cfRule>
  </conditionalFormatting>
  <conditionalFormatting sqref="EH62">
    <cfRule type="expression" dxfId="3079" priority="3126">
      <formula>AND(BP62&gt;=5,EH62&lt;&gt;0, GetEquPower(C62,BJ62, CK62, FO62)=0)</formula>
    </cfRule>
    <cfRule type="expression" dxfId="3078" priority="3127">
      <formula>AND(BP62&gt;=5,EH62&lt;&gt;GetEquPower(C62,BJ62, CK62, FO62))</formula>
    </cfRule>
  </conditionalFormatting>
  <conditionalFormatting sqref="EI62">
    <cfRule type="expression" dxfId="3077" priority="3128">
      <formula>AND(BP62&gt;=6,EI62&lt;&gt;0, GetEquPower(C62,BJ62, CL62, FO62)=0)</formula>
    </cfRule>
    <cfRule type="expression" dxfId="3076" priority="3129">
      <formula>AND(BP62&gt;=6,EI62&lt;&gt;GetEquPower(C62,BJ62, CL62, FO62))</formula>
    </cfRule>
  </conditionalFormatting>
  <conditionalFormatting sqref="EO62">
    <cfRule type="expression" dxfId="3075" priority="3130">
      <formula>AND(BQ62&gt;=5,EO62&lt;&gt;0, GetEquPower(C62,BK62, CQ62, FP62)=0)</formula>
    </cfRule>
    <cfRule type="expression" dxfId="3074" priority="3131">
      <formula xml:space="preserve"> AND(BQ62&gt;=5,EO62&lt;&gt;GetEquPower(C62,BK62, CQ62, FP62))</formula>
    </cfRule>
  </conditionalFormatting>
  <conditionalFormatting sqref="EP62">
    <cfRule type="expression" dxfId="3073" priority="3132">
      <formula>AND(BQ62&gt;=6,EP62&lt;&gt;0, GetEquPower(C62,BK62, CR62, FP62)=0)</formula>
    </cfRule>
    <cfRule type="expression" dxfId="3072" priority="3133">
      <formula xml:space="preserve"> AND(BQ62&gt;=6,EP62&lt;&gt;GetEquPower(C62,BK62, CR62, FP62))</formula>
    </cfRule>
  </conditionalFormatting>
  <conditionalFormatting sqref="EV62">
    <cfRule type="expression" dxfId="3071" priority="3134">
      <formula>AND(BR62&gt;=5,EV62&lt;&gt;0, GetEquPower(C62,BL62, CW62, FQ62)=0)</formula>
    </cfRule>
    <cfRule type="expression" dxfId="3070" priority="3135">
      <formula>AND(BR62&gt;=5,EV62&lt;&gt;GetEquPower(C62,BL62, CW62, FQ62))</formula>
    </cfRule>
  </conditionalFormatting>
  <conditionalFormatting sqref="EW62">
    <cfRule type="expression" dxfId="3069" priority="3136">
      <formula>AND(BR62&gt;=6,EW62&lt;&gt;0, GetEquPower(C62,BL62, CX62, FQ62)=0)</formula>
    </cfRule>
    <cfRule type="expression" dxfId="3068" priority="3137">
      <formula>AND(BR62&gt;=6,EW62&lt;&gt;GetEquPower(C62,BL62, CX62, FQ62))</formula>
    </cfRule>
  </conditionalFormatting>
  <conditionalFormatting sqref="FC62">
    <cfRule type="expression" dxfId="3067" priority="3138">
      <formula>AND(BS62&gt;=5,FC62&lt;&gt;0, GetEquPower(C62,BM62, DC62, FR62)=0)</formula>
    </cfRule>
    <cfRule type="expression" dxfId="3066" priority="3139">
      <formula>AND(BS62&gt;=5,FC62&lt;&gt;GetEquPower(C62,BM62, DC62, FR62))</formula>
    </cfRule>
  </conditionalFormatting>
  <conditionalFormatting sqref="FD62">
    <cfRule type="expression" dxfId="3065" priority="3140">
      <formula>AND(BS62&gt;=6,FD62&lt;&gt;0, GetEquPower(C62,BM62, DD62, FR62)=0)</formula>
    </cfRule>
    <cfRule type="expression" dxfId="3064" priority="3141">
      <formula>AND(BS62&gt;=6,FD62&lt;&gt;GetEquPower(C62,BM62, DD62, FR62))</formula>
    </cfRule>
  </conditionalFormatting>
  <conditionalFormatting sqref="FJ62">
    <cfRule type="expression" dxfId="3063" priority="3142">
      <formula>AND(BT62&gt;=5,FJ62&lt;&gt;0, GetEquPower(C62,BN62, DI62, FS62)=0)</formula>
    </cfRule>
    <cfRule type="expression" dxfId="3062" priority="3143">
      <formula>AND(BT62&gt;=5,FJ62&lt;&gt;GetEquPower(C62,BN62, DI62, FS62))</formula>
    </cfRule>
  </conditionalFormatting>
  <conditionalFormatting sqref="FK62">
    <cfRule type="expression" dxfId="3061" priority="3144">
      <formula>AND(BT62&gt;=6,FK62&lt;&gt;0, GetEquPower(C62,BN62, DJ62, FS62)=0)</formula>
    </cfRule>
    <cfRule type="expression" dxfId="3060" priority="3145">
      <formula>AND(BT62&gt;=6,FK62&lt;&gt;GetEquPower(C62,BN62, DJ62, FS62))</formula>
    </cfRule>
  </conditionalFormatting>
  <conditionalFormatting sqref="F63">
    <cfRule type="expression" dxfId="3059" priority="2988">
      <formula>F63&lt;&gt;RIGHT(SUBSTITUTE(E63,".",""),LEN(F63))</formula>
    </cfRule>
  </conditionalFormatting>
  <conditionalFormatting sqref="X63">
    <cfRule type="expression" dxfId="3058" priority="2982">
      <formula xml:space="preserve"> NOT(ISLOGICAL($X$2))</formula>
    </cfRule>
    <cfRule type="expression" dxfId="3057" priority="2987">
      <formula>AND(X63=TRUE,W63=FALSE)</formula>
    </cfRule>
  </conditionalFormatting>
  <conditionalFormatting sqref="Y63">
    <cfRule type="expression" dxfId="3056" priority="2986">
      <formula>OR(AND(X63=FALSE,INT(Y63)&gt;0),AND(X63=TRUE,INT(Y63)&lt;=0))</formula>
    </cfRule>
  </conditionalFormatting>
  <conditionalFormatting sqref="AA63">
    <cfRule type="expression" dxfId="3055" priority="2985">
      <formula>AND(Z63=FALSE,AA63&gt;0)</formula>
    </cfRule>
  </conditionalFormatting>
  <conditionalFormatting sqref="BV63:HY63">
    <cfRule type="containsErrors" dxfId="3054" priority="2984">
      <formula>ISERROR(BV63)</formula>
    </cfRule>
  </conditionalFormatting>
  <conditionalFormatting sqref="W63">
    <cfRule type="expression" dxfId="3053" priority="2983">
      <formula xml:space="preserve"> NOT(ISLOGICAL(W63))</formula>
    </cfRule>
  </conditionalFormatting>
  <conditionalFormatting sqref="Z63">
    <cfRule type="expression" dxfId="3052" priority="2981">
      <formula>NOT(ISLOGICAL($Z$2))</formula>
    </cfRule>
  </conditionalFormatting>
  <conditionalFormatting sqref="AB63">
    <cfRule type="expression" dxfId="3051" priority="2980">
      <formula>NOT(ISLOGICAL($AB$2))</formula>
    </cfRule>
  </conditionalFormatting>
  <conditionalFormatting sqref="AC63">
    <cfRule type="expression" dxfId="3050" priority="2979">
      <formula>NOT(ISLOGICAL($AC$2))</formula>
    </cfRule>
  </conditionalFormatting>
  <conditionalFormatting sqref="B63:BU63">
    <cfRule type="containsErrors" dxfId="3049" priority="2978">
      <formula>ISERROR(B63)</formula>
    </cfRule>
  </conditionalFormatting>
  <conditionalFormatting sqref="I63">
    <cfRule type="expression" dxfId="3048" priority="2977">
      <formula>NOT(ISNUMBER($I$2))</formula>
    </cfRule>
  </conditionalFormatting>
  <conditionalFormatting sqref="D63">
    <cfRule type="expression" dxfId="3047" priority="2976">
      <formula>ISBLANK($D$2)</formula>
    </cfRule>
  </conditionalFormatting>
  <conditionalFormatting sqref="DW63">
    <cfRule type="expression" dxfId="3046" priority="2989">
      <formula>AND(BO63&gt;=1,DW63&lt;&gt;0, GetEquPower(C63,BI63, CA63, FN63)=0)</formula>
    </cfRule>
    <cfRule type="expression" dxfId="3045" priority="2990">
      <formula>AND(BO63&gt;=1,DW63&lt;&gt;GetEquPower(C63,BI63, CA63, FN63))</formula>
    </cfRule>
  </conditionalFormatting>
  <conditionalFormatting sqref="DX63">
    <cfRule type="expression" dxfId="3044" priority="2991">
      <formula>AND(BO63&gt;=2,DX63&lt;&gt;0, GetEquPower(C63,BI63, CB63, FN63)=0)</formula>
    </cfRule>
    <cfRule type="expression" dxfId="3043" priority="2992">
      <formula>AND(BO63&gt;=2,DX63&lt;&gt;GetEquPower(C63,BI63, CB63, FN63))</formula>
    </cfRule>
  </conditionalFormatting>
  <conditionalFormatting sqref="DY63">
    <cfRule type="expression" dxfId="3042" priority="2993">
      <formula>AND(BO63&gt;=3,DY63&lt;&gt;0, GetEquPower(C63,BI63, CC63, FN63)=0)</formula>
    </cfRule>
    <cfRule type="expression" dxfId="3041" priority="2994">
      <formula>AND(BO63&gt;=3,DY63&lt;&gt;GetEquPower(C63,BI63, CC63, FN63))</formula>
    </cfRule>
  </conditionalFormatting>
  <conditionalFormatting sqref="ED63">
    <cfRule type="expression" dxfId="3040" priority="2995">
      <formula>AND(BP63&gt;=1,ED63&lt;&gt;0, GetEquPower(C63,BJ63, CG63, FO63)=0)</formula>
    </cfRule>
    <cfRule type="expression" dxfId="3039" priority="2996">
      <formula>AND(BP63&gt;=1,ED63&lt;&gt;GetEquPower(C63,BJ63, CG63, FO63))</formula>
    </cfRule>
  </conditionalFormatting>
  <conditionalFormatting sqref="EE63">
    <cfRule type="expression" dxfId="3038" priority="2997">
      <formula>AND(BP63&gt;=2,EE63&lt;&gt;0, GetEquPower(C63,BJ63, CH63, FO63)=0)</formula>
    </cfRule>
    <cfRule type="expression" dxfId="3037" priority="2998">
      <formula>AND(BP63&gt;=2,EE63&lt;&gt;GetEquPower(C63,BJ63, CH63, FO63))</formula>
    </cfRule>
  </conditionalFormatting>
  <conditionalFormatting sqref="EF63">
    <cfRule type="expression" dxfId="3036" priority="2999">
      <formula>AND(BP63&gt;=3,EF63&lt;&gt;0, GetEquPower(C63,BJ63, CI63, FO63)=0)</formula>
    </cfRule>
    <cfRule type="expression" dxfId="3035" priority="3000">
      <formula>AND(BP63&gt;=3,EF63&lt;&gt;GetEquPower(C63,BJ63, CI63, FO63))</formula>
    </cfRule>
  </conditionalFormatting>
  <conditionalFormatting sqref="EK63">
    <cfRule type="expression" dxfId="3034" priority="3001">
      <formula>AND(BQ63&gt;=1,EK63&lt;&gt;0, GetEquPower(C63,BK63, CM63, FP63)=0)</formula>
    </cfRule>
    <cfRule type="expression" dxfId="3033" priority="3002">
      <formula>AND(BQ63&gt;=1,EK63&lt;&gt;GetEquPower(C63,BK63, CM63, FP63))</formula>
    </cfRule>
  </conditionalFormatting>
  <conditionalFormatting sqref="EL63">
    <cfRule type="expression" dxfId="3032" priority="3003">
      <formula>AND(BQ63&gt;=2,EL63&lt;&gt;0, GetEquPower(C63,BK63, CN63, FP63)=0)</formula>
    </cfRule>
    <cfRule type="expression" dxfId="3031" priority="3004">
      <formula xml:space="preserve"> AND(BQ63&gt;=2,EL63&lt;&gt;GetEquPower(C63,BK63, CN63, FP63))</formula>
    </cfRule>
  </conditionalFormatting>
  <conditionalFormatting sqref="EM63">
    <cfRule type="expression" dxfId="3030" priority="3005">
      <formula>AND(BQ63&gt;=3,EM63&lt;&gt;0, GetEquPower(C63,BK63, CO63, FP63)=0)</formula>
    </cfRule>
    <cfRule type="expression" dxfId="3029" priority="3006">
      <formula xml:space="preserve"> AND(BQ63&gt;=3,EM63&lt;&gt;GetEquPower(C63,BK63, CO63, FP63))</formula>
    </cfRule>
  </conditionalFormatting>
  <conditionalFormatting sqref="ER63">
    <cfRule type="expression" dxfId="3028" priority="3007">
      <formula>AND(BR63&gt;=1,ER63&lt;&gt;0, GetEquPower(C63,BL63, CS63, FQ63)=0)</formula>
    </cfRule>
    <cfRule type="expression" dxfId="3027" priority="3008">
      <formula>AND(BR63&gt;=1,ER63&lt;&gt;GetEquPower(C63,BL63, CS63, FQ63))</formula>
    </cfRule>
  </conditionalFormatting>
  <conditionalFormatting sqref="ES63">
    <cfRule type="expression" dxfId="3026" priority="3009">
      <formula>AND(BR63&gt;=2,ES63&lt;&gt;0, GetEquPower(C63,BL63, CT63, FQ63)=0)</formula>
    </cfRule>
    <cfRule type="expression" dxfId="3025" priority="3010">
      <formula>AND(BR63&gt;=2,ES63&lt;&gt;GetEquPower(C63,BL63, CT63, FQ63))</formula>
    </cfRule>
  </conditionalFormatting>
  <conditionalFormatting sqref="ET63">
    <cfRule type="expression" dxfId="3024" priority="3011">
      <formula>AND(BR63&gt;=3,ET63&lt;&gt;0, GetEquPower(C63,BL63, CU63, FQ63)=0)</formula>
    </cfRule>
    <cfRule type="expression" dxfId="3023" priority="3012">
      <formula>AND(BR63&gt;=3,ET63&lt;&gt;GetEquPower(C63,BL63, CU63, FQ63))</formula>
    </cfRule>
  </conditionalFormatting>
  <conditionalFormatting sqref="EY63">
    <cfRule type="expression" dxfId="3022" priority="3013">
      <formula>AND(BS63&gt;=1,EY63&lt;&gt;0, GetEquPower(C63,BM63, CY63, FR63)=0)</formula>
    </cfRule>
    <cfRule type="expression" dxfId="3021" priority="3014">
      <formula>AND(BS63&gt;=1,EY63&lt;&gt;GetEquPower(C63,BM63, CY63, FR63))</formula>
    </cfRule>
  </conditionalFormatting>
  <conditionalFormatting sqref="EZ63">
    <cfRule type="expression" dxfId="3020" priority="3015">
      <formula>AND(BS63&gt;=2,EZ63&lt;&gt;0, GetEquPower(C63,BM63, CZ63, FR63)=0)</formula>
    </cfRule>
    <cfRule type="expression" dxfId="3019" priority="3016">
      <formula>AND(BS63&gt;=2,EZ63&lt;&gt;GetEquPower(C63,BM63, CZ63, FR63))</formula>
    </cfRule>
  </conditionalFormatting>
  <conditionalFormatting sqref="FA63">
    <cfRule type="expression" dxfId="3018" priority="3017">
      <formula>AND(BS63&gt;=3,FA63&lt;&gt;0, GetEquPower(C63,BM63, DA63, FR63)=0)</formula>
    </cfRule>
    <cfRule type="expression" dxfId="3017" priority="3018">
      <formula>AND(BS63&gt;=3,FA63&lt;&gt;GetEquPower(C63,BM63, DA63, FR63))</formula>
    </cfRule>
  </conditionalFormatting>
  <conditionalFormatting sqref="FF63">
    <cfRule type="expression" dxfId="3016" priority="3019">
      <formula>AND(BT63&gt;=1,FF63&lt;&gt;0, GetEquPower(C63,BN63, DE63, FS63)=0)</formula>
    </cfRule>
    <cfRule type="expression" dxfId="3015" priority="3020">
      <formula>AND(BT63&gt;=1,FF63&lt;&gt;GetEquPower(C63,BN63, DE63, FS63))</formula>
    </cfRule>
  </conditionalFormatting>
  <conditionalFormatting sqref="FG63">
    <cfRule type="expression" dxfId="3014" priority="3021">
      <formula>AND(BT63&gt;=2,FG63&lt;&gt;0, GetEquPower(C63,BN63, DF63, FS63)=0)</formula>
    </cfRule>
    <cfRule type="expression" dxfId="3013" priority="3022">
      <formula>AND(BT63&gt;=2,FG63&lt;&gt;GetEquPower(C63,BN63, DF63, FS63))</formula>
    </cfRule>
  </conditionalFormatting>
  <conditionalFormatting sqref="FH63">
    <cfRule type="expression" dxfId="3012" priority="3023">
      <formula>AND(BT63&gt;=3,FH63&lt;&gt;0, GetEquPower(C63,BN63, DG63, FS63)=0)</formula>
    </cfRule>
    <cfRule type="expression" dxfId="3011" priority="3024">
      <formula>AND(BT63&gt;=3,FH63&lt;&gt;GetEquPower(C63,BN63, DG63, FS63))</formula>
    </cfRule>
  </conditionalFormatting>
  <conditionalFormatting sqref="DZ63">
    <cfRule type="expression" dxfId="3010" priority="3025">
      <formula>AND(BO63&gt;=4,DZ63&lt;&gt;0, GetEquPower(C63,BI63, CD63, FN63)=0)</formula>
    </cfRule>
    <cfRule type="expression" dxfId="3009" priority="3026">
      <formula>AND(BO63&gt;=4, DZ63&lt;&gt;GetEquPower(C63,BI63, CD63, FN63))</formula>
    </cfRule>
  </conditionalFormatting>
  <conditionalFormatting sqref="EG63">
    <cfRule type="expression" dxfId="3008" priority="3027">
      <formula>AND(BP63&gt;=4,EG63&lt;&gt;0, GetEquPower(C63,BJ63, CJ63, FO63)=0)</formula>
    </cfRule>
    <cfRule type="expression" dxfId="3007" priority="3028">
      <formula>AND(BP63&gt;=4,EG63&lt;&gt;GetEquPower(C63,BJ63, CJ63, FO63))</formula>
    </cfRule>
  </conditionalFormatting>
  <conditionalFormatting sqref="EN63">
    <cfRule type="expression" dxfId="3006" priority="3029">
      <formula>AND(BQ63&gt;=4,EN63&lt;&gt;0, GetEquPower(C63,BK63, CP63, FP63)=0)</formula>
    </cfRule>
    <cfRule type="expression" dxfId="3005" priority="3030">
      <formula xml:space="preserve"> AND(BQ63&gt;=4,EN63&lt;&gt;GetEquPower(C63,BK63, CP63, FP63))</formula>
    </cfRule>
  </conditionalFormatting>
  <conditionalFormatting sqref="EU63">
    <cfRule type="expression" dxfId="3004" priority="3031">
      <formula>AND(BR63&gt;=4,EU63&lt;&gt;0, GetEquPower(C63,BL63, CV63, FQ63)=0)</formula>
    </cfRule>
    <cfRule type="expression" dxfId="3003" priority="3032">
      <formula>AND(BR63&gt;=4,EU63&lt;&gt;GetEquPower(C63,BL63, CV63, FQ63))</formula>
    </cfRule>
  </conditionalFormatting>
  <conditionalFormatting sqref="FB63">
    <cfRule type="expression" dxfId="3002" priority="3033">
      <formula>AND(BS63&gt;=4,FB63&lt;&gt;0, GetEquPower(C63,BM63, DB63, FR63)=0)</formula>
    </cfRule>
    <cfRule type="expression" dxfId="3001" priority="3034">
      <formula>AND(BS63&gt;=4,FB63&lt;&gt;GetEquPower(C63,BM63, DB63, FR63))</formula>
    </cfRule>
  </conditionalFormatting>
  <conditionalFormatting sqref="FI63">
    <cfRule type="expression" dxfId="3000" priority="3035">
      <formula>AND(BT63&gt;=4,FI63&lt;&gt;0, GetEquPower(C63,BN63, DH63, FS63)=0)</formula>
    </cfRule>
    <cfRule type="expression" dxfId="2999" priority="3036">
      <formula>AND(BT63&gt;=4,FI63&lt;&gt;GetEquPower(C63,BN63, DH63, FS63))</formula>
    </cfRule>
  </conditionalFormatting>
  <conditionalFormatting sqref="EA63">
    <cfRule type="expression" dxfId="2998" priority="3037">
      <formula>AND(BO63&gt;=5,EA63&lt;&gt;0, GetEquPower(C63,BI63, CE63, FN63)=0)</formula>
    </cfRule>
    <cfRule type="expression" dxfId="2997" priority="3038">
      <formula>AND(BO63&gt;=5, EA63&lt;&gt;GetEquPower(C63,BI63, CE63, FN63))</formula>
    </cfRule>
  </conditionalFormatting>
  <conditionalFormatting sqref="EB63">
    <cfRule type="expression" dxfId="2996" priority="3039">
      <formula>AND(BO63&gt;=6,EB63&lt;&gt;0, GetEquPower(C63,BI63, CF63, FN63)=0)</formula>
    </cfRule>
    <cfRule type="expression" dxfId="2995" priority="3040">
      <formula>AND(BO63&gt;=6, EB63&lt;&gt;GetEquPower(C63,BI63, CF63, FN63))</formula>
    </cfRule>
  </conditionalFormatting>
  <conditionalFormatting sqref="EH63">
    <cfRule type="expression" dxfId="2994" priority="3041">
      <formula>AND(BP63&gt;=5,EH63&lt;&gt;0, GetEquPower(C63,BJ63, CK63, FO63)=0)</formula>
    </cfRule>
    <cfRule type="expression" dxfId="2993" priority="3042">
      <formula>AND(BP63&gt;=5,EH63&lt;&gt;GetEquPower(C63,BJ63, CK63, FO63))</formula>
    </cfRule>
  </conditionalFormatting>
  <conditionalFormatting sqref="EI63">
    <cfRule type="expression" dxfId="2992" priority="3043">
      <formula>AND(BP63&gt;=6,EI63&lt;&gt;0, GetEquPower(C63,BJ63, CL63, FO63)=0)</formula>
    </cfRule>
    <cfRule type="expression" dxfId="2991" priority="3044">
      <formula>AND(BP63&gt;=6,EI63&lt;&gt;GetEquPower(C63,BJ63, CL63, FO63))</formula>
    </cfRule>
  </conditionalFormatting>
  <conditionalFormatting sqref="EO63">
    <cfRule type="expression" dxfId="2990" priority="3045">
      <formula>AND(BQ63&gt;=5,EO63&lt;&gt;0, GetEquPower(C63,BK63, CQ63, FP63)=0)</formula>
    </cfRule>
    <cfRule type="expression" dxfId="2989" priority="3046">
      <formula xml:space="preserve"> AND(BQ63&gt;=5,EO63&lt;&gt;GetEquPower(C63,BK63, CQ63, FP63))</formula>
    </cfRule>
  </conditionalFormatting>
  <conditionalFormatting sqref="EP63">
    <cfRule type="expression" dxfId="2988" priority="3047">
      <formula>AND(BQ63&gt;=6,EP63&lt;&gt;0, GetEquPower(C63,BK63, CR63, FP63)=0)</formula>
    </cfRule>
    <cfRule type="expression" dxfId="2987" priority="3048">
      <formula xml:space="preserve"> AND(BQ63&gt;=6,EP63&lt;&gt;GetEquPower(C63,BK63, CR63, FP63))</formula>
    </cfRule>
  </conditionalFormatting>
  <conditionalFormatting sqref="EV63">
    <cfRule type="expression" dxfId="2986" priority="3049">
      <formula>AND(BR63&gt;=5,EV63&lt;&gt;0, GetEquPower(C63,BL63, CW63, FQ63)=0)</formula>
    </cfRule>
    <cfRule type="expression" dxfId="2985" priority="3050">
      <formula>AND(BR63&gt;=5,EV63&lt;&gt;GetEquPower(C63,BL63, CW63, FQ63))</formula>
    </cfRule>
  </conditionalFormatting>
  <conditionalFormatting sqref="EW63">
    <cfRule type="expression" dxfId="2984" priority="3051">
      <formula>AND(BR63&gt;=6,EW63&lt;&gt;0, GetEquPower(C63,BL63, CX63, FQ63)=0)</formula>
    </cfRule>
    <cfRule type="expression" dxfId="2983" priority="3052">
      <formula>AND(BR63&gt;=6,EW63&lt;&gt;GetEquPower(C63,BL63, CX63, FQ63))</formula>
    </cfRule>
  </conditionalFormatting>
  <conditionalFormatting sqref="FC63">
    <cfRule type="expression" dxfId="2982" priority="3053">
      <formula>AND(BS63&gt;=5,FC63&lt;&gt;0, GetEquPower(C63,BM63, DC63, FR63)=0)</formula>
    </cfRule>
    <cfRule type="expression" dxfId="2981" priority="3054">
      <formula>AND(BS63&gt;=5,FC63&lt;&gt;GetEquPower(C63,BM63, DC63, FR63))</formula>
    </cfRule>
  </conditionalFormatting>
  <conditionalFormatting sqref="FD63">
    <cfRule type="expression" dxfId="2980" priority="3055">
      <formula>AND(BS63&gt;=6,FD63&lt;&gt;0, GetEquPower(C63,BM63, DD63, FR63)=0)</formula>
    </cfRule>
    <cfRule type="expression" dxfId="2979" priority="3056">
      <formula>AND(BS63&gt;=6,FD63&lt;&gt;GetEquPower(C63,BM63, DD63, FR63))</formula>
    </cfRule>
  </conditionalFormatting>
  <conditionalFormatting sqref="FJ63">
    <cfRule type="expression" dxfId="2978" priority="3057">
      <formula>AND(BT63&gt;=5,FJ63&lt;&gt;0, GetEquPower(C63,BN63, DI63, FS63)=0)</formula>
    </cfRule>
    <cfRule type="expression" dxfId="2977" priority="3058">
      <formula>AND(BT63&gt;=5,FJ63&lt;&gt;GetEquPower(C63,BN63, DI63, FS63))</formula>
    </cfRule>
  </conditionalFormatting>
  <conditionalFormatting sqref="FK63">
    <cfRule type="expression" dxfId="2976" priority="3059">
      <formula>AND(BT63&gt;=6,FK63&lt;&gt;0, GetEquPower(C63,BN63, DJ63, FS63)=0)</formula>
    </cfRule>
    <cfRule type="expression" dxfId="2975" priority="3060">
      <formula>AND(BT63&gt;=6,FK63&lt;&gt;GetEquPower(C63,BN63, DJ63, FS63))</formula>
    </cfRule>
  </conditionalFormatting>
  <conditionalFormatting sqref="F64">
    <cfRule type="expression" dxfId="2974" priority="2903">
      <formula>F64&lt;&gt;RIGHT(SUBSTITUTE(E64,".",""),LEN(F64))</formula>
    </cfRule>
  </conditionalFormatting>
  <conditionalFormatting sqref="X64">
    <cfRule type="expression" dxfId="2973" priority="2897">
      <formula xml:space="preserve"> NOT(ISLOGICAL($X$2))</formula>
    </cfRule>
    <cfRule type="expression" dxfId="2972" priority="2902">
      <formula>AND(X64=TRUE,W64=FALSE)</formula>
    </cfRule>
  </conditionalFormatting>
  <conditionalFormatting sqref="Y64">
    <cfRule type="expression" dxfId="2971" priority="2901">
      <formula>OR(AND(X64=FALSE,INT(Y64)&gt;0),AND(X64=TRUE,INT(Y64)&lt;=0))</formula>
    </cfRule>
  </conditionalFormatting>
  <conditionalFormatting sqref="AA64">
    <cfRule type="expression" dxfId="2970" priority="2900">
      <formula>AND(Z64=FALSE,AA64&gt;0)</formula>
    </cfRule>
  </conditionalFormatting>
  <conditionalFormatting sqref="BV64:HY64">
    <cfRule type="containsErrors" dxfId="2969" priority="2899">
      <formula>ISERROR(BV64)</formula>
    </cfRule>
  </conditionalFormatting>
  <conditionalFormatting sqref="W64">
    <cfRule type="expression" dxfId="2968" priority="2898">
      <formula xml:space="preserve"> NOT(ISLOGICAL(W64))</formula>
    </cfRule>
  </conditionalFormatting>
  <conditionalFormatting sqref="Z64">
    <cfRule type="expression" dxfId="2967" priority="2896">
      <formula>NOT(ISLOGICAL($Z$2))</formula>
    </cfRule>
  </conditionalFormatting>
  <conditionalFormatting sqref="AB64">
    <cfRule type="expression" dxfId="2966" priority="2895">
      <formula>NOT(ISLOGICAL($AB$2))</formula>
    </cfRule>
  </conditionalFormatting>
  <conditionalFormatting sqref="AC64">
    <cfRule type="expression" dxfId="2965" priority="2894">
      <formula>NOT(ISLOGICAL($AC$2))</formula>
    </cfRule>
  </conditionalFormatting>
  <conditionalFormatting sqref="B64:BU64">
    <cfRule type="containsErrors" dxfId="2964" priority="2893">
      <formula>ISERROR(B64)</formula>
    </cfRule>
  </conditionalFormatting>
  <conditionalFormatting sqref="I64">
    <cfRule type="expression" dxfId="2963" priority="2892">
      <formula>NOT(ISNUMBER($I$2))</formula>
    </cfRule>
  </conditionalFormatting>
  <conditionalFormatting sqref="D64">
    <cfRule type="expression" dxfId="2962" priority="2891">
      <formula>ISBLANK($D$2)</formula>
    </cfRule>
  </conditionalFormatting>
  <conditionalFormatting sqref="DW64">
    <cfRule type="expression" dxfId="2961" priority="2904">
      <formula>AND(BO64&gt;=1,DW64&lt;&gt;0, GetEquPower(C64,BI64, CA64, FN64)=0)</formula>
    </cfRule>
    <cfRule type="expression" dxfId="2960" priority="2905">
      <formula>AND(BO64&gt;=1,DW64&lt;&gt;GetEquPower(C64,BI64, CA64, FN64))</formula>
    </cfRule>
  </conditionalFormatting>
  <conditionalFormatting sqref="DX64">
    <cfRule type="expression" dxfId="2959" priority="2906">
      <formula>AND(BO64&gt;=2,DX64&lt;&gt;0, GetEquPower(C64,BI64, CB64, FN64)=0)</formula>
    </cfRule>
    <cfRule type="expression" dxfId="2958" priority="2907">
      <formula>AND(BO64&gt;=2,DX64&lt;&gt;GetEquPower(C64,BI64, CB64, FN64))</formula>
    </cfRule>
  </conditionalFormatting>
  <conditionalFormatting sqref="DY64">
    <cfRule type="expression" dxfId="2957" priority="2908">
      <formula>AND(BO64&gt;=3,DY64&lt;&gt;0, GetEquPower(C64,BI64, CC64, FN64)=0)</formula>
    </cfRule>
    <cfRule type="expression" dxfId="2956" priority="2909">
      <formula>AND(BO64&gt;=3,DY64&lt;&gt;GetEquPower(C64,BI64, CC64, FN64))</formula>
    </cfRule>
  </conditionalFormatting>
  <conditionalFormatting sqref="ED64">
    <cfRule type="expression" dxfId="2955" priority="2910">
      <formula>AND(BP64&gt;=1,ED64&lt;&gt;0, GetEquPower(C64,BJ64, CG64, FO64)=0)</formula>
    </cfRule>
    <cfRule type="expression" dxfId="2954" priority="2911">
      <formula>AND(BP64&gt;=1,ED64&lt;&gt;GetEquPower(C64,BJ64, CG64, FO64))</formula>
    </cfRule>
  </conditionalFormatting>
  <conditionalFormatting sqref="EE64">
    <cfRule type="expression" dxfId="2953" priority="2912">
      <formula>AND(BP64&gt;=2,EE64&lt;&gt;0, GetEquPower(C64,BJ64, CH64, FO64)=0)</formula>
    </cfRule>
    <cfRule type="expression" dxfId="2952" priority="2913">
      <formula>AND(BP64&gt;=2,EE64&lt;&gt;GetEquPower(C64,BJ64, CH64, FO64))</formula>
    </cfRule>
  </conditionalFormatting>
  <conditionalFormatting sqref="EF64">
    <cfRule type="expression" dxfId="2951" priority="2914">
      <formula>AND(BP64&gt;=3,EF64&lt;&gt;0, GetEquPower(C64,BJ64, CI64, FO64)=0)</formula>
    </cfRule>
    <cfRule type="expression" dxfId="2950" priority="2915">
      <formula>AND(BP64&gt;=3,EF64&lt;&gt;GetEquPower(C64,BJ64, CI64, FO64))</formula>
    </cfRule>
  </conditionalFormatting>
  <conditionalFormatting sqref="EK64">
    <cfRule type="expression" dxfId="2949" priority="2916">
      <formula>AND(BQ64&gt;=1,EK64&lt;&gt;0, GetEquPower(C64,BK64, CM64, FP64)=0)</formula>
    </cfRule>
    <cfRule type="expression" dxfId="2948" priority="2917">
      <formula>AND(BQ64&gt;=1,EK64&lt;&gt;GetEquPower(C64,BK64, CM64, FP64))</formula>
    </cfRule>
  </conditionalFormatting>
  <conditionalFormatting sqref="EL64">
    <cfRule type="expression" dxfId="2947" priority="2918">
      <formula>AND(BQ64&gt;=2,EL64&lt;&gt;0, GetEquPower(C64,BK64, CN64, FP64)=0)</formula>
    </cfRule>
    <cfRule type="expression" dxfId="2946" priority="2919">
      <formula xml:space="preserve"> AND(BQ64&gt;=2,EL64&lt;&gt;GetEquPower(C64,BK64, CN64, FP64))</formula>
    </cfRule>
  </conditionalFormatting>
  <conditionalFormatting sqref="EM64">
    <cfRule type="expression" dxfId="2945" priority="2920">
      <formula>AND(BQ64&gt;=3,EM64&lt;&gt;0, GetEquPower(C64,BK64, CO64, FP64)=0)</formula>
    </cfRule>
    <cfRule type="expression" dxfId="2944" priority="2921">
      <formula xml:space="preserve"> AND(BQ64&gt;=3,EM64&lt;&gt;GetEquPower(C64,BK64, CO64, FP64))</formula>
    </cfRule>
  </conditionalFormatting>
  <conditionalFormatting sqref="ER64">
    <cfRule type="expression" dxfId="2943" priority="2922">
      <formula>AND(BR64&gt;=1,ER64&lt;&gt;0, GetEquPower(C64,BL64, CS64, FQ64)=0)</formula>
    </cfRule>
    <cfRule type="expression" dxfId="2942" priority="2923">
      <formula>AND(BR64&gt;=1,ER64&lt;&gt;GetEquPower(C64,BL64, CS64, FQ64))</formula>
    </cfRule>
  </conditionalFormatting>
  <conditionalFormatting sqref="ES64">
    <cfRule type="expression" dxfId="2941" priority="2924">
      <formula>AND(BR64&gt;=2,ES64&lt;&gt;0, GetEquPower(C64,BL64, CT64, FQ64)=0)</formula>
    </cfRule>
    <cfRule type="expression" dxfId="2940" priority="2925">
      <formula>AND(BR64&gt;=2,ES64&lt;&gt;GetEquPower(C64,BL64, CT64, FQ64))</formula>
    </cfRule>
  </conditionalFormatting>
  <conditionalFormatting sqref="ET64">
    <cfRule type="expression" dxfId="2939" priority="2926">
      <formula>AND(BR64&gt;=3,ET64&lt;&gt;0, GetEquPower(C64,BL64, CU64, FQ64)=0)</formula>
    </cfRule>
    <cfRule type="expression" dxfId="2938" priority="2927">
      <formula>AND(BR64&gt;=3,ET64&lt;&gt;GetEquPower(C64,BL64, CU64, FQ64))</formula>
    </cfRule>
  </conditionalFormatting>
  <conditionalFormatting sqref="EY64">
    <cfRule type="expression" dxfId="2937" priority="2928">
      <formula>AND(BS64&gt;=1,EY64&lt;&gt;0, GetEquPower(C64,BM64, CY64, FR64)=0)</formula>
    </cfRule>
    <cfRule type="expression" dxfId="2936" priority="2929">
      <formula>AND(BS64&gt;=1,EY64&lt;&gt;GetEquPower(C64,BM64, CY64, FR64))</formula>
    </cfRule>
  </conditionalFormatting>
  <conditionalFormatting sqref="EZ64">
    <cfRule type="expression" dxfId="2935" priority="2930">
      <formula>AND(BS64&gt;=2,EZ64&lt;&gt;0, GetEquPower(C64,BM64, CZ64, FR64)=0)</formula>
    </cfRule>
    <cfRule type="expression" dxfId="2934" priority="2931">
      <formula>AND(BS64&gt;=2,EZ64&lt;&gt;GetEquPower(C64,BM64, CZ64, FR64))</formula>
    </cfRule>
  </conditionalFormatting>
  <conditionalFormatting sqref="FA64">
    <cfRule type="expression" dxfId="2933" priority="2932">
      <formula>AND(BS64&gt;=3,FA64&lt;&gt;0, GetEquPower(C64,BM64, DA64, FR64)=0)</formula>
    </cfRule>
    <cfRule type="expression" dxfId="2932" priority="2933">
      <formula>AND(BS64&gt;=3,FA64&lt;&gt;GetEquPower(C64,BM64, DA64, FR64))</formula>
    </cfRule>
  </conditionalFormatting>
  <conditionalFormatting sqref="FF64">
    <cfRule type="expression" dxfId="2931" priority="2934">
      <formula>AND(BT64&gt;=1,FF64&lt;&gt;0, GetEquPower(C64,BN64, DE64, FS64)=0)</formula>
    </cfRule>
    <cfRule type="expression" dxfId="2930" priority="2935">
      <formula>AND(BT64&gt;=1,FF64&lt;&gt;GetEquPower(C64,BN64, DE64, FS64))</formula>
    </cfRule>
  </conditionalFormatting>
  <conditionalFormatting sqref="FG64">
    <cfRule type="expression" dxfId="2929" priority="2936">
      <formula>AND(BT64&gt;=2,FG64&lt;&gt;0, GetEquPower(C64,BN64, DF64, FS64)=0)</formula>
    </cfRule>
    <cfRule type="expression" dxfId="2928" priority="2937">
      <formula>AND(BT64&gt;=2,FG64&lt;&gt;GetEquPower(C64,BN64, DF64, FS64))</formula>
    </cfRule>
  </conditionalFormatting>
  <conditionalFormatting sqref="FH64">
    <cfRule type="expression" dxfId="2927" priority="2938">
      <formula>AND(BT64&gt;=3,FH64&lt;&gt;0, GetEquPower(C64,BN64, DG64, FS64)=0)</formula>
    </cfRule>
    <cfRule type="expression" dxfId="2926" priority="2939">
      <formula>AND(BT64&gt;=3,FH64&lt;&gt;GetEquPower(C64,BN64, DG64, FS64))</formula>
    </cfRule>
  </conditionalFormatting>
  <conditionalFormatting sqref="DZ64">
    <cfRule type="expression" dxfId="2925" priority="2940">
      <formula>AND(BO64&gt;=4,DZ64&lt;&gt;0, GetEquPower(C64,BI64, CD64, FN64)=0)</formula>
    </cfRule>
    <cfRule type="expression" dxfId="2924" priority="2941">
      <formula>AND(BO64&gt;=4, DZ64&lt;&gt;GetEquPower(C64,BI64, CD64, FN64))</formula>
    </cfRule>
  </conditionalFormatting>
  <conditionalFormatting sqref="EG64">
    <cfRule type="expression" dxfId="2923" priority="2942">
      <formula>AND(BP64&gt;=4,EG64&lt;&gt;0, GetEquPower(C64,BJ64, CJ64, FO64)=0)</formula>
    </cfRule>
    <cfRule type="expression" dxfId="2922" priority="2943">
      <formula>AND(BP64&gt;=4,EG64&lt;&gt;GetEquPower(C64,BJ64, CJ64, FO64))</formula>
    </cfRule>
  </conditionalFormatting>
  <conditionalFormatting sqref="EN64">
    <cfRule type="expression" dxfId="2921" priority="2944">
      <formula>AND(BQ64&gt;=4,EN64&lt;&gt;0, GetEquPower(C64,BK64, CP64, FP64)=0)</formula>
    </cfRule>
    <cfRule type="expression" dxfId="2920" priority="2945">
      <formula xml:space="preserve"> AND(BQ64&gt;=4,EN64&lt;&gt;GetEquPower(C64,BK64, CP64, FP64))</formula>
    </cfRule>
  </conditionalFormatting>
  <conditionalFormatting sqref="EU64">
    <cfRule type="expression" dxfId="2919" priority="2946">
      <formula>AND(BR64&gt;=4,EU64&lt;&gt;0, GetEquPower(C64,BL64, CV64, FQ64)=0)</formula>
    </cfRule>
    <cfRule type="expression" dxfId="2918" priority="2947">
      <formula>AND(BR64&gt;=4,EU64&lt;&gt;GetEquPower(C64,BL64, CV64, FQ64))</formula>
    </cfRule>
  </conditionalFormatting>
  <conditionalFormatting sqref="FB64">
    <cfRule type="expression" dxfId="2917" priority="2948">
      <formula>AND(BS64&gt;=4,FB64&lt;&gt;0, GetEquPower(C64,BM64, DB64, FR64)=0)</formula>
    </cfRule>
    <cfRule type="expression" dxfId="2916" priority="2949">
      <formula>AND(BS64&gt;=4,FB64&lt;&gt;GetEquPower(C64,BM64, DB64, FR64))</formula>
    </cfRule>
  </conditionalFormatting>
  <conditionalFormatting sqref="FI64">
    <cfRule type="expression" dxfId="2915" priority="2950">
      <formula>AND(BT64&gt;=4,FI64&lt;&gt;0, GetEquPower(C64,BN64, DH64, FS64)=0)</formula>
    </cfRule>
    <cfRule type="expression" dxfId="2914" priority="2951">
      <formula>AND(BT64&gt;=4,FI64&lt;&gt;GetEquPower(C64,BN64, DH64, FS64))</formula>
    </cfRule>
  </conditionalFormatting>
  <conditionalFormatting sqref="EA64">
    <cfRule type="expression" dxfId="2913" priority="2952">
      <formula>AND(BO64&gt;=5,EA64&lt;&gt;0, GetEquPower(C64,BI64, CE64, FN64)=0)</formula>
    </cfRule>
    <cfRule type="expression" dxfId="2912" priority="2953">
      <formula>AND(BO64&gt;=5, EA64&lt;&gt;GetEquPower(C64,BI64, CE64, FN64))</formula>
    </cfRule>
  </conditionalFormatting>
  <conditionalFormatting sqref="EB64">
    <cfRule type="expression" dxfId="2911" priority="2954">
      <formula>AND(BO64&gt;=6,EB64&lt;&gt;0, GetEquPower(C64,BI64, CF64, FN64)=0)</formula>
    </cfRule>
    <cfRule type="expression" dxfId="2910" priority="2955">
      <formula>AND(BO64&gt;=6, EB64&lt;&gt;GetEquPower(C64,BI64, CF64, FN64))</formula>
    </cfRule>
  </conditionalFormatting>
  <conditionalFormatting sqref="EH64">
    <cfRule type="expression" dxfId="2909" priority="2956">
      <formula>AND(BP64&gt;=5,EH64&lt;&gt;0, GetEquPower(C64,BJ64, CK64, FO64)=0)</formula>
    </cfRule>
    <cfRule type="expression" dxfId="2908" priority="2957">
      <formula>AND(BP64&gt;=5,EH64&lt;&gt;GetEquPower(C64,BJ64, CK64, FO64))</formula>
    </cfRule>
  </conditionalFormatting>
  <conditionalFormatting sqref="EI64">
    <cfRule type="expression" dxfId="2907" priority="2958">
      <formula>AND(BP64&gt;=6,EI64&lt;&gt;0, GetEquPower(C64,BJ64, CL64, FO64)=0)</formula>
    </cfRule>
    <cfRule type="expression" dxfId="2906" priority="2959">
      <formula>AND(BP64&gt;=6,EI64&lt;&gt;GetEquPower(C64,BJ64, CL64, FO64))</formula>
    </cfRule>
  </conditionalFormatting>
  <conditionalFormatting sqref="EO64">
    <cfRule type="expression" dxfId="2905" priority="2960">
      <formula>AND(BQ64&gt;=5,EO64&lt;&gt;0, GetEquPower(C64,BK64, CQ64, FP64)=0)</formula>
    </cfRule>
    <cfRule type="expression" dxfId="2904" priority="2961">
      <formula xml:space="preserve"> AND(BQ64&gt;=5,EO64&lt;&gt;GetEquPower(C64,BK64, CQ64, FP64))</formula>
    </cfRule>
  </conditionalFormatting>
  <conditionalFormatting sqref="EP64">
    <cfRule type="expression" dxfId="2903" priority="2962">
      <formula>AND(BQ64&gt;=6,EP64&lt;&gt;0, GetEquPower(C64,BK64, CR64, FP64)=0)</formula>
    </cfRule>
    <cfRule type="expression" dxfId="2902" priority="2963">
      <formula xml:space="preserve"> AND(BQ64&gt;=6,EP64&lt;&gt;GetEquPower(C64,BK64, CR64, FP64))</formula>
    </cfRule>
  </conditionalFormatting>
  <conditionalFormatting sqref="EV64">
    <cfRule type="expression" dxfId="2901" priority="2964">
      <formula>AND(BR64&gt;=5,EV64&lt;&gt;0, GetEquPower(C64,BL64, CW64, FQ64)=0)</formula>
    </cfRule>
    <cfRule type="expression" dxfId="2900" priority="2965">
      <formula>AND(BR64&gt;=5,EV64&lt;&gt;GetEquPower(C64,BL64, CW64, FQ64))</formula>
    </cfRule>
  </conditionalFormatting>
  <conditionalFormatting sqref="EW64">
    <cfRule type="expression" dxfId="2899" priority="2966">
      <formula>AND(BR64&gt;=6,EW64&lt;&gt;0, GetEquPower(C64,BL64, CX64, FQ64)=0)</formula>
    </cfRule>
    <cfRule type="expression" dxfId="2898" priority="2967">
      <formula>AND(BR64&gt;=6,EW64&lt;&gt;GetEquPower(C64,BL64, CX64, FQ64))</formula>
    </cfRule>
  </conditionalFormatting>
  <conditionalFormatting sqref="FC64">
    <cfRule type="expression" dxfId="2897" priority="2968">
      <formula>AND(BS64&gt;=5,FC64&lt;&gt;0, GetEquPower(C64,BM64, DC64, FR64)=0)</formula>
    </cfRule>
    <cfRule type="expression" dxfId="2896" priority="2969">
      <formula>AND(BS64&gt;=5,FC64&lt;&gt;GetEquPower(C64,BM64, DC64, FR64))</formula>
    </cfRule>
  </conditionalFormatting>
  <conditionalFormatting sqref="FD64">
    <cfRule type="expression" dxfId="2895" priority="2970">
      <formula>AND(BS64&gt;=6,FD64&lt;&gt;0, GetEquPower(C64,BM64, DD64, FR64)=0)</formula>
    </cfRule>
    <cfRule type="expression" dxfId="2894" priority="2971">
      <formula>AND(BS64&gt;=6,FD64&lt;&gt;GetEquPower(C64,BM64, DD64, FR64))</formula>
    </cfRule>
  </conditionalFormatting>
  <conditionalFormatting sqref="FJ64">
    <cfRule type="expression" dxfId="2893" priority="2972">
      <formula>AND(BT64&gt;=5,FJ64&lt;&gt;0, GetEquPower(C64,BN64, DI64, FS64)=0)</formula>
    </cfRule>
    <cfRule type="expression" dxfId="2892" priority="2973">
      <formula>AND(BT64&gt;=5,FJ64&lt;&gt;GetEquPower(C64,BN64, DI64, FS64))</formula>
    </cfRule>
  </conditionalFormatting>
  <conditionalFormatting sqref="FK64">
    <cfRule type="expression" dxfId="2891" priority="2974">
      <formula>AND(BT64&gt;=6,FK64&lt;&gt;0, GetEquPower(C64,BN64, DJ64, FS64)=0)</formula>
    </cfRule>
    <cfRule type="expression" dxfId="2890" priority="2975">
      <formula>AND(BT64&gt;=6,FK64&lt;&gt;GetEquPower(C64,BN64, DJ64, FS64))</formula>
    </cfRule>
  </conditionalFormatting>
  <conditionalFormatting sqref="F65">
    <cfRule type="expression" dxfId="2889" priority="2818">
      <formula>F65&lt;&gt;RIGHT(SUBSTITUTE(E65,".",""),LEN(F65))</formula>
    </cfRule>
  </conditionalFormatting>
  <conditionalFormatting sqref="X65">
    <cfRule type="expression" dxfId="2888" priority="2812">
      <formula xml:space="preserve"> NOT(ISLOGICAL($X$2))</formula>
    </cfRule>
    <cfRule type="expression" dxfId="2887" priority="2817">
      <formula>AND(X65=TRUE,W65=FALSE)</formula>
    </cfRule>
  </conditionalFormatting>
  <conditionalFormatting sqref="Y65">
    <cfRule type="expression" dxfId="2886" priority="2816">
      <formula>OR(AND(X65=FALSE,INT(Y65)&gt;0),AND(X65=TRUE,INT(Y65)&lt;=0))</formula>
    </cfRule>
  </conditionalFormatting>
  <conditionalFormatting sqref="AA65">
    <cfRule type="expression" dxfId="2885" priority="2815">
      <formula>AND(Z65=FALSE,AA65&gt;0)</formula>
    </cfRule>
  </conditionalFormatting>
  <conditionalFormatting sqref="BV65:HY65">
    <cfRule type="containsErrors" dxfId="2884" priority="2814">
      <formula>ISERROR(BV65)</formula>
    </cfRule>
  </conditionalFormatting>
  <conditionalFormatting sqref="W65">
    <cfRule type="expression" dxfId="2883" priority="2813">
      <formula xml:space="preserve"> NOT(ISLOGICAL(W65))</formula>
    </cfRule>
  </conditionalFormatting>
  <conditionalFormatting sqref="Z65">
    <cfRule type="expression" dxfId="2882" priority="2811">
      <formula>NOT(ISLOGICAL($Z$2))</formula>
    </cfRule>
  </conditionalFormatting>
  <conditionalFormatting sqref="AB65">
    <cfRule type="expression" dxfId="2881" priority="2810">
      <formula>NOT(ISLOGICAL($AB$2))</formula>
    </cfRule>
  </conditionalFormatting>
  <conditionalFormatting sqref="AC65">
    <cfRule type="expression" dxfId="2880" priority="2809">
      <formula>NOT(ISLOGICAL($AC$2))</formula>
    </cfRule>
  </conditionalFormatting>
  <conditionalFormatting sqref="B65:BU65">
    <cfRule type="containsErrors" dxfId="2879" priority="2808">
      <formula>ISERROR(B65)</formula>
    </cfRule>
  </conditionalFormatting>
  <conditionalFormatting sqref="I65">
    <cfRule type="expression" dxfId="2878" priority="2807">
      <formula>NOT(ISNUMBER($I$2))</formula>
    </cfRule>
  </conditionalFormatting>
  <conditionalFormatting sqref="D65">
    <cfRule type="expression" dxfId="2877" priority="2806">
      <formula>ISBLANK($D$2)</formula>
    </cfRule>
  </conditionalFormatting>
  <conditionalFormatting sqref="DW65">
    <cfRule type="expression" dxfId="2876" priority="2819">
      <formula>AND(BO65&gt;=1,DW65&lt;&gt;0, GetEquPower(C65,BI65, CA65, FN65)=0)</formula>
    </cfRule>
    <cfRule type="expression" dxfId="2875" priority="2820">
      <formula>AND(BO65&gt;=1,DW65&lt;&gt;GetEquPower(C65,BI65, CA65, FN65))</formula>
    </cfRule>
  </conditionalFormatting>
  <conditionalFormatting sqref="DX65">
    <cfRule type="expression" dxfId="2874" priority="2821">
      <formula>AND(BO65&gt;=2,DX65&lt;&gt;0, GetEquPower(C65,BI65, CB65, FN65)=0)</formula>
    </cfRule>
    <cfRule type="expression" dxfId="2873" priority="2822">
      <formula>AND(BO65&gt;=2,DX65&lt;&gt;GetEquPower(C65,BI65, CB65, FN65))</formula>
    </cfRule>
  </conditionalFormatting>
  <conditionalFormatting sqref="DY65">
    <cfRule type="expression" dxfId="2872" priority="2823">
      <formula>AND(BO65&gt;=3,DY65&lt;&gt;0, GetEquPower(C65,BI65, CC65, FN65)=0)</formula>
    </cfRule>
    <cfRule type="expression" dxfId="2871" priority="2824">
      <formula>AND(BO65&gt;=3,DY65&lt;&gt;GetEquPower(C65,BI65, CC65, FN65))</formula>
    </cfRule>
  </conditionalFormatting>
  <conditionalFormatting sqref="ED65">
    <cfRule type="expression" dxfId="2870" priority="2825">
      <formula>AND(BP65&gt;=1,ED65&lt;&gt;0, GetEquPower(C65,BJ65, CG65, FO65)=0)</formula>
    </cfRule>
    <cfRule type="expression" dxfId="2869" priority="2826">
      <formula>AND(BP65&gt;=1,ED65&lt;&gt;GetEquPower(C65,BJ65, CG65, FO65))</formula>
    </cfRule>
  </conditionalFormatting>
  <conditionalFormatting sqref="EE65">
    <cfRule type="expression" dxfId="2868" priority="2827">
      <formula>AND(BP65&gt;=2,EE65&lt;&gt;0, GetEquPower(C65,BJ65, CH65, FO65)=0)</formula>
    </cfRule>
    <cfRule type="expression" dxfId="2867" priority="2828">
      <formula>AND(BP65&gt;=2,EE65&lt;&gt;GetEquPower(C65,BJ65, CH65, FO65))</formula>
    </cfRule>
  </conditionalFormatting>
  <conditionalFormatting sqref="EF65">
    <cfRule type="expression" dxfId="2866" priority="2829">
      <formula>AND(BP65&gt;=3,EF65&lt;&gt;0, GetEquPower(C65,BJ65, CI65, FO65)=0)</formula>
    </cfRule>
    <cfRule type="expression" dxfId="2865" priority="2830">
      <formula>AND(BP65&gt;=3,EF65&lt;&gt;GetEquPower(C65,BJ65, CI65, FO65))</formula>
    </cfRule>
  </conditionalFormatting>
  <conditionalFormatting sqref="EK65">
    <cfRule type="expression" dxfId="2864" priority="2831">
      <formula>AND(BQ65&gt;=1,EK65&lt;&gt;0, GetEquPower(C65,BK65, CM65, FP65)=0)</formula>
    </cfRule>
    <cfRule type="expression" dxfId="2863" priority="2832">
      <formula>AND(BQ65&gt;=1,EK65&lt;&gt;GetEquPower(C65,BK65, CM65, FP65))</formula>
    </cfRule>
  </conditionalFormatting>
  <conditionalFormatting sqref="EL65">
    <cfRule type="expression" dxfId="2862" priority="2833">
      <formula>AND(BQ65&gt;=2,EL65&lt;&gt;0, GetEquPower(C65,BK65, CN65, FP65)=0)</formula>
    </cfRule>
    <cfRule type="expression" dxfId="2861" priority="2834">
      <formula xml:space="preserve"> AND(BQ65&gt;=2,EL65&lt;&gt;GetEquPower(C65,BK65, CN65, FP65))</formula>
    </cfRule>
  </conditionalFormatting>
  <conditionalFormatting sqref="EM65">
    <cfRule type="expression" dxfId="2860" priority="2835">
      <formula>AND(BQ65&gt;=3,EM65&lt;&gt;0, GetEquPower(C65,BK65, CO65, FP65)=0)</formula>
    </cfRule>
    <cfRule type="expression" dxfId="2859" priority="2836">
      <formula xml:space="preserve"> AND(BQ65&gt;=3,EM65&lt;&gt;GetEquPower(C65,BK65, CO65, FP65))</formula>
    </cfRule>
  </conditionalFormatting>
  <conditionalFormatting sqref="ER65">
    <cfRule type="expression" dxfId="2858" priority="2837">
      <formula>AND(BR65&gt;=1,ER65&lt;&gt;0, GetEquPower(C65,BL65, CS65, FQ65)=0)</formula>
    </cfRule>
    <cfRule type="expression" dxfId="2857" priority="2838">
      <formula>AND(BR65&gt;=1,ER65&lt;&gt;GetEquPower(C65,BL65, CS65, FQ65))</formula>
    </cfRule>
  </conditionalFormatting>
  <conditionalFormatting sqref="ES65">
    <cfRule type="expression" dxfId="2856" priority="2839">
      <formula>AND(BR65&gt;=2,ES65&lt;&gt;0, GetEquPower(C65,BL65, CT65, FQ65)=0)</formula>
    </cfRule>
    <cfRule type="expression" dxfId="2855" priority="2840">
      <formula>AND(BR65&gt;=2,ES65&lt;&gt;GetEquPower(C65,BL65, CT65, FQ65))</formula>
    </cfRule>
  </conditionalFormatting>
  <conditionalFormatting sqref="ET65">
    <cfRule type="expression" dxfId="2854" priority="2841">
      <formula>AND(BR65&gt;=3,ET65&lt;&gt;0, GetEquPower(C65,BL65, CU65, FQ65)=0)</formula>
    </cfRule>
    <cfRule type="expression" dxfId="2853" priority="2842">
      <formula>AND(BR65&gt;=3,ET65&lt;&gt;GetEquPower(C65,BL65, CU65, FQ65))</formula>
    </cfRule>
  </conditionalFormatting>
  <conditionalFormatting sqref="EY65">
    <cfRule type="expression" dxfId="2852" priority="2843">
      <formula>AND(BS65&gt;=1,EY65&lt;&gt;0, GetEquPower(C65,BM65, CY65, FR65)=0)</formula>
    </cfRule>
    <cfRule type="expression" dxfId="2851" priority="2844">
      <formula>AND(BS65&gt;=1,EY65&lt;&gt;GetEquPower(C65,BM65, CY65, FR65))</formula>
    </cfRule>
  </conditionalFormatting>
  <conditionalFormatting sqref="EZ65">
    <cfRule type="expression" dxfId="2850" priority="2845">
      <formula>AND(BS65&gt;=2,EZ65&lt;&gt;0, GetEquPower(C65,BM65, CZ65, FR65)=0)</formula>
    </cfRule>
    <cfRule type="expression" dxfId="2849" priority="2846">
      <formula>AND(BS65&gt;=2,EZ65&lt;&gt;GetEquPower(C65,BM65, CZ65, FR65))</formula>
    </cfRule>
  </conditionalFormatting>
  <conditionalFormatting sqref="FA65">
    <cfRule type="expression" dxfId="2848" priority="2847">
      <formula>AND(BS65&gt;=3,FA65&lt;&gt;0, GetEquPower(C65,BM65, DA65, FR65)=0)</formula>
    </cfRule>
    <cfRule type="expression" dxfId="2847" priority="2848">
      <formula>AND(BS65&gt;=3,FA65&lt;&gt;GetEquPower(C65,BM65, DA65, FR65))</formula>
    </cfRule>
  </conditionalFormatting>
  <conditionalFormatting sqref="FF65">
    <cfRule type="expression" dxfId="2846" priority="2849">
      <formula>AND(BT65&gt;=1,FF65&lt;&gt;0, GetEquPower(C65,BN65, DE65, FS65)=0)</formula>
    </cfRule>
    <cfRule type="expression" dxfId="2845" priority="2850">
      <formula>AND(BT65&gt;=1,FF65&lt;&gt;GetEquPower(C65,BN65, DE65, FS65))</formula>
    </cfRule>
  </conditionalFormatting>
  <conditionalFormatting sqref="FG65">
    <cfRule type="expression" dxfId="2844" priority="2851">
      <formula>AND(BT65&gt;=2,FG65&lt;&gt;0, GetEquPower(C65,BN65, DF65, FS65)=0)</formula>
    </cfRule>
    <cfRule type="expression" dxfId="2843" priority="2852">
      <formula>AND(BT65&gt;=2,FG65&lt;&gt;GetEquPower(C65,BN65, DF65, FS65))</formula>
    </cfRule>
  </conditionalFormatting>
  <conditionalFormatting sqref="FH65">
    <cfRule type="expression" dxfId="2842" priority="2853">
      <formula>AND(BT65&gt;=3,FH65&lt;&gt;0, GetEquPower(C65,BN65, DG65, FS65)=0)</formula>
    </cfRule>
    <cfRule type="expression" dxfId="2841" priority="2854">
      <formula>AND(BT65&gt;=3,FH65&lt;&gt;GetEquPower(C65,BN65, DG65, FS65))</formula>
    </cfRule>
  </conditionalFormatting>
  <conditionalFormatting sqref="DZ65">
    <cfRule type="expression" dxfId="2840" priority="2855">
      <formula>AND(BO65&gt;=4,DZ65&lt;&gt;0, GetEquPower(C65,BI65, CD65, FN65)=0)</formula>
    </cfRule>
    <cfRule type="expression" dxfId="2839" priority="2856">
      <formula>AND(BO65&gt;=4, DZ65&lt;&gt;GetEquPower(C65,BI65, CD65, FN65))</formula>
    </cfRule>
  </conditionalFormatting>
  <conditionalFormatting sqref="EG65">
    <cfRule type="expression" dxfId="2838" priority="2857">
      <formula>AND(BP65&gt;=4,EG65&lt;&gt;0, GetEquPower(C65,BJ65, CJ65, FO65)=0)</formula>
    </cfRule>
    <cfRule type="expression" dxfId="2837" priority="2858">
      <formula>AND(BP65&gt;=4,EG65&lt;&gt;GetEquPower(C65,BJ65, CJ65, FO65))</formula>
    </cfRule>
  </conditionalFormatting>
  <conditionalFormatting sqref="EN65">
    <cfRule type="expression" dxfId="2836" priority="2859">
      <formula>AND(BQ65&gt;=4,EN65&lt;&gt;0, GetEquPower(C65,BK65, CP65, FP65)=0)</formula>
    </cfRule>
    <cfRule type="expression" dxfId="2835" priority="2860">
      <formula xml:space="preserve"> AND(BQ65&gt;=4,EN65&lt;&gt;GetEquPower(C65,BK65, CP65, FP65))</formula>
    </cfRule>
  </conditionalFormatting>
  <conditionalFormatting sqref="EU65">
    <cfRule type="expression" dxfId="2834" priority="2861">
      <formula>AND(BR65&gt;=4,EU65&lt;&gt;0, GetEquPower(C65,BL65, CV65, FQ65)=0)</formula>
    </cfRule>
    <cfRule type="expression" dxfId="2833" priority="2862">
      <formula>AND(BR65&gt;=4,EU65&lt;&gt;GetEquPower(C65,BL65, CV65, FQ65))</formula>
    </cfRule>
  </conditionalFormatting>
  <conditionalFormatting sqref="FB65">
    <cfRule type="expression" dxfId="2832" priority="2863">
      <formula>AND(BS65&gt;=4,FB65&lt;&gt;0, GetEquPower(C65,BM65, DB65, FR65)=0)</formula>
    </cfRule>
    <cfRule type="expression" dxfId="2831" priority="2864">
      <formula>AND(BS65&gt;=4,FB65&lt;&gt;GetEquPower(C65,BM65, DB65, FR65))</formula>
    </cfRule>
  </conditionalFormatting>
  <conditionalFormatting sqref="FI65">
    <cfRule type="expression" dxfId="2830" priority="2865">
      <formula>AND(BT65&gt;=4,FI65&lt;&gt;0, GetEquPower(C65,BN65, DH65, FS65)=0)</formula>
    </cfRule>
    <cfRule type="expression" dxfId="2829" priority="2866">
      <formula>AND(BT65&gt;=4,FI65&lt;&gt;GetEquPower(C65,BN65, DH65, FS65))</formula>
    </cfRule>
  </conditionalFormatting>
  <conditionalFormatting sqref="EA65">
    <cfRule type="expression" dxfId="2828" priority="2867">
      <formula>AND(BO65&gt;=5,EA65&lt;&gt;0, GetEquPower(C65,BI65, CE65, FN65)=0)</formula>
    </cfRule>
    <cfRule type="expression" dxfId="2827" priority="2868">
      <formula>AND(BO65&gt;=5, EA65&lt;&gt;GetEquPower(C65,BI65, CE65, FN65))</formula>
    </cfRule>
  </conditionalFormatting>
  <conditionalFormatting sqref="EB65">
    <cfRule type="expression" dxfId="2826" priority="2869">
      <formula>AND(BO65&gt;=6,EB65&lt;&gt;0, GetEquPower(C65,BI65, CF65, FN65)=0)</formula>
    </cfRule>
    <cfRule type="expression" dxfId="2825" priority="2870">
      <formula>AND(BO65&gt;=6, EB65&lt;&gt;GetEquPower(C65,BI65, CF65, FN65))</formula>
    </cfRule>
  </conditionalFormatting>
  <conditionalFormatting sqref="EH65">
    <cfRule type="expression" dxfId="2824" priority="2871">
      <formula>AND(BP65&gt;=5,EH65&lt;&gt;0, GetEquPower(C65,BJ65, CK65, FO65)=0)</formula>
    </cfRule>
    <cfRule type="expression" dxfId="2823" priority="2872">
      <formula>AND(BP65&gt;=5,EH65&lt;&gt;GetEquPower(C65,BJ65, CK65, FO65))</formula>
    </cfRule>
  </conditionalFormatting>
  <conditionalFormatting sqref="EI65">
    <cfRule type="expression" dxfId="2822" priority="2873">
      <formula>AND(BP65&gt;=6,EI65&lt;&gt;0, GetEquPower(C65,BJ65, CL65, FO65)=0)</formula>
    </cfRule>
    <cfRule type="expression" dxfId="2821" priority="2874">
      <formula>AND(BP65&gt;=6,EI65&lt;&gt;GetEquPower(C65,BJ65, CL65, FO65))</formula>
    </cfRule>
  </conditionalFormatting>
  <conditionalFormatting sqref="EO65">
    <cfRule type="expression" dxfId="2820" priority="2875">
      <formula>AND(BQ65&gt;=5,EO65&lt;&gt;0, GetEquPower(C65,BK65, CQ65, FP65)=0)</formula>
    </cfRule>
    <cfRule type="expression" dxfId="2819" priority="2876">
      <formula xml:space="preserve"> AND(BQ65&gt;=5,EO65&lt;&gt;GetEquPower(C65,BK65, CQ65, FP65))</formula>
    </cfRule>
  </conditionalFormatting>
  <conditionalFormatting sqref="EP65">
    <cfRule type="expression" dxfId="2818" priority="2877">
      <formula>AND(BQ65&gt;=6,EP65&lt;&gt;0, GetEquPower(C65,BK65, CR65, FP65)=0)</formula>
    </cfRule>
    <cfRule type="expression" dxfId="2817" priority="2878">
      <formula xml:space="preserve"> AND(BQ65&gt;=6,EP65&lt;&gt;GetEquPower(C65,BK65, CR65, FP65))</formula>
    </cfRule>
  </conditionalFormatting>
  <conditionalFormatting sqref="EV65">
    <cfRule type="expression" dxfId="2816" priority="2879">
      <formula>AND(BR65&gt;=5,EV65&lt;&gt;0, GetEquPower(C65,BL65, CW65, FQ65)=0)</formula>
    </cfRule>
    <cfRule type="expression" dxfId="2815" priority="2880">
      <formula>AND(BR65&gt;=5,EV65&lt;&gt;GetEquPower(C65,BL65, CW65, FQ65))</formula>
    </cfRule>
  </conditionalFormatting>
  <conditionalFormatting sqref="EW65">
    <cfRule type="expression" dxfId="2814" priority="2881">
      <formula>AND(BR65&gt;=6,EW65&lt;&gt;0, GetEquPower(C65,BL65, CX65, FQ65)=0)</formula>
    </cfRule>
    <cfRule type="expression" dxfId="2813" priority="2882">
      <formula>AND(BR65&gt;=6,EW65&lt;&gt;GetEquPower(C65,BL65, CX65, FQ65))</formula>
    </cfRule>
  </conditionalFormatting>
  <conditionalFormatting sqref="FC65">
    <cfRule type="expression" dxfId="2812" priority="2883">
      <formula>AND(BS65&gt;=5,FC65&lt;&gt;0, GetEquPower(C65,BM65, DC65, FR65)=0)</formula>
    </cfRule>
    <cfRule type="expression" dxfId="2811" priority="2884">
      <formula>AND(BS65&gt;=5,FC65&lt;&gt;GetEquPower(C65,BM65, DC65, FR65))</formula>
    </cfRule>
  </conditionalFormatting>
  <conditionalFormatting sqref="FD65">
    <cfRule type="expression" dxfId="2810" priority="2885">
      <formula>AND(BS65&gt;=6,FD65&lt;&gt;0, GetEquPower(C65,BM65, DD65, FR65)=0)</formula>
    </cfRule>
    <cfRule type="expression" dxfId="2809" priority="2886">
      <formula>AND(BS65&gt;=6,FD65&lt;&gt;GetEquPower(C65,BM65, DD65, FR65))</formula>
    </cfRule>
  </conditionalFormatting>
  <conditionalFormatting sqref="FJ65">
    <cfRule type="expression" dxfId="2808" priority="2887">
      <formula>AND(BT65&gt;=5,FJ65&lt;&gt;0, GetEquPower(C65,BN65, DI65, FS65)=0)</formula>
    </cfRule>
    <cfRule type="expression" dxfId="2807" priority="2888">
      <formula>AND(BT65&gt;=5,FJ65&lt;&gt;GetEquPower(C65,BN65, DI65, FS65))</formula>
    </cfRule>
  </conditionalFormatting>
  <conditionalFormatting sqref="FK65">
    <cfRule type="expression" dxfId="2806" priority="2889">
      <formula>AND(BT65&gt;=6,FK65&lt;&gt;0, GetEquPower(C65,BN65, DJ65, FS65)=0)</formula>
    </cfRule>
    <cfRule type="expression" dxfId="2805" priority="2890">
      <formula>AND(BT65&gt;=6,FK65&lt;&gt;GetEquPower(C65,BN65, DJ65, FS65))</formula>
    </cfRule>
  </conditionalFormatting>
  <conditionalFormatting sqref="F66">
    <cfRule type="expression" dxfId="2804" priority="2733">
      <formula>F66&lt;&gt;RIGHT(SUBSTITUTE(E66,".",""),LEN(F66))</formula>
    </cfRule>
  </conditionalFormatting>
  <conditionalFormatting sqref="X66">
    <cfRule type="expression" dxfId="2803" priority="2727">
      <formula xml:space="preserve"> NOT(ISLOGICAL($X$2))</formula>
    </cfRule>
    <cfRule type="expression" dxfId="2802" priority="2732">
      <formula>AND(X66=TRUE,W66=FALSE)</formula>
    </cfRule>
  </conditionalFormatting>
  <conditionalFormatting sqref="Y66">
    <cfRule type="expression" dxfId="2801" priority="2731">
      <formula>OR(AND(X66=FALSE,INT(Y66)&gt;0),AND(X66=TRUE,INT(Y66)&lt;=0))</formula>
    </cfRule>
  </conditionalFormatting>
  <conditionalFormatting sqref="AA66">
    <cfRule type="expression" dxfId="2800" priority="2730">
      <formula>AND(Z66=FALSE,AA66&gt;0)</formula>
    </cfRule>
  </conditionalFormatting>
  <conditionalFormatting sqref="BV66:HY66">
    <cfRule type="containsErrors" dxfId="2799" priority="2729">
      <formula>ISERROR(BV66)</formula>
    </cfRule>
  </conditionalFormatting>
  <conditionalFormatting sqref="W66">
    <cfRule type="expression" dxfId="2798" priority="2728">
      <formula xml:space="preserve"> NOT(ISLOGICAL(W66))</formula>
    </cfRule>
  </conditionalFormatting>
  <conditionalFormatting sqref="Z66">
    <cfRule type="expression" dxfId="2797" priority="2726">
      <formula>NOT(ISLOGICAL($Z$2))</formula>
    </cfRule>
  </conditionalFormatting>
  <conditionalFormatting sqref="AB66">
    <cfRule type="expression" dxfId="2796" priority="2725">
      <formula>NOT(ISLOGICAL($AB$2))</formula>
    </cfRule>
  </conditionalFormatting>
  <conditionalFormatting sqref="AC66">
    <cfRule type="expression" dxfId="2795" priority="2724">
      <formula>NOT(ISLOGICAL($AC$2))</formula>
    </cfRule>
  </conditionalFormatting>
  <conditionalFormatting sqref="B66:BU66">
    <cfRule type="containsErrors" dxfId="2794" priority="2723">
      <formula>ISERROR(B66)</formula>
    </cfRule>
  </conditionalFormatting>
  <conditionalFormatting sqref="I66">
    <cfRule type="expression" dxfId="2793" priority="2722">
      <formula>NOT(ISNUMBER($I$2))</formula>
    </cfRule>
  </conditionalFormatting>
  <conditionalFormatting sqref="D66">
    <cfRule type="expression" dxfId="2792" priority="2721">
      <formula>ISBLANK($D$2)</formula>
    </cfRule>
  </conditionalFormatting>
  <conditionalFormatting sqref="DW66">
    <cfRule type="expression" dxfId="2791" priority="2734">
      <formula>AND(BO66&gt;=1,DW66&lt;&gt;0, GetEquPower(C66,BI66, CA66, FN66)=0)</formula>
    </cfRule>
    <cfRule type="expression" dxfId="2790" priority="2735">
      <formula>AND(BO66&gt;=1,DW66&lt;&gt;GetEquPower(C66,BI66, CA66, FN66))</formula>
    </cfRule>
  </conditionalFormatting>
  <conditionalFormatting sqref="DX66">
    <cfRule type="expression" dxfId="2789" priority="2736">
      <formula>AND(BO66&gt;=2,DX66&lt;&gt;0, GetEquPower(C66,BI66, CB66, FN66)=0)</formula>
    </cfRule>
    <cfRule type="expression" dxfId="2788" priority="2737">
      <formula>AND(BO66&gt;=2,DX66&lt;&gt;GetEquPower(C66,BI66, CB66, FN66))</formula>
    </cfRule>
  </conditionalFormatting>
  <conditionalFormatting sqref="DY66">
    <cfRule type="expression" dxfId="2787" priority="2738">
      <formula>AND(BO66&gt;=3,DY66&lt;&gt;0, GetEquPower(C66,BI66, CC66, FN66)=0)</formula>
    </cfRule>
    <cfRule type="expression" dxfId="2786" priority="2739">
      <formula>AND(BO66&gt;=3,DY66&lt;&gt;GetEquPower(C66,BI66, CC66, FN66))</formula>
    </cfRule>
  </conditionalFormatting>
  <conditionalFormatting sqref="ED66">
    <cfRule type="expression" dxfId="2785" priority="2740">
      <formula>AND(BP66&gt;=1,ED66&lt;&gt;0, GetEquPower(C66,BJ66, CG66, FO66)=0)</formula>
    </cfRule>
    <cfRule type="expression" dxfId="2784" priority="2741">
      <formula>AND(BP66&gt;=1,ED66&lt;&gt;GetEquPower(C66,BJ66, CG66, FO66))</formula>
    </cfRule>
  </conditionalFormatting>
  <conditionalFormatting sqref="EE66">
    <cfRule type="expression" dxfId="2783" priority="2742">
      <formula>AND(BP66&gt;=2,EE66&lt;&gt;0, GetEquPower(C66,BJ66, CH66, FO66)=0)</formula>
    </cfRule>
    <cfRule type="expression" dxfId="2782" priority="2743">
      <formula>AND(BP66&gt;=2,EE66&lt;&gt;GetEquPower(C66,BJ66, CH66, FO66))</formula>
    </cfRule>
  </conditionalFormatting>
  <conditionalFormatting sqref="EF66">
    <cfRule type="expression" dxfId="2781" priority="2744">
      <formula>AND(BP66&gt;=3,EF66&lt;&gt;0, GetEquPower(C66,BJ66, CI66, FO66)=0)</formula>
    </cfRule>
    <cfRule type="expression" dxfId="2780" priority="2745">
      <formula>AND(BP66&gt;=3,EF66&lt;&gt;GetEquPower(C66,BJ66, CI66, FO66))</formula>
    </cfRule>
  </conditionalFormatting>
  <conditionalFormatting sqref="EK66">
    <cfRule type="expression" dxfId="2779" priority="2746">
      <formula>AND(BQ66&gt;=1,EK66&lt;&gt;0, GetEquPower(C66,BK66, CM66, FP66)=0)</formula>
    </cfRule>
    <cfRule type="expression" dxfId="2778" priority="2747">
      <formula>AND(BQ66&gt;=1,EK66&lt;&gt;GetEquPower(C66,BK66, CM66, FP66))</formula>
    </cfRule>
  </conditionalFormatting>
  <conditionalFormatting sqref="EL66">
    <cfRule type="expression" dxfId="2777" priority="2748">
      <formula>AND(BQ66&gt;=2,EL66&lt;&gt;0, GetEquPower(C66,BK66, CN66, FP66)=0)</formula>
    </cfRule>
    <cfRule type="expression" dxfId="2776" priority="2749">
      <formula xml:space="preserve"> AND(BQ66&gt;=2,EL66&lt;&gt;GetEquPower(C66,BK66, CN66, FP66))</formula>
    </cfRule>
  </conditionalFormatting>
  <conditionalFormatting sqref="EM66">
    <cfRule type="expression" dxfId="2775" priority="2750">
      <formula>AND(BQ66&gt;=3,EM66&lt;&gt;0, GetEquPower(C66,BK66, CO66, FP66)=0)</formula>
    </cfRule>
    <cfRule type="expression" dxfId="2774" priority="2751">
      <formula xml:space="preserve"> AND(BQ66&gt;=3,EM66&lt;&gt;GetEquPower(C66,BK66, CO66, FP66))</formula>
    </cfRule>
  </conditionalFormatting>
  <conditionalFormatting sqref="ER66">
    <cfRule type="expression" dxfId="2773" priority="2752">
      <formula>AND(BR66&gt;=1,ER66&lt;&gt;0, GetEquPower(C66,BL66, CS66, FQ66)=0)</formula>
    </cfRule>
    <cfRule type="expression" dxfId="2772" priority="2753">
      <formula>AND(BR66&gt;=1,ER66&lt;&gt;GetEquPower(C66,BL66, CS66, FQ66))</formula>
    </cfRule>
  </conditionalFormatting>
  <conditionalFormatting sqref="ES66">
    <cfRule type="expression" dxfId="2771" priority="2754">
      <formula>AND(BR66&gt;=2,ES66&lt;&gt;0, GetEquPower(C66,BL66, CT66, FQ66)=0)</formula>
    </cfRule>
    <cfRule type="expression" dxfId="2770" priority="2755">
      <formula>AND(BR66&gt;=2,ES66&lt;&gt;GetEquPower(C66,BL66, CT66, FQ66))</formula>
    </cfRule>
  </conditionalFormatting>
  <conditionalFormatting sqref="ET66">
    <cfRule type="expression" dxfId="2769" priority="2756">
      <formula>AND(BR66&gt;=3,ET66&lt;&gt;0, GetEquPower(C66,BL66, CU66, FQ66)=0)</formula>
    </cfRule>
    <cfRule type="expression" dxfId="2768" priority="2757">
      <formula>AND(BR66&gt;=3,ET66&lt;&gt;GetEquPower(C66,BL66, CU66, FQ66))</formula>
    </cfRule>
  </conditionalFormatting>
  <conditionalFormatting sqref="EY66">
    <cfRule type="expression" dxfId="2767" priority="2758">
      <formula>AND(BS66&gt;=1,EY66&lt;&gt;0, GetEquPower(C66,BM66, CY66, FR66)=0)</formula>
    </cfRule>
    <cfRule type="expression" dxfId="2766" priority="2759">
      <formula>AND(BS66&gt;=1,EY66&lt;&gt;GetEquPower(C66,BM66, CY66, FR66))</formula>
    </cfRule>
  </conditionalFormatting>
  <conditionalFormatting sqref="EZ66">
    <cfRule type="expression" dxfId="2765" priority="2760">
      <formula>AND(BS66&gt;=2,EZ66&lt;&gt;0, GetEquPower(C66,BM66, CZ66, FR66)=0)</formula>
    </cfRule>
    <cfRule type="expression" dxfId="2764" priority="2761">
      <formula>AND(BS66&gt;=2,EZ66&lt;&gt;GetEquPower(C66,BM66, CZ66, FR66))</formula>
    </cfRule>
  </conditionalFormatting>
  <conditionalFormatting sqref="FA66">
    <cfRule type="expression" dxfId="2763" priority="2762">
      <formula>AND(BS66&gt;=3,FA66&lt;&gt;0, GetEquPower(C66,BM66, DA66, FR66)=0)</formula>
    </cfRule>
    <cfRule type="expression" dxfId="2762" priority="2763">
      <formula>AND(BS66&gt;=3,FA66&lt;&gt;GetEquPower(C66,BM66, DA66, FR66))</formula>
    </cfRule>
  </conditionalFormatting>
  <conditionalFormatting sqref="FF66">
    <cfRule type="expression" dxfId="2761" priority="2764">
      <formula>AND(BT66&gt;=1,FF66&lt;&gt;0, GetEquPower(C66,BN66, DE66, FS66)=0)</formula>
    </cfRule>
    <cfRule type="expression" dxfId="2760" priority="2765">
      <formula>AND(BT66&gt;=1,FF66&lt;&gt;GetEquPower(C66,BN66, DE66, FS66))</formula>
    </cfRule>
  </conditionalFormatting>
  <conditionalFormatting sqref="FG66">
    <cfRule type="expression" dxfId="2759" priority="2766">
      <formula>AND(BT66&gt;=2,FG66&lt;&gt;0, GetEquPower(C66,BN66, DF66, FS66)=0)</formula>
    </cfRule>
    <cfRule type="expression" dxfId="2758" priority="2767">
      <formula>AND(BT66&gt;=2,FG66&lt;&gt;GetEquPower(C66,BN66, DF66, FS66))</formula>
    </cfRule>
  </conditionalFormatting>
  <conditionalFormatting sqref="FH66">
    <cfRule type="expression" dxfId="2757" priority="2768">
      <formula>AND(BT66&gt;=3,FH66&lt;&gt;0, GetEquPower(C66,BN66, DG66, FS66)=0)</formula>
    </cfRule>
    <cfRule type="expression" dxfId="2756" priority="2769">
      <formula>AND(BT66&gt;=3,FH66&lt;&gt;GetEquPower(C66,BN66, DG66, FS66))</formula>
    </cfRule>
  </conditionalFormatting>
  <conditionalFormatting sqref="DZ66">
    <cfRule type="expression" dxfId="2755" priority="2770">
      <formula>AND(BO66&gt;=4,DZ66&lt;&gt;0, GetEquPower(C66,BI66, CD66, FN66)=0)</formula>
    </cfRule>
    <cfRule type="expression" dxfId="2754" priority="2771">
      <formula>AND(BO66&gt;=4, DZ66&lt;&gt;GetEquPower(C66,BI66, CD66, FN66))</formula>
    </cfRule>
  </conditionalFormatting>
  <conditionalFormatting sqref="EG66">
    <cfRule type="expression" dxfId="2753" priority="2772">
      <formula>AND(BP66&gt;=4,EG66&lt;&gt;0, GetEquPower(C66,BJ66, CJ66, FO66)=0)</formula>
    </cfRule>
    <cfRule type="expression" dxfId="2752" priority="2773">
      <formula>AND(BP66&gt;=4,EG66&lt;&gt;GetEquPower(C66,BJ66, CJ66, FO66))</formula>
    </cfRule>
  </conditionalFormatting>
  <conditionalFormatting sqref="EN66">
    <cfRule type="expression" dxfId="2751" priority="2774">
      <formula>AND(BQ66&gt;=4,EN66&lt;&gt;0, GetEquPower(C66,BK66, CP66, FP66)=0)</formula>
    </cfRule>
    <cfRule type="expression" dxfId="2750" priority="2775">
      <formula xml:space="preserve"> AND(BQ66&gt;=4,EN66&lt;&gt;GetEquPower(C66,BK66, CP66, FP66))</formula>
    </cfRule>
  </conditionalFormatting>
  <conditionalFormatting sqref="EU66">
    <cfRule type="expression" dxfId="2749" priority="2776">
      <formula>AND(BR66&gt;=4,EU66&lt;&gt;0, GetEquPower(C66,BL66, CV66, FQ66)=0)</formula>
    </cfRule>
    <cfRule type="expression" dxfId="2748" priority="2777">
      <formula>AND(BR66&gt;=4,EU66&lt;&gt;GetEquPower(C66,BL66, CV66, FQ66))</formula>
    </cfRule>
  </conditionalFormatting>
  <conditionalFormatting sqref="FB66">
    <cfRule type="expression" dxfId="2747" priority="2778">
      <formula>AND(BS66&gt;=4,FB66&lt;&gt;0, GetEquPower(C66,BM66, DB66, FR66)=0)</formula>
    </cfRule>
    <cfRule type="expression" dxfId="2746" priority="2779">
      <formula>AND(BS66&gt;=4,FB66&lt;&gt;GetEquPower(C66,BM66, DB66, FR66))</formula>
    </cfRule>
  </conditionalFormatting>
  <conditionalFormatting sqref="FI66">
    <cfRule type="expression" dxfId="2745" priority="2780">
      <formula>AND(BT66&gt;=4,FI66&lt;&gt;0, GetEquPower(C66,BN66, DH66, FS66)=0)</formula>
    </cfRule>
    <cfRule type="expression" dxfId="2744" priority="2781">
      <formula>AND(BT66&gt;=4,FI66&lt;&gt;GetEquPower(C66,BN66, DH66, FS66))</formula>
    </cfRule>
  </conditionalFormatting>
  <conditionalFormatting sqref="EA66">
    <cfRule type="expression" dxfId="2743" priority="2782">
      <formula>AND(BO66&gt;=5,EA66&lt;&gt;0, GetEquPower(C66,BI66, CE66, FN66)=0)</formula>
    </cfRule>
    <cfRule type="expression" dxfId="2742" priority="2783">
      <formula>AND(BO66&gt;=5, EA66&lt;&gt;GetEquPower(C66,BI66, CE66, FN66))</formula>
    </cfRule>
  </conditionalFormatting>
  <conditionalFormatting sqref="EB66">
    <cfRule type="expression" dxfId="2741" priority="2784">
      <formula>AND(BO66&gt;=6,EB66&lt;&gt;0, GetEquPower(C66,BI66, CF66, FN66)=0)</formula>
    </cfRule>
    <cfRule type="expression" dxfId="2740" priority="2785">
      <formula>AND(BO66&gt;=6, EB66&lt;&gt;GetEquPower(C66,BI66, CF66, FN66))</formula>
    </cfRule>
  </conditionalFormatting>
  <conditionalFormatting sqref="EH66">
    <cfRule type="expression" dxfId="2739" priority="2786">
      <formula>AND(BP66&gt;=5,EH66&lt;&gt;0, GetEquPower(C66,BJ66, CK66, FO66)=0)</formula>
    </cfRule>
    <cfRule type="expression" dxfId="2738" priority="2787">
      <formula>AND(BP66&gt;=5,EH66&lt;&gt;GetEquPower(C66,BJ66, CK66, FO66))</formula>
    </cfRule>
  </conditionalFormatting>
  <conditionalFormatting sqref="EI66">
    <cfRule type="expression" dxfId="2737" priority="2788">
      <formula>AND(BP66&gt;=6,EI66&lt;&gt;0, GetEquPower(C66,BJ66, CL66, FO66)=0)</formula>
    </cfRule>
    <cfRule type="expression" dxfId="2736" priority="2789">
      <formula>AND(BP66&gt;=6,EI66&lt;&gt;GetEquPower(C66,BJ66, CL66, FO66))</formula>
    </cfRule>
  </conditionalFormatting>
  <conditionalFormatting sqref="EO66">
    <cfRule type="expression" dxfId="2735" priority="2790">
      <formula>AND(BQ66&gt;=5,EO66&lt;&gt;0, GetEquPower(C66,BK66, CQ66, FP66)=0)</formula>
    </cfRule>
    <cfRule type="expression" dxfId="2734" priority="2791">
      <formula xml:space="preserve"> AND(BQ66&gt;=5,EO66&lt;&gt;GetEquPower(C66,BK66, CQ66, FP66))</formula>
    </cfRule>
  </conditionalFormatting>
  <conditionalFormatting sqref="EP66">
    <cfRule type="expression" dxfId="2733" priority="2792">
      <formula>AND(BQ66&gt;=6,EP66&lt;&gt;0, GetEquPower(C66,BK66, CR66, FP66)=0)</formula>
    </cfRule>
    <cfRule type="expression" dxfId="2732" priority="2793">
      <formula xml:space="preserve"> AND(BQ66&gt;=6,EP66&lt;&gt;GetEquPower(C66,BK66, CR66, FP66))</formula>
    </cfRule>
  </conditionalFormatting>
  <conditionalFormatting sqref="EV66">
    <cfRule type="expression" dxfId="2731" priority="2794">
      <formula>AND(BR66&gt;=5,EV66&lt;&gt;0, GetEquPower(C66,BL66, CW66, FQ66)=0)</formula>
    </cfRule>
    <cfRule type="expression" dxfId="2730" priority="2795">
      <formula>AND(BR66&gt;=5,EV66&lt;&gt;GetEquPower(C66,BL66, CW66, FQ66))</formula>
    </cfRule>
  </conditionalFormatting>
  <conditionalFormatting sqref="EW66">
    <cfRule type="expression" dxfId="2729" priority="2796">
      <formula>AND(BR66&gt;=6,EW66&lt;&gt;0, GetEquPower(C66,BL66, CX66, FQ66)=0)</formula>
    </cfRule>
    <cfRule type="expression" dxfId="2728" priority="2797">
      <formula>AND(BR66&gt;=6,EW66&lt;&gt;GetEquPower(C66,BL66, CX66, FQ66))</formula>
    </cfRule>
  </conditionalFormatting>
  <conditionalFormatting sqref="FC66">
    <cfRule type="expression" dxfId="2727" priority="2798">
      <formula>AND(BS66&gt;=5,FC66&lt;&gt;0, GetEquPower(C66,BM66, DC66, FR66)=0)</formula>
    </cfRule>
    <cfRule type="expression" dxfId="2726" priority="2799">
      <formula>AND(BS66&gt;=5,FC66&lt;&gt;GetEquPower(C66,BM66, DC66, FR66))</formula>
    </cfRule>
  </conditionalFormatting>
  <conditionalFormatting sqref="FD66">
    <cfRule type="expression" dxfId="2725" priority="2800">
      <formula>AND(BS66&gt;=6,FD66&lt;&gt;0, GetEquPower(C66,BM66, DD66, FR66)=0)</formula>
    </cfRule>
    <cfRule type="expression" dxfId="2724" priority="2801">
      <formula>AND(BS66&gt;=6,FD66&lt;&gt;GetEquPower(C66,BM66, DD66, FR66))</formula>
    </cfRule>
  </conditionalFormatting>
  <conditionalFormatting sqref="FJ66">
    <cfRule type="expression" dxfId="2723" priority="2802">
      <formula>AND(BT66&gt;=5,FJ66&lt;&gt;0, GetEquPower(C66,BN66, DI66, FS66)=0)</formula>
    </cfRule>
    <cfRule type="expression" dxfId="2722" priority="2803">
      <formula>AND(BT66&gt;=5,FJ66&lt;&gt;GetEquPower(C66,BN66, DI66, FS66))</formula>
    </cfRule>
  </conditionalFormatting>
  <conditionalFormatting sqref="FK66">
    <cfRule type="expression" dxfId="2721" priority="2804">
      <formula>AND(BT66&gt;=6,FK66&lt;&gt;0, GetEquPower(C66,BN66, DJ66, FS66)=0)</formula>
    </cfRule>
    <cfRule type="expression" dxfId="2720" priority="2805">
      <formula>AND(BT66&gt;=6,FK66&lt;&gt;GetEquPower(C66,BN66, DJ66, FS66))</formula>
    </cfRule>
  </conditionalFormatting>
  <conditionalFormatting sqref="F67">
    <cfRule type="expression" dxfId="2719" priority="2648">
      <formula>F67&lt;&gt;RIGHT(SUBSTITUTE(E67,".",""),LEN(F67))</formula>
    </cfRule>
  </conditionalFormatting>
  <conditionalFormatting sqref="X67">
    <cfRule type="expression" dxfId="2718" priority="2642">
      <formula xml:space="preserve"> NOT(ISLOGICAL($X$2))</formula>
    </cfRule>
    <cfRule type="expression" dxfId="2717" priority="2647">
      <formula>AND(X67=TRUE,W67=FALSE)</formula>
    </cfRule>
  </conditionalFormatting>
  <conditionalFormatting sqref="Y67">
    <cfRule type="expression" dxfId="2716" priority="2646">
      <formula>OR(AND(X67=FALSE,INT(Y67)&gt;0),AND(X67=TRUE,INT(Y67)&lt;=0))</formula>
    </cfRule>
  </conditionalFormatting>
  <conditionalFormatting sqref="AA67">
    <cfRule type="expression" dxfId="2715" priority="2645">
      <formula>AND(Z67=FALSE,AA67&gt;0)</formula>
    </cfRule>
  </conditionalFormatting>
  <conditionalFormatting sqref="BV67:HY67">
    <cfRule type="containsErrors" dxfId="2714" priority="2644">
      <formula>ISERROR(BV67)</formula>
    </cfRule>
  </conditionalFormatting>
  <conditionalFormatting sqref="W67">
    <cfRule type="expression" dxfId="2713" priority="2643">
      <formula xml:space="preserve"> NOT(ISLOGICAL(W67))</formula>
    </cfRule>
  </conditionalFormatting>
  <conditionalFormatting sqref="Z67">
    <cfRule type="expression" dxfId="2712" priority="2641">
      <formula>NOT(ISLOGICAL($Z$2))</formula>
    </cfRule>
  </conditionalFormatting>
  <conditionalFormatting sqref="AB67">
    <cfRule type="expression" dxfId="2711" priority="2640">
      <formula>NOT(ISLOGICAL($AB$2))</formula>
    </cfRule>
  </conditionalFormatting>
  <conditionalFormatting sqref="AC67">
    <cfRule type="expression" dxfId="2710" priority="2639">
      <formula>NOT(ISLOGICAL($AC$2))</formula>
    </cfRule>
  </conditionalFormatting>
  <conditionalFormatting sqref="B67:BU67">
    <cfRule type="containsErrors" dxfId="2709" priority="2638">
      <formula>ISERROR(B67)</formula>
    </cfRule>
  </conditionalFormatting>
  <conditionalFormatting sqref="I67">
    <cfRule type="expression" dxfId="2708" priority="2637">
      <formula>NOT(ISNUMBER($I$2))</formula>
    </cfRule>
  </conditionalFormatting>
  <conditionalFormatting sqref="D67">
    <cfRule type="expression" dxfId="2707" priority="2636">
      <formula>ISBLANK($D$2)</formula>
    </cfRule>
  </conditionalFormatting>
  <conditionalFormatting sqref="DW67">
    <cfRule type="expression" dxfId="2706" priority="2649">
      <formula>AND(BO67&gt;=1,DW67&lt;&gt;0, GetEquPower(C67,BI67, CA67, FN67)=0)</formula>
    </cfRule>
    <cfRule type="expression" dxfId="2705" priority="2650">
      <formula>AND(BO67&gt;=1,DW67&lt;&gt;GetEquPower(C67,BI67, CA67, FN67))</formula>
    </cfRule>
  </conditionalFormatting>
  <conditionalFormatting sqref="DX67">
    <cfRule type="expression" dxfId="2704" priority="2651">
      <formula>AND(BO67&gt;=2,DX67&lt;&gt;0, GetEquPower(C67,BI67, CB67, FN67)=0)</formula>
    </cfRule>
    <cfRule type="expression" dxfId="2703" priority="2652">
      <formula>AND(BO67&gt;=2,DX67&lt;&gt;GetEquPower(C67,BI67, CB67, FN67))</formula>
    </cfRule>
  </conditionalFormatting>
  <conditionalFormatting sqref="DY67">
    <cfRule type="expression" dxfId="2702" priority="2653">
      <formula>AND(BO67&gt;=3,DY67&lt;&gt;0, GetEquPower(C67,BI67, CC67, FN67)=0)</formula>
    </cfRule>
    <cfRule type="expression" dxfId="2701" priority="2654">
      <formula>AND(BO67&gt;=3,DY67&lt;&gt;GetEquPower(C67,BI67, CC67, FN67))</formula>
    </cfRule>
  </conditionalFormatting>
  <conditionalFormatting sqref="ED67">
    <cfRule type="expression" dxfId="2700" priority="2655">
      <formula>AND(BP67&gt;=1,ED67&lt;&gt;0, GetEquPower(C67,BJ67, CG67, FO67)=0)</formula>
    </cfRule>
    <cfRule type="expression" dxfId="2699" priority="2656">
      <formula>AND(BP67&gt;=1,ED67&lt;&gt;GetEquPower(C67,BJ67, CG67, FO67))</formula>
    </cfRule>
  </conditionalFormatting>
  <conditionalFormatting sqref="EE67">
    <cfRule type="expression" dxfId="2698" priority="2657">
      <formula>AND(BP67&gt;=2,EE67&lt;&gt;0, GetEquPower(C67,BJ67, CH67, FO67)=0)</formula>
    </cfRule>
    <cfRule type="expression" dxfId="2697" priority="2658">
      <formula>AND(BP67&gt;=2,EE67&lt;&gt;GetEquPower(C67,BJ67, CH67, FO67))</formula>
    </cfRule>
  </conditionalFormatting>
  <conditionalFormatting sqref="EF67">
    <cfRule type="expression" dxfId="2696" priority="2659">
      <formula>AND(BP67&gt;=3,EF67&lt;&gt;0, GetEquPower(C67,BJ67, CI67, FO67)=0)</formula>
    </cfRule>
    <cfRule type="expression" dxfId="2695" priority="2660">
      <formula>AND(BP67&gt;=3,EF67&lt;&gt;GetEquPower(C67,BJ67, CI67, FO67))</formula>
    </cfRule>
  </conditionalFormatting>
  <conditionalFormatting sqref="EK67">
    <cfRule type="expression" dxfId="2694" priority="2661">
      <formula>AND(BQ67&gt;=1,EK67&lt;&gt;0, GetEquPower(C67,BK67, CM67, FP67)=0)</formula>
    </cfRule>
    <cfRule type="expression" dxfId="2693" priority="2662">
      <formula>AND(BQ67&gt;=1,EK67&lt;&gt;GetEquPower(C67,BK67, CM67, FP67))</formula>
    </cfRule>
  </conditionalFormatting>
  <conditionalFormatting sqref="EL67">
    <cfRule type="expression" dxfId="2692" priority="2663">
      <formula>AND(BQ67&gt;=2,EL67&lt;&gt;0, GetEquPower(C67,BK67, CN67, FP67)=0)</formula>
    </cfRule>
    <cfRule type="expression" dxfId="2691" priority="2664">
      <formula xml:space="preserve"> AND(BQ67&gt;=2,EL67&lt;&gt;GetEquPower(C67,BK67, CN67, FP67))</formula>
    </cfRule>
  </conditionalFormatting>
  <conditionalFormatting sqref="EM67">
    <cfRule type="expression" dxfId="2690" priority="2665">
      <formula>AND(BQ67&gt;=3,EM67&lt;&gt;0, GetEquPower(C67,BK67, CO67, FP67)=0)</formula>
    </cfRule>
    <cfRule type="expression" dxfId="2689" priority="2666">
      <formula xml:space="preserve"> AND(BQ67&gt;=3,EM67&lt;&gt;GetEquPower(C67,BK67, CO67, FP67))</formula>
    </cfRule>
  </conditionalFormatting>
  <conditionalFormatting sqref="ER67">
    <cfRule type="expression" dxfId="2688" priority="2667">
      <formula>AND(BR67&gt;=1,ER67&lt;&gt;0, GetEquPower(C67,BL67, CS67, FQ67)=0)</formula>
    </cfRule>
    <cfRule type="expression" dxfId="2687" priority="2668">
      <formula>AND(BR67&gt;=1,ER67&lt;&gt;GetEquPower(C67,BL67, CS67, FQ67))</formula>
    </cfRule>
  </conditionalFormatting>
  <conditionalFormatting sqref="ES67">
    <cfRule type="expression" dxfId="2686" priority="2669">
      <formula>AND(BR67&gt;=2,ES67&lt;&gt;0, GetEquPower(C67,BL67, CT67, FQ67)=0)</formula>
    </cfRule>
    <cfRule type="expression" dxfId="2685" priority="2670">
      <formula>AND(BR67&gt;=2,ES67&lt;&gt;GetEquPower(C67,BL67, CT67, FQ67))</formula>
    </cfRule>
  </conditionalFormatting>
  <conditionalFormatting sqref="ET67">
    <cfRule type="expression" dxfId="2684" priority="2671">
      <formula>AND(BR67&gt;=3,ET67&lt;&gt;0, GetEquPower(C67,BL67, CU67, FQ67)=0)</formula>
    </cfRule>
    <cfRule type="expression" dxfId="2683" priority="2672">
      <formula>AND(BR67&gt;=3,ET67&lt;&gt;GetEquPower(C67,BL67, CU67, FQ67))</formula>
    </cfRule>
  </conditionalFormatting>
  <conditionalFormatting sqref="EY67">
    <cfRule type="expression" dxfId="2682" priority="2673">
      <formula>AND(BS67&gt;=1,EY67&lt;&gt;0, GetEquPower(C67,BM67, CY67, FR67)=0)</formula>
    </cfRule>
    <cfRule type="expression" dxfId="2681" priority="2674">
      <formula>AND(BS67&gt;=1,EY67&lt;&gt;GetEquPower(C67,BM67, CY67, FR67))</formula>
    </cfRule>
  </conditionalFormatting>
  <conditionalFormatting sqref="EZ67">
    <cfRule type="expression" dxfId="2680" priority="2675">
      <formula>AND(BS67&gt;=2,EZ67&lt;&gt;0, GetEquPower(C67,BM67, CZ67, FR67)=0)</formula>
    </cfRule>
    <cfRule type="expression" dxfId="2679" priority="2676">
      <formula>AND(BS67&gt;=2,EZ67&lt;&gt;GetEquPower(C67,BM67, CZ67, FR67))</formula>
    </cfRule>
  </conditionalFormatting>
  <conditionalFormatting sqref="FA67">
    <cfRule type="expression" dxfId="2678" priority="2677">
      <formula>AND(BS67&gt;=3,FA67&lt;&gt;0, GetEquPower(C67,BM67, DA67, FR67)=0)</formula>
    </cfRule>
    <cfRule type="expression" dxfId="2677" priority="2678">
      <formula>AND(BS67&gt;=3,FA67&lt;&gt;GetEquPower(C67,BM67, DA67, FR67))</formula>
    </cfRule>
  </conditionalFormatting>
  <conditionalFormatting sqref="FF67">
    <cfRule type="expression" dxfId="2676" priority="2679">
      <formula>AND(BT67&gt;=1,FF67&lt;&gt;0, GetEquPower(C67,BN67, DE67, FS67)=0)</formula>
    </cfRule>
    <cfRule type="expression" dxfId="2675" priority="2680">
      <formula>AND(BT67&gt;=1,FF67&lt;&gt;GetEquPower(C67,BN67, DE67, FS67))</formula>
    </cfRule>
  </conditionalFormatting>
  <conditionalFormatting sqref="FG67">
    <cfRule type="expression" dxfId="2674" priority="2681">
      <formula>AND(BT67&gt;=2,FG67&lt;&gt;0, GetEquPower(C67,BN67, DF67, FS67)=0)</formula>
    </cfRule>
    <cfRule type="expression" dxfId="2673" priority="2682">
      <formula>AND(BT67&gt;=2,FG67&lt;&gt;GetEquPower(C67,BN67, DF67, FS67))</formula>
    </cfRule>
  </conditionalFormatting>
  <conditionalFormatting sqref="FH67">
    <cfRule type="expression" dxfId="2672" priority="2683">
      <formula>AND(BT67&gt;=3,FH67&lt;&gt;0, GetEquPower(C67,BN67, DG67, FS67)=0)</formula>
    </cfRule>
    <cfRule type="expression" dxfId="2671" priority="2684">
      <formula>AND(BT67&gt;=3,FH67&lt;&gt;GetEquPower(C67,BN67, DG67, FS67))</formula>
    </cfRule>
  </conditionalFormatting>
  <conditionalFormatting sqref="DZ67">
    <cfRule type="expression" dxfId="2670" priority="2685">
      <formula>AND(BO67&gt;=4,DZ67&lt;&gt;0, GetEquPower(C67,BI67, CD67, FN67)=0)</formula>
    </cfRule>
    <cfRule type="expression" dxfId="2669" priority="2686">
      <formula>AND(BO67&gt;=4, DZ67&lt;&gt;GetEquPower(C67,BI67, CD67, FN67))</formula>
    </cfRule>
  </conditionalFormatting>
  <conditionalFormatting sqref="EG67">
    <cfRule type="expression" dxfId="2668" priority="2687">
      <formula>AND(BP67&gt;=4,EG67&lt;&gt;0, GetEquPower(C67,BJ67, CJ67, FO67)=0)</formula>
    </cfRule>
    <cfRule type="expression" dxfId="2667" priority="2688">
      <formula>AND(BP67&gt;=4,EG67&lt;&gt;GetEquPower(C67,BJ67, CJ67, FO67))</formula>
    </cfRule>
  </conditionalFormatting>
  <conditionalFormatting sqref="EN67">
    <cfRule type="expression" dxfId="2666" priority="2689">
      <formula>AND(BQ67&gt;=4,EN67&lt;&gt;0, GetEquPower(C67,BK67, CP67, FP67)=0)</formula>
    </cfRule>
    <cfRule type="expression" dxfId="2665" priority="2690">
      <formula xml:space="preserve"> AND(BQ67&gt;=4,EN67&lt;&gt;GetEquPower(C67,BK67, CP67, FP67))</formula>
    </cfRule>
  </conditionalFormatting>
  <conditionalFormatting sqref="EU67">
    <cfRule type="expression" dxfId="2664" priority="2691">
      <formula>AND(BR67&gt;=4,EU67&lt;&gt;0, GetEquPower(C67,BL67, CV67, FQ67)=0)</formula>
    </cfRule>
    <cfRule type="expression" dxfId="2663" priority="2692">
      <formula>AND(BR67&gt;=4,EU67&lt;&gt;GetEquPower(C67,BL67, CV67, FQ67))</formula>
    </cfRule>
  </conditionalFormatting>
  <conditionalFormatting sqref="FB67">
    <cfRule type="expression" dxfId="2662" priority="2693">
      <formula>AND(BS67&gt;=4,FB67&lt;&gt;0, GetEquPower(C67,BM67, DB67, FR67)=0)</formula>
    </cfRule>
    <cfRule type="expression" dxfId="2661" priority="2694">
      <formula>AND(BS67&gt;=4,FB67&lt;&gt;GetEquPower(C67,BM67, DB67, FR67))</formula>
    </cfRule>
  </conditionalFormatting>
  <conditionalFormatting sqref="FI67">
    <cfRule type="expression" dxfId="2660" priority="2695">
      <formula>AND(BT67&gt;=4,FI67&lt;&gt;0, GetEquPower(C67,BN67, DH67, FS67)=0)</formula>
    </cfRule>
    <cfRule type="expression" dxfId="2659" priority="2696">
      <formula>AND(BT67&gt;=4,FI67&lt;&gt;GetEquPower(C67,BN67, DH67, FS67))</formula>
    </cfRule>
  </conditionalFormatting>
  <conditionalFormatting sqref="EA67">
    <cfRule type="expression" dxfId="2658" priority="2697">
      <formula>AND(BO67&gt;=5,EA67&lt;&gt;0, GetEquPower(C67,BI67, CE67, FN67)=0)</formula>
    </cfRule>
    <cfRule type="expression" dxfId="2657" priority="2698">
      <formula>AND(BO67&gt;=5, EA67&lt;&gt;GetEquPower(C67,BI67, CE67, FN67))</formula>
    </cfRule>
  </conditionalFormatting>
  <conditionalFormatting sqref="EB67">
    <cfRule type="expression" dxfId="2656" priority="2699">
      <formula>AND(BO67&gt;=6,EB67&lt;&gt;0, GetEquPower(C67,BI67, CF67, FN67)=0)</formula>
    </cfRule>
    <cfRule type="expression" dxfId="2655" priority="2700">
      <formula>AND(BO67&gt;=6, EB67&lt;&gt;GetEquPower(C67,BI67, CF67, FN67))</formula>
    </cfRule>
  </conditionalFormatting>
  <conditionalFormatting sqref="EH67">
    <cfRule type="expression" dxfId="2654" priority="2701">
      <formula>AND(BP67&gt;=5,EH67&lt;&gt;0, GetEquPower(C67,BJ67, CK67, FO67)=0)</formula>
    </cfRule>
    <cfRule type="expression" dxfId="2653" priority="2702">
      <formula>AND(BP67&gt;=5,EH67&lt;&gt;GetEquPower(C67,BJ67, CK67, FO67))</formula>
    </cfRule>
  </conditionalFormatting>
  <conditionalFormatting sqref="EI67">
    <cfRule type="expression" dxfId="2652" priority="2703">
      <formula>AND(BP67&gt;=6,EI67&lt;&gt;0, GetEquPower(C67,BJ67, CL67, FO67)=0)</formula>
    </cfRule>
    <cfRule type="expression" dxfId="2651" priority="2704">
      <formula>AND(BP67&gt;=6,EI67&lt;&gt;GetEquPower(C67,BJ67, CL67, FO67))</formula>
    </cfRule>
  </conditionalFormatting>
  <conditionalFormatting sqref="EO67">
    <cfRule type="expression" dxfId="2650" priority="2705">
      <formula>AND(BQ67&gt;=5,EO67&lt;&gt;0, GetEquPower(C67,BK67, CQ67, FP67)=0)</formula>
    </cfRule>
    <cfRule type="expression" dxfId="2649" priority="2706">
      <formula xml:space="preserve"> AND(BQ67&gt;=5,EO67&lt;&gt;GetEquPower(C67,BK67, CQ67, FP67))</formula>
    </cfRule>
  </conditionalFormatting>
  <conditionalFormatting sqref="EP67">
    <cfRule type="expression" dxfId="2648" priority="2707">
      <formula>AND(BQ67&gt;=6,EP67&lt;&gt;0, GetEquPower(C67,BK67, CR67, FP67)=0)</formula>
    </cfRule>
    <cfRule type="expression" dxfId="2647" priority="2708">
      <formula xml:space="preserve"> AND(BQ67&gt;=6,EP67&lt;&gt;GetEquPower(C67,BK67, CR67, FP67))</formula>
    </cfRule>
  </conditionalFormatting>
  <conditionalFormatting sqref="EV67">
    <cfRule type="expression" dxfId="2646" priority="2709">
      <formula>AND(BR67&gt;=5,EV67&lt;&gt;0, GetEquPower(C67,BL67, CW67, FQ67)=0)</formula>
    </cfRule>
    <cfRule type="expression" dxfId="2645" priority="2710">
      <formula>AND(BR67&gt;=5,EV67&lt;&gt;GetEquPower(C67,BL67, CW67, FQ67))</formula>
    </cfRule>
  </conditionalFormatting>
  <conditionalFormatting sqref="EW67">
    <cfRule type="expression" dxfId="2644" priority="2711">
      <formula>AND(BR67&gt;=6,EW67&lt;&gt;0, GetEquPower(C67,BL67, CX67, FQ67)=0)</formula>
    </cfRule>
    <cfRule type="expression" dxfId="2643" priority="2712">
      <formula>AND(BR67&gt;=6,EW67&lt;&gt;GetEquPower(C67,BL67, CX67, FQ67))</formula>
    </cfRule>
  </conditionalFormatting>
  <conditionalFormatting sqref="FC67">
    <cfRule type="expression" dxfId="2642" priority="2713">
      <formula>AND(BS67&gt;=5,FC67&lt;&gt;0, GetEquPower(C67,BM67, DC67, FR67)=0)</formula>
    </cfRule>
    <cfRule type="expression" dxfId="2641" priority="2714">
      <formula>AND(BS67&gt;=5,FC67&lt;&gt;GetEquPower(C67,BM67, DC67, FR67))</formula>
    </cfRule>
  </conditionalFormatting>
  <conditionalFormatting sqref="FD67">
    <cfRule type="expression" dxfId="2640" priority="2715">
      <formula>AND(BS67&gt;=6,FD67&lt;&gt;0, GetEquPower(C67,BM67, DD67, FR67)=0)</formula>
    </cfRule>
    <cfRule type="expression" dxfId="2639" priority="2716">
      <formula>AND(BS67&gt;=6,FD67&lt;&gt;GetEquPower(C67,BM67, DD67, FR67))</formula>
    </cfRule>
  </conditionalFormatting>
  <conditionalFormatting sqref="FJ67">
    <cfRule type="expression" dxfId="2638" priority="2717">
      <formula>AND(BT67&gt;=5,FJ67&lt;&gt;0, GetEquPower(C67,BN67, DI67, FS67)=0)</formula>
    </cfRule>
    <cfRule type="expression" dxfId="2637" priority="2718">
      <formula>AND(BT67&gt;=5,FJ67&lt;&gt;GetEquPower(C67,BN67, DI67, FS67))</formula>
    </cfRule>
  </conditionalFormatting>
  <conditionalFormatting sqref="FK67">
    <cfRule type="expression" dxfId="2636" priority="2719">
      <formula>AND(BT67&gt;=6,FK67&lt;&gt;0, GetEquPower(C67,BN67, DJ67, FS67)=0)</formula>
    </cfRule>
    <cfRule type="expression" dxfId="2635" priority="2720">
      <formula>AND(BT67&gt;=6,FK67&lt;&gt;GetEquPower(C67,BN67, DJ67, FS67))</formula>
    </cfRule>
  </conditionalFormatting>
  <conditionalFormatting sqref="F68">
    <cfRule type="expression" dxfId="2634" priority="2563">
      <formula>F68&lt;&gt;RIGHT(SUBSTITUTE(E68,".",""),LEN(F68))</formula>
    </cfRule>
  </conditionalFormatting>
  <conditionalFormatting sqref="X68">
    <cfRule type="expression" dxfId="2633" priority="2557">
      <formula xml:space="preserve"> NOT(ISLOGICAL($X$2))</formula>
    </cfRule>
    <cfRule type="expression" dxfId="2632" priority="2562">
      <formula>AND(X68=TRUE,W68=FALSE)</formula>
    </cfRule>
  </conditionalFormatting>
  <conditionalFormatting sqref="Y68">
    <cfRule type="expression" dxfId="2631" priority="2561">
      <formula>OR(AND(X68=FALSE,INT(Y68)&gt;0),AND(X68=TRUE,INT(Y68)&lt;=0))</formula>
    </cfRule>
  </conditionalFormatting>
  <conditionalFormatting sqref="AA68">
    <cfRule type="expression" dxfId="2630" priority="2560">
      <formula>AND(Z68=FALSE,AA68&gt;0)</formula>
    </cfRule>
  </conditionalFormatting>
  <conditionalFormatting sqref="BV68:HY68">
    <cfRule type="containsErrors" dxfId="2629" priority="2559">
      <formula>ISERROR(BV68)</formula>
    </cfRule>
  </conditionalFormatting>
  <conditionalFormatting sqref="W68">
    <cfRule type="expression" dxfId="2628" priority="2558">
      <formula xml:space="preserve"> NOT(ISLOGICAL(W68))</formula>
    </cfRule>
  </conditionalFormatting>
  <conditionalFormatting sqref="Z68">
    <cfRule type="expression" dxfId="2627" priority="2556">
      <formula>NOT(ISLOGICAL($Z$2))</formula>
    </cfRule>
  </conditionalFormatting>
  <conditionalFormatting sqref="AB68">
    <cfRule type="expression" dxfId="2626" priority="2555">
      <formula>NOT(ISLOGICAL($AB$2))</formula>
    </cfRule>
  </conditionalFormatting>
  <conditionalFormatting sqref="AC68">
    <cfRule type="expression" dxfId="2625" priority="2554">
      <formula>NOT(ISLOGICAL($AC$2))</formula>
    </cfRule>
  </conditionalFormatting>
  <conditionalFormatting sqref="B68:BU68">
    <cfRule type="containsErrors" dxfId="2624" priority="2553">
      <formula>ISERROR(B68)</formula>
    </cfRule>
  </conditionalFormatting>
  <conditionalFormatting sqref="I68">
    <cfRule type="expression" dxfId="2623" priority="2552">
      <formula>NOT(ISNUMBER($I$2))</formula>
    </cfRule>
  </conditionalFormatting>
  <conditionalFormatting sqref="D68">
    <cfRule type="expression" dxfId="2622" priority="2551">
      <formula>ISBLANK($D$2)</formula>
    </cfRule>
  </conditionalFormatting>
  <conditionalFormatting sqref="DW68">
    <cfRule type="expression" dxfId="2621" priority="2564">
      <formula>AND(BO68&gt;=1,DW68&lt;&gt;0, GetEquPower(C68,BI68, CA68, FN68)=0)</formula>
    </cfRule>
    <cfRule type="expression" dxfId="2620" priority="2565">
      <formula>AND(BO68&gt;=1,DW68&lt;&gt;GetEquPower(C68,BI68, CA68, FN68))</formula>
    </cfRule>
  </conditionalFormatting>
  <conditionalFormatting sqref="DX68">
    <cfRule type="expression" dxfId="2619" priority="2566">
      <formula>AND(BO68&gt;=2,DX68&lt;&gt;0, GetEquPower(C68,BI68, CB68, FN68)=0)</formula>
    </cfRule>
    <cfRule type="expression" dxfId="2618" priority="2567">
      <formula>AND(BO68&gt;=2,DX68&lt;&gt;GetEquPower(C68,BI68, CB68, FN68))</formula>
    </cfRule>
  </conditionalFormatting>
  <conditionalFormatting sqref="DY68">
    <cfRule type="expression" dxfId="2617" priority="2568">
      <formula>AND(BO68&gt;=3,DY68&lt;&gt;0, GetEquPower(C68,BI68, CC68, FN68)=0)</formula>
    </cfRule>
    <cfRule type="expression" dxfId="2616" priority="2569">
      <formula>AND(BO68&gt;=3,DY68&lt;&gt;GetEquPower(C68,BI68, CC68, FN68))</formula>
    </cfRule>
  </conditionalFormatting>
  <conditionalFormatting sqref="ED68">
    <cfRule type="expression" dxfId="2615" priority="2570">
      <formula>AND(BP68&gt;=1,ED68&lt;&gt;0, GetEquPower(C68,BJ68, CG68, FO68)=0)</formula>
    </cfRule>
    <cfRule type="expression" dxfId="2614" priority="2571">
      <formula>AND(BP68&gt;=1,ED68&lt;&gt;GetEquPower(C68,BJ68, CG68, FO68))</formula>
    </cfRule>
  </conditionalFormatting>
  <conditionalFormatting sqref="EE68">
    <cfRule type="expression" dxfId="2613" priority="2572">
      <formula>AND(BP68&gt;=2,EE68&lt;&gt;0, GetEquPower(C68,BJ68, CH68, FO68)=0)</formula>
    </cfRule>
    <cfRule type="expression" dxfId="2612" priority="2573">
      <formula>AND(BP68&gt;=2,EE68&lt;&gt;GetEquPower(C68,BJ68, CH68, FO68))</formula>
    </cfRule>
  </conditionalFormatting>
  <conditionalFormatting sqref="EF68">
    <cfRule type="expression" dxfId="2611" priority="2574">
      <formula>AND(BP68&gt;=3,EF68&lt;&gt;0, GetEquPower(C68,BJ68, CI68, FO68)=0)</formula>
    </cfRule>
    <cfRule type="expression" dxfId="2610" priority="2575">
      <formula>AND(BP68&gt;=3,EF68&lt;&gt;GetEquPower(C68,BJ68, CI68, FO68))</formula>
    </cfRule>
  </conditionalFormatting>
  <conditionalFormatting sqref="EK68">
    <cfRule type="expression" dxfId="2609" priority="2576">
      <formula>AND(BQ68&gt;=1,EK68&lt;&gt;0, GetEquPower(C68,BK68, CM68, FP68)=0)</formula>
    </cfRule>
    <cfRule type="expression" dxfId="2608" priority="2577">
      <formula>AND(BQ68&gt;=1,EK68&lt;&gt;GetEquPower(C68,BK68, CM68, FP68))</formula>
    </cfRule>
  </conditionalFormatting>
  <conditionalFormatting sqref="EL68">
    <cfRule type="expression" dxfId="2607" priority="2578">
      <formula>AND(BQ68&gt;=2,EL68&lt;&gt;0, GetEquPower(C68,BK68, CN68, FP68)=0)</formula>
    </cfRule>
    <cfRule type="expression" dxfId="2606" priority="2579">
      <formula xml:space="preserve"> AND(BQ68&gt;=2,EL68&lt;&gt;GetEquPower(C68,BK68, CN68, FP68))</formula>
    </cfRule>
  </conditionalFormatting>
  <conditionalFormatting sqref="EM68">
    <cfRule type="expression" dxfId="2605" priority="2580">
      <formula>AND(BQ68&gt;=3,EM68&lt;&gt;0, GetEquPower(C68,BK68, CO68, FP68)=0)</formula>
    </cfRule>
    <cfRule type="expression" dxfId="2604" priority="2581">
      <formula xml:space="preserve"> AND(BQ68&gt;=3,EM68&lt;&gt;GetEquPower(C68,BK68, CO68, FP68))</formula>
    </cfRule>
  </conditionalFormatting>
  <conditionalFormatting sqref="ER68">
    <cfRule type="expression" dxfId="2603" priority="2582">
      <formula>AND(BR68&gt;=1,ER68&lt;&gt;0, GetEquPower(C68,BL68, CS68, FQ68)=0)</formula>
    </cfRule>
    <cfRule type="expression" dxfId="2602" priority="2583">
      <formula>AND(BR68&gt;=1,ER68&lt;&gt;GetEquPower(C68,BL68, CS68, FQ68))</formula>
    </cfRule>
  </conditionalFormatting>
  <conditionalFormatting sqref="ES68">
    <cfRule type="expression" dxfId="2601" priority="2584">
      <formula>AND(BR68&gt;=2,ES68&lt;&gt;0, GetEquPower(C68,BL68, CT68, FQ68)=0)</formula>
    </cfRule>
    <cfRule type="expression" dxfId="2600" priority="2585">
      <formula>AND(BR68&gt;=2,ES68&lt;&gt;GetEquPower(C68,BL68, CT68, FQ68))</formula>
    </cfRule>
  </conditionalFormatting>
  <conditionalFormatting sqref="ET68">
    <cfRule type="expression" dxfId="2599" priority="2586">
      <formula>AND(BR68&gt;=3,ET68&lt;&gt;0, GetEquPower(C68,BL68, CU68, FQ68)=0)</formula>
    </cfRule>
    <cfRule type="expression" dxfId="2598" priority="2587">
      <formula>AND(BR68&gt;=3,ET68&lt;&gt;GetEquPower(C68,BL68, CU68, FQ68))</formula>
    </cfRule>
  </conditionalFormatting>
  <conditionalFormatting sqref="EY68">
    <cfRule type="expression" dxfId="2597" priority="2588">
      <formula>AND(BS68&gt;=1,EY68&lt;&gt;0, GetEquPower(C68,BM68, CY68, FR68)=0)</formula>
    </cfRule>
    <cfRule type="expression" dxfId="2596" priority="2589">
      <formula>AND(BS68&gt;=1,EY68&lt;&gt;GetEquPower(C68,BM68, CY68, FR68))</formula>
    </cfRule>
  </conditionalFormatting>
  <conditionalFormatting sqref="EZ68">
    <cfRule type="expression" dxfId="2595" priority="2590">
      <formula>AND(BS68&gt;=2,EZ68&lt;&gt;0, GetEquPower(C68,BM68, CZ68, FR68)=0)</formula>
    </cfRule>
    <cfRule type="expression" dxfId="2594" priority="2591">
      <formula>AND(BS68&gt;=2,EZ68&lt;&gt;GetEquPower(C68,BM68, CZ68, FR68))</formula>
    </cfRule>
  </conditionalFormatting>
  <conditionalFormatting sqref="FA68">
    <cfRule type="expression" dxfId="2593" priority="2592">
      <formula>AND(BS68&gt;=3,FA68&lt;&gt;0, GetEquPower(C68,BM68, DA68, FR68)=0)</formula>
    </cfRule>
    <cfRule type="expression" dxfId="2592" priority="2593">
      <formula>AND(BS68&gt;=3,FA68&lt;&gt;GetEquPower(C68,BM68, DA68, FR68))</formula>
    </cfRule>
  </conditionalFormatting>
  <conditionalFormatting sqref="FF68">
    <cfRule type="expression" dxfId="2591" priority="2594">
      <formula>AND(BT68&gt;=1,FF68&lt;&gt;0, GetEquPower(C68,BN68, DE68, FS68)=0)</formula>
    </cfRule>
    <cfRule type="expression" dxfId="2590" priority="2595">
      <formula>AND(BT68&gt;=1,FF68&lt;&gt;GetEquPower(C68,BN68, DE68, FS68))</formula>
    </cfRule>
  </conditionalFormatting>
  <conditionalFormatting sqref="FG68">
    <cfRule type="expression" dxfId="2589" priority="2596">
      <formula>AND(BT68&gt;=2,FG68&lt;&gt;0, GetEquPower(C68,BN68, DF68, FS68)=0)</formula>
    </cfRule>
    <cfRule type="expression" dxfId="2588" priority="2597">
      <formula>AND(BT68&gt;=2,FG68&lt;&gt;GetEquPower(C68,BN68, DF68, FS68))</formula>
    </cfRule>
  </conditionalFormatting>
  <conditionalFormatting sqref="FH68">
    <cfRule type="expression" dxfId="2587" priority="2598">
      <formula>AND(BT68&gt;=3,FH68&lt;&gt;0, GetEquPower(C68,BN68, DG68, FS68)=0)</formula>
    </cfRule>
    <cfRule type="expression" dxfId="2586" priority="2599">
      <formula>AND(BT68&gt;=3,FH68&lt;&gt;GetEquPower(C68,BN68, DG68, FS68))</formula>
    </cfRule>
  </conditionalFormatting>
  <conditionalFormatting sqref="DZ68">
    <cfRule type="expression" dxfId="2585" priority="2600">
      <formula>AND(BO68&gt;=4,DZ68&lt;&gt;0, GetEquPower(C68,BI68, CD68, FN68)=0)</formula>
    </cfRule>
    <cfRule type="expression" dxfId="2584" priority="2601">
      <formula>AND(BO68&gt;=4, DZ68&lt;&gt;GetEquPower(C68,BI68, CD68, FN68))</formula>
    </cfRule>
  </conditionalFormatting>
  <conditionalFormatting sqref="EG68">
    <cfRule type="expression" dxfId="2583" priority="2602">
      <formula>AND(BP68&gt;=4,EG68&lt;&gt;0, GetEquPower(C68,BJ68, CJ68, FO68)=0)</formula>
    </cfRule>
    <cfRule type="expression" dxfId="2582" priority="2603">
      <formula>AND(BP68&gt;=4,EG68&lt;&gt;GetEquPower(C68,BJ68, CJ68, FO68))</formula>
    </cfRule>
  </conditionalFormatting>
  <conditionalFormatting sqref="EN68">
    <cfRule type="expression" dxfId="2581" priority="2604">
      <formula>AND(BQ68&gt;=4,EN68&lt;&gt;0, GetEquPower(C68,BK68, CP68, FP68)=0)</formula>
    </cfRule>
    <cfRule type="expression" dxfId="2580" priority="2605">
      <formula xml:space="preserve"> AND(BQ68&gt;=4,EN68&lt;&gt;GetEquPower(C68,BK68, CP68, FP68))</formula>
    </cfRule>
  </conditionalFormatting>
  <conditionalFormatting sqref="EU68">
    <cfRule type="expression" dxfId="2579" priority="2606">
      <formula>AND(BR68&gt;=4,EU68&lt;&gt;0, GetEquPower(C68,BL68, CV68, FQ68)=0)</formula>
    </cfRule>
    <cfRule type="expression" dxfId="2578" priority="2607">
      <formula>AND(BR68&gt;=4,EU68&lt;&gt;GetEquPower(C68,BL68, CV68, FQ68))</formula>
    </cfRule>
  </conditionalFormatting>
  <conditionalFormatting sqref="FB68">
    <cfRule type="expression" dxfId="2577" priority="2608">
      <formula>AND(BS68&gt;=4,FB68&lt;&gt;0, GetEquPower(C68,BM68, DB68, FR68)=0)</formula>
    </cfRule>
    <cfRule type="expression" dxfId="2576" priority="2609">
      <formula>AND(BS68&gt;=4,FB68&lt;&gt;GetEquPower(C68,BM68, DB68, FR68))</formula>
    </cfRule>
  </conditionalFormatting>
  <conditionalFormatting sqref="FI68">
    <cfRule type="expression" dxfId="2575" priority="2610">
      <formula>AND(BT68&gt;=4,FI68&lt;&gt;0, GetEquPower(C68,BN68, DH68, FS68)=0)</formula>
    </cfRule>
    <cfRule type="expression" dxfId="2574" priority="2611">
      <formula>AND(BT68&gt;=4,FI68&lt;&gt;GetEquPower(C68,BN68, DH68, FS68))</formula>
    </cfRule>
  </conditionalFormatting>
  <conditionalFormatting sqref="EA68">
    <cfRule type="expression" dxfId="2573" priority="2612">
      <formula>AND(BO68&gt;=5,EA68&lt;&gt;0, GetEquPower(C68,BI68, CE68, FN68)=0)</formula>
    </cfRule>
    <cfRule type="expression" dxfId="2572" priority="2613">
      <formula>AND(BO68&gt;=5, EA68&lt;&gt;GetEquPower(C68,BI68, CE68, FN68))</formula>
    </cfRule>
  </conditionalFormatting>
  <conditionalFormatting sqref="EB68">
    <cfRule type="expression" dxfId="2571" priority="2614">
      <formula>AND(BO68&gt;=6,EB68&lt;&gt;0, GetEquPower(C68,BI68, CF68, FN68)=0)</formula>
    </cfRule>
    <cfRule type="expression" dxfId="2570" priority="2615">
      <formula>AND(BO68&gt;=6, EB68&lt;&gt;GetEquPower(C68,BI68, CF68, FN68))</formula>
    </cfRule>
  </conditionalFormatting>
  <conditionalFormatting sqref="EH68">
    <cfRule type="expression" dxfId="2569" priority="2616">
      <formula>AND(BP68&gt;=5,EH68&lt;&gt;0, GetEquPower(C68,BJ68, CK68, FO68)=0)</formula>
    </cfRule>
    <cfRule type="expression" dxfId="2568" priority="2617">
      <formula>AND(BP68&gt;=5,EH68&lt;&gt;GetEquPower(C68,BJ68, CK68, FO68))</formula>
    </cfRule>
  </conditionalFormatting>
  <conditionalFormatting sqref="EI68">
    <cfRule type="expression" dxfId="2567" priority="2618">
      <formula>AND(BP68&gt;=6,EI68&lt;&gt;0, GetEquPower(C68,BJ68, CL68, FO68)=0)</formula>
    </cfRule>
    <cfRule type="expression" dxfId="2566" priority="2619">
      <formula>AND(BP68&gt;=6,EI68&lt;&gt;GetEquPower(C68,BJ68, CL68, FO68))</formula>
    </cfRule>
  </conditionalFormatting>
  <conditionalFormatting sqref="EO68">
    <cfRule type="expression" dxfId="2565" priority="2620">
      <formula>AND(BQ68&gt;=5,EO68&lt;&gt;0, GetEquPower(C68,BK68, CQ68, FP68)=0)</formula>
    </cfRule>
    <cfRule type="expression" dxfId="2564" priority="2621">
      <formula xml:space="preserve"> AND(BQ68&gt;=5,EO68&lt;&gt;GetEquPower(C68,BK68, CQ68, FP68))</formula>
    </cfRule>
  </conditionalFormatting>
  <conditionalFormatting sqref="EP68">
    <cfRule type="expression" dxfId="2563" priority="2622">
      <formula>AND(BQ68&gt;=6,EP68&lt;&gt;0, GetEquPower(C68,BK68, CR68, FP68)=0)</formula>
    </cfRule>
    <cfRule type="expression" dxfId="2562" priority="2623">
      <formula xml:space="preserve"> AND(BQ68&gt;=6,EP68&lt;&gt;GetEquPower(C68,BK68, CR68, FP68))</formula>
    </cfRule>
  </conditionalFormatting>
  <conditionalFormatting sqref="EV68">
    <cfRule type="expression" dxfId="2561" priority="2624">
      <formula>AND(BR68&gt;=5,EV68&lt;&gt;0, GetEquPower(C68,BL68, CW68, FQ68)=0)</formula>
    </cfRule>
    <cfRule type="expression" dxfId="2560" priority="2625">
      <formula>AND(BR68&gt;=5,EV68&lt;&gt;GetEquPower(C68,BL68, CW68, FQ68))</formula>
    </cfRule>
  </conditionalFormatting>
  <conditionalFormatting sqref="EW68">
    <cfRule type="expression" dxfId="2559" priority="2626">
      <formula>AND(BR68&gt;=6,EW68&lt;&gt;0, GetEquPower(C68,BL68, CX68, FQ68)=0)</formula>
    </cfRule>
    <cfRule type="expression" dxfId="2558" priority="2627">
      <formula>AND(BR68&gt;=6,EW68&lt;&gt;GetEquPower(C68,BL68, CX68, FQ68))</formula>
    </cfRule>
  </conditionalFormatting>
  <conditionalFormatting sqref="FC68">
    <cfRule type="expression" dxfId="2557" priority="2628">
      <formula>AND(BS68&gt;=5,FC68&lt;&gt;0, GetEquPower(C68,BM68, DC68, FR68)=0)</formula>
    </cfRule>
    <cfRule type="expression" dxfId="2556" priority="2629">
      <formula>AND(BS68&gt;=5,FC68&lt;&gt;GetEquPower(C68,BM68, DC68, FR68))</formula>
    </cfRule>
  </conditionalFormatting>
  <conditionalFormatting sqref="FD68">
    <cfRule type="expression" dxfId="2555" priority="2630">
      <formula>AND(BS68&gt;=6,FD68&lt;&gt;0, GetEquPower(C68,BM68, DD68, FR68)=0)</formula>
    </cfRule>
    <cfRule type="expression" dxfId="2554" priority="2631">
      <formula>AND(BS68&gt;=6,FD68&lt;&gt;GetEquPower(C68,BM68, DD68, FR68))</formula>
    </cfRule>
  </conditionalFormatting>
  <conditionalFormatting sqref="FJ68">
    <cfRule type="expression" dxfId="2553" priority="2632">
      <formula>AND(BT68&gt;=5,FJ68&lt;&gt;0, GetEquPower(C68,BN68, DI68, FS68)=0)</formula>
    </cfRule>
    <cfRule type="expression" dxfId="2552" priority="2633">
      <formula>AND(BT68&gt;=5,FJ68&lt;&gt;GetEquPower(C68,BN68, DI68, FS68))</formula>
    </cfRule>
  </conditionalFormatting>
  <conditionalFormatting sqref="FK68">
    <cfRule type="expression" dxfId="2551" priority="2634">
      <formula>AND(BT68&gt;=6,FK68&lt;&gt;0, GetEquPower(C68,BN68, DJ68, FS68)=0)</formula>
    </cfRule>
    <cfRule type="expression" dxfId="2550" priority="2635">
      <formula>AND(BT68&gt;=6,FK68&lt;&gt;GetEquPower(C68,BN68, DJ68, FS68))</formula>
    </cfRule>
  </conditionalFormatting>
  <conditionalFormatting sqref="F69">
    <cfRule type="expression" dxfId="2549" priority="2478">
      <formula>F69&lt;&gt;RIGHT(SUBSTITUTE(E69,".",""),LEN(F69))</formula>
    </cfRule>
  </conditionalFormatting>
  <conditionalFormatting sqref="X69">
    <cfRule type="expression" dxfId="2548" priority="2472">
      <formula xml:space="preserve"> NOT(ISLOGICAL($X$2))</formula>
    </cfRule>
    <cfRule type="expression" dxfId="2547" priority="2477">
      <formula>AND(X69=TRUE,W69=FALSE)</formula>
    </cfRule>
  </conditionalFormatting>
  <conditionalFormatting sqref="Y69">
    <cfRule type="expression" dxfId="2546" priority="2476">
      <formula>OR(AND(X69=FALSE,INT(Y69)&gt;0),AND(X69=TRUE,INT(Y69)&lt;=0))</formula>
    </cfRule>
  </conditionalFormatting>
  <conditionalFormatting sqref="AA69">
    <cfRule type="expression" dxfId="2545" priority="2475">
      <formula>AND(Z69=FALSE,AA69&gt;0)</formula>
    </cfRule>
  </conditionalFormatting>
  <conditionalFormatting sqref="BV69:HY69">
    <cfRule type="containsErrors" dxfId="2544" priority="2474">
      <formula>ISERROR(BV69)</formula>
    </cfRule>
  </conditionalFormatting>
  <conditionalFormatting sqref="W69">
    <cfRule type="expression" dxfId="2543" priority="2473">
      <formula xml:space="preserve"> NOT(ISLOGICAL(W69))</formula>
    </cfRule>
  </conditionalFormatting>
  <conditionalFormatting sqref="Z69">
    <cfRule type="expression" dxfId="2542" priority="2471">
      <formula>NOT(ISLOGICAL($Z$2))</formula>
    </cfRule>
  </conditionalFormatting>
  <conditionalFormatting sqref="AB69">
    <cfRule type="expression" dxfId="2541" priority="2470">
      <formula>NOT(ISLOGICAL($AB$2))</formula>
    </cfRule>
  </conditionalFormatting>
  <conditionalFormatting sqref="AC69">
    <cfRule type="expression" dxfId="2540" priority="2469">
      <formula>NOT(ISLOGICAL($AC$2))</formula>
    </cfRule>
  </conditionalFormatting>
  <conditionalFormatting sqref="B69:BU69">
    <cfRule type="containsErrors" dxfId="2539" priority="2468">
      <formula>ISERROR(B69)</formula>
    </cfRule>
  </conditionalFormatting>
  <conditionalFormatting sqref="I69">
    <cfRule type="expression" dxfId="2538" priority="2467">
      <formula>NOT(ISNUMBER($I$2))</formula>
    </cfRule>
  </conditionalFormatting>
  <conditionalFormatting sqref="D69">
    <cfRule type="expression" dxfId="2537" priority="2466">
      <formula>ISBLANK($D$2)</formula>
    </cfRule>
  </conditionalFormatting>
  <conditionalFormatting sqref="DW69">
    <cfRule type="expression" dxfId="2536" priority="2479">
      <formula>AND(BO69&gt;=1,DW69&lt;&gt;0, GetEquPower(C69,BI69, CA69, FN69)=0)</formula>
    </cfRule>
    <cfRule type="expression" dxfId="2535" priority="2480">
      <formula>AND(BO69&gt;=1,DW69&lt;&gt;GetEquPower(C69,BI69, CA69, FN69))</formula>
    </cfRule>
  </conditionalFormatting>
  <conditionalFormatting sqref="DX69">
    <cfRule type="expression" dxfId="2534" priority="2481">
      <formula>AND(BO69&gt;=2,DX69&lt;&gt;0, GetEquPower(C69,BI69, CB69, FN69)=0)</formula>
    </cfRule>
    <cfRule type="expression" dxfId="2533" priority="2482">
      <formula>AND(BO69&gt;=2,DX69&lt;&gt;GetEquPower(C69,BI69, CB69, FN69))</formula>
    </cfRule>
  </conditionalFormatting>
  <conditionalFormatting sqref="DY69">
    <cfRule type="expression" dxfId="2532" priority="2483">
      <formula>AND(BO69&gt;=3,DY69&lt;&gt;0, GetEquPower(C69,BI69, CC69, FN69)=0)</formula>
    </cfRule>
    <cfRule type="expression" dxfId="2531" priority="2484">
      <formula>AND(BO69&gt;=3,DY69&lt;&gt;GetEquPower(C69,BI69, CC69, FN69))</formula>
    </cfRule>
  </conditionalFormatting>
  <conditionalFormatting sqref="ED69">
    <cfRule type="expression" dxfId="2530" priority="2485">
      <formula>AND(BP69&gt;=1,ED69&lt;&gt;0, GetEquPower(C69,BJ69, CG69, FO69)=0)</formula>
    </cfRule>
    <cfRule type="expression" dxfId="2529" priority="2486">
      <formula>AND(BP69&gt;=1,ED69&lt;&gt;GetEquPower(C69,BJ69, CG69, FO69))</formula>
    </cfRule>
  </conditionalFormatting>
  <conditionalFormatting sqref="EE69">
    <cfRule type="expression" dxfId="2528" priority="2487">
      <formula>AND(BP69&gt;=2,EE69&lt;&gt;0, GetEquPower(C69,BJ69, CH69, FO69)=0)</formula>
    </cfRule>
    <cfRule type="expression" dxfId="2527" priority="2488">
      <formula>AND(BP69&gt;=2,EE69&lt;&gt;GetEquPower(C69,BJ69, CH69, FO69))</formula>
    </cfRule>
  </conditionalFormatting>
  <conditionalFormatting sqref="EF69">
    <cfRule type="expression" dxfId="2526" priority="2489">
      <formula>AND(BP69&gt;=3,EF69&lt;&gt;0, GetEquPower(C69,BJ69, CI69, FO69)=0)</formula>
    </cfRule>
    <cfRule type="expression" dxfId="2525" priority="2490">
      <formula>AND(BP69&gt;=3,EF69&lt;&gt;GetEquPower(C69,BJ69, CI69, FO69))</formula>
    </cfRule>
  </conditionalFormatting>
  <conditionalFormatting sqref="EK69">
    <cfRule type="expression" dxfId="2524" priority="2491">
      <formula>AND(BQ69&gt;=1,EK69&lt;&gt;0, GetEquPower(C69,BK69, CM69, FP69)=0)</formula>
    </cfRule>
    <cfRule type="expression" dxfId="2523" priority="2492">
      <formula>AND(BQ69&gt;=1,EK69&lt;&gt;GetEquPower(C69,BK69, CM69, FP69))</formula>
    </cfRule>
  </conditionalFormatting>
  <conditionalFormatting sqref="EL69">
    <cfRule type="expression" dxfId="2522" priority="2493">
      <formula>AND(BQ69&gt;=2,EL69&lt;&gt;0, GetEquPower(C69,BK69, CN69, FP69)=0)</formula>
    </cfRule>
    <cfRule type="expression" dxfId="2521" priority="2494">
      <formula xml:space="preserve"> AND(BQ69&gt;=2,EL69&lt;&gt;GetEquPower(C69,BK69, CN69, FP69))</formula>
    </cfRule>
  </conditionalFormatting>
  <conditionalFormatting sqref="EM69">
    <cfRule type="expression" dxfId="2520" priority="2495">
      <formula>AND(BQ69&gt;=3,EM69&lt;&gt;0, GetEquPower(C69,BK69, CO69, FP69)=0)</formula>
    </cfRule>
    <cfRule type="expression" dxfId="2519" priority="2496">
      <formula xml:space="preserve"> AND(BQ69&gt;=3,EM69&lt;&gt;GetEquPower(C69,BK69, CO69, FP69))</formula>
    </cfRule>
  </conditionalFormatting>
  <conditionalFormatting sqref="ER69">
    <cfRule type="expression" dxfId="2518" priority="2497">
      <formula>AND(BR69&gt;=1,ER69&lt;&gt;0, GetEquPower(C69,BL69, CS69, FQ69)=0)</formula>
    </cfRule>
    <cfRule type="expression" dxfId="2517" priority="2498">
      <formula>AND(BR69&gt;=1,ER69&lt;&gt;GetEquPower(C69,BL69, CS69, FQ69))</formula>
    </cfRule>
  </conditionalFormatting>
  <conditionalFormatting sqref="ES69">
    <cfRule type="expression" dxfId="2516" priority="2499">
      <formula>AND(BR69&gt;=2,ES69&lt;&gt;0, GetEquPower(C69,BL69, CT69, FQ69)=0)</formula>
    </cfRule>
    <cfRule type="expression" dxfId="2515" priority="2500">
      <formula>AND(BR69&gt;=2,ES69&lt;&gt;GetEquPower(C69,BL69, CT69, FQ69))</formula>
    </cfRule>
  </conditionalFormatting>
  <conditionalFormatting sqref="ET69">
    <cfRule type="expression" dxfId="2514" priority="2501">
      <formula>AND(BR69&gt;=3,ET69&lt;&gt;0, GetEquPower(C69,BL69, CU69, FQ69)=0)</formula>
    </cfRule>
    <cfRule type="expression" dxfId="2513" priority="2502">
      <formula>AND(BR69&gt;=3,ET69&lt;&gt;GetEquPower(C69,BL69, CU69, FQ69))</formula>
    </cfRule>
  </conditionalFormatting>
  <conditionalFormatting sqref="EY69">
    <cfRule type="expression" dxfId="2512" priority="2503">
      <formula>AND(BS69&gt;=1,EY69&lt;&gt;0, GetEquPower(C69,BM69, CY69, FR69)=0)</formula>
    </cfRule>
    <cfRule type="expression" dxfId="2511" priority="2504">
      <formula>AND(BS69&gt;=1,EY69&lt;&gt;GetEquPower(C69,BM69, CY69, FR69))</formula>
    </cfRule>
  </conditionalFormatting>
  <conditionalFormatting sqref="EZ69">
    <cfRule type="expression" dxfId="2510" priority="2505">
      <formula>AND(BS69&gt;=2,EZ69&lt;&gt;0, GetEquPower(C69,BM69, CZ69, FR69)=0)</formula>
    </cfRule>
    <cfRule type="expression" dxfId="2509" priority="2506">
      <formula>AND(BS69&gt;=2,EZ69&lt;&gt;GetEquPower(C69,BM69, CZ69, FR69))</formula>
    </cfRule>
  </conditionalFormatting>
  <conditionalFormatting sqref="FA69">
    <cfRule type="expression" dxfId="2508" priority="2507">
      <formula>AND(BS69&gt;=3,FA69&lt;&gt;0, GetEquPower(C69,BM69, DA69, FR69)=0)</formula>
    </cfRule>
    <cfRule type="expression" dxfId="2507" priority="2508">
      <formula>AND(BS69&gt;=3,FA69&lt;&gt;GetEquPower(C69,BM69, DA69, FR69))</formula>
    </cfRule>
  </conditionalFormatting>
  <conditionalFormatting sqref="FF69">
    <cfRule type="expression" dxfId="2506" priority="2509">
      <formula>AND(BT69&gt;=1,FF69&lt;&gt;0, GetEquPower(C69,BN69, DE69, FS69)=0)</formula>
    </cfRule>
    <cfRule type="expression" dxfId="2505" priority="2510">
      <formula>AND(BT69&gt;=1,FF69&lt;&gt;GetEquPower(C69,BN69, DE69, FS69))</formula>
    </cfRule>
  </conditionalFormatting>
  <conditionalFormatting sqref="FG69">
    <cfRule type="expression" dxfId="2504" priority="2511">
      <formula>AND(BT69&gt;=2,FG69&lt;&gt;0, GetEquPower(C69,BN69, DF69, FS69)=0)</formula>
    </cfRule>
    <cfRule type="expression" dxfId="2503" priority="2512">
      <formula>AND(BT69&gt;=2,FG69&lt;&gt;GetEquPower(C69,BN69, DF69, FS69))</formula>
    </cfRule>
  </conditionalFormatting>
  <conditionalFormatting sqref="FH69">
    <cfRule type="expression" dxfId="2502" priority="2513">
      <formula>AND(BT69&gt;=3,FH69&lt;&gt;0, GetEquPower(C69,BN69, DG69, FS69)=0)</formula>
    </cfRule>
    <cfRule type="expression" dxfId="2501" priority="2514">
      <formula>AND(BT69&gt;=3,FH69&lt;&gt;GetEquPower(C69,BN69, DG69, FS69))</formula>
    </cfRule>
  </conditionalFormatting>
  <conditionalFormatting sqref="DZ69">
    <cfRule type="expression" dxfId="2500" priority="2515">
      <formula>AND(BO69&gt;=4,DZ69&lt;&gt;0, GetEquPower(C69,BI69, CD69, FN69)=0)</formula>
    </cfRule>
    <cfRule type="expression" dxfId="2499" priority="2516">
      <formula>AND(BO69&gt;=4, DZ69&lt;&gt;GetEquPower(C69,BI69, CD69, FN69))</formula>
    </cfRule>
  </conditionalFormatting>
  <conditionalFormatting sqref="EG69">
    <cfRule type="expression" dxfId="2498" priority="2517">
      <formula>AND(BP69&gt;=4,EG69&lt;&gt;0, GetEquPower(C69,BJ69, CJ69, FO69)=0)</formula>
    </cfRule>
    <cfRule type="expression" dxfId="2497" priority="2518">
      <formula>AND(BP69&gt;=4,EG69&lt;&gt;GetEquPower(C69,BJ69, CJ69, FO69))</formula>
    </cfRule>
  </conditionalFormatting>
  <conditionalFormatting sqref="EN69">
    <cfRule type="expression" dxfId="2496" priority="2519">
      <formula>AND(BQ69&gt;=4,EN69&lt;&gt;0, GetEquPower(C69,BK69, CP69, FP69)=0)</formula>
    </cfRule>
    <cfRule type="expression" dxfId="2495" priority="2520">
      <formula xml:space="preserve"> AND(BQ69&gt;=4,EN69&lt;&gt;GetEquPower(C69,BK69, CP69, FP69))</formula>
    </cfRule>
  </conditionalFormatting>
  <conditionalFormatting sqref="EU69">
    <cfRule type="expression" dxfId="2494" priority="2521">
      <formula>AND(BR69&gt;=4,EU69&lt;&gt;0, GetEquPower(C69,BL69, CV69, FQ69)=0)</formula>
    </cfRule>
    <cfRule type="expression" dxfId="2493" priority="2522">
      <formula>AND(BR69&gt;=4,EU69&lt;&gt;GetEquPower(C69,BL69, CV69, FQ69))</formula>
    </cfRule>
  </conditionalFormatting>
  <conditionalFormatting sqref="FB69">
    <cfRule type="expression" dxfId="2492" priority="2523">
      <formula>AND(BS69&gt;=4,FB69&lt;&gt;0, GetEquPower(C69,BM69, DB69, FR69)=0)</formula>
    </cfRule>
    <cfRule type="expression" dxfId="2491" priority="2524">
      <formula>AND(BS69&gt;=4,FB69&lt;&gt;GetEquPower(C69,BM69, DB69, FR69))</formula>
    </cfRule>
  </conditionalFormatting>
  <conditionalFormatting sqref="FI69">
    <cfRule type="expression" dxfId="2490" priority="2525">
      <formula>AND(BT69&gt;=4,FI69&lt;&gt;0, GetEquPower(C69,BN69, DH69, FS69)=0)</formula>
    </cfRule>
    <cfRule type="expression" dxfId="2489" priority="2526">
      <formula>AND(BT69&gt;=4,FI69&lt;&gt;GetEquPower(C69,BN69, DH69, FS69))</formula>
    </cfRule>
  </conditionalFormatting>
  <conditionalFormatting sqref="EA69">
    <cfRule type="expression" dxfId="2488" priority="2527">
      <formula>AND(BO69&gt;=5,EA69&lt;&gt;0, GetEquPower(C69,BI69, CE69, FN69)=0)</formula>
    </cfRule>
    <cfRule type="expression" dxfId="2487" priority="2528">
      <formula>AND(BO69&gt;=5, EA69&lt;&gt;GetEquPower(C69,BI69, CE69, FN69))</formula>
    </cfRule>
  </conditionalFormatting>
  <conditionalFormatting sqref="EB69">
    <cfRule type="expression" dxfId="2486" priority="2529">
      <formula>AND(BO69&gt;=6,EB69&lt;&gt;0, GetEquPower(C69,BI69, CF69, FN69)=0)</formula>
    </cfRule>
    <cfRule type="expression" dxfId="2485" priority="2530">
      <formula>AND(BO69&gt;=6, EB69&lt;&gt;GetEquPower(C69,BI69, CF69, FN69))</formula>
    </cfRule>
  </conditionalFormatting>
  <conditionalFormatting sqref="EH69">
    <cfRule type="expression" dxfId="2484" priority="2531">
      <formula>AND(BP69&gt;=5,EH69&lt;&gt;0, GetEquPower(C69,BJ69, CK69, FO69)=0)</formula>
    </cfRule>
    <cfRule type="expression" dxfId="2483" priority="2532">
      <formula>AND(BP69&gt;=5,EH69&lt;&gt;GetEquPower(C69,BJ69, CK69, FO69))</formula>
    </cfRule>
  </conditionalFormatting>
  <conditionalFormatting sqref="EI69">
    <cfRule type="expression" dxfId="2482" priority="2533">
      <formula>AND(BP69&gt;=6,EI69&lt;&gt;0, GetEquPower(C69,BJ69, CL69, FO69)=0)</formula>
    </cfRule>
    <cfRule type="expression" dxfId="2481" priority="2534">
      <formula>AND(BP69&gt;=6,EI69&lt;&gt;GetEquPower(C69,BJ69, CL69, FO69))</formula>
    </cfRule>
  </conditionalFormatting>
  <conditionalFormatting sqref="EO69">
    <cfRule type="expression" dxfId="2480" priority="2535">
      <formula>AND(BQ69&gt;=5,EO69&lt;&gt;0, GetEquPower(C69,BK69, CQ69, FP69)=0)</formula>
    </cfRule>
    <cfRule type="expression" dxfId="2479" priority="2536">
      <formula xml:space="preserve"> AND(BQ69&gt;=5,EO69&lt;&gt;GetEquPower(C69,BK69, CQ69, FP69))</formula>
    </cfRule>
  </conditionalFormatting>
  <conditionalFormatting sqref="EP69">
    <cfRule type="expression" dxfId="2478" priority="2537">
      <formula>AND(BQ69&gt;=6,EP69&lt;&gt;0, GetEquPower(C69,BK69, CR69, FP69)=0)</formula>
    </cfRule>
    <cfRule type="expression" dxfId="2477" priority="2538">
      <formula xml:space="preserve"> AND(BQ69&gt;=6,EP69&lt;&gt;GetEquPower(C69,BK69, CR69, FP69))</formula>
    </cfRule>
  </conditionalFormatting>
  <conditionalFormatting sqref="EV69">
    <cfRule type="expression" dxfId="2476" priority="2539">
      <formula>AND(BR69&gt;=5,EV69&lt;&gt;0, GetEquPower(C69,BL69, CW69, FQ69)=0)</formula>
    </cfRule>
    <cfRule type="expression" dxfId="2475" priority="2540">
      <formula>AND(BR69&gt;=5,EV69&lt;&gt;GetEquPower(C69,BL69, CW69, FQ69))</formula>
    </cfRule>
  </conditionalFormatting>
  <conditionalFormatting sqref="EW69">
    <cfRule type="expression" dxfId="2474" priority="2541">
      <formula>AND(BR69&gt;=6,EW69&lt;&gt;0, GetEquPower(C69,BL69, CX69, FQ69)=0)</formula>
    </cfRule>
    <cfRule type="expression" dxfId="2473" priority="2542">
      <formula>AND(BR69&gt;=6,EW69&lt;&gt;GetEquPower(C69,BL69, CX69, FQ69))</formula>
    </cfRule>
  </conditionalFormatting>
  <conditionalFormatting sqref="FC69">
    <cfRule type="expression" dxfId="2472" priority="2543">
      <formula>AND(BS69&gt;=5,FC69&lt;&gt;0, GetEquPower(C69,BM69, DC69, FR69)=0)</formula>
    </cfRule>
    <cfRule type="expression" dxfId="2471" priority="2544">
      <formula>AND(BS69&gt;=5,FC69&lt;&gt;GetEquPower(C69,BM69, DC69, FR69))</formula>
    </cfRule>
  </conditionalFormatting>
  <conditionalFormatting sqref="FD69">
    <cfRule type="expression" dxfId="2470" priority="2545">
      <formula>AND(BS69&gt;=6,FD69&lt;&gt;0, GetEquPower(C69,BM69, DD69, FR69)=0)</formula>
    </cfRule>
    <cfRule type="expression" dxfId="2469" priority="2546">
      <formula>AND(BS69&gt;=6,FD69&lt;&gt;GetEquPower(C69,BM69, DD69, FR69))</formula>
    </cfRule>
  </conditionalFormatting>
  <conditionalFormatting sqref="FJ69">
    <cfRule type="expression" dxfId="2468" priority="2547">
      <formula>AND(BT69&gt;=5,FJ69&lt;&gt;0, GetEquPower(C69,BN69, DI69, FS69)=0)</formula>
    </cfRule>
    <cfRule type="expression" dxfId="2467" priority="2548">
      <formula>AND(BT69&gt;=5,FJ69&lt;&gt;GetEquPower(C69,BN69, DI69, FS69))</formula>
    </cfRule>
  </conditionalFormatting>
  <conditionalFormatting sqref="FK69">
    <cfRule type="expression" dxfId="2466" priority="2549">
      <formula>AND(BT69&gt;=6,FK69&lt;&gt;0, GetEquPower(C69,BN69, DJ69, FS69)=0)</formula>
    </cfRule>
    <cfRule type="expression" dxfId="2465" priority="2550">
      <formula>AND(BT69&gt;=6,FK69&lt;&gt;GetEquPower(C69,BN69, DJ69, FS69))</formula>
    </cfRule>
  </conditionalFormatting>
  <conditionalFormatting sqref="F70">
    <cfRule type="expression" dxfId="2464" priority="2393">
      <formula>F70&lt;&gt;RIGHT(SUBSTITUTE(E70,".",""),LEN(F70))</formula>
    </cfRule>
  </conditionalFormatting>
  <conditionalFormatting sqref="X70">
    <cfRule type="expression" dxfId="2463" priority="2387">
      <formula xml:space="preserve"> NOT(ISLOGICAL($X$2))</formula>
    </cfRule>
    <cfRule type="expression" dxfId="2462" priority="2392">
      <formula>AND(X70=TRUE,W70=FALSE)</formula>
    </cfRule>
  </conditionalFormatting>
  <conditionalFormatting sqref="Y70">
    <cfRule type="expression" dxfId="2461" priority="2391">
      <formula>OR(AND(X70=FALSE,INT(Y70)&gt;0),AND(X70=TRUE,INT(Y70)&lt;=0))</formula>
    </cfRule>
  </conditionalFormatting>
  <conditionalFormatting sqref="AA70">
    <cfRule type="expression" dxfId="2460" priority="2390">
      <formula>AND(Z70=FALSE,AA70&gt;0)</formula>
    </cfRule>
  </conditionalFormatting>
  <conditionalFormatting sqref="BV70:HY70">
    <cfRule type="containsErrors" dxfId="2459" priority="2389">
      <formula>ISERROR(BV70)</formula>
    </cfRule>
  </conditionalFormatting>
  <conditionalFormatting sqref="W70">
    <cfRule type="expression" dxfId="2458" priority="2388">
      <formula xml:space="preserve"> NOT(ISLOGICAL(W70))</formula>
    </cfRule>
  </conditionalFormatting>
  <conditionalFormatting sqref="Z70">
    <cfRule type="expression" dxfId="2457" priority="2386">
      <formula>NOT(ISLOGICAL($Z$2))</formula>
    </cfRule>
  </conditionalFormatting>
  <conditionalFormatting sqref="AB70">
    <cfRule type="expression" dxfId="2456" priority="2385">
      <formula>NOT(ISLOGICAL($AB$2))</formula>
    </cfRule>
  </conditionalFormatting>
  <conditionalFormatting sqref="AC70">
    <cfRule type="expression" dxfId="2455" priority="2384">
      <formula>NOT(ISLOGICAL($AC$2))</formula>
    </cfRule>
  </conditionalFormatting>
  <conditionalFormatting sqref="B70:BU70">
    <cfRule type="containsErrors" dxfId="2454" priority="2383">
      <formula>ISERROR(B70)</formula>
    </cfRule>
  </conditionalFormatting>
  <conditionalFormatting sqref="I70">
    <cfRule type="expression" dxfId="2453" priority="2382">
      <formula>NOT(ISNUMBER($I$2))</formula>
    </cfRule>
  </conditionalFormatting>
  <conditionalFormatting sqref="D70">
    <cfRule type="expression" dxfId="2452" priority="2381">
      <formula>ISBLANK($D$2)</formula>
    </cfRule>
  </conditionalFormatting>
  <conditionalFormatting sqref="DW70">
    <cfRule type="expression" dxfId="2451" priority="2394">
      <formula>AND(BO70&gt;=1,DW70&lt;&gt;0, GetEquPower(C70,BI70, CA70, FN70)=0)</formula>
    </cfRule>
    <cfRule type="expression" dxfId="2450" priority="2395">
      <formula>AND(BO70&gt;=1,DW70&lt;&gt;GetEquPower(C70,BI70, CA70, FN70))</formula>
    </cfRule>
  </conditionalFormatting>
  <conditionalFormatting sqref="DX70">
    <cfRule type="expression" dxfId="2449" priority="2396">
      <formula>AND(BO70&gt;=2,DX70&lt;&gt;0, GetEquPower(C70,BI70, CB70, FN70)=0)</formula>
    </cfRule>
    <cfRule type="expression" dxfId="2448" priority="2397">
      <formula>AND(BO70&gt;=2,DX70&lt;&gt;GetEquPower(C70,BI70, CB70, FN70))</formula>
    </cfRule>
  </conditionalFormatting>
  <conditionalFormatting sqref="DY70">
    <cfRule type="expression" dxfId="2447" priority="2398">
      <formula>AND(BO70&gt;=3,DY70&lt;&gt;0, GetEquPower(C70,BI70, CC70, FN70)=0)</formula>
    </cfRule>
    <cfRule type="expression" dxfId="2446" priority="2399">
      <formula>AND(BO70&gt;=3,DY70&lt;&gt;GetEquPower(C70,BI70, CC70, FN70))</formula>
    </cfRule>
  </conditionalFormatting>
  <conditionalFormatting sqref="ED70">
    <cfRule type="expression" dxfId="2445" priority="2400">
      <formula>AND(BP70&gt;=1,ED70&lt;&gt;0, GetEquPower(C70,BJ70, CG70, FO70)=0)</formula>
    </cfRule>
    <cfRule type="expression" dxfId="2444" priority="2401">
      <formula>AND(BP70&gt;=1,ED70&lt;&gt;GetEquPower(C70,BJ70, CG70, FO70))</formula>
    </cfRule>
  </conditionalFormatting>
  <conditionalFormatting sqref="EE70">
    <cfRule type="expression" dxfId="2443" priority="2402">
      <formula>AND(BP70&gt;=2,EE70&lt;&gt;0, GetEquPower(C70,BJ70, CH70, FO70)=0)</formula>
    </cfRule>
    <cfRule type="expression" dxfId="2442" priority="2403">
      <formula>AND(BP70&gt;=2,EE70&lt;&gt;GetEquPower(C70,BJ70, CH70, FO70))</formula>
    </cfRule>
  </conditionalFormatting>
  <conditionalFormatting sqref="EF70">
    <cfRule type="expression" dxfId="2441" priority="2404">
      <formula>AND(BP70&gt;=3,EF70&lt;&gt;0, GetEquPower(C70,BJ70, CI70, FO70)=0)</formula>
    </cfRule>
    <cfRule type="expression" dxfId="2440" priority="2405">
      <formula>AND(BP70&gt;=3,EF70&lt;&gt;GetEquPower(C70,BJ70, CI70, FO70))</formula>
    </cfRule>
  </conditionalFormatting>
  <conditionalFormatting sqref="EK70">
    <cfRule type="expression" dxfId="2439" priority="2406">
      <formula>AND(BQ70&gt;=1,EK70&lt;&gt;0, GetEquPower(C70,BK70, CM70, FP70)=0)</formula>
    </cfRule>
    <cfRule type="expression" dxfId="2438" priority="2407">
      <formula>AND(BQ70&gt;=1,EK70&lt;&gt;GetEquPower(C70,BK70, CM70, FP70))</formula>
    </cfRule>
  </conditionalFormatting>
  <conditionalFormatting sqref="EL70">
    <cfRule type="expression" dxfId="2437" priority="2408">
      <formula>AND(BQ70&gt;=2,EL70&lt;&gt;0, GetEquPower(C70,BK70, CN70, FP70)=0)</formula>
    </cfRule>
    <cfRule type="expression" dxfId="2436" priority="2409">
      <formula xml:space="preserve"> AND(BQ70&gt;=2,EL70&lt;&gt;GetEquPower(C70,BK70, CN70, FP70))</formula>
    </cfRule>
  </conditionalFormatting>
  <conditionalFormatting sqref="EM70">
    <cfRule type="expression" dxfId="2435" priority="2410">
      <formula>AND(BQ70&gt;=3,EM70&lt;&gt;0, GetEquPower(C70,BK70, CO70, FP70)=0)</formula>
    </cfRule>
    <cfRule type="expression" dxfId="2434" priority="2411">
      <formula xml:space="preserve"> AND(BQ70&gt;=3,EM70&lt;&gt;GetEquPower(C70,BK70, CO70, FP70))</formula>
    </cfRule>
  </conditionalFormatting>
  <conditionalFormatting sqref="ER70">
    <cfRule type="expression" dxfId="2433" priority="2412">
      <formula>AND(BR70&gt;=1,ER70&lt;&gt;0, GetEquPower(C70,BL70, CS70, FQ70)=0)</formula>
    </cfRule>
    <cfRule type="expression" dxfId="2432" priority="2413">
      <formula>AND(BR70&gt;=1,ER70&lt;&gt;GetEquPower(C70,BL70, CS70, FQ70))</formula>
    </cfRule>
  </conditionalFormatting>
  <conditionalFormatting sqref="ES70">
    <cfRule type="expression" dxfId="2431" priority="2414">
      <formula>AND(BR70&gt;=2,ES70&lt;&gt;0, GetEquPower(C70,BL70, CT70, FQ70)=0)</formula>
    </cfRule>
    <cfRule type="expression" dxfId="2430" priority="2415">
      <formula>AND(BR70&gt;=2,ES70&lt;&gt;GetEquPower(C70,BL70, CT70, FQ70))</formula>
    </cfRule>
  </conditionalFormatting>
  <conditionalFormatting sqref="ET70">
    <cfRule type="expression" dxfId="2429" priority="2416">
      <formula>AND(BR70&gt;=3,ET70&lt;&gt;0, GetEquPower(C70,BL70, CU70, FQ70)=0)</formula>
    </cfRule>
    <cfRule type="expression" dxfId="2428" priority="2417">
      <formula>AND(BR70&gt;=3,ET70&lt;&gt;GetEquPower(C70,BL70, CU70, FQ70))</formula>
    </cfRule>
  </conditionalFormatting>
  <conditionalFormatting sqref="EY70">
    <cfRule type="expression" dxfId="2427" priority="2418">
      <formula>AND(BS70&gt;=1,EY70&lt;&gt;0, GetEquPower(C70,BM70, CY70, FR70)=0)</formula>
    </cfRule>
    <cfRule type="expression" dxfId="2426" priority="2419">
      <formula>AND(BS70&gt;=1,EY70&lt;&gt;GetEquPower(C70,BM70, CY70, FR70))</formula>
    </cfRule>
  </conditionalFormatting>
  <conditionalFormatting sqref="EZ70">
    <cfRule type="expression" dxfId="2425" priority="2420">
      <formula>AND(BS70&gt;=2,EZ70&lt;&gt;0, GetEquPower(C70,BM70, CZ70, FR70)=0)</formula>
    </cfRule>
    <cfRule type="expression" dxfId="2424" priority="2421">
      <formula>AND(BS70&gt;=2,EZ70&lt;&gt;GetEquPower(C70,BM70, CZ70, FR70))</formula>
    </cfRule>
  </conditionalFormatting>
  <conditionalFormatting sqref="FA70">
    <cfRule type="expression" dxfId="2423" priority="2422">
      <formula>AND(BS70&gt;=3,FA70&lt;&gt;0, GetEquPower(C70,BM70, DA70, FR70)=0)</formula>
    </cfRule>
    <cfRule type="expression" dxfId="2422" priority="2423">
      <formula>AND(BS70&gt;=3,FA70&lt;&gt;GetEquPower(C70,BM70, DA70, FR70))</formula>
    </cfRule>
  </conditionalFormatting>
  <conditionalFormatting sqref="FF70">
    <cfRule type="expression" dxfId="2421" priority="2424">
      <formula>AND(BT70&gt;=1,FF70&lt;&gt;0, GetEquPower(C70,BN70, DE70, FS70)=0)</formula>
    </cfRule>
    <cfRule type="expression" dxfId="2420" priority="2425">
      <formula>AND(BT70&gt;=1,FF70&lt;&gt;GetEquPower(C70,BN70, DE70, FS70))</formula>
    </cfRule>
  </conditionalFormatting>
  <conditionalFormatting sqref="FG70">
    <cfRule type="expression" dxfId="2419" priority="2426">
      <formula>AND(BT70&gt;=2,FG70&lt;&gt;0, GetEquPower(C70,BN70, DF70, FS70)=0)</formula>
    </cfRule>
    <cfRule type="expression" dxfId="2418" priority="2427">
      <formula>AND(BT70&gt;=2,FG70&lt;&gt;GetEquPower(C70,BN70, DF70, FS70))</formula>
    </cfRule>
  </conditionalFormatting>
  <conditionalFormatting sqref="FH70">
    <cfRule type="expression" dxfId="2417" priority="2428">
      <formula>AND(BT70&gt;=3,FH70&lt;&gt;0, GetEquPower(C70,BN70, DG70, FS70)=0)</formula>
    </cfRule>
    <cfRule type="expression" dxfId="2416" priority="2429">
      <formula>AND(BT70&gt;=3,FH70&lt;&gt;GetEquPower(C70,BN70, DG70, FS70))</formula>
    </cfRule>
  </conditionalFormatting>
  <conditionalFormatting sqref="DZ70">
    <cfRule type="expression" dxfId="2415" priority="2430">
      <formula>AND(BO70&gt;=4,DZ70&lt;&gt;0, GetEquPower(C70,BI70, CD70, FN70)=0)</formula>
    </cfRule>
    <cfRule type="expression" dxfId="2414" priority="2431">
      <formula>AND(BO70&gt;=4, DZ70&lt;&gt;GetEquPower(C70,BI70, CD70, FN70))</formula>
    </cfRule>
  </conditionalFormatting>
  <conditionalFormatting sqref="EG70">
    <cfRule type="expression" dxfId="2413" priority="2432">
      <formula>AND(BP70&gt;=4,EG70&lt;&gt;0, GetEquPower(C70,BJ70, CJ70, FO70)=0)</formula>
    </cfRule>
    <cfRule type="expression" dxfId="2412" priority="2433">
      <formula>AND(BP70&gt;=4,EG70&lt;&gt;GetEquPower(C70,BJ70, CJ70, FO70))</formula>
    </cfRule>
  </conditionalFormatting>
  <conditionalFormatting sqref="EN70">
    <cfRule type="expression" dxfId="2411" priority="2434">
      <formula>AND(BQ70&gt;=4,EN70&lt;&gt;0, GetEquPower(C70,BK70, CP70, FP70)=0)</formula>
    </cfRule>
    <cfRule type="expression" dxfId="2410" priority="2435">
      <formula xml:space="preserve"> AND(BQ70&gt;=4,EN70&lt;&gt;GetEquPower(C70,BK70, CP70, FP70))</formula>
    </cfRule>
  </conditionalFormatting>
  <conditionalFormatting sqref="EU70">
    <cfRule type="expression" dxfId="2409" priority="2436">
      <formula>AND(BR70&gt;=4,EU70&lt;&gt;0, GetEquPower(C70,BL70, CV70, FQ70)=0)</formula>
    </cfRule>
    <cfRule type="expression" dxfId="2408" priority="2437">
      <formula>AND(BR70&gt;=4,EU70&lt;&gt;GetEquPower(C70,BL70, CV70, FQ70))</formula>
    </cfRule>
  </conditionalFormatting>
  <conditionalFormatting sqref="FB70">
    <cfRule type="expression" dxfId="2407" priority="2438">
      <formula>AND(BS70&gt;=4,FB70&lt;&gt;0, GetEquPower(C70,BM70, DB70, FR70)=0)</formula>
    </cfRule>
    <cfRule type="expression" dxfId="2406" priority="2439">
      <formula>AND(BS70&gt;=4,FB70&lt;&gt;GetEquPower(C70,BM70, DB70, FR70))</formula>
    </cfRule>
  </conditionalFormatting>
  <conditionalFormatting sqref="FI70">
    <cfRule type="expression" dxfId="2405" priority="2440">
      <formula>AND(BT70&gt;=4,FI70&lt;&gt;0, GetEquPower(C70,BN70, DH70, FS70)=0)</formula>
    </cfRule>
    <cfRule type="expression" dxfId="2404" priority="2441">
      <formula>AND(BT70&gt;=4,FI70&lt;&gt;GetEquPower(C70,BN70, DH70, FS70))</formula>
    </cfRule>
  </conditionalFormatting>
  <conditionalFormatting sqref="EA70">
    <cfRule type="expression" dxfId="2403" priority="2442">
      <formula>AND(BO70&gt;=5,EA70&lt;&gt;0, GetEquPower(C70,BI70, CE70, FN70)=0)</formula>
    </cfRule>
    <cfRule type="expression" dxfId="2402" priority="2443">
      <formula>AND(BO70&gt;=5, EA70&lt;&gt;GetEquPower(C70,BI70, CE70, FN70))</formula>
    </cfRule>
  </conditionalFormatting>
  <conditionalFormatting sqref="EB70">
    <cfRule type="expression" dxfId="2401" priority="2444">
      <formula>AND(BO70&gt;=6,EB70&lt;&gt;0, GetEquPower(C70,BI70, CF70, FN70)=0)</formula>
    </cfRule>
    <cfRule type="expression" dxfId="2400" priority="2445">
      <formula>AND(BO70&gt;=6, EB70&lt;&gt;GetEquPower(C70,BI70, CF70, FN70))</formula>
    </cfRule>
  </conditionalFormatting>
  <conditionalFormatting sqref="EH70">
    <cfRule type="expression" dxfId="2399" priority="2446">
      <formula>AND(BP70&gt;=5,EH70&lt;&gt;0, GetEquPower(C70,BJ70, CK70, FO70)=0)</formula>
    </cfRule>
    <cfRule type="expression" dxfId="2398" priority="2447">
      <formula>AND(BP70&gt;=5,EH70&lt;&gt;GetEquPower(C70,BJ70, CK70, FO70))</formula>
    </cfRule>
  </conditionalFormatting>
  <conditionalFormatting sqref="EI70">
    <cfRule type="expression" dxfId="2397" priority="2448">
      <formula>AND(BP70&gt;=6,EI70&lt;&gt;0, GetEquPower(C70,BJ70, CL70, FO70)=0)</formula>
    </cfRule>
    <cfRule type="expression" dxfId="2396" priority="2449">
      <formula>AND(BP70&gt;=6,EI70&lt;&gt;GetEquPower(C70,BJ70, CL70, FO70))</formula>
    </cfRule>
  </conditionalFormatting>
  <conditionalFormatting sqref="EO70">
    <cfRule type="expression" dxfId="2395" priority="2450">
      <formula>AND(BQ70&gt;=5,EO70&lt;&gt;0, GetEquPower(C70,BK70, CQ70, FP70)=0)</formula>
    </cfRule>
    <cfRule type="expression" dxfId="2394" priority="2451">
      <formula xml:space="preserve"> AND(BQ70&gt;=5,EO70&lt;&gt;GetEquPower(C70,BK70, CQ70, FP70))</formula>
    </cfRule>
  </conditionalFormatting>
  <conditionalFormatting sqref="EP70">
    <cfRule type="expression" dxfId="2393" priority="2452">
      <formula>AND(BQ70&gt;=6,EP70&lt;&gt;0, GetEquPower(C70,BK70, CR70, FP70)=0)</formula>
    </cfRule>
    <cfRule type="expression" dxfId="2392" priority="2453">
      <formula xml:space="preserve"> AND(BQ70&gt;=6,EP70&lt;&gt;GetEquPower(C70,BK70, CR70, FP70))</formula>
    </cfRule>
  </conditionalFormatting>
  <conditionalFormatting sqref="EV70">
    <cfRule type="expression" dxfId="2391" priority="2454">
      <formula>AND(BR70&gt;=5,EV70&lt;&gt;0, GetEquPower(C70,BL70, CW70, FQ70)=0)</formula>
    </cfRule>
    <cfRule type="expression" dxfId="2390" priority="2455">
      <formula>AND(BR70&gt;=5,EV70&lt;&gt;GetEquPower(C70,BL70, CW70, FQ70))</formula>
    </cfRule>
  </conditionalFormatting>
  <conditionalFormatting sqref="EW70">
    <cfRule type="expression" dxfId="2389" priority="2456">
      <formula>AND(BR70&gt;=6,EW70&lt;&gt;0, GetEquPower(C70,BL70, CX70, FQ70)=0)</formula>
    </cfRule>
    <cfRule type="expression" dxfId="2388" priority="2457">
      <formula>AND(BR70&gt;=6,EW70&lt;&gt;GetEquPower(C70,BL70, CX70, FQ70))</formula>
    </cfRule>
  </conditionalFormatting>
  <conditionalFormatting sqref="FC70">
    <cfRule type="expression" dxfId="2387" priority="2458">
      <formula>AND(BS70&gt;=5,FC70&lt;&gt;0, GetEquPower(C70,BM70, DC70, FR70)=0)</formula>
    </cfRule>
    <cfRule type="expression" dxfId="2386" priority="2459">
      <formula>AND(BS70&gt;=5,FC70&lt;&gt;GetEquPower(C70,BM70, DC70, FR70))</formula>
    </cfRule>
  </conditionalFormatting>
  <conditionalFormatting sqref="FD70">
    <cfRule type="expression" dxfId="2385" priority="2460">
      <formula>AND(BS70&gt;=6,FD70&lt;&gt;0, GetEquPower(C70,BM70, DD70, FR70)=0)</formula>
    </cfRule>
    <cfRule type="expression" dxfId="2384" priority="2461">
      <formula>AND(BS70&gt;=6,FD70&lt;&gt;GetEquPower(C70,BM70, DD70, FR70))</formula>
    </cfRule>
  </conditionalFormatting>
  <conditionalFormatting sqref="FJ70">
    <cfRule type="expression" dxfId="2383" priority="2462">
      <formula>AND(BT70&gt;=5,FJ70&lt;&gt;0, GetEquPower(C70,BN70, DI70, FS70)=0)</formula>
    </cfRule>
    <cfRule type="expression" dxfId="2382" priority="2463">
      <formula>AND(BT70&gt;=5,FJ70&lt;&gt;GetEquPower(C70,BN70, DI70, FS70))</formula>
    </cfRule>
  </conditionalFormatting>
  <conditionalFormatting sqref="FK70">
    <cfRule type="expression" dxfId="2381" priority="2464">
      <formula>AND(BT70&gt;=6,FK70&lt;&gt;0, GetEquPower(C70,BN70, DJ70, FS70)=0)</formula>
    </cfRule>
    <cfRule type="expression" dxfId="2380" priority="2465">
      <formula>AND(BT70&gt;=6,FK70&lt;&gt;GetEquPower(C70,BN70, DJ70, FS70))</formula>
    </cfRule>
  </conditionalFormatting>
  <conditionalFormatting sqref="F71">
    <cfRule type="expression" dxfId="2379" priority="2308">
      <formula>F71&lt;&gt;RIGHT(SUBSTITUTE(E71,".",""),LEN(F71))</formula>
    </cfRule>
  </conditionalFormatting>
  <conditionalFormatting sqref="X71">
    <cfRule type="expression" dxfId="2378" priority="2302">
      <formula xml:space="preserve"> NOT(ISLOGICAL($X$2))</formula>
    </cfRule>
    <cfRule type="expression" dxfId="2377" priority="2307">
      <formula>AND(X71=TRUE,W71=FALSE)</formula>
    </cfRule>
  </conditionalFormatting>
  <conditionalFormatting sqref="Y71">
    <cfRule type="expression" dxfId="2376" priority="2306">
      <formula>OR(AND(X71=FALSE,INT(Y71)&gt;0),AND(X71=TRUE,INT(Y71)&lt;=0))</formula>
    </cfRule>
  </conditionalFormatting>
  <conditionalFormatting sqref="AA71">
    <cfRule type="expression" dxfId="2375" priority="2305">
      <formula>AND(Z71=FALSE,AA71&gt;0)</formula>
    </cfRule>
  </conditionalFormatting>
  <conditionalFormatting sqref="BV71:HY71">
    <cfRule type="containsErrors" dxfId="2374" priority="2304">
      <formula>ISERROR(BV71)</formula>
    </cfRule>
  </conditionalFormatting>
  <conditionalFormatting sqref="W71">
    <cfRule type="expression" dxfId="2373" priority="2303">
      <formula xml:space="preserve"> NOT(ISLOGICAL(W71))</formula>
    </cfRule>
  </conditionalFormatting>
  <conditionalFormatting sqref="Z71">
    <cfRule type="expression" dxfId="2372" priority="2301">
      <formula>NOT(ISLOGICAL($Z$2))</formula>
    </cfRule>
  </conditionalFormatting>
  <conditionalFormatting sqref="AB71">
    <cfRule type="expression" dxfId="2371" priority="2300">
      <formula>NOT(ISLOGICAL($AB$2))</formula>
    </cfRule>
  </conditionalFormatting>
  <conditionalFormatting sqref="AC71">
    <cfRule type="expression" dxfId="2370" priority="2299">
      <formula>NOT(ISLOGICAL($AC$2))</formula>
    </cfRule>
  </conditionalFormatting>
  <conditionalFormatting sqref="B71:BU71">
    <cfRule type="containsErrors" dxfId="2369" priority="2298">
      <formula>ISERROR(B71)</formula>
    </cfRule>
  </conditionalFormatting>
  <conditionalFormatting sqref="I71">
    <cfRule type="expression" dxfId="2368" priority="2297">
      <formula>NOT(ISNUMBER($I$2))</formula>
    </cfRule>
  </conditionalFormatting>
  <conditionalFormatting sqref="D71">
    <cfRule type="expression" dxfId="2367" priority="2296">
      <formula>ISBLANK($D$2)</formula>
    </cfRule>
  </conditionalFormatting>
  <conditionalFormatting sqref="DW71">
    <cfRule type="expression" dxfId="2366" priority="2309">
      <formula>AND(BO71&gt;=1,DW71&lt;&gt;0, GetEquPower(C71,BI71, CA71, FN71)=0)</formula>
    </cfRule>
    <cfRule type="expression" dxfId="2365" priority="2310">
      <formula>AND(BO71&gt;=1,DW71&lt;&gt;GetEquPower(C71,BI71, CA71, FN71))</formula>
    </cfRule>
  </conditionalFormatting>
  <conditionalFormatting sqref="DX71">
    <cfRule type="expression" dxfId="2364" priority="2311">
      <formula>AND(BO71&gt;=2,DX71&lt;&gt;0, GetEquPower(C71,BI71, CB71, FN71)=0)</formula>
    </cfRule>
    <cfRule type="expression" dxfId="2363" priority="2312">
      <formula>AND(BO71&gt;=2,DX71&lt;&gt;GetEquPower(C71,BI71, CB71, FN71))</formula>
    </cfRule>
  </conditionalFormatting>
  <conditionalFormatting sqref="DY71">
    <cfRule type="expression" dxfId="2362" priority="2313">
      <formula>AND(BO71&gt;=3,DY71&lt;&gt;0, GetEquPower(C71,BI71, CC71, FN71)=0)</formula>
    </cfRule>
    <cfRule type="expression" dxfId="2361" priority="2314">
      <formula>AND(BO71&gt;=3,DY71&lt;&gt;GetEquPower(C71,BI71, CC71, FN71))</formula>
    </cfRule>
  </conditionalFormatting>
  <conditionalFormatting sqref="ED71">
    <cfRule type="expression" dxfId="2360" priority="2315">
      <formula>AND(BP71&gt;=1,ED71&lt;&gt;0, GetEquPower(C71,BJ71, CG71, FO71)=0)</formula>
    </cfRule>
    <cfRule type="expression" dxfId="2359" priority="2316">
      <formula>AND(BP71&gt;=1,ED71&lt;&gt;GetEquPower(C71,BJ71, CG71, FO71))</formula>
    </cfRule>
  </conditionalFormatting>
  <conditionalFormatting sqref="EE71">
    <cfRule type="expression" dxfId="2358" priority="2317">
      <formula>AND(BP71&gt;=2,EE71&lt;&gt;0, GetEquPower(C71,BJ71, CH71, FO71)=0)</formula>
    </cfRule>
    <cfRule type="expression" dxfId="2357" priority="2318">
      <formula>AND(BP71&gt;=2,EE71&lt;&gt;GetEquPower(C71,BJ71, CH71, FO71))</formula>
    </cfRule>
  </conditionalFormatting>
  <conditionalFormatting sqref="EF71">
    <cfRule type="expression" dxfId="2356" priority="2319">
      <formula>AND(BP71&gt;=3,EF71&lt;&gt;0, GetEquPower(C71,BJ71, CI71, FO71)=0)</formula>
    </cfRule>
    <cfRule type="expression" dxfId="2355" priority="2320">
      <formula>AND(BP71&gt;=3,EF71&lt;&gt;GetEquPower(C71,BJ71, CI71, FO71))</formula>
    </cfRule>
  </conditionalFormatting>
  <conditionalFormatting sqref="EK71">
    <cfRule type="expression" dxfId="2354" priority="2321">
      <formula>AND(BQ71&gt;=1,EK71&lt;&gt;0, GetEquPower(C71,BK71, CM71, FP71)=0)</formula>
    </cfRule>
    <cfRule type="expression" dxfId="2353" priority="2322">
      <formula>AND(BQ71&gt;=1,EK71&lt;&gt;GetEquPower(C71,BK71, CM71, FP71))</formula>
    </cfRule>
  </conditionalFormatting>
  <conditionalFormatting sqref="EL71">
    <cfRule type="expression" dxfId="2352" priority="2323">
      <formula>AND(BQ71&gt;=2,EL71&lt;&gt;0, GetEquPower(C71,BK71, CN71, FP71)=0)</formula>
    </cfRule>
    <cfRule type="expression" dxfId="2351" priority="2324">
      <formula xml:space="preserve"> AND(BQ71&gt;=2,EL71&lt;&gt;GetEquPower(C71,BK71, CN71, FP71))</formula>
    </cfRule>
  </conditionalFormatting>
  <conditionalFormatting sqref="EM71">
    <cfRule type="expression" dxfId="2350" priority="2325">
      <formula>AND(BQ71&gt;=3,EM71&lt;&gt;0, GetEquPower(C71,BK71, CO71, FP71)=0)</formula>
    </cfRule>
    <cfRule type="expression" dxfId="2349" priority="2326">
      <formula xml:space="preserve"> AND(BQ71&gt;=3,EM71&lt;&gt;GetEquPower(C71,BK71, CO71, FP71))</formula>
    </cfRule>
  </conditionalFormatting>
  <conditionalFormatting sqref="ER71">
    <cfRule type="expression" dxfId="2348" priority="2327">
      <formula>AND(BR71&gt;=1,ER71&lt;&gt;0, GetEquPower(C71,BL71, CS71, FQ71)=0)</formula>
    </cfRule>
    <cfRule type="expression" dxfId="2347" priority="2328">
      <formula>AND(BR71&gt;=1,ER71&lt;&gt;GetEquPower(C71,BL71, CS71, FQ71))</formula>
    </cfRule>
  </conditionalFormatting>
  <conditionalFormatting sqref="ES71">
    <cfRule type="expression" dxfId="2346" priority="2329">
      <formula>AND(BR71&gt;=2,ES71&lt;&gt;0, GetEquPower(C71,BL71, CT71, FQ71)=0)</formula>
    </cfRule>
    <cfRule type="expression" dxfId="2345" priority="2330">
      <formula>AND(BR71&gt;=2,ES71&lt;&gt;GetEquPower(C71,BL71, CT71, FQ71))</formula>
    </cfRule>
  </conditionalFormatting>
  <conditionalFormatting sqref="ET71">
    <cfRule type="expression" dxfId="2344" priority="2331">
      <formula>AND(BR71&gt;=3,ET71&lt;&gt;0, GetEquPower(C71,BL71, CU71, FQ71)=0)</formula>
    </cfRule>
    <cfRule type="expression" dxfId="2343" priority="2332">
      <formula>AND(BR71&gt;=3,ET71&lt;&gt;GetEquPower(C71,BL71, CU71, FQ71))</formula>
    </cfRule>
  </conditionalFormatting>
  <conditionalFormatting sqref="EY71">
    <cfRule type="expression" dxfId="2342" priority="2333">
      <formula>AND(BS71&gt;=1,EY71&lt;&gt;0, GetEquPower(C71,BM71, CY71, FR71)=0)</formula>
    </cfRule>
    <cfRule type="expression" dxfId="2341" priority="2334">
      <formula>AND(BS71&gt;=1,EY71&lt;&gt;GetEquPower(C71,BM71, CY71, FR71))</formula>
    </cfRule>
  </conditionalFormatting>
  <conditionalFormatting sqref="EZ71">
    <cfRule type="expression" dxfId="2340" priority="2335">
      <formula>AND(BS71&gt;=2,EZ71&lt;&gt;0, GetEquPower(C71,BM71, CZ71, FR71)=0)</formula>
    </cfRule>
    <cfRule type="expression" dxfId="2339" priority="2336">
      <formula>AND(BS71&gt;=2,EZ71&lt;&gt;GetEquPower(C71,BM71, CZ71, FR71))</formula>
    </cfRule>
  </conditionalFormatting>
  <conditionalFormatting sqref="FA71">
    <cfRule type="expression" dxfId="2338" priority="2337">
      <formula>AND(BS71&gt;=3,FA71&lt;&gt;0, GetEquPower(C71,BM71, DA71, FR71)=0)</formula>
    </cfRule>
    <cfRule type="expression" dxfId="2337" priority="2338">
      <formula>AND(BS71&gt;=3,FA71&lt;&gt;GetEquPower(C71,BM71, DA71, FR71))</formula>
    </cfRule>
  </conditionalFormatting>
  <conditionalFormatting sqref="FF71">
    <cfRule type="expression" dxfId="2336" priority="2339">
      <formula>AND(BT71&gt;=1,FF71&lt;&gt;0, GetEquPower(C71,BN71, DE71, FS71)=0)</formula>
    </cfRule>
    <cfRule type="expression" dxfId="2335" priority="2340">
      <formula>AND(BT71&gt;=1,FF71&lt;&gt;GetEquPower(C71,BN71, DE71, FS71))</formula>
    </cfRule>
  </conditionalFormatting>
  <conditionalFormatting sqref="FG71">
    <cfRule type="expression" dxfId="2334" priority="2341">
      <formula>AND(BT71&gt;=2,FG71&lt;&gt;0, GetEquPower(C71,BN71, DF71, FS71)=0)</formula>
    </cfRule>
    <cfRule type="expression" dxfId="2333" priority="2342">
      <formula>AND(BT71&gt;=2,FG71&lt;&gt;GetEquPower(C71,BN71, DF71, FS71))</formula>
    </cfRule>
  </conditionalFormatting>
  <conditionalFormatting sqref="FH71">
    <cfRule type="expression" dxfId="2332" priority="2343">
      <formula>AND(BT71&gt;=3,FH71&lt;&gt;0, GetEquPower(C71,BN71, DG71, FS71)=0)</formula>
    </cfRule>
    <cfRule type="expression" dxfId="2331" priority="2344">
      <formula>AND(BT71&gt;=3,FH71&lt;&gt;GetEquPower(C71,BN71, DG71, FS71))</formula>
    </cfRule>
  </conditionalFormatting>
  <conditionalFormatting sqref="DZ71">
    <cfRule type="expression" dxfId="2330" priority="2345">
      <formula>AND(BO71&gt;=4,DZ71&lt;&gt;0, GetEquPower(C71,BI71, CD71, FN71)=0)</formula>
    </cfRule>
    <cfRule type="expression" dxfId="2329" priority="2346">
      <formula>AND(BO71&gt;=4, DZ71&lt;&gt;GetEquPower(C71,BI71, CD71, FN71))</formula>
    </cfRule>
  </conditionalFormatting>
  <conditionalFormatting sqref="EG71">
    <cfRule type="expression" dxfId="2328" priority="2347">
      <formula>AND(BP71&gt;=4,EG71&lt;&gt;0, GetEquPower(C71,BJ71, CJ71, FO71)=0)</formula>
    </cfRule>
    <cfRule type="expression" dxfId="2327" priority="2348">
      <formula>AND(BP71&gt;=4,EG71&lt;&gt;GetEquPower(C71,BJ71, CJ71, FO71))</formula>
    </cfRule>
  </conditionalFormatting>
  <conditionalFormatting sqref="EN71">
    <cfRule type="expression" dxfId="2326" priority="2349">
      <formula>AND(BQ71&gt;=4,EN71&lt;&gt;0, GetEquPower(C71,BK71, CP71, FP71)=0)</formula>
    </cfRule>
    <cfRule type="expression" dxfId="2325" priority="2350">
      <formula xml:space="preserve"> AND(BQ71&gt;=4,EN71&lt;&gt;GetEquPower(C71,BK71, CP71, FP71))</formula>
    </cfRule>
  </conditionalFormatting>
  <conditionalFormatting sqref="EU71">
    <cfRule type="expression" dxfId="2324" priority="2351">
      <formula>AND(BR71&gt;=4,EU71&lt;&gt;0, GetEquPower(C71,BL71, CV71, FQ71)=0)</formula>
    </cfRule>
    <cfRule type="expression" dxfId="2323" priority="2352">
      <formula>AND(BR71&gt;=4,EU71&lt;&gt;GetEquPower(C71,BL71, CV71, FQ71))</formula>
    </cfRule>
  </conditionalFormatting>
  <conditionalFormatting sqref="FB71">
    <cfRule type="expression" dxfId="2322" priority="2353">
      <formula>AND(BS71&gt;=4,FB71&lt;&gt;0, GetEquPower(C71,BM71, DB71, FR71)=0)</formula>
    </cfRule>
    <cfRule type="expression" dxfId="2321" priority="2354">
      <formula>AND(BS71&gt;=4,FB71&lt;&gt;GetEquPower(C71,BM71, DB71, FR71))</formula>
    </cfRule>
  </conditionalFormatting>
  <conditionalFormatting sqref="FI71">
    <cfRule type="expression" dxfId="2320" priority="2355">
      <formula>AND(BT71&gt;=4,FI71&lt;&gt;0, GetEquPower(C71,BN71, DH71, FS71)=0)</formula>
    </cfRule>
    <cfRule type="expression" dxfId="2319" priority="2356">
      <formula>AND(BT71&gt;=4,FI71&lt;&gt;GetEquPower(C71,BN71, DH71, FS71))</formula>
    </cfRule>
  </conditionalFormatting>
  <conditionalFormatting sqref="EA71">
    <cfRule type="expression" dxfId="2318" priority="2357">
      <formula>AND(BO71&gt;=5,EA71&lt;&gt;0, GetEquPower(C71,BI71, CE71, FN71)=0)</formula>
    </cfRule>
    <cfRule type="expression" dxfId="2317" priority="2358">
      <formula>AND(BO71&gt;=5, EA71&lt;&gt;GetEquPower(C71,BI71, CE71, FN71))</formula>
    </cfRule>
  </conditionalFormatting>
  <conditionalFormatting sqref="EB71">
    <cfRule type="expression" dxfId="2316" priority="2359">
      <formula>AND(BO71&gt;=6,EB71&lt;&gt;0, GetEquPower(C71,BI71, CF71, FN71)=0)</formula>
    </cfRule>
    <cfRule type="expression" dxfId="2315" priority="2360">
      <formula>AND(BO71&gt;=6, EB71&lt;&gt;GetEquPower(C71,BI71, CF71, FN71))</formula>
    </cfRule>
  </conditionalFormatting>
  <conditionalFormatting sqref="EH71">
    <cfRule type="expression" dxfId="2314" priority="2361">
      <formula>AND(BP71&gt;=5,EH71&lt;&gt;0, GetEquPower(C71,BJ71, CK71, FO71)=0)</formula>
    </cfRule>
    <cfRule type="expression" dxfId="2313" priority="2362">
      <formula>AND(BP71&gt;=5,EH71&lt;&gt;GetEquPower(C71,BJ71, CK71, FO71))</formula>
    </cfRule>
  </conditionalFormatting>
  <conditionalFormatting sqref="EI71">
    <cfRule type="expression" dxfId="2312" priority="2363">
      <formula>AND(BP71&gt;=6,EI71&lt;&gt;0, GetEquPower(C71,BJ71, CL71, FO71)=0)</formula>
    </cfRule>
    <cfRule type="expression" dxfId="2311" priority="2364">
      <formula>AND(BP71&gt;=6,EI71&lt;&gt;GetEquPower(C71,BJ71, CL71, FO71))</formula>
    </cfRule>
  </conditionalFormatting>
  <conditionalFormatting sqref="EO71">
    <cfRule type="expression" dxfId="2310" priority="2365">
      <formula>AND(BQ71&gt;=5,EO71&lt;&gt;0, GetEquPower(C71,BK71, CQ71, FP71)=0)</formula>
    </cfRule>
    <cfRule type="expression" dxfId="2309" priority="2366">
      <formula xml:space="preserve"> AND(BQ71&gt;=5,EO71&lt;&gt;GetEquPower(C71,BK71, CQ71, FP71))</formula>
    </cfRule>
  </conditionalFormatting>
  <conditionalFormatting sqref="EP71">
    <cfRule type="expression" dxfId="2308" priority="2367">
      <formula>AND(BQ71&gt;=6,EP71&lt;&gt;0, GetEquPower(C71,BK71, CR71, FP71)=0)</formula>
    </cfRule>
    <cfRule type="expression" dxfId="2307" priority="2368">
      <formula xml:space="preserve"> AND(BQ71&gt;=6,EP71&lt;&gt;GetEquPower(C71,BK71, CR71, FP71))</formula>
    </cfRule>
  </conditionalFormatting>
  <conditionalFormatting sqref="EV71">
    <cfRule type="expression" dxfId="2306" priority="2369">
      <formula>AND(BR71&gt;=5,EV71&lt;&gt;0, GetEquPower(C71,BL71, CW71, FQ71)=0)</formula>
    </cfRule>
    <cfRule type="expression" dxfId="2305" priority="2370">
      <formula>AND(BR71&gt;=5,EV71&lt;&gt;GetEquPower(C71,BL71, CW71, FQ71))</formula>
    </cfRule>
  </conditionalFormatting>
  <conditionalFormatting sqref="EW71">
    <cfRule type="expression" dxfId="2304" priority="2371">
      <formula>AND(BR71&gt;=6,EW71&lt;&gt;0, GetEquPower(C71,BL71, CX71, FQ71)=0)</formula>
    </cfRule>
    <cfRule type="expression" dxfId="2303" priority="2372">
      <formula>AND(BR71&gt;=6,EW71&lt;&gt;GetEquPower(C71,BL71, CX71, FQ71))</formula>
    </cfRule>
  </conditionalFormatting>
  <conditionalFormatting sqref="FC71">
    <cfRule type="expression" dxfId="2302" priority="2373">
      <formula>AND(BS71&gt;=5,FC71&lt;&gt;0, GetEquPower(C71,BM71, DC71, FR71)=0)</formula>
    </cfRule>
    <cfRule type="expression" dxfId="2301" priority="2374">
      <formula>AND(BS71&gt;=5,FC71&lt;&gt;GetEquPower(C71,BM71, DC71, FR71))</formula>
    </cfRule>
  </conditionalFormatting>
  <conditionalFormatting sqref="FD71">
    <cfRule type="expression" dxfId="2300" priority="2375">
      <formula>AND(BS71&gt;=6,FD71&lt;&gt;0, GetEquPower(C71,BM71, DD71, FR71)=0)</formula>
    </cfRule>
    <cfRule type="expression" dxfId="2299" priority="2376">
      <formula>AND(BS71&gt;=6,FD71&lt;&gt;GetEquPower(C71,BM71, DD71, FR71))</formula>
    </cfRule>
  </conditionalFormatting>
  <conditionalFormatting sqref="FJ71">
    <cfRule type="expression" dxfId="2298" priority="2377">
      <formula>AND(BT71&gt;=5,FJ71&lt;&gt;0, GetEquPower(C71,BN71, DI71, FS71)=0)</formula>
    </cfRule>
    <cfRule type="expression" dxfId="2297" priority="2378">
      <formula>AND(BT71&gt;=5,FJ71&lt;&gt;GetEquPower(C71,BN71, DI71, FS71))</formula>
    </cfRule>
  </conditionalFormatting>
  <conditionalFormatting sqref="FK71">
    <cfRule type="expression" dxfId="2296" priority="2379">
      <formula>AND(BT71&gt;=6,FK71&lt;&gt;0, GetEquPower(C71,BN71, DJ71, FS71)=0)</formula>
    </cfRule>
    <cfRule type="expression" dxfId="2295" priority="2380">
      <formula>AND(BT71&gt;=6,FK71&lt;&gt;GetEquPower(C71,BN71, DJ71, FS71))</formula>
    </cfRule>
  </conditionalFormatting>
  <conditionalFormatting sqref="F72">
    <cfRule type="expression" dxfId="2294" priority="2223">
      <formula>F72&lt;&gt;RIGHT(SUBSTITUTE(E72,".",""),LEN(F72))</formula>
    </cfRule>
  </conditionalFormatting>
  <conditionalFormatting sqref="X72">
    <cfRule type="expression" dxfId="2293" priority="2217">
      <formula xml:space="preserve"> NOT(ISLOGICAL($X$2))</formula>
    </cfRule>
    <cfRule type="expression" dxfId="2292" priority="2222">
      <formula>AND(X72=TRUE,W72=FALSE)</formula>
    </cfRule>
  </conditionalFormatting>
  <conditionalFormatting sqref="Y72">
    <cfRule type="expression" dxfId="2291" priority="2221">
      <formula>OR(AND(X72=FALSE,INT(Y72)&gt;0),AND(X72=TRUE,INT(Y72)&lt;=0))</formula>
    </cfRule>
  </conditionalFormatting>
  <conditionalFormatting sqref="AA72">
    <cfRule type="expression" dxfId="2290" priority="2220">
      <formula>AND(Z72=FALSE,AA72&gt;0)</formula>
    </cfRule>
  </conditionalFormatting>
  <conditionalFormatting sqref="BV72:HY72">
    <cfRule type="containsErrors" dxfId="2289" priority="2219">
      <formula>ISERROR(BV72)</formula>
    </cfRule>
  </conditionalFormatting>
  <conditionalFormatting sqref="W72">
    <cfRule type="expression" dxfId="2288" priority="2218">
      <formula xml:space="preserve"> NOT(ISLOGICAL(W72))</formula>
    </cfRule>
  </conditionalFormatting>
  <conditionalFormatting sqref="Z72">
    <cfRule type="expression" dxfId="2287" priority="2216">
      <formula>NOT(ISLOGICAL($Z$2))</formula>
    </cfRule>
  </conditionalFormatting>
  <conditionalFormatting sqref="AB72">
    <cfRule type="expression" dxfId="2286" priority="2215">
      <formula>NOT(ISLOGICAL($AB$2))</formula>
    </cfRule>
  </conditionalFormatting>
  <conditionalFormatting sqref="AC72">
    <cfRule type="expression" dxfId="2285" priority="2214">
      <formula>NOT(ISLOGICAL($AC$2))</formula>
    </cfRule>
  </conditionalFormatting>
  <conditionalFormatting sqref="B72:BU72">
    <cfRule type="containsErrors" dxfId="2284" priority="2213">
      <formula>ISERROR(B72)</formula>
    </cfRule>
  </conditionalFormatting>
  <conditionalFormatting sqref="I72">
    <cfRule type="expression" dxfId="2283" priority="2212">
      <formula>NOT(ISNUMBER($I$2))</formula>
    </cfRule>
  </conditionalFormatting>
  <conditionalFormatting sqref="D72">
    <cfRule type="expression" dxfId="2282" priority="2211">
      <formula>ISBLANK($D$2)</formula>
    </cfRule>
  </conditionalFormatting>
  <conditionalFormatting sqref="DW72">
    <cfRule type="expression" dxfId="2281" priority="2224">
      <formula>AND(BO72&gt;=1,DW72&lt;&gt;0, GetEquPower(C72,BI72, CA72, FN72)=0)</formula>
    </cfRule>
    <cfRule type="expression" dxfId="2280" priority="2225">
      <formula>AND(BO72&gt;=1,DW72&lt;&gt;GetEquPower(C72,BI72, CA72, FN72))</formula>
    </cfRule>
  </conditionalFormatting>
  <conditionalFormatting sqref="DX72">
    <cfRule type="expression" dxfId="2279" priority="2226">
      <formula>AND(BO72&gt;=2,DX72&lt;&gt;0, GetEquPower(C72,BI72, CB72, FN72)=0)</formula>
    </cfRule>
    <cfRule type="expression" dxfId="2278" priority="2227">
      <formula>AND(BO72&gt;=2,DX72&lt;&gt;GetEquPower(C72,BI72, CB72, FN72))</formula>
    </cfRule>
  </conditionalFormatting>
  <conditionalFormatting sqref="DY72">
    <cfRule type="expression" dxfId="2277" priority="2228">
      <formula>AND(BO72&gt;=3,DY72&lt;&gt;0, GetEquPower(C72,BI72, CC72, FN72)=0)</formula>
    </cfRule>
    <cfRule type="expression" dxfId="2276" priority="2229">
      <formula>AND(BO72&gt;=3,DY72&lt;&gt;GetEquPower(C72,BI72, CC72, FN72))</formula>
    </cfRule>
  </conditionalFormatting>
  <conditionalFormatting sqref="ED72">
    <cfRule type="expression" dxfId="2275" priority="2230">
      <formula>AND(BP72&gt;=1,ED72&lt;&gt;0, GetEquPower(C72,BJ72, CG72, FO72)=0)</formula>
    </cfRule>
    <cfRule type="expression" dxfId="2274" priority="2231">
      <formula>AND(BP72&gt;=1,ED72&lt;&gt;GetEquPower(C72,BJ72, CG72, FO72))</formula>
    </cfRule>
  </conditionalFormatting>
  <conditionalFormatting sqref="EE72">
    <cfRule type="expression" dxfId="2273" priority="2232">
      <formula>AND(BP72&gt;=2,EE72&lt;&gt;0, GetEquPower(C72,BJ72, CH72, FO72)=0)</formula>
    </cfRule>
    <cfRule type="expression" dxfId="2272" priority="2233">
      <formula>AND(BP72&gt;=2,EE72&lt;&gt;GetEquPower(C72,BJ72, CH72, FO72))</formula>
    </cfRule>
  </conditionalFormatting>
  <conditionalFormatting sqref="EF72">
    <cfRule type="expression" dxfId="2271" priority="2234">
      <formula>AND(BP72&gt;=3,EF72&lt;&gt;0, GetEquPower(C72,BJ72, CI72, FO72)=0)</formula>
    </cfRule>
    <cfRule type="expression" dxfId="2270" priority="2235">
      <formula>AND(BP72&gt;=3,EF72&lt;&gt;GetEquPower(C72,BJ72, CI72, FO72))</formula>
    </cfRule>
  </conditionalFormatting>
  <conditionalFormatting sqref="EK72">
    <cfRule type="expression" dxfId="2269" priority="2236">
      <formula>AND(BQ72&gt;=1,EK72&lt;&gt;0, GetEquPower(C72,BK72, CM72, FP72)=0)</formula>
    </cfRule>
    <cfRule type="expression" dxfId="2268" priority="2237">
      <formula>AND(BQ72&gt;=1,EK72&lt;&gt;GetEquPower(C72,BK72, CM72, FP72))</formula>
    </cfRule>
  </conditionalFormatting>
  <conditionalFormatting sqref="EL72">
    <cfRule type="expression" dxfId="2267" priority="2238">
      <formula>AND(BQ72&gt;=2,EL72&lt;&gt;0, GetEquPower(C72,BK72, CN72, FP72)=0)</formula>
    </cfRule>
    <cfRule type="expression" dxfId="2266" priority="2239">
      <formula xml:space="preserve"> AND(BQ72&gt;=2,EL72&lt;&gt;GetEquPower(C72,BK72, CN72, FP72))</formula>
    </cfRule>
  </conditionalFormatting>
  <conditionalFormatting sqref="EM72">
    <cfRule type="expression" dxfId="2265" priority="2240">
      <formula>AND(BQ72&gt;=3,EM72&lt;&gt;0, GetEquPower(C72,BK72, CO72, FP72)=0)</formula>
    </cfRule>
    <cfRule type="expression" dxfId="2264" priority="2241">
      <formula xml:space="preserve"> AND(BQ72&gt;=3,EM72&lt;&gt;GetEquPower(C72,BK72, CO72, FP72))</formula>
    </cfRule>
  </conditionalFormatting>
  <conditionalFormatting sqref="ER72">
    <cfRule type="expression" dxfId="2263" priority="2242">
      <formula>AND(BR72&gt;=1,ER72&lt;&gt;0, GetEquPower(C72,BL72, CS72, FQ72)=0)</formula>
    </cfRule>
    <cfRule type="expression" dxfId="2262" priority="2243">
      <formula>AND(BR72&gt;=1,ER72&lt;&gt;GetEquPower(C72,BL72, CS72, FQ72))</formula>
    </cfRule>
  </conditionalFormatting>
  <conditionalFormatting sqref="ES72">
    <cfRule type="expression" dxfId="2261" priority="2244">
      <formula>AND(BR72&gt;=2,ES72&lt;&gt;0, GetEquPower(C72,BL72, CT72, FQ72)=0)</formula>
    </cfRule>
    <cfRule type="expression" dxfId="2260" priority="2245">
      <formula>AND(BR72&gt;=2,ES72&lt;&gt;GetEquPower(C72,BL72, CT72, FQ72))</formula>
    </cfRule>
  </conditionalFormatting>
  <conditionalFormatting sqref="ET72">
    <cfRule type="expression" dxfId="2259" priority="2246">
      <formula>AND(BR72&gt;=3,ET72&lt;&gt;0, GetEquPower(C72,BL72, CU72, FQ72)=0)</formula>
    </cfRule>
    <cfRule type="expression" dxfId="2258" priority="2247">
      <formula>AND(BR72&gt;=3,ET72&lt;&gt;GetEquPower(C72,BL72, CU72, FQ72))</formula>
    </cfRule>
  </conditionalFormatting>
  <conditionalFormatting sqref="EY72">
    <cfRule type="expression" dxfId="2257" priority="2248">
      <formula>AND(BS72&gt;=1,EY72&lt;&gt;0, GetEquPower(C72,BM72, CY72, FR72)=0)</formula>
    </cfRule>
    <cfRule type="expression" dxfId="2256" priority="2249">
      <formula>AND(BS72&gt;=1,EY72&lt;&gt;GetEquPower(C72,BM72, CY72, FR72))</formula>
    </cfRule>
  </conditionalFormatting>
  <conditionalFormatting sqref="EZ72">
    <cfRule type="expression" dxfId="2255" priority="2250">
      <formula>AND(BS72&gt;=2,EZ72&lt;&gt;0, GetEquPower(C72,BM72, CZ72, FR72)=0)</formula>
    </cfRule>
    <cfRule type="expression" dxfId="2254" priority="2251">
      <formula>AND(BS72&gt;=2,EZ72&lt;&gt;GetEquPower(C72,BM72, CZ72, FR72))</formula>
    </cfRule>
  </conditionalFormatting>
  <conditionalFormatting sqref="FA72">
    <cfRule type="expression" dxfId="2253" priority="2252">
      <formula>AND(BS72&gt;=3,FA72&lt;&gt;0, GetEquPower(C72,BM72, DA72, FR72)=0)</formula>
    </cfRule>
    <cfRule type="expression" dxfId="2252" priority="2253">
      <formula>AND(BS72&gt;=3,FA72&lt;&gt;GetEquPower(C72,BM72, DA72, FR72))</formula>
    </cfRule>
  </conditionalFormatting>
  <conditionalFormatting sqref="FF72">
    <cfRule type="expression" dxfId="2251" priority="2254">
      <formula>AND(BT72&gt;=1,FF72&lt;&gt;0, GetEquPower(C72,BN72, DE72, FS72)=0)</formula>
    </cfRule>
    <cfRule type="expression" dxfId="2250" priority="2255">
      <formula>AND(BT72&gt;=1,FF72&lt;&gt;GetEquPower(C72,BN72, DE72, FS72))</formula>
    </cfRule>
  </conditionalFormatting>
  <conditionalFormatting sqref="FG72">
    <cfRule type="expression" dxfId="2249" priority="2256">
      <formula>AND(BT72&gt;=2,FG72&lt;&gt;0, GetEquPower(C72,BN72, DF72, FS72)=0)</formula>
    </cfRule>
    <cfRule type="expression" dxfId="2248" priority="2257">
      <formula>AND(BT72&gt;=2,FG72&lt;&gt;GetEquPower(C72,BN72, DF72, FS72))</formula>
    </cfRule>
  </conditionalFormatting>
  <conditionalFormatting sqref="FH72">
    <cfRule type="expression" dxfId="2247" priority="2258">
      <formula>AND(BT72&gt;=3,FH72&lt;&gt;0, GetEquPower(C72,BN72, DG72, FS72)=0)</formula>
    </cfRule>
    <cfRule type="expression" dxfId="2246" priority="2259">
      <formula>AND(BT72&gt;=3,FH72&lt;&gt;GetEquPower(C72,BN72, DG72, FS72))</formula>
    </cfRule>
  </conditionalFormatting>
  <conditionalFormatting sqref="DZ72">
    <cfRule type="expression" dxfId="2245" priority="2260">
      <formula>AND(BO72&gt;=4,DZ72&lt;&gt;0, GetEquPower(C72,BI72, CD72, FN72)=0)</formula>
    </cfRule>
    <cfRule type="expression" dxfId="2244" priority="2261">
      <formula>AND(BO72&gt;=4, DZ72&lt;&gt;GetEquPower(C72,BI72, CD72, FN72))</formula>
    </cfRule>
  </conditionalFormatting>
  <conditionalFormatting sqref="EG72">
    <cfRule type="expression" dxfId="2243" priority="2262">
      <formula>AND(BP72&gt;=4,EG72&lt;&gt;0, GetEquPower(C72,BJ72, CJ72, FO72)=0)</formula>
    </cfRule>
    <cfRule type="expression" dxfId="2242" priority="2263">
      <formula>AND(BP72&gt;=4,EG72&lt;&gt;GetEquPower(C72,BJ72, CJ72, FO72))</formula>
    </cfRule>
  </conditionalFormatting>
  <conditionalFormatting sqref="EN72">
    <cfRule type="expression" dxfId="2241" priority="2264">
      <formula>AND(BQ72&gt;=4,EN72&lt;&gt;0, GetEquPower(C72,BK72, CP72, FP72)=0)</formula>
    </cfRule>
    <cfRule type="expression" dxfId="2240" priority="2265">
      <formula xml:space="preserve"> AND(BQ72&gt;=4,EN72&lt;&gt;GetEquPower(C72,BK72, CP72, FP72))</formula>
    </cfRule>
  </conditionalFormatting>
  <conditionalFormatting sqref="EU72">
    <cfRule type="expression" dxfId="2239" priority="2266">
      <formula>AND(BR72&gt;=4,EU72&lt;&gt;0, GetEquPower(C72,BL72, CV72, FQ72)=0)</formula>
    </cfRule>
    <cfRule type="expression" dxfId="2238" priority="2267">
      <formula>AND(BR72&gt;=4,EU72&lt;&gt;GetEquPower(C72,BL72, CV72, FQ72))</formula>
    </cfRule>
  </conditionalFormatting>
  <conditionalFormatting sqref="FB72">
    <cfRule type="expression" dxfId="2237" priority="2268">
      <formula>AND(BS72&gt;=4,FB72&lt;&gt;0, GetEquPower(C72,BM72, DB72, FR72)=0)</formula>
    </cfRule>
    <cfRule type="expression" dxfId="2236" priority="2269">
      <formula>AND(BS72&gt;=4,FB72&lt;&gt;GetEquPower(C72,BM72, DB72, FR72))</formula>
    </cfRule>
  </conditionalFormatting>
  <conditionalFormatting sqref="FI72">
    <cfRule type="expression" dxfId="2235" priority="2270">
      <formula>AND(BT72&gt;=4,FI72&lt;&gt;0, GetEquPower(C72,BN72, DH72, FS72)=0)</formula>
    </cfRule>
    <cfRule type="expression" dxfId="2234" priority="2271">
      <formula>AND(BT72&gt;=4,FI72&lt;&gt;GetEquPower(C72,BN72, DH72, FS72))</formula>
    </cfRule>
  </conditionalFormatting>
  <conditionalFormatting sqref="EA72">
    <cfRule type="expression" dxfId="2233" priority="2272">
      <formula>AND(BO72&gt;=5,EA72&lt;&gt;0, GetEquPower(C72,BI72, CE72, FN72)=0)</formula>
    </cfRule>
    <cfRule type="expression" dxfId="2232" priority="2273">
      <formula>AND(BO72&gt;=5, EA72&lt;&gt;GetEquPower(C72,BI72, CE72, FN72))</formula>
    </cfRule>
  </conditionalFormatting>
  <conditionalFormatting sqref="EB72">
    <cfRule type="expression" dxfId="2231" priority="2274">
      <formula>AND(BO72&gt;=6,EB72&lt;&gt;0, GetEquPower(C72,BI72, CF72, FN72)=0)</formula>
    </cfRule>
    <cfRule type="expression" dxfId="2230" priority="2275">
      <formula>AND(BO72&gt;=6, EB72&lt;&gt;GetEquPower(C72,BI72, CF72, FN72))</formula>
    </cfRule>
  </conditionalFormatting>
  <conditionalFormatting sqref="EH72">
    <cfRule type="expression" dxfId="2229" priority="2276">
      <formula>AND(BP72&gt;=5,EH72&lt;&gt;0, GetEquPower(C72,BJ72, CK72, FO72)=0)</formula>
    </cfRule>
    <cfRule type="expression" dxfId="2228" priority="2277">
      <formula>AND(BP72&gt;=5,EH72&lt;&gt;GetEquPower(C72,BJ72, CK72, FO72))</formula>
    </cfRule>
  </conditionalFormatting>
  <conditionalFormatting sqref="EI72">
    <cfRule type="expression" dxfId="2227" priority="2278">
      <formula>AND(BP72&gt;=6,EI72&lt;&gt;0, GetEquPower(C72,BJ72, CL72, FO72)=0)</formula>
    </cfRule>
    <cfRule type="expression" dxfId="2226" priority="2279">
      <formula>AND(BP72&gt;=6,EI72&lt;&gt;GetEquPower(C72,BJ72, CL72, FO72))</formula>
    </cfRule>
  </conditionalFormatting>
  <conditionalFormatting sqref="EO72">
    <cfRule type="expression" dxfId="2225" priority="2280">
      <formula>AND(BQ72&gt;=5,EO72&lt;&gt;0, GetEquPower(C72,BK72, CQ72, FP72)=0)</formula>
    </cfRule>
    <cfRule type="expression" dxfId="2224" priority="2281">
      <formula xml:space="preserve"> AND(BQ72&gt;=5,EO72&lt;&gt;GetEquPower(C72,BK72, CQ72, FP72))</formula>
    </cfRule>
  </conditionalFormatting>
  <conditionalFormatting sqref="EP72">
    <cfRule type="expression" dxfId="2223" priority="2282">
      <formula>AND(BQ72&gt;=6,EP72&lt;&gt;0, GetEquPower(C72,BK72, CR72, FP72)=0)</formula>
    </cfRule>
    <cfRule type="expression" dxfId="2222" priority="2283">
      <formula xml:space="preserve"> AND(BQ72&gt;=6,EP72&lt;&gt;GetEquPower(C72,BK72, CR72, FP72))</formula>
    </cfRule>
  </conditionalFormatting>
  <conditionalFormatting sqref="EV72">
    <cfRule type="expression" dxfId="2221" priority="2284">
      <formula>AND(BR72&gt;=5,EV72&lt;&gt;0, GetEquPower(C72,BL72, CW72, FQ72)=0)</formula>
    </cfRule>
    <cfRule type="expression" dxfId="2220" priority="2285">
      <formula>AND(BR72&gt;=5,EV72&lt;&gt;GetEquPower(C72,BL72, CW72, FQ72))</formula>
    </cfRule>
  </conditionalFormatting>
  <conditionalFormatting sqref="EW72">
    <cfRule type="expression" dxfId="2219" priority="2286">
      <formula>AND(BR72&gt;=6,EW72&lt;&gt;0, GetEquPower(C72,BL72, CX72, FQ72)=0)</formula>
    </cfRule>
    <cfRule type="expression" dxfId="2218" priority="2287">
      <formula>AND(BR72&gt;=6,EW72&lt;&gt;GetEquPower(C72,BL72, CX72, FQ72))</formula>
    </cfRule>
  </conditionalFormatting>
  <conditionalFormatting sqref="FC72">
    <cfRule type="expression" dxfId="2217" priority="2288">
      <formula>AND(BS72&gt;=5,FC72&lt;&gt;0, GetEquPower(C72,BM72, DC72, FR72)=0)</formula>
    </cfRule>
    <cfRule type="expression" dxfId="2216" priority="2289">
      <formula>AND(BS72&gt;=5,FC72&lt;&gt;GetEquPower(C72,BM72, DC72, FR72))</formula>
    </cfRule>
  </conditionalFormatting>
  <conditionalFormatting sqref="FD72">
    <cfRule type="expression" dxfId="2215" priority="2290">
      <formula>AND(BS72&gt;=6,FD72&lt;&gt;0, GetEquPower(C72,BM72, DD72, FR72)=0)</formula>
    </cfRule>
    <cfRule type="expression" dxfId="2214" priority="2291">
      <formula>AND(BS72&gt;=6,FD72&lt;&gt;GetEquPower(C72,BM72, DD72, FR72))</formula>
    </cfRule>
  </conditionalFormatting>
  <conditionalFormatting sqref="FJ72">
    <cfRule type="expression" dxfId="2213" priority="2292">
      <formula>AND(BT72&gt;=5,FJ72&lt;&gt;0, GetEquPower(C72,BN72, DI72, FS72)=0)</formula>
    </cfRule>
    <cfRule type="expression" dxfId="2212" priority="2293">
      <formula>AND(BT72&gt;=5,FJ72&lt;&gt;GetEquPower(C72,BN72, DI72, FS72))</formula>
    </cfRule>
  </conditionalFormatting>
  <conditionalFormatting sqref="FK72">
    <cfRule type="expression" dxfId="2211" priority="2294">
      <formula>AND(BT72&gt;=6,FK72&lt;&gt;0, GetEquPower(C72,BN72, DJ72, FS72)=0)</formula>
    </cfRule>
    <cfRule type="expression" dxfId="2210" priority="2295">
      <formula>AND(BT72&gt;=6,FK72&lt;&gt;GetEquPower(C72,BN72, DJ72, FS72))</formula>
    </cfRule>
  </conditionalFormatting>
  <conditionalFormatting sqref="F73">
    <cfRule type="expression" dxfId="2209" priority="2138">
      <formula>F73&lt;&gt;RIGHT(SUBSTITUTE(E73,".",""),LEN(F73))</formula>
    </cfRule>
  </conditionalFormatting>
  <conditionalFormatting sqref="X73">
    <cfRule type="expression" dxfId="2208" priority="2132">
      <formula xml:space="preserve"> NOT(ISLOGICAL($X$2))</formula>
    </cfRule>
    <cfRule type="expression" dxfId="2207" priority="2137">
      <formula>AND(X73=TRUE,W73=FALSE)</formula>
    </cfRule>
  </conditionalFormatting>
  <conditionalFormatting sqref="Y73">
    <cfRule type="expression" dxfId="2206" priority="2136">
      <formula>OR(AND(X73=FALSE,INT(Y73)&gt;0),AND(X73=TRUE,INT(Y73)&lt;=0))</formula>
    </cfRule>
  </conditionalFormatting>
  <conditionalFormatting sqref="AA73">
    <cfRule type="expression" dxfId="2205" priority="2135">
      <formula>AND(Z73=FALSE,AA73&gt;0)</formula>
    </cfRule>
  </conditionalFormatting>
  <conditionalFormatting sqref="BV73:HY73">
    <cfRule type="containsErrors" dxfId="2204" priority="2134">
      <formula>ISERROR(BV73)</formula>
    </cfRule>
  </conditionalFormatting>
  <conditionalFormatting sqref="W73">
    <cfRule type="expression" dxfId="2203" priority="2133">
      <formula xml:space="preserve"> NOT(ISLOGICAL(W73))</formula>
    </cfRule>
  </conditionalFormatting>
  <conditionalFormatting sqref="Z73">
    <cfRule type="expression" dxfId="2202" priority="2131">
      <formula>NOT(ISLOGICAL($Z$2))</formula>
    </cfRule>
  </conditionalFormatting>
  <conditionalFormatting sqref="AB73">
    <cfRule type="expression" dxfId="2201" priority="2130">
      <formula>NOT(ISLOGICAL($AB$2))</formula>
    </cfRule>
  </conditionalFormatting>
  <conditionalFormatting sqref="AC73">
    <cfRule type="expression" dxfId="2200" priority="2129">
      <formula>NOT(ISLOGICAL($AC$2))</formula>
    </cfRule>
  </conditionalFormatting>
  <conditionalFormatting sqref="B73:BU73">
    <cfRule type="containsErrors" dxfId="2199" priority="2128">
      <formula>ISERROR(B73)</formula>
    </cfRule>
  </conditionalFormatting>
  <conditionalFormatting sqref="I73">
    <cfRule type="expression" dxfId="2198" priority="2127">
      <formula>NOT(ISNUMBER($I$2))</formula>
    </cfRule>
  </conditionalFormatting>
  <conditionalFormatting sqref="D73">
    <cfRule type="expression" dxfId="2197" priority="2126">
      <formula>ISBLANK($D$2)</formula>
    </cfRule>
  </conditionalFormatting>
  <conditionalFormatting sqref="DW73">
    <cfRule type="expression" dxfId="2196" priority="2139">
      <formula>AND(BO73&gt;=1,DW73&lt;&gt;0, GetEquPower(C73,BI73, CA73, FN73)=0)</formula>
    </cfRule>
    <cfRule type="expression" dxfId="2195" priority="2140">
      <formula>AND(BO73&gt;=1,DW73&lt;&gt;GetEquPower(C73,BI73, CA73, FN73))</formula>
    </cfRule>
  </conditionalFormatting>
  <conditionalFormatting sqref="DX73">
    <cfRule type="expression" dxfId="2194" priority="2141">
      <formula>AND(BO73&gt;=2,DX73&lt;&gt;0, GetEquPower(C73,BI73, CB73, FN73)=0)</formula>
    </cfRule>
    <cfRule type="expression" dxfId="2193" priority="2142">
      <formula>AND(BO73&gt;=2,DX73&lt;&gt;GetEquPower(C73,BI73, CB73, FN73))</formula>
    </cfRule>
  </conditionalFormatting>
  <conditionalFormatting sqref="DY73">
    <cfRule type="expression" dxfId="2192" priority="2143">
      <formula>AND(BO73&gt;=3,DY73&lt;&gt;0, GetEquPower(C73,BI73, CC73, FN73)=0)</formula>
    </cfRule>
    <cfRule type="expression" dxfId="2191" priority="2144">
      <formula>AND(BO73&gt;=3,DY73&lt;&gt;GetEquPower(C73,BI73, CC73, FN73))</formula>
    </cfRule>
  </conditionalFormatting>
  <conditionalFormatting sqref="ED73">
    <cfRule type="expression" dxfId="2190" priority="2145">
      <formula>AND(BP73&gt;=1,ED73&lt;&gt;0, GetEquPower(C73,BJ73, CG73, FO73)=0)</formula>
    </cfRule>
    <cfRule type="expression" dxfId="2189" priority="2146">
      <formula>AND(BP73&gt;=1,ED73&lt;&gt;GetEquPower(C73,BJ73, CG73, FO73))</formula>
    </cfRule>
  </conditionalFormatting>
  <conditionalFormatting sqref="EE73">
    <cfRule type="expression" dxfId="2188" priority="2147">
      <formula>AND(BP73&gt;=2,EE73&lt;&gt;0, GetEquPower(C73,BJ73, CH73, FO73)=0)</formula>
    </cfRule>
    <cfRule type="expression" dxfId="2187" priority="2148">
      <formula>AND(BP73&gt;=2,EE73&lt;&gt;GetEquPower(C73,BJ73, CH73, FO73))</formula>
    </cfRule>
  </conditionalFormatting>
  <conditionalFormatting sqref="EF73">
    <cfRule type="expression" dxfId="2186" priority="2149">
      <formula>AND(BP73&gt;=3,EF73&lt;&gt;0, GetEquPower(C73,BJ73, CI73, FO73)=0)</formula>
    </cfRule>
    <cfRule type="expression" dxfId="2185" priority="2150">
      <formula>AND(BP73&gt;=3,EF73&lt;&gt;GetEquPower(C73,BJ73, CI73, FO73))</formula>
    </cfRule>
  </conditionalFormatting>
  <conditionalFormatting sqref="EK73">
    <cfRule type="expression" dxfId="2184" priority="2151">
      <formula>AND(BQ73&gt;=1,EK73&lt;&gt;0, GetEquPower(C73,BK73, CM73, FP73)=0)</formula>
    </cfRule>
    <cfRule type="expression" dxfId="2183" priority="2152">
      <formula>AND(BQ73&gt;=1,EK73&lt;&gt;GetEquPower(C73,BK73, CM73, FP73))</formula>
    </cfRule>
  </conditionalFormatting>
  <conditionalFormatting sqref="EL73">
    <cfRule type="expression" dxfId="2182" priority="2153">
      <formula>AND(BQ73&gt;=2,EL73&lt;&gt;0, GetEquPower(C73,BK73, CN73, FP73)=0)</formula>
    </cfRule>
    <cfRule type="expression" dxfId="2181" priority="2154">
      <formula xml:space="preserve"> AND(BQ73&gt;=2,EL73&lt;&gt;GetEquPower(C73,BK73, CN73, FP73))</formula>
    </cfRule>
  </conditionalFormatting>
  <conditionalFormatting sqref="EM73">
    <cfRule type="expression" dxfId="2180" priority="2155">
      <formula>AND(BQ73&gt;=3,EM73&lt;&gt;0, GetEquPower(C73,BK73, CO73, FP73)=0)</formula>
    </cfRule>
    <cfRule type="expression" dxfId="2179" priority="2156">
      <formula xml:space="preserve"> AND(BQ73&gt;=3,EM73&lt;&gt;GetEquPower(C73,BK73, CO73, FP73))</formula>
    </cfRule>
  </conditionalFormatting>
  <conditionalFormatting sqref="ER73">
    <cfRule type="expression" dxfId="2178" priority="2157">
      <formula>AND(BR73&gt;=1,ER73&lt;&gt;0, GetEquPower(C73,BL73, CS73, FQ73)=0)</formula>
    </cfRule>
    <cfRule type="expression" dxfId="2177" priority="2158">
      <formula>AND(BR73&gt;=1,ER73&lt;&gt;GetEquPower(C73,BL73, CS73, FQ73))</formula>
    </cfRule>
  </conditionalFormatting>
  <conditionalFormatting sqref="ES73">
    <cfRule type="expression" dxfId="2176" priority="2159">
      <formula>AND(BR73&gt;=2,ES73&lt;&gt;0, GetEquPower(C73,BL73, CT73, FQ73)=0)</formula>
    </cfRule>
    <cfRule type="expression" dxfId="2175" priority="2160">
      <formula>AND(BR73&gt;=2,ES73&lt;&gt;GetEquPower(C73,BL73, CT73, FQ73))</formula>
    </cfRule>
  </conditionalFormatting>
  <conditionalFormatting sqref="ET73">
    <cfRule type="expression" dxfId="2174" priority="2161">
      <formula>AND(BR73&gt;=3,ET73&lt;&gt;0, GetEquPower(C73,BL73, CU73, FQ73)=0)</formula>
    </cfRule>
    <cfRule type="expression" dxfId="2173" priority="2162">
      <formula>AND(BR73&gt;=3,ET73&lt;&gt;GetEquPower(C73,BL73, CU73, FQ73))</formula>
    </cfRule>
  </conditionalFormatting>
  <conditionalFormatting sqref="EY73">
    <cfRule type="expression" dxfId="2172" priority="2163">
      <formula>AND(BS73&gt;=1,EY73&lt;&gt;0, GetEquPower(C73,BM73, CY73, FR73)=0)</formula>
    </cfRule>
    <cfRule type="expression" dxfId="2171" priority="2164">
      <formula>AND(BS73&gt;=1,EY73&lt;&gt;GetEquPower(C73,BM73, CY73, FR73))</formula>
    </cfRule>
  </conditionalFormatting>
  <conditionalFormatting sqref="EZ73">
    <cfRule type="expression" dxfId="2170" priority="2165">
      <formula>AND(BS73&gt;=2,EZ73&lt;&gt;0, GetEquPower(C73,BM73, CZ73, FR73)=0)</formula>
    </cfRule>
    <cfRule type="expression" dxfId="2169" priority="2166">
      <formula>AND(BS73&gt;=2,EZ73&lt;&gt;GetEquPower(C73,BM73, CZ73, FR73))</formula>
    </cfRule>
  </conditionalFormatting>
  <conditionalFormatting sqref="FA73">
    <cfRule type="expression" dxfId="2168" priority="2167">
      <formula>AND(BS73&gt;=3,FA73&lt;&gt;0, GetEquPower(C73,BM73, DA73, FR73)=0)</formula>
    </cfRule>
    <cfRule type="expression" dxfId="2167" priority="2168">
      <formula>AND(BS73&gt;=3,FA73&lt;&gt;GetEquPower(C73,BM73, DA73, FR73))</formula>
    </cfRule>
  </conditionalFormatting>
  <conditionalFormatting sqref="FF73">
    <cfRule type="expression" dxfId="2166" priority="2169">
      <formula>AND(BT73&gt;=1,FF73&lt;&gt;0, GetEquPower(C73,BN73, DE73, FS73)=0)</formula>
    </cfRule>
    <cfRule type="expression" dxfId="2165" priority="2170">
      <formula>AND(BT73&gt;=1,FF73&lt;&gt;GetEquPower(C73,BN73, DE73, FS73))</formula>
    </cfRule>
  </conditionalFormatting>
  <conditionalFormatting sqref="FG73">
    <cfRule type="expression" dxfId="2164" priority="2171">
      <formula>AND(BT73&gt;=2,FG73&lt;&gt;0, GetEquPower(C73,BN73, DF73, FS73)=0)</formula>
    </cfRule>
    <cfRule type="expression" dxfId="2163" priority="2172">
      <formula>AND(BT73&gt;=2,FG73&lt;&gt;GetEquPower(C73,BN73, DF73, FS73))</formula>
    </cfRule>
  </conditionalFormatting>
  <conditionalFormatting sqref="FH73">
    <cfRule type="expression" dxfId="2162" priority="2173">
      <formula>AND(BT73&gt;=3,FH73&lt;&gt;0, GetEquPower(C73,BN73, DG73, FS73)=0)</formula>
    </cfRule>
    <cfRule type="expression" dxfId="2161" priority="2174">
      <formula>AND(BT73&gt;=3,FH73&lt;&gt;GetEquPower(C73,BN73, DG73, FS73))</formula>
    </cfRule>
  </conditionalFormatting>
  <conditionalFormatting sqref="DZ73">
    <cfRule type="expression" dxfId="2160" priority="2175">
      <formula>AND(BO73&gt;=4,DZ73&lt;&gt;0, GetEquPower(C73,BI73, CD73, FN73)=0)</formula>
    </cfRule>
    <cfRule type="expression" dxfId="2159" priority="2176">
      <formula>AND(BO73&gt;=4, DZ73&lt;&gt;GetEquPower(C73,BI73, CD73, FN73))</formula>
    </cfRule>
  </conditionalFormatting>
  <conditionalFormatting sqref="EG73">
    <cfRule type="expression" dxfId="2158" priority="2177">
      <formula>AND(BP73&gt;=4,EG73&lt;&gt;0, GetEquPower(C73,BJ73, CJ73, FO73)=0)</formula>
    </cfRule>
    <cfRule type="expression" dxfId="2157" priority="2178">
      <formula>AND(BP73&gt;=4,EG73&lt;&gt;GetEquPower(C73,BJ73, CJ73, FO73))</formula>
    </cfRule>
  </conditionalFormatting>
  <conditionalFormatting sqref="EN73">
    <cfRule type="expression" dxfId="2156" priority="2179">
      <formula>AND(BQ73&gt;=4,EN73&lt;&gt;0, GetEquPower(C73,BK73, CP73, FP73)=0)</formula>
    </cfRule>
    <cfRule type="expression" dxfId="2155" priority="2180">
      <formula xml:space="preserve"> AND(BQ73&gt;=4,EN73&lt;&gt;GetEquPower(C73,BK73, CP73, FP73))</formula>
    </cfRule>
  </conditionalFormatting>
  <conditionalFormatting sqref="EU73">
    <cfRule type="expression" dxfId="2154" priority="2181">
      <formula>AND(BR73&gt;=4,EU73&lt;&gt;0, GetEquPower(C73,BL73, CV73, FQ73)=0)</formula>
    </cfRule>
    <cfRule type="expression" dxfId="2153" priority="2182">
      <formula>AND(BR73&gt;=4,EU73&lt;&gt;GetEquPower(C73,BL73, CV73, FQ73))</formula>
    </cfRule>
  </conditionalFormatting>
  <conditionalFormatting sqref="FB73">
    <cfRule type="expression" dxfId="2152" priority="2183">
      <formula>AND(BS73&gt;=4,FB73&lt;&gt;0, GetEquPower(C73,BM73, DB73, FR73)=0)</formula>
    </cfRule>
    <cfRule type="expression" dxfId="2151" priority="2184">
      <formula>AND(BS73&gt;=4,FB73&lt;&gt;GetEquPower(C73,BM73, DB73, FR73))</formula>
    </cfRule>
  </conditionalFormatting>
  <conditionalFormatting sqref="FI73">
    <cfRule type="expression" dxfId="2150" priority="2185">
      <formula>AND(BT73&gt;=4,FI73&lt;&gt;0, GetEquPower(C73,BN73, DH73, FS73)=0)</formula>
    </cfRule>
    <cfRule type="expression" dxfId="2149" priority="2186">
      <formula>AND(BT73&gt;=4,FI73&lt;&gt;GetEquPower(C73,BN73, DH73, FS73))</formula>
    </cfRule>
  </conditionalFormatting>
  <conditionalFormatting sqref="EA73">
    <cfRule type="expression" dxfId="2148" priority="2187">
      <formula>AND(BO73&gt;=5,EA73&lt;&gt;0, GetEquPower(C73,BI73, CE73, FN73)=0)</formula>
    </cfRule>
    <cfRule type="expression" dxfId="2147" priority="2188">
      <formula>AND(BO73&gt;=5, EA73&lt;&gt;GetEquPower(C73,BI73, CE73, FN73))</formula>
    </cfRule>
  </conditionalFormatting>
  <conditionalFormatting sqref="EB73">
    <cfRule type="expression" dxfId="2146" priority="2189">
      <formula>AND(BO73&gt;=6,EB73&lt;&gt;0, GetEquPower(C73,BI73, CF73, FN73)=0)</formula>
    </cfRule>
    <cfRule type="expression" dxfId="2145" priority="2190">
      <formula>AND(BO73&gt;=6, EB73&lt;&gt;GetEquPower(C73,BI73, CF73, FN73))</formula>
    </cfRule>
  </conditionalFormatting>
  <conditionalFormatting sqref="EH73">
    <cfRule type="expression" dxfId="2144" priority="2191">
      <formula>AND(BP73&gt;=5,EH73&lt;&gt;0, GetEquPower(C73,BJ73, CK73, FO73)=0)</formula>
    </cfRule>
    <cfRule type="expression" dxfId="2143" priority="2192">
      <formula>AND(BP73&gt;=5,EH73&lt;&gt;GetEquPower(C73,BJ73, CK73, FO73))</formula>
    </cfRule>
  </conditionalFormatting>
  <conditionalFormatting sqref="EI73">
    <cfRule type="expression" dxfId="2142" priority="2193">
      <formula>AND(BP73&gt;=6,EI73&lt;&gt;0, GetEquPower(C73,BJ73, CL73, FO73)=0)</formula>
    </cfRule>
    <cfRule type="expression" dxfId="2141" priority="2194">
      <formula>AND(BP73&gt;=6,EI73&lt;&gt;GetEquPower(C73,BJ73, CL73, FO73))</formula>
    </cfRule>
  </conditionalFormatting>
  <conditionalFormatting sqref="EO73">
    <cfRule type="expression" dxfId="2140" priority="2195">
      <formula>AND(BQ73&gt;=5,EO73&lt;&gt;0, GetEquPower(C73,BK73, CQ73, FP73)=0)</formula>
    </cfRule>
    <cfRule type="expression" dxfId="2139" priority="2196">
      <formula xml:space="preserve"> AND(BQ73&gt;=5,EO73&lt;&gt;GetEquPower(C73,BK73, CQ73, FP73))</formula>
    </cfRule>
  </conditionalFormatting>
  <conditionalFormatting sqref="EP73">
    <cfRule type="expression" dxfId="2138" priority="2197">
      <formula>AND(BQ73&gt;=6,EP73&lt;&gt;0, GetEquPower(C73,BK73, CR73, FP73)=0)</formula>
    </cfRule>
    <cfRule type="expression" dxfId="2137" priority="2198">
      <formula xml:space="preserve"> AND(BQ73&gt;=6,EP73&lt;&gt;GetEquPower(C73,BK73, CR73, FP73))</formula>
    </cfRule>
  </conditionalFormatting>
  <conditionalFormatting sqref="EV73">
    <cfRule type="expression" dxfId="2136" priority="2199">
      <formula>AND(BR73&gt;=5,EV73&lt;&gt;0, GetEquPower(C73,BL73, CW73, FQ73)=0)</formula>
    </cfRule>
    <cfRule type="expression" dxfId="2135" priority="2200">
      <formula>AND(BR73&gt;=5,EV73&lt;&gt;GetEquPower(C73,BL73, CW73, FQ73))</formula>
    </cfRule>
  </conditionalFormatting>
  <conditionalFormatting sqref="EW73">
    <cfRule type="expression" dxfId="2134" priority="2201">
      <formula>AND(BR73&gt;=6,EW73&lt;&gt;0, GetEquPower(C73,BL73, CX73, FQ73)=0)</formula>
    </cfRule>
    <cfRule type="expression" dxfId="2133" priority="2202">
      <formula>AND(BR73&gt;=6,EW73&lt;&gt;GetEquPower(C73,BL73, CX73, FQ73))</formula>
    </cfRule>
  </conditionalFormatting>
  <conditionalFormatting sqref="FC73">
    <cfRule type="expression" dxfId="2132" priority="2203">
      <formula>AND(BS73&gt;=5,FC73&lt;&gt;0, GetEquPower(C73,BM73, DC73, FR73)=0)</formula>
    </cfRule>
    <cfRule type="expression" dxfId="2131" priority="2204">
      <formula>AND(BS73&gt;=5,FC73&lt;&gt;GetEquPower(C73,BM73, DC73, FR73))</formula>
    </cfRule>
  </conditionalFormatting>
  <conditionalFormatting sqref="FD73">
    <cfRule type="expression" dxfId="2130" priority="2205">
      <formula>AND(BS73&gt;=6,FD73&lt;&gt;0, GetEquPower(C73,BM73, DD73, FR73)=0)</formula>
    </cfRule>
    <cfRule type="expression" dxfId="2129" priority="2206">
      <formula>AND(BS73&gt;=6,FD73&lt;&gt;GetEquPower(C73,BM73, DD73, FR73))</formula>
    </cfRule>
  </conditionalFormatting>
  <conditionalFormatting sqref="FJ73">
    <cfRule type="expression" dxfId="2128" priority="2207">
      <formula>AND(BT73&gt;=5,FJ73&lt;&gt;0, GetEquPower(C73,BN73, DI73, FS73)=0)</formula>
    </cfRule>
    <cfRule type="expression" dxfId="2127" priority="2208">
      <formula>AND(BT73&gt;=5,FJ73&lt;&gt;GetEquPower(C73,BN73, DI73, FS73))</formula>
    </cfRule>
  </conditionalFormatting>
  <conditionalFormatting sqref="FK73">
    <cfRule type="expression" dxfId="2126" priority="2209">
      <formula>AND(BT73&gt;=6,FK73&lt;&gt;0, GetEquPower(C73,BN73, DJ73, FS73)=0)</formula>
    </cfRule>
    <cfRule type="expression" dxfId="2125" priority="2210">
      <formula>AND(BT73&gt;=6,FK73&lt;&gt;GetEquPower(C73,BN73, DJ73, FS73))</formula>
    </cfRule>
  </conditionalFormatting>
  <conditionalFormatting sqref="F74">
    <cfRule type="expression" dxfId="2124" priority="2053">
      <formula>F74&lt;&gt;RIGHT(SUBSTITUTE(E74,".",""),LEN(F74))</formula>
    </cfRule>
  </conditionalFormatting>
  <conditionalFormatting sqref="X74">
    <cfRule type="expression" dxfId="2123" priority="2047">
      <formula xml:space="preserve"> NOT(ISLOGICAL($X$2))</formula>
    </cfRule>
    <cfRule type="expression" dxfId="2122" priority="2052">
      <formula>AND(X74=TRUE,W74=FALSE)</formula>
    </cfRule>
  </conditionalFormatting>
  <conditionalFormatting sqref="Y74">
    <cfRule type="expression" dxfId="2121" priority="2051">
      <formula>OR(AND(X74=FALSE,INT(Y74)&gt;0),AND(X74=TRUE,INT(Y74)&lt;=0))</formula>
    </cfRule>
  </conditionalFormatting>
  <conditionalFormatting sqref="AA74">
    <cfRule type="expression" dxfId="2120" priority="2050">
      <formula>AND(Z74=FALSE,AA74&gt;0)</formula>
    </cfRule>
  </conditionalFormatting>
  <conditionalFormatting sqref="BV74:HY74">
    <cfRule type="containsErrors" dxfId="2119" priority="2049">
      <formula>ISERROR(BV74)</formula>
    </cfRule>
  </conditionalFormatting>
  <conditionalFormatting sqref="W74">
    <cfRule type="expression" dxfId="2118" priority="2048">
      <formula xml:space="preserve"> NOT(ISLOGICAL(W74))</formula>
    </cfRule>
  </conditionalFormatting>
  <conditionalFormatting sqref="Z74">
    <cfRule type="expression" dxfId="2117" priority="2046">
      <formula>NOT(ISLOGICAL($Z$2))</formula>
    </cfRule>
  </conditionalFormatting>
  <conditionalFormatting sqref="AB74">
    <cfRule type="expression" dxfId="2116" priority="2045">
      <formula>NOT(ISLOGICAL($AB$2))</formula>
    </cfRule>
  </conditionalFormatting>
  <conditionalFormatting sqref="AC74">
    <cfRule type="expression" dxfId="2115" priority="2044">
      <formula>NOT(ISLOGICAL($AC$2))</formula>
    </cfRule>
  </conditionalFormatting>
  <conditionalFormatting sqref="B74:BU74">
    <cfRule type="containsErrors" dxfId="2114" priority="2043">
      <formula>ISERROR(B74)</formula>
    </cfRule>
  </conditionalFormatting>
  <conditionalFormatting sqref="I74">
    <cfRule type="expression" dxfId="2113" priority="2042">
      <formula>NOT(ISNUMBER($I$2))</formula>
    </cfRule>
  </conditionalFormatting>
  <conditionalFormatting sqref="D74">
    <cfRule type="expression" dxfId="2112" priority="2041">
      <formula>ISBLANK($D$2)</formula>
    </cfRule>
  </conditionalFormatting>
  <conditionalFormatting sqref="DW74">
    <cfRule type="expression" dxfId="2111" priority="2054">
      <formula>AND(BO74&gt;=1,DW74&lt;&gt;0, GetEquPower(C74,BI74, CA74, FN74)=0)</formula>
    </cfRule>
    <cfRule type="expression" dxfId="2110" priority="2055">
      <formula>AND(BO74&gt;=1,DW74&lt;&gt;GetEquPower(C74,BI74, CA74, FN74))</formula>
    </cfRule>
  </conditionalFormatting>
  <conditionalFormatting sqref="DX74">
    <cfRule type="expression" dxfId="2109" priority="2056">
      <formula>AND(BO74&gt;=2,DX74&lt;&gt;0, GetEquPower(C74,BI74, CB74, FN74)=0)</formula>
    </cfRule>
    <cfRule type="expression" dxfId="2108" priority="2057">
      <formula>AND(BO74&gt;=2,DX74&lt;&gt;GetEquPower(C74,BI74, CB74, FN74))</formula>
    </cfRule>
  </conditionalFormatting>
  <conditionalFormatting sqref="DY74">
    <cfRule type="expression" dxfId="2107" priority="2058">
      <formula>AND(BO74&gt;=3,DY74&lt;&gt;0, GetEquPower(C74,BI74, CC74, FN74)=0)</formula>
    </cfRule>
    <cfRule type="expression" dxfId="2106" priority="2059">
      <formula>AND(BO74&gt;=3,DY74&lt;&gt;GetEquPower(C74,BI74, CC74, FN74))</formula>
    </cfRule>
  </conditionalFormatting>
  <conditionalFormatting sqref="ED74">
    <cfRule type="expression" dxfId="2105" priority="2060">
      <formula>AND(BP74&gt;=1,ED74&lt;&gt;0, GetEquPower(C74,BJ74, CG74, FO74)=0)</formula>
    </cfRule>
    <cfRule type="expression" dxfId="2104" priority="2061">
      <formula>AND(BP74&gt;=1,ED74&lt;&gt;GetEquPower(C74,BJ74, CG74, FO74))</formula>
    </cfRule>
  </conditionalFormatting>
  <conditionalFormatting sqref="EE74">
    <cfRule type="expression" dxfId="2103" priority="2062">
      <formula>AND(BP74&gt;=2,EE74&lt;&gt;0, GetEquPower(C74,BJ74, CH74, FO74)=0)</formula>
    </cfRule>
    <cfRule type="expression" dxfId="2102" priority="2063">
      <formula>AND(BP74&gt;=2,EE74&lt;&gt;GetEquPower(C74,BJ74, CH74, FO74))</formula>
    </cfRule>
  </conditionalFormatting>
  <conditionalFormatting sqref="EF74">
    <cfRule type="expression" dxfId="2101" priority="2064">
      <formula>AND(BP74&gt;=3,EF74&lt;&gt;0, GetEquPower(C74,BJ74, CI74, FO74)=0)</formula>
    </cfRule>
    <cfRule type="expression" dxfId="2100" priority="2065">
      <formula>AND(BP74&gt;=3,EF74&lt;&gt;GetEquPower(C74,BJ74, CI74, FO74))</formula>
    </cfRule>
  </conditionalFormatting>
  <conditionalFormatting sqref="EK74">
    <cfRule type="expression" dxfId="2099" priority="2066">
      <formula>AND(BQ74&gt;=1,EK74&lt;&gt;0, GetEquPower(C74,BK74, CM74, FP74)=0)</formula>
    </cfRule>
    <cfRule type="expression" dxfId="2098" priority="2067">
      <formula>AND(BQ74&gt;=1,EK74&lt;&gt;GetEquPower(C74,BK74, CM74, FP74))</formula>
    </cfRule>
  </conditionalFormatting>
  <conditionalFormatting sqref="EL74">
    <cfRule type="expression" dxfId="2097" priority="2068">
      <formula>AND(BQ74&gt;=2,EL74&lt;&gt;0, GetEquPower(C74,BK74, CN74, FP74)=0)</formula>
    </cfRule>
    <cfRule type="expression" dxfId="2096" priority="2069">
      <formula xml:space="preserve"> AND(BQ74&gt;=2,EL74&lt;&gt;GetEquPower(C74,BK74, CN74, FP74))</formula>
    </cfRule>
  </conditionalFormatting>
  <conditionalFormatting sqref="EM74">
    <cfRule type="expression" dxfId="2095" priority="2070">
      <formula>AND(BQ74&gt;=3,EM74&lt;&gt;0, GetEquPower(C74,BK74, CO74, FP74)=0)</formula>
    </cfRule>
    <cfRule type="expression" dxfId="2094" priority="2071">
      <formula xml:space="preserve"> AND(BQ74&gt;=3,EM74&lt;&gt;GetEquPower(C74,BK74, CO74, FP74))</formula>
    </cfRule>
  </conditionalFormatting>
  <conditionalFormatting sqref="ER74">
    <cfRule type="expression" dxfId="2093" priority="2072">
      <formula>AND(BR74&gt;=1,ER74&lt;&gt;0, GetEquPower(C74,BL74, CS74, FQ74)=0)</formula>
    </cfRule>
    <cfRule type="expression" dxfId="2092" priority="2073">
      <formula>AND(BR74&gt;=1,ER74&lt;&gt;GetEquPower(C74,BL74, CS74, FQ74))</formula>
    </cfRule>
  </conditionalFormatting>
  <conditionalFormatting sqref="ES74">
    <cfRule type="expression" dxfId="2091" priority="2074">
      <formula>AND(BR74&gt;=2,ES74&lt;&gt;0, GetEquPower(C74,BL74, CT74, FQ74)=0)</formula>
    </cfRule>
    <cfRule type="expression" dxfId="2090" priority="2075">
      <formula>AND(BR74&gt;=2,ES74&lt;&gt;GetEquPower(C74,BL74, CT74, FQ74))</formula>
    </cfRule>
  </conditionalFormatting>
  <conditionalFormatting sqref="ET74">
    <cfRule type="expression" dxfId="2089" priority="2076">
      <formula>AND(BR74&gt;=3,ET74&lt;&gt;0, GetEquPower(C74,BL74, CU74, FQ74)=0)</formula>
    </cfRule>
    <cfRule type="expression" dxfId="2088" priority="2077">
      <formula>AND(BR74&gt;=3,ET74&lt;&gt;GetEquPower(C74,BL74, CU74, FQ74))</formula>
    </cfRule>
  </conditionalFormatting>
  <conditionalFormatting sqref="EY74">
    <cfRule type="expression" dxfId="2087" priority="2078">
      <formula>AND(BS74&gt;=1,EY74&lt;&gt;0, GetEquPower(C74,BM74, CY74, FR74)=0)</formula>
    </cfRule>
    <cfRule type="expression" dxfId="2086" priority="2079">
      <formula>AND(BS74&gt;=1,EY74&lt;&gt;GetEquPower(C74,BM74, CY74, FR74))</formula>
    </cfRule>
  </conditionalFormatting>
  <conditionalFormatting sqref="EZ74">
    <cfRule type="expression" dxfId="2085" priority="2080">
      <formula>AND(BS74&gt;=2,EZ74&lt;&gt;0, GetEquPower(C74,BM74, CZ74, FR74)=0)</formula>
    </cfRule>
    <cfRule type="expression" dxfId="2084" priority="2081">
      <formula>AND(BS74&gt;=2,EZ74&lt;&gt;GetEquPower(C74,BM74, CZ74, FR74))</formula>
    </cfRule>
  </conditionalFormatting>
  <conditionalFormatting sqref="FA74">
    <cfRule type="expression" dxfId="2083" priority="2082">
      <formula>AND(BS74&gt;=3,FA74&lt;&gt;0, GetEquPower(C74,BM74, DA74, FR74)=0)</formula>
    </cfRule>
    <cfRule type="expression" dxfId="2082" priority="2083">
      <formula>AND(BS74&gt;=3,FA74&lt;&gt;GetEquPower(C74,BM74, DA74, FR74))</formula>
    </cfRule>
  </conditionalFormatting>
  <conditionalFormatting sqref="FF74">
    <cfRule type="expression" dxfId="2081" priority="2084">
      <formula>AND(BT74&gt;=1,FF74&lt;&gt;0, GetEquPower(C74,BN74, DE74, FS74)=0)</formula>
    </cfRule>
    <cfRule type="expression" dxfId="2080" priority="2085">
      <formula>AND(BT74&gt;=1,FF74&lt;&gt;GetEquPower(C74,BN74, DE74, FS74))</formula>
    </cfRule>
  </conditionalFormatting>
  <conditionalFormatting sqref="FG74">
    <cfRule type="expression" dxfId="2079" priority="2086">
      <formula>AND(BT74&gt;=2,FG74&lt;&gt;0, GetEquPower(C74,BN74, DF74, FS74)=0)</formula>
    </cfRule>
    <cfRule type="expression" dxfId="2078" priority="2087">
      <formula>AND(BT74&gt;=2,FG74&lt;&gt;GetEquPower(C74,BN74, DF74, FS74))</formula>
    </cfRule>
  </conditionalFormatting>
  <conditionalFormatting sqref="FH74">
    <cfRule type="expression" dxfId="2077" priority="2088">
      <formula>AND(BT74&gt;=3,FH74&lt;&gt;0, GetEquPower(C74,BN74, DG74, FS74)=0)</formula>
    </cfRule>
    <cfRule type="expression" dxfId="2076" priority="2089">
      <formula>AND(BT74&gt;=3,FH74&lt;&gt;GetEquPower(C74,BN74, DG74, FS74))</formula>
    </cfRule>
  </conditionalFormatting>
  <conditionalFormatting sqref="DZ74">
    <cfRule type="expression" dxfId="2075" priority="2090">
      <formula>AND(BO74&gt;=4,DZ74&lt;&gt;0, GetEquPower(C74,BI74, CD74, FN74)=0)</formula>
    </cfRule>
    <cfRule type="expression" dxfId="2074" priority="2091">
      <formula>AND(BO74&gt;=4, DZ74&lt;&gt;GetEquPower(C74,BI74, CD74, FN74))</formula>
    </cfRule>
  </conditionalFormatting>
  <conditionalFormatting sqref="EG74">
    <cfRule type="expression" dxfId="2073" priority="2092">
      <formula>AND(BP74&gt;=4,EG74&lt;&gt;0, GetEquPower(C74,BJ74, CJ74, FO74)=0)</formula>
    </cfRule>
    <cfRule type="expression" dxfId="2072" priority="2093">
      <formula>AND(BP74&gt;=4,EG74&lt;&gt;GetEquPower(C74,BJ74, CJ74, FO74))</formula>
    </cfRule>
  </conditionalFormatting>
  <conditionalFormatting sqref="EN74">
    <cfRule type="expression" dxfId="2071" priority="2094">
      <formula>AND(BQ74&gt;=4,EN74&lt;&gt;0, GetEquPower(C74,BK74, CP74, FP74)=0)</formula>
    </cfRule>
    <cfRule type="expression" dxfId="2070" priority="2095">
      <formula xml:space="preserve"> AND(BQ74&gt;=4,EN74&lt;&gt;GetEquPower(C74,BK74, CP74, FP74))</formula>
    </cfRule>
  </conditionalFormatting>
  <conditionalFormatting sqref="EU74">
    <cfRule type="expression" dxfId="2069" priority="2096">
      <formula>AND(BR74&gt;=4,EU74&lt;&gt;0, GetEquPower(C74,BL74, CV74, FQ74)=0)</formula>
    </cfRule>
    <cfRule type="expression" dxfId="2068" priority="2097">
      <formula>AND(BR74&gt;=4,EU74&lt;&gt;GetEquPower(C74,BL74, CV74, FQ74))</formula>
    </cfRule>
  </conditionalFormatting>
  <conditionalFormatting sqref="FB74">
    <cfRule type="expression" dxfId="2067" priority="2098">
      <formula>AND(BS74&gt;=4,FB74&lt;&gt;0, GetEquPower(C74,BM74, DB74, FR74)=0)</formula>
    </cfRule>
    <cfRule type="expression" dxfId="2066" priority="2099">
      <formula>AND(BS74&gt;=4,FB74&lt;&gt;GetEquPower(C74,BM74, DB74, FR74))</formula>
    </cfRule>
  </conditionalFormatting>
  <conditionalFormatting sqref="FI74">
    <cfRule type="expression" dxfId="2065" priority="2100">
      <formula>AND(BT74&gt;=4,FI74&lt;&gt;0, GetEquPower(C74,BN74, DH74, FS74)=0)</formula>
    </cfRule>
    <cfRule type="expression" dxfId="2064" priority="2101">
      <formula>AND(BT74&gt;=4,FI74&lt;&gt;GetEquPower(C74,BN74, DH74, FS74))</formula>
    </cfRule>
  </conditionalFormatting>
  <conditionalFormatting sqref="EA74">
    <cfRule type="expression" dxfId="2063" priority="2102">
      <formula>AND(BO74&gt;=5,EA74&lt;&gt;0, GetEquPower(C74,BI74, CE74, FN74)=0)</formula>
    </cfRule>
    <cfRule type="expression" dxfId="2062" priority="2103">
      <formula>AND(BO74&gt;=5, EA74&lt;&gt;GetEquPower(C74,BI74, CE74, FN74))</formula>
    </cfRule>
  </conditionalFormatting>
  <conditionalFormatting sqref="EB74">
    <cfRule type="expression" dxfId="2061" priority="2104">
      <formula>AND(BO74&gt;=6,EB74&lt;&gt;0, GetEquPower(C74,BI74, CF74, FN74)=0)</formula>
    </cfRule>
    <cfRule type="expression" dxfId="2060" priority="2105">
      <formula>AND(BO74&gt;=6, EB74&lt;&gt;GetEquPower(C74,BI74, CF74, FN74))</formula>
    </cfRule>
  </conditionalFormatting>
  <conditionalFormatting sqref="EH74">
    <cfRule type="expression" dxfId="2059" priority="2106">
      <formula>AND(BP74&gt;=5,EH74&lt;&gt;0, GetEquPower(C74,BJ74, CK74, FO74)=0)</formula>
    </cfRule>
    <cfRule type="expression" dxfId="2058" priority="2107">
      <formula>AND(BP74&gt;=5,EH74&lt;&gt;GetEquPower(C74,BJ74, CK74, FO74))</formula>
    </cfRule>
  </conditionalFormatting>
  <conditionalFormatting sqref="EI74">
    <cfRule type="expression" dxfId="2057" priority="2108">
      <formula>AND(BP74&gt;=6,EI74&lt;&gt;0, GetEquPower(C74,BJ74, CL74, FO74)=0)</formula>
    </cfRule>
    <cfRule type="expression" dxfId="2056" priority="2109">
      <formula>AND(BP74&gt;=6,EI74&lt;&gt;GetEquPower(C74,BJ74, CL74, FO74))</formula>
    </cfRule>
  </conditionalFormatting>
  <conditionalFormatting sqref="EO74">
    <cfRule type="expression" dxfId="2055" priority="2110">
      <formula>AND(BQ74&gt;=5,EO74&lt;&gt;0, GetEquPower(C74,BK74, CQ74, FP74)=0)</formula>
    </cfRule>
    <cfRule type="expression" dxfId="2054" priority="2111">
      <formula xml:space="preserve"> AND(BQ74&gt;=5,EO74&lt;&gt;GetEquPower(C74,BK74, CQ74, FP74))</formula>
    </cfRule>
  </conditionalFormatting>
  <conditionalFormatting sqref="EP74">
    <cfRule type="expression" dxfId="2053" priority="2112">
      <formula>AND(BQ74&gt;=6,EP74&lt;&gt;0, GetEquPower(C74,BK74, CR74, FP74)=0)</formula>
    </cfRule>
    <cfRule type="expression" dxfId="2052" priority="2113">
      <formula xml:space="preserve"> AND(BQ74&gt;=6,EP74&lt;&gt;GetEquPower(C74,BK74, CR74, FP74))</formula>
    </cfRule>
  </conditionalFormatting>
  <conditionalFormatting sqref="EV74">
    <cfRule type="expression" dxfId="2051" priority="2114">
      <formula>AND(BR74&gt;=5,EV74&lt;&gt;0, GetEquPower(C74,BL74, CW74, FQ74)=0)</formula>
    </cfRule>
    <cfRule type="expression" dxfId="2050" priority="2115">
      <formula>AND(BR74&gt;=5,EV74&lt;&gt;GetEquPower(C74,BL74, CW74, FQ74))</formula>
    </cfRule>
  </conditionalFormatting>
  <conditionalFormatting sqref="EW74">
    <cfRule type="expression" dxfId="2049" priority="2116">
      <formula>AND(BR74&gt;=6,EW74&lt;&gt;0, GetEquPower(C74,BL74, CX74, FQ74)=0)</formula>
    </cfRule>
    <cfRule type="expression" dxfId="2048" priority="2117">
      <formula>AND(BR74&gt;=6,EW74&lt;&gt;GetEquPower(C74,BL74, CX74, FQ74))</formula>
    </cfRule>
  </conditionalFormatting>
  <conditionalFormatting sqref="FC74">
    <cfRule type="expression" dxfId="2047" priority="2118">
      <formula>AND(BS74&gt;=5,FC74&lt;&gt;0, GetEquPower(C74,BM74, DC74, FR74)=0)</formula>
    </cfRule>
    <cfRule type="expression" dxfId="2046" priority="2119">
      <formula>AND(BS74&gt;=5,FC74&lt;&gt;GetEquPower(C74,BM74, DC74, FR74))</formula>
    </cfRule>
  </conditionalFormatting>
  <conditionalFormatting sqref="FD74">
    <cfRule type="expression" dxfId="2045" priority="2120">
      <formula>AND(BS74&gt;=6,FD74&lt;&gt;0, GetEquPower(C74,BM74, DD74, FR74)=0)</formula>
    </cfRule>
    <cfRule type="expression" dxfId="2044" priority="2121">
      <formula>AND(BS74&gt;=6,FD74&lt;&gt;GetEquPower(C74,BM74, DD74, FR74))</formula>
    </cfRule>
  </conditionalFormatting>
  <conditionalFormatting sqref="FJ74">
    <cfRule type="expression" dxfId="2043" priority="2122">
      <formula>AND(BT74&gt;=5,FJ74&lt;&gt;0, GetEquPower(C74,BN74, DI74, FS74)=0)</formula>
    </cfRule>
    <cfRule type="expression" dxfId="2042" priority="2123">
      <formula>AND(BT74&gt;=5,FJ74&lt;&gt;GetEquPower(C74,BN74, DI74, FS74))</formula>
    </cfRule>
  </conditionalFormatting>
  <conditionalFormatting sqref="FK74">
    <cfRule type="expression" dxfId="2041" priority="2124">
      <formula>AND(BT74&gt;=6,FK74&lt;&gt;0, GetEquPower(C74,BN74, DJ74, FS74)=0)</formula>
    </cfRule>
    <cfRule type="expression" dxfId="2040" priority="2125">
      <formula>AND(BT74&gt;=6,FK74&lt;&gt;GetEquPower(C74,BN74, DJ74, FS74))</formula>
    </cfRule>
  </conditionalFormatting>
  <conditionalFormatting sqref="F75">
    <cfRule type="expression" dxfId="2039" priority="1968">
      <formula>F75&lt;&gt;RIGHT(SUBSTITUTE(E75,".",""),LEN(F75))</formula>
    </cfRule>
  </conditionalFormatting>
  <conditionalFormatting sqref="X75">
    <cfRule type="expression" dxfId="2038" priority="1962">
      <formula xml:space="preserve"> NOT(ISLOGICAL($X$2))</formula>
    </cfRule>
    <cfRule type="expression" dxfId="2037" priority="1967">
      <formula>AND(X75=TRUE,W75=FALSE)</formula>
    </cfRule>
  </conditionalFormatting>
  <conditionalFormatting sqref="Y75">
    <cfRule type="expression" dxfId="2036" priority="1966">
      <formula>OR(AND(X75=FALSE,INT(Y75)&gt;0),AND(X75=TRUE,INT(Y75)&lt;=0))</formula>
    </cfRule>
  </conditionalFormatting>
  <conditionalFormatting sqref="AA75">
    <cfRule type="expression" dxfId="2035" priority="1965">
      <formula>AND(Z75=FALSE,AA75&gt;0)</formula>
    </cfRule>
  </conditionalFormatting>
  <conditionalFormatting sqref="BV75:HY75">
    <cfRule type="containsErrors" dxfId="2034" priority="1964">
      <formula>ISERROR(BV75)</formula>
    </cfRule>
  </conditionalFormatting>
  <conditionalFormatting sqref="W75">
    <cfRule type="expression" dxfId="2033" priority="1963">
      <formula xml:space="preserve"> NOT(ISLOGICAL(W75))</formula>
    </cfRule>
  </conditionalFormatting>
  <conditionalFormatting sqref="Z75">
    <cfRule type="expression" dxfId="2032" priority="1961">
      <formula>NOT(ISLOGICAL($Z$2))</formula>
    </cfRule>
  </conditionalFormatting>
  <conditionalFormatting sqref="AB75">
    <cfRule type="expression" dxfId="2031" priority="1960">
      <formula>NOT(ISLOGICAL($AB$2))</formula>
    </cfRule>
  </conditionalFormatting>
  <conditionalFormatting sqref="AC75">
    <cfRule type="expression" dxfId="2030" priority="1959">
      <formula>NOT(ISLOGICAL($AC$2))</formula>
    </cfRule>
  </conditionalFormatting>
  <conditionalFormatting sqref="B75:BU75">
    <cfRule type="containsErrors" dxfId="2029" priority="1958">
      <formula>ISERROR(B75)</formula>
    </cfRule>
  </conditionalFormatting>
  <conditionalFormatting sqref="I75">
    <cfRule type="expression" dxfId="2028" priority="1957">
      <formula>NOT(ISNUMBER($I$2))</formula>
    </cfRule>
  </conditionalFormatting>
  <conditionalFormatting sqref="D75">
    <cfRule type="expression" dxfId="2027" priority="1956">
      <formula>ISBLANK($D$2)</formula>
    </cfRule>
  </conditionalFormatting>
  <conditionalFormatting sqref="DW75">
    <cfRule type="expression" dxfId="2026" priority="1969">
      <formula>AND(BO75&gt;=1,DW75&lt;&gt;0, GetEquPower(C75,BI75, CA75, FN75)=0)</formula>
    </cfRule>
    <cfRule type="expression" dxfId="2025" priority="1970">
      <formula>AND(BO75&gt;=1,DW75&lt;&gt;GetEquPower(C75,BI75, CA75, FN75))</formula>
    </cfRule>
  </conditionalFormatting>
  <conditionalFormatting sqref="DX75">
    <cfRule type="expression" dxfId="2024" priority="1971">
      <formula>AND(BO75&gt;=2,DX75&lt;&gt;0, GetEquPower(C75,BI75, CB75, FN75)=0)</formula>
    </cfRule>
    <cfRule type="expression" dxfId="2023" priority="1972">
      <formula>AND(BO75&gt;=2,DX75&lt;&gt;GetEquPower(C75,BI75, CB75, FN75))</formula>
    </cfRule>
  </conditionalFormatting>
  <conditionalFormatting sqref="DY75">
    <cfRule type="expression" dxfId="2022" priority="1973">
      <formula>AND(BO75&gt;=3,DY75&lt;&gt;0, GetEquPower(C75,BI75, CC75, FN75)=0)</formula>
    </cfRule>
    <cfRule type="expression" dxfId="2021" priority="1974">
      <formula>AND(BO75&gt;=3,DY75&lt;&gt;GetEquPower(C75,BI75, CC75, FN75))</formula>
    </cfRule>
  </conditionalFormatting>
  <conditionalFormatting sqref="ED75">
    <cfRule type="expression" dxfId="2020" priority="1975">
      <formula>AND(BP75&gt;=1,ED75&lt;&gt;0, GetEquPower(C75,BJ75, CG75, FO75)=0)</formula>
    </cfRule>
    <cfRule type="expression" dxfId="2019" priority="1976">
      <formula>AND(BP75&gt;=1,ED75&lt;&gt;GetEquPower(C75,BJ75, CG75, FO75))</formula>
    </cfRule>
  </conditionalFormatting>
  <conditionalFormatting sqref="EE75">
    <cfRule type="expression" dxfId="2018" priority="1977">
      <formula>AND(BP75&gt;=2,EE75&lt;&gt;0, GetEquPower(C75,BJ75, CH75, FO75)=0)</formula>
    </cfRule>
    <cfRule type="expression" dxfId="2017" priority="1978">
      <formula>AND(BP75&gt;=2,EE75&lt;&gt;GetEquPower(C75,BJ75, CH75, FO75))</formula>
    </cfRule>
  </conditionalFormatting>
  <conditionalFormatting sqref="EF75">
    <cfRule type="expression" dxfId="2016" priority="1979">
      <formula>AND(BP75&gt;=3,EF75&lt;&gt;0, GetEquPower(C75,BJ75, CI75, FO75)=0)</formula>
    </cfRule>
    <cfRule type="expression" dxfId="2015" priority="1980">
      <formula>AND(BP75&gt;=3,EF75&lt;&gt;GetEquPower(C75,BJ75, CI75, FO75))</formula>
    </cfRule>
  </conditionalFormatting>
  <conditionalFormatting sqref="EK75">
    <cfRule type="expression" dxfId="2014" priority="1981">
      <formula>AND(BQ75&gt;=1,EK75&lt;&gt;0, GetEquPower(C75,BK75, CM75, FP75)=0)</formula>
    </cfRule>
    <cfRule type="expression" dxfId="2013" priority="1982">
      <formula>AND(BQ75&gt;=1,EK75&lt;&gt;GetEquPower(C75,BK75, CM75, FP75))</formula>
    </cfRule>
  </conditionalFormatting>
  <conditionalFormatting sqref="EL75">
    <cfRule type="expression" dxfId="2012" priority="1983">
      <formula>AND(BQ75&gt;=2,EL75&lt;&gt;0, GetEquPower(C75,BK75, CN75, FP75)=0)</formula>
    </cfRule>
    <cfRule type="expression" dxfId="2011" priority="1984">
      <formula xml:space="preserve"> AND(BQ75&gt;=2,EL75&lt;&gt;GetEquPower(C75,BK75, CN75, FP75))</formula>
    </cfRule>
  </conditionalFormatting>
  <conditionalFormatting sqref="EM75">
    <cfRule type="expression" dxfId="2010" priority="1985">
      <formula>AND(BQ75&gt;=3,EM75&lt;&gt;0, GetEquPower(C75,BK75, CO75, FP75)=0)</formula>
    </cfRule>
    <cfRule type="expression" dxfId="2009" priority="1986">
      <formula xml:space="preserve"> AND(BQ75&gt;=3,EM75&lt;&gt;GetEquPower(C75,BK75, CO75, FP75))</formula>
    </cfRule>
  </conditionalFormatting>
  <conditionalFormatting sqref="ER75">
    <cfRule type="expression" dxfId="2008" priority="1987">
      <formula>AND(BR75&gt;=1,ER75&lt;&gt;0, GetEquPower(C75,BL75, CS75, FQ75)=0)</formula>
    </cfRule>
    <cfRule type="expression" dxfId="2007" priority="1988">
      <formula>AND(BR75&gt;=1,ER75&lt;&gt;GetEquPower(C75,BL75, CS75, FQ75))</formula>
    </cfRule>
  </conditionalFormatting>
  <conditionalFormatting sqref="ES75">
    <cfRule type="expression" dxfId="2006" priority="1989">
      <formula>AND(BR75&gt;=2,ES75&lt;&gt;0, GetEquPower(C75,BL75, CT75, FQ75)=0)</formula>
    </cfRule>
    <cfRule type="expression" dxfId="2005" priority="1990">
      <formula>AND(BR75&gt;=2,ES75&lt;&gt;GetEquPower(C75,BL75, CT75, FQ75))</formula>
    </cfRule>
  </conditionalFormatting>
  <conditionalFormatting sqref="ET75">
    <cfRule type="expression" dxfId="2004" priority="1991">
      <formula>AND(BR75&gt;=3,ET75&lt;&gt;0, GetEquPower(C75,BL75, CU75, FQ75)=0)</formula>
    </cfRule>
    <cfRule type="expression" dxfId="2003" priority="1992">
      <formula>AND(BR75&gt;=3,ET75&lt;&gt;GetEquPower(C75,BL75, CU75, FQ75))</formula>
    </cfRule>
  </conditionalFormatting>
  <conditionalFormatting sqref="EY75">
    <cfRule type="expression" dxfId="2002" priority="1993">
      <formula>AND(BS75&gt;=1,EY75&lt;&gt;0, GetEquPower(C75,BM75, CY75, FR75)=0)</formula>
    </cfRule>
    <cfRule type="expression" dxfId="2001" priority="1994">
      <formula>AND(BS75&gt;=1,EY75&lt;&gt;GetEquPower(C75,BM75, CY75, FR75))</formula>
    </cfRule>
  </conditionalFormatting>
  <conditionalFormatting sqref="EZ75">
    <cfRule type="expression" dxfId="2000" priority="1995">
      <formula>AND(BS75&gt;=2,EZ75&lt;&gt;0, GetEquPower(C75,BM75, CZ75, FR75)=0)</formula>
    </cfRule>
    <cfRule type="expression" dxfId="1999" priority="1996">
      <formula>AND(BS75&gt;=2,EZ75&lt;&gt;GetEquPower(C75,BM75, CZ75, FR75))</formula>
    </cfRule>
  </conditionalFormatting>
  <conditionalFormatting sqref="FA75">
    <cfRule type="expression" dxfId="1998" priority="1997">
      <formula>AND(BS75&gt;=3,FA75&lt;&gt;0, GetEquPower(C75,BM75, DA75, FR75)=0)</formula>
    </cfRule>
    <cfRule type="expression" dxfId="1997" priority="1998">
      <formula>AND(BS75&gt;=3,FA75&lt;&gt;GetEquPower(C75,BM75, DA75, FR75))</formula>
    </cfRule>
  </conditionalFormatting>
  <conditionalFormatting sqref="FF75">
    <cfRule type="expression" dxfId="1996" priority="1999">
      <formula>AND(BT75&gt;=1,FF75&lt;&gt;0, GetEquPower(C75,BN75, DE75, FS75)=0)</formula>
    </cfRule>
    <cfRule type="expression" dxfId="1995" priority="2000">
      <formula>AND(BT75&gt;=1,FF75&lt;&gt;GetEquPower(C75,BN75, DE75, FS75))</formula>
    </cfRule>
  </conditionalFormatting>
  <conditionalFormatting sqref="FG75">
    <cfRule type="expression" dxfId="1994" priority="2001">
      <formula>AND(BT75&gt;=2,FG75&lt;&gt;0, GetEquPower(C75,BN75, DF75, FS75)=0)</formula>
    </cfRule>
    <cfRule type="expression" dxfId="1993" priority="2002">
      <formula>AND(BT75&gt;=2,FG75&lt;&gt;GetEquPower(C75,BN75, DF75, FS75))</formula>
    </cfRule>
  </conditionalFormatting>
  <conditionalFormatting sqref="FH75">
    <cfRule type="expression" dxfId="1992" priority="2003">
      <formula>AND(BT75&gt;=3,FH75&lt;&gt;0, GetEquPower(C75,BN75, DG75, FS75)=0)</formula>
    </cfRule>
    <cfRule type="expression" dxfId="1991" priority="2004">
      <formula>AND(BT75&gt;=3,FH75&lt;&gt;GetEquPower(C75,BN75, DG75, FS75))</formula>
    </cfRule>
  </conditionalFormatting>
  <conditionalFormatting sqref="DZ75">
    <cfRule type="expression" dxfId="1990" priority="2005">
      <formula>AND(BO75&gt;=4,DZ75&lt;&gt;0, GetEquPower(C75,BI75, CD75, FN75)=0)</formula>
    </cfRule>
    <cfRule type="expression" dxfId="1989" priority="2006">
      <formula>AND(BO75&gt;=4, DZ75&lt;&gt;GetEquPower(C75,BI75, CD75, FN75))</formula>
    </cfRule>
  </conditionalFormatting>
  <conditionalFormatting sqref="EG75">
    <cfRule type="expression" dxfId="1988" priority="2007">
      <formula>AND(BP75&gt;=4,EG75&lt;&gt;0, GetEquPower(C75,BJ75, CJ75, FO75)=0)</formula>
    </cfRule>
    <cfRule type="expression" dxfId="1987" priority="2008">
      <formula>AND(BP75&gt;=4,EG75&lt;&gt;GetEquPower(C75,BJ75, CJ75, FO75))</formula>
    </cfRule>
  </conditionalFormatting>
  <conditionalFormatting sqref="EN75">
    <cfRule type="expression" dxfId="1986" priority="2009">
      <formula>AND(BQ75&gt;=4,EN75&lt;&gt;0, GetEquPower(C75,BK75, CP75, FP75)=0)</formula>
    </cfRule>
    <cfRule type="expression" dxfId="1985" priority="2010">
      <formula xml:space="preserve"> AND(BQ75&gt;=4,EN75&lt;&gt;GetEquPower(C75,BK75, CP75, FP75))</formula>
    </cfRule>
  </conditionalFormatting>
  <conditionalFormatting sqref="EU75">
    <cfRule type="expression" dxfId="1984" priority="2011">
      <formula>AND(BR75&gt;=4,EU75&lt;&gt;0, GetEquPower(C75,BL75, CV75, FQ75)=0)</formula>
    </cfRule>
    <cfRule type="expression" dxfId="1983" priority="2012">
      <formula>AND(BR75&gt;=4,EU75&lt;&gt;GetEquPower(C75,BL75, CV75, FQ75))</formula>
    </cfRule>
  </conditionalFormatting>
  <conditionalFormatting sqref="FB75">
    <cfRule type="expression" dxfId="1982" priority="2013">
      <formula>AND(BS75&gt;=4,FB75&lt;&gt;0, GetEquPower(C75,BM75, DB75, FR75)=0)</formula>
    </cfRule>
    <cfRule type="expression" dxfId="1981" priority="2014">
      <formula>AND(BS75&gt;=4,FB75&lt;&gt;GetEquPower(C75,BM75, DB75, FR75))</formula>
    </cfRule>
  </conditionalFormatting>
  <conditionalFormatting sqref="FI75">
    <cfRule type="expression" dxfId="1980" priority="2015">
      <formula>AND(BT75&gt;=4,FI75&lt;&gt;0, GetEquPower(C75,BN75, DH75, FS75)=0)</formula>
    </cfRule>
    <cfRule type="expression" dxfId="1979" priority="2016">
      <formula>AND(BT75&gt;=4,FI75&lt;&gt;GetEquPower(C75,BN75, DH75, FS75))</formula>
    </cfRule>
  </conditionalFormatting>
  <conditionalFormatting sqref="EA75">
    <cfRule type="expression" dxfId="1978" priority="2017">
      <formula>AND(BO75&gt;=5,EA75&lt;&gt;0, GetEquPower(C75,BI75, CE75, FN75)=0)</formula>
    </cfRule>
    <cfRule type="expression" dxfId="1977" priority="2018">
      <formula>AND(BO75&gt;=5, EA75&lt;&gt;GetEquPower(C75,BI75, CE75, FN75))</formula>
    </cfRule>
  </conditionalFormatting>
  <conditionalFormatting sqref="EB75">
    <cfRule type="expression" dxfId="1976" priority="2019">
      <formula>AND(BO75&gt;=6,EB75&lt;&gt;0, GetEquPower(C75,BI75, CF75, FN75)=0)</formula>
    </cfRule>
    <cfRule type="expression" dxfId="1975" priority="2020">
      <formula>AND(BO75&gt;=6, EB75&lt;&gt;GetEquPower(C75,BI75, CF75, FN75))</formula>
    </cfRule>
  </conditionalFormatting>
  <conditionalFormatting sqref="EH75">
    <cfRule type="expression" dxfId="1974" priority="2021">
      <formula>AND(BP75&gt;=5,EH75&lt;&gt;0, GetEquPower(C75,BJ75, CK75, FO75)=0)</formula>
    </cfRule>
    <cfRule type="expression" dxfId="1973" priority="2022">
      <formula>AND(BP75&gt;=5,EH75&lt;&gt;GetEquPower(C75,BJ75, CK75, FO75))</formula>
    </cfRule>
  </conditionalFormatting>
  <conditionalFormatting sqref="EI75">
    <cfRule type="expression" dxfId="1972" priority="2023">
      <formula>AND(BP75&gt;=6,EI75&lt;&gt;0, GetEquPower(C75,BJ75, CL75, FO75)=0)</formula>
    </cfRule>
    <cfRule type="expression" dxfId="1971" priority="2024">
      <formula>AND(BP75&gt;=6,EI75&lt;&gt;GetEquPower(C75,BJ75, CL75, FO75))</formula>
    </cfRule>
  </conditionalFormatting>
  <conditionalFormatting sqref="EO75">
    <cfRule type="expression" dxfId="1970" priority="2025">
      <formula>AND(BQ75&gt;=5,EO75&lt;&gt;0, GetEquPower(C75,BK75, CQ75, FP75)=0)</formula>
    </cfRule>
    <cfRule type="expression" dxfId="1969" priority="2026">
      <formula xml:space="preserve"> AND(BQ75&gt;=5,EO75&lt;&gt;GetEquPower(C75,BK75, CQ75, FP75))</formula>
    </cfRule>
  </conditionalFormatting>
  <conditionalFormatting sqref="EP75">
    <cfRule type="expression" dxfId="1968" priority="2027">
      <formula>AND(BQ75&gt;=6,EP75&lt;&gt;0, GetEquPower(C75,BK75, CR75, FP75)=0)</formula>
    </cfRule>
    <cfRule type="expression" dxfId="1967" priority="2028">
      <formula xml:space="preserve"> AND(BQ75&gt;=6,EP75&lt;&gt;GetEquPower(C75,BK75, CR75, FP75))</formula>
    </cfRule>
  </conditionalFormatting>
  <conditionalFormatting sqref="EV75">
    <cfRule type="expression" dxfId="1966" priority="2029">
      <formula>AND(BR75&gt;=5,EV75&lt;&gt;0, GetEquPower(C75,BL75, CW75, FQ75)=0)</formula>
    </cfRule>
    <cfRule type="expression" dxfId="1965" priority="2030">
      <formula>AND(BR75&gt;=5,EV75&lt;&gt;GetEquPower(C75,BL75, CW75, FQ75))</formula>
    </cfRule>
  </conditionalFormatting>
  <conditionalFormatting sqref="EW75">
    <cfRule type="expression" dxfId="1964" priority="2031">
      <formula>AND(BR75&gt;=6,EW75&lt;&gt;0, GetEquPower(C75,BL75, CX75, FQ75)=0)</formula>
    </cfRule>
    <cfRule type="expression" dxfId="1963" priority="2032">
      <formula>AND(BR75&gt;=6,EW75&lt;&gt;GetEquPower(C75,BL75, CX75, FQ75))</formula>
    </cfRule>
  </conditionalFormatting>
  <conditionalFormatting sqref="FC75">
    <cfRule type="expression" dxfId="1962" priority="2033">
      <formula>AND(BS75&gt;=5,FC75&lt;&gt;0, GetEquPower(C75,BM75, DC75, FR75)=0)</formula>
    </cfRule>
    <cfRule type="expression" dxfId="1961" priority="2034">
      <formula>AND(BS75&gt;=5,FC75&lt;&gt;GetEquPower(C75,BM75, DC75, FR75))</formula>
    </cfRule>
  </conditionalFormatting>
  <conditionalFormatting sqref="FD75">
    <cfRule type="expression" dxfId="1960" priority="2035">
      <formula>AND(BS75&gt;=6,FD75&lt;&gt;0, GetEquPower(C75,BM75, DD75, FR75)=0)</formula>
    </cfRule>
    <cfRule type="expression" dxfId="1959" priority="2036">
      <formula>AND(BS75&gt;=6,FD75&lt;&gt;GetEquPower(C75,BM75, DD75, FR75))</formula>
    </cfRule>
  </conditionalFormatting>
  <conditionalFormatting sqref="FJ75">
    <cfRule type="expression" dxfId="1958" priority="2037">
      <formula>AND(BT75&gt;=5,FJ75&lt;&gt;0, GetEquPower(C75,BN75, DI75, FS75)=0)</formula>
    </cfRule>
    <cfRule type="expression" dxfId="1957" priority="2038">
      <formula>AND(BT75&gt;=5,FJ75&lt;&gt;GetEquPower(C75,BN75, DI75, FS75))</formula>
    </cfRule>
  </conditionalFormatting>
  <conditionalFormatting sqref="FK75">
    <cfRule type="expression" dxfId="1956" priority="2039">
      <formula>AND(BT75&gt;=6,FK75&lt;&gt;0, GetEquPower(C75,BN75, DJ75, FS75)=0)</formula>
    </cfRule>
    <cfRule type="expression" dxfId="1955" priority="2040">
      <formula>AND(BT75&gt;=6,FK75&lt;&gt;GetEquPower(C75,BN75, DJ75, FS75))</formula>
    </cfRule>
  </conditionalFormatting>
  <conditionalFormatting sqref="F76">
    <cfRule type="expression" dxfId="1954" priority="1883">
      <formula>F76&lt;&gt;RIGHT(SUBSTITUTE(E76,".",""),LEN(F76))</formula>
    </cfRule>
  </conditionalFormatting>
  <conditionalFormatting sqref="X76">
    <cfRule type="expression" dxfId="1953" priority="1877">
      <formula xml:space="preserve"> NOT(ISLOGICAL($X$2))</formula>
    </cfRule>
    <cfRule type="expression" dxfId="1952" priority="1882">
      <formula>AND(X76=TRUE,W76=FALSE)</formula>
    </cfRule>
  </conditionalFormatting>
  <conditionalFormatting sqref="Y76">
    <cfRule type="expression" dxfId="1951" priority="1881">
      <formula>OR(AND(X76=FALSE,INT(Y76)&gt;0),AND(X76=TRUE,INT(Y76)&lt;=0))</formula>
    </cfRule>
  </conditionalFormatting>
  <conditionalFormatting sqref="AA76">
    <cfRule type="expression" dxfId="1950" priority="1880">
      <formula>AND(Z76=FALSE,AA76&gt;0)</formula>
    </cfRule>
  </conditionalFormatting>
  <conditionalFormatting sqref="BV76:HY76">
    <cfRule type="containsErrors" dxfId="1949" priority="1879">
      <formula>ISERROR(BV76)</formula>
    </cfRule>
  </conditionalFormatting>
  <conditionalFormatting sqref="W76">
    <cfRule type="expression" dxfId="1948" priority="1878">
      <formula xml:space="preserve"> NOT(ISLOGICAL(W76))</formula>
    </cfRule>
  </conditionalFormatting>
  <conditionalFormatting sqref="Z76">
    <cfRule type="expression" dxfId="1947" priority="1876">
      <formula>NOT(ISLOGICAL($Z$2))</formula>
    </cfRule>
  </conditionalFormatting>
  <conditionalFormatting sqref="AB76">
    <cfRule type="expression" dxfId="1946" priority="1875">
      <formula>NOT(ISLOGICAL($AB$2))</formula>
    </cfRule>
  </conditionalFormatting>
  <conditionalFormatting sqref="AC76">
    <cfRule type="expression" dxfId="1945" priority="1874">
      <formula>NOT(ISLOGICAL($AC$2))</formula>
    </cfRule>
  </conditionalFormatting>
  <conditionalFormatting sqref="B76:BU76">
    <cfRule type="containsErrors" dxfId="1944" priority="1873">
      <formula>ISERROR(B76)</formula>
    </cfRule>
  </conditionalFormatting>
  <conditionalFormatting sqref="I76">
    <cfRule type="expression" dxfId="1943" priority="1872">
      <formula>NOT(ISNUMBER($I$2))</formula>
    </cfRule>
  </conditionalFormatting>
  <conditionalFormatting sqref="D76">
    <cfRule type="expression" dxfId="1942" priority="1871">
      <formula>ISBLANK($D$2)</formula>
    </cfRule>
  </conditionalFormatting>
  <conditionalFormatting sqref="DW76">
    <cfRule type="expression" dxfId="1941" priority="1884">
      <formula>AND(BO76&gt;=1,DW76&lt;&gt;0, GetEquPower(C76,BI76, CA76, FN76)=0)</formula>
    </cfRule>
    <cfRule type="expression" dxfId="1940" priority="1885">
      <formula>AND(BO76&gt;=1,DW76&lt;&gt;GetEquPower(C76,BI76, CA76, FN76))</formula>
    </cfRule>
  </conditionalFormatting>
  <conditionalFormatting sqref="DX76">
    <cfRule type="expression" dxfId="1939" priority="1886">
      <formula>AND(BO76&gt;=2,DX76&lt;&gt;0, GetEquPower(C76,BI76, CB76, FN76)=0)</formula>
    </cfRule>
    <cfRule type="expression" dxfId="1938" priority="1887">
      <formula>AND(BO76&gt;=2,DX76&lt;&gt;GetEquPower(C76,BI76, CB76, FN76))</formula>
    </cfRule>
  </conditionalFormatting>
  <conditionalFormatting sqref="DY76">
    <cfRule type="expression" dxfId="1937" priority="1888">
      <formula>AND(BO76&gt;=3,DY76&lt;&gt;0, GetEquPower(C76,BI76, CC76, FN76)=0)</formula>
    </cfRule>
    <cfRule type="expression" dxfId="1936" priority="1889">
      <formula>AND(BO76&gt;=3,DY76&lt;&gt;GetEquPower(C76,BI76, CC76, FN76))</formula>
    </cfRule>
  </conditionalFormatting>
  <conditionalFormatting sqref="ED76">
    <cfRule type="expression" dxfId="1935" priority="1890">
      <formula>AND(BP76&gt;=1,ED76&lt;&gt;0, GetEquPower(C76,BJ76, CG76, FO76)=0)</formula>
    </cfRule>
    <cfRule type="expression" dxfId="1934" priority="1891">
      <formula>AND(BP76&gt;=1,ED76&lt;&gt;GetEquPower(C76,BJ76, CG76, FO76))</formula>
    </cfRule>
  </conditionalFormatting>
  <conditionalFormatting sqref="EE76">
    <cfRule type="expression" dxfId="1933" priority="1892">
      <formula>AND(BP76&gt;=2,EE76&lt;&gt;0, GetEquPower(C76,BJ76, CH76, FO76)=0)</formula>
    </cfRule>
    <cfRule type="expression" dxfId="1932" priority="1893">
      <formula>AND(BP76&gt;=2,EE76&lt;&gt;GetEquPower(C76,BJ76, CH76, FO76))</formula>
    </cfRule>
  </conditionalFormatting>
  <conditionalFormatting sqref="EF76">
    <cfRule type="expression" dxfId="1931" priority="1894">
      <formula>AND(BP76&gt;=3,EF76&lt;&gt;0, GetEquPower(C76,BJ76, CI76, FO76)=0)</formula>
    </cfRule>
    <cfRule type="expression" dxfId="1930" priority="1895">
      <formula>AND(BP76&gt;=3,EF76&lt;&gt;GetEquPower(C76,BJ76, CI76, FO76))</formula>
    </cfRule>
  </conditionalFormatting>
  <conditionalFormatting sqref="EK76">
    <cfRule type="expression" dxfId="1929" priority="1896">
      <formula>AND(BQ76&gt;=1,EK76&lt;&gt;0, GetEquPower(C76,BK76, CM76, FP76)=0)</formula>
    </cfRule>
    <cfRule type="expression" dxfId="1928" priority="1897">
      <formula>AND(BQ76&gt;=1,EK76&lt;&gt;GetEquPower(C76,BK76, CM76, FP76))</formula>
    </cfRule>
  </conditionalFormatting>
  <conditionalFormatting sqref="EL76">
    <cfRule type="expression" dxfId="1927" priority="1898">
      <formula>AND(BQ76&gt;=2,EL76&lt;&gt;0, GetEquPower(C76,BK76, CN76, FP76)=0)</formula>
    </cfRule>
    <cfRule type="expression" dxfId="1926" priority="1899">
      <formula xml:space="preserve"> AND(BQ76&gt;=2,EL76&lt;&gt;GetEquPower(C76,BK76, CN76, FP76))</formula>
    </cfRule>
  </conditionalFormatting>
  <conditionalFormatting sqref="EM76">
    <cfRule type="expression" dxfId="1925" priority="1900">
      <formula>AND(BQ76&gt;=3,EM76&lt;&gt;0, GetEquPower(C76,BK76, CO76, FP76)=0)</formula>
    </cfRule>
    <cfRule type="expression" dxfId="1924" priority="1901">
      <formula xml:space="preserve"> AND(BQ76&gt;=3,EM76&lt;&gt;GetEquPower(C76,BK76, CO76, FP76))</formula>
    </cfRule>
  </conditionalFormatting>
  <conditionalFormatting sqref="ER76">
    <cfRule type="expression" dxfId="1923" priority="1902">
      <formula>AND(BR76&gt;=1,ER76&lt;&gt;0, GetEquPower(C76,BL76, CS76, FQ76)=0)</formula>
    </cfRule>
    <cfRule type="expression" dxfId="1922" priority="1903">
      <formula>AND(BR76&gt;=1,ER76&lt;&gt;GetEquPower(C76,BL76, CS76, FQ76))</formula>
    </cfRule>
  </conditionalFormatting>
  <conditionalFormatting sqref="ES76">
    <cfRule type="expression" dxfId="1921" priority="1904">
      <formula>AND(BR76&gt;=2,ES76&lt;&gt;0, GetEquPower(C76,BL76, CT76, FQ76)=0)</formula>
    </cfRule>
    <cfRule type="expression" dxfId="1920" priority="1905">
      <formula>AND(BR76&gt;=2,ES76&lt;&gt;GetEquPower(C76,BL76, CT76, FQ76))</formula>
    </cfRule>
  </conditionalFormatting>
  <conditionalFormatting sqref="ET76">
    <cfRule type="expression" dxfId="1919" priority="1906">
      <formula>AND(BR76&gt;=3,ET76&lt;&gt;0, GetEquPower(C76,BL76, CU76, FQ76)=0)</formula>
    </cfRule>
    <cfRule type="expression" dxfId="1918" priority="1907">
      <formula>AND(BR76&gt;=3,ET76&lt;&gt;GetEquPower(C76,BL76, CU76, FQ76))</formula>
    </cfRule>
  </conditionalFormatting>
  <conditionalFormatting sqref="EY76">
    <cfRule type="expression" dxfId="1917" priority="1908">
      <formula>AND(BS76&gt;=1,EY76&lt;&gt;0, GetEquPower(C76,BM76, CY76, FR76)=0)</formula>
    </cfRule>
    <cfRule type="expression" dxfId="1916" priority="1909">
      <formula>AND(BS76&gt;=1,EY76&lt;&gt;GetEquPower(C76,BM76, CY76, FR76))</formula>
    </cfRule>
  </conditionalFormatting>
  <conditionalFormatting sqref="EZ76">
    <cfRule type="expression" dxfId="1915" priority="1910">
      <formula>AND(BS76&gt;=2,EZ76&lt;&gt;0, GetEquPower(C76,BM76, CZ76, FR76)=0)</formula>
    </cfRule>
    <cfRule type="expression" dxfId="1914" priority="1911">
      <formula>AND(BS76&gt;=2,EZ76&lt;&gt;GetEquPower(C76,BM76, CZ76, FR76))</formula>
    </cfRule>
  </conditionalFormatting>
  <conditionalFormatting sqref="FA76">
    <cfRule type="expression" dxfId="1913" priority="1912">
      <formula>AND(BS76&gt;=3,FA76&lt;&gt;0, GetEquPower(C76,BM76, DA76, FR76)=0)</formula>
    </cfRule>
    <cfRule type="expression" dxfId="1912" priority="1913">
      <formula>AND(BS76&gt;=3,FA76&lt;&gt;GetEquPower(C76,BM76, DA76, FR76))</formula>
    </cfRule>
  </conditionalFormatting>
  <conditionalFormatting sqref="FF76">
    <cfRule type="expression" dxfId="1911" priority="1914">
      <formula>AND(BT76&gt;=1,FF76&lt;&gt;0, GetEquPower(C76,BN76, DE76, FS76)=0)</formula>
    </cfRule>
    <cfRule type="expression" dxfId="1910" priority="1915">
      <formula>AND(BT76&gt;=1,FF76&lt;&gt;GetEquPower(C76,BN76, DE76, FS76))</formula>
    </cfRule>
  </conditionalFormatting>
  <conditionalFormatting sqref="FG76">
    <cfRule type="expression" dxfId="1909" priority="1916">
      <formula>AND(BT76&gt;=2,FG76&lt;&gt;0, GetEquPower(C76,BN76, DF76, FS76)=0)</formula>
    </cfRule>
    <cfRule type="expression" dxfId="1908" priority="1917">
      <formula>AND(BT76&gt;=2,FG76&lt;&gt;GetEquPower(C76,BN76, DF76, FS76))</formula>
    </cfRule>
  </conditionalFormatting>
  <conditionalFormatting sqref="FH76">
    <cfRule type="expression" dxfId="1907" priority="1918">
      <formula>AND(BT76&gt;=3,FH76&lt;&gt;0, GetEquPower(C76,BN76, DG76, FS76)=0)</formula>
    </cfRule>
    <cfRule type="expression" dxfId="1906" priority="1919">
      <formula>AND(BT76&gt;=3,FH76&lt;&gt;GetEquPower(C76,BN76, DG76, FS76))</formula>
    </cfRule>
  </conditionalFormatting>
  <conditionalFormatting sqref="DZ76">
    <cfRule type="expression" dxfId="1905" priority="1920">
      <formula>AND(BO76&gt;=4,DZ76&lt;&gt;0, GetEquPower(C76,BI76, CD76, FN76)=0)</formula>
    </cfRule>
    <cfRule type="expression" dxfId="1904" priority="1921">
      <formula>AND(BO76&gt;=4, DZ76&lt;&gt;GetEquPower(C76,BI76, CD76, FN76))</formula>
    </cfRule>
  </conditionalFormatting>
  <conditionalFormatting sqref="EG76">
    <cfRule type="expression" dxfId="1903" priority="1922">
      <formula>AND(BP76&gt;=4,EG76&lt;&gt;0, GetEquPower(C76,BJ76, CJ76, FO76)=0)</formula>
    </cfRule>
    <cfRule type="expression" dxfId="1902" priority="1923">
      <formula>AND(BP76&gt;=4,EG76&lt;&gt;GetEquPower(C76,BJ76, CJ76, FO76))</formula>
    </cfRule>
  </conditionalFormatting>
  <conditionalFormatting sqref="EN76">
    <cfRule type="expression" dxfId="1901" priority="1924">
      <formula>AND(BQ76&gt;=4,EN76&lt;&gt;0, GetEquPower(C76,BK76, CP76, FP76)=0)</formula>
    </cfRule>
    <cfRule type="expression" dxfId="1900" priority="1925">
      <formula xml:space="preserve"> AND(BQ76&gt;=4,EN76&lt;&gt;GetEquPower(C76,BK76, CP76, FP76))</formula>
    </cfRule>
  </conditionalFormatting>
  <conditionalFormatting sqref="EU76">
    <cfRule type="expression" dxfId="1899" priority="1926">
      <formula>AND(BR76&gt;=4,EU76&lt;&gt;0, GetEquPower(C76,BL76, CV76, FQ76)=0)</formula>
    </cfRule>
    <cfRule type="expression" dxfId="1898" priority="1927">
      <formula>AND(BR76&gt;=4,EU76&lt;&gt;GetEquPower(C76,BL76, CV76, FQ76))</formula>
    </cfRule>
  </conditionalFormatting>
  <conditionalFormatting sqref="FB76">
    <cfRule type="expression" dxfId="1897" priority="1928">
      <formula>AND(BS76&gt;=4,FB76&lt;&gt;0, GetEquPower(C76,BM76, DB76, FR76)=0)</formula>
    </cfRule>
    <cfRule type="expression" dxfId="1896" priority="1929">
      <formula>AND(BS76&gt;=4,FB76&lt;&gt;GetEquPower(C76,BM76, DB76, FR76))</formula>
    </cfRule>
  </conditionalFormatting>
  <conditionalFormatting sqref="FI76">
    <cfRule type="expression" dxfId="1895" priority="1930">
      <formula>AND(BT76&gt;=4,FI76&lt;&gt;0, GetEquPower(C76,BN76, DH76, FS76)=0)</formula>
    </cfRule>
    <cfRule type="expression" dxfId="1894" priority="1931">
      <formula>AND(BT76&gt;=4,FI76&lt;&gt;GetEquPower(C76,BN76, DH76, FS76))</formula>
    </cfRule>
  </conditionalFormatting>
  <conditionalFormatting sqref="EA76">
    <cfRule type="expression" dxfId="1893" priority="1932">
      <formula>AND(BO76&gt;=5,EA76&lt;&gt;0, GetEquPower(C76,BI76, CE76, FN76)=0)</formula>
    </cfRule>
    <cfRule type="expression" dxfId="1892" priority="1933">
      <formula>AND(BO76&gt;=5, EA76&lt;&gt;GetEquPower(C76,BI76, CE76, FN76))</formula>
    </cfRule>
  </conditionalFormatting>
  <conditionalFormatting sqref="EB76">
    <cfRule type="expression" dxfId="1891" priority="1934">
      <formula>AND(BO76&gt;=6,EB76&lt;&gt;0, GetEquPower(C76,BI76, CF76, FN76)=0)</formula>
    </cfRule>
    <cfRule type="expression" dxfId="1890" priority="1935">
      <formula>AND(BO76&gt;=6, EB76&lt;&gt;GetEquPower(C76,BI76, CF76, FN76))</formula>
    </cfRule>
  </conditionalFormatting>
  <conditionalFormatting sqref="EH76">
    <cfRule type="expression" dxfId="1889" priority="1936">
      <formula>AND(BP76&gt;=5,EH76&lt;&gt;0, GetEquPower(C76,BJ76, CK76, FO76)=0)</formula>
    </cfRule>
    <cfRule type="expression" dxfId="1888" priority="1937">
      <formula>AND(BP76&gt;=5,EH76&lt;&gt;GetEquPower(C76,BJ76, CK76, FO76))</formula>
    </cfRule>
  </conditionalFormatting>
  <conditionalFormatting sqref="EI76">
    <cfRule type="expression" dxfId="1887" priority="1938">
      <formula>AND(BP76&gt;=6,EI76&lt;&gt;0, GetEquPower(C76,BJ76, CL76, FO76)=0)</formula>
    </cfRule>
    <cfRule type="expression" dxfId="1886" priority="1939">
      <formula>AND(BP76&gt;=6,EI76&lt;&gt;GetEquPower(C76,BJ76, CL76, FO76))</formula>
    </cfRule>
  </conditionalFormatting>
  <conditionalFormatting sqref="EO76">
    <cfRule type="expression" dxfId="1885" priority="1940">
      <formula>AND(BQ76&gt;=5,EO76&lt;&gt;0, GetEquPower(C76,BK76, CQ76, FP76)=0)</formula>
    </cfRule>
    <cfRule type="expression" dxfId="1884" priority="1941">
      <formula xml:space="preserve"> AND(BQ76&gt;=5,EO76&lt;&gt;GetEquPower(C76,BK76, CQ76, FP76))</formula>
    </cfRule>
  </conditionalFormatting>
  <conditionalFormatting sqref="EP76">
    <cfRule type="expression" dxfId="1883" priority="1942">
      <formula>AND(BQ76&gt;=6,EP76&lt;&gt;0, GetEquPower(C76,BK76, CR76, FP76)=0)</formula>
    </cfRule>
    <cfRule type="expression" dxfId="1882" priority="1943">
      <formula xml:space="preserve"> AND(BQ76&gt;=6,EP76&lt;&gt;GetEquPower(C76,BK76, CR76, FP76))</formula>
    </cfRule>
  </conditionalFormatting>
  <conditionalFormatting sqref="EV76">
    <cfRule type="expression" dxfId="1881" priority="1944">
      <formula>AND(BR76&gt;=5,EV76&lt;&gt;0, GetEquPower(C76,BL76, CW76, FQ76)=0)</formula>
    </cfRule>
    <cfRule type="expression" dxfId="1880" priority="1945">
      <formula>AND(BR76&gt;=5,EV76&lt;&gt;GetEquPower(C76,BL76, CW76, FQ76))</formula>
    </cfRule>
  </conditionalFormatting>
  <conditionalFormatting sqref="EW76">
    <cfRule type="expression" dxfId="1879" priority="1946">
      <formula>AND(BR76&gt;=6,EW76&lt;&gt;0, GetEquPower(C76,BL76, CX76, FQ76)=0)</formula>
    </cfRule>
    <cfRule type="expression" dxfId="1878" priority="1947">
      <formula>AND(BR76&gt;=6,EW76&lt;&gt;GetEquPower(C76,BL76, CX76, FQ76))</formula>
    </cfRule>
  </conditionalFormatting>
  <conditionalFormatting sqref="FC76">
    <cfRule type="expression" dxfId="1877" priority="1948">
      <formula>AND(BS76&gt;=5,FC76&lt;&gt;0, GetEquPower(C76,BM76, DC76, FR76)=0)</formula>
    </cfRule>
    <cfRule type="expression" dxfId="1876" priority="1949">
      <formula>AND(BS76&gt;=5,FC76&lt;&gt;GetEquPower(C76,BM76, DC76, FR76))</formula>
    </cfRule>
  </conditionalFormatting>
  <conditionalFormatting sqref="FD76">
    <cfRule type="expression" dxfId="1875" priority="1950">
      <formula>AND(BS76&gt;=6,FD76&lt;&gt;0, GetEquPower(C76,BM76, DD76, FR76)=0)</formula>
    </cfRule>
    <cfRule type="expression" dxfId="1874" priority="1951">
      <formula>AND(BS76&gt;=6,FD76&lt;&gt;GetEquPower(C76,BM76, DD76, FR76))</formula>
    </cfRule>
  </conditionalFormatting>
  <conditionalFormatting sqref="FJ76">
    <cfRule type="expression" dxfId="1873" priority="1952">
      <formula>AND(BT76&gt;=5,FJ76&lt;&gt;0, GetEquPower(C76,BN76, DI76, FS76)=0)</formula>
    </cfRule>
    <cfRule type="expression" dxfId="1872" priority="1953">
      <formula>AND(BT76&gt;=5,FJ76&lt;&gt;GetEquPower(C76,BN76, DI76, FS76))</formula>
    </cfRule>
  </conditionalFormatting>
  <conditionalFormatting sqref="FK76">
    <cfRule type="expression" dxfId="1871" priority="1954">
      <formula>AND(BT76&gt;=6,FK76&lt;&gt;0, GetEquPower(C76,BN76, DJ76, FS76)=0)</formula>
    </cfRule>
    <cfRule type="expression" dxfId="1870" priority="1955">
      <formula>AND(BT76&gt;=6,FK76&lt;&gt;GetEquPower(C76,BN76, DJ76, FS76))</formula>
    </cfRule>
  </conditionalFormatting>
  <conditionalFormatting sqref="F77">
    <cfRule type="expression" dxfId="1869" priority="1798">
      <formula>F77&lt;&gt;RIGHT(SUBSTITUTE(E77,".",""),LEN(F77))</formula>
    </cfRule>
  </conditionalFormatting>
  <conditionalFormatting sqref="X77">
    <cfRule type="expression" dxfId="1868" priority="1792">
      <formula xml:space="preserve"> NOT(ISLOGICAL($X$2))</formula>
    </cfRule>
    <cfRule type="expression" dxfId="1867" priority="1797">
      <formula>AND(X77=TRUE,W77=FALSE)</formula>
    </cfRule>
  </conditionalFormatting>
  <conditionalFormatting sqref="Y77">
    <cfRule type="expression" dxfId="1866" priority="1796">
      <formula>OR(AND(X77=FALSE,INT(Y77)&gt;0),AND(X77=TRUE,INT(Y77)&lt;=0))</formula>
    </cfRule>
  </conditionalFormatting>
  <conditionalFormatting sqref="AA77">
    <cfRule type="expression" dxfId="1865" priority="1795">
      <formula>AND(Z77=FALSE,AA77&gt;0)</formula>
    </cfRule>
  </conditionalFormatting>
  <conditionalFormatting sqref="BV77:HY77">
    <cfRule type="containsErrors" dxfId="1864" priority="1794">
      <formula>ISERROR(BV77)</formula>
    </cfRule>
  </conditionalFormatting>
  <conditionalFormatting sqref="W77">
    <cfRule type="expression" dxfId="1863" priority="1793">
      <formula xml:space="preserve"> NOT(ISLOGICAL(W77))</formula>
    </cfRule>
  </conditionalFormatting>
  <conditionalFormatting sqref="Z77">
    <cfRule type="expression" dxfId="1862" priority="1791">
      <formula>NOT(ISLOGICAL($Z$2))</formula>
    </cfRule>
  </conditionalFormatting>
  <conditionalFormatting sqref="AB77">
    <cfRule type="expression" dxfId="1861" priority="1790">
      <formula>NOT(ISLOGICAL($AB$2))</formula>
    </cfRule>
  </conditionalFormatting>
  <conditionalFormatting sqref="AC77">
    <cfRule type="expression" dxfId="1860" priority="1789">
      <formula>NOT(ISLOGICAL($AC$2))</formula>
    </cfRule>
  </conditionalFormatting>
  <conditionalFormatting sqref="B77:BU77">
    <cfRule type="containsErrors" dxfId="1859" priority="1788">
      <formula>ISERROR(B77)</formula>
    </cfRule>
  </conditionalFormatting>
  <conditionalFormatting sqref="I77">
    <cfRule type="expression" dxfId="1858" priority="1787">
      <formula>NOT(ISNUMBER($I$2))</formula>
    </cfRule>
  </conditionalFormatting>
  <conditionalFormatting sqref="D77">
    <cfRule type="expression" dxfId="1857" priority="1786">
      <formula>ISBLANK($D$2)</formula>
    </cfRule>
  </conditionalFormatting>
  <conditionalFormatting sqref="DW77">
    <cfRule type="expression" dxfId="1856" priority="1799">
      <formula>AND(BO77&gt;=1,DW77&lt;&gt;0, GetEquPower(C77,BI77, CA77, FN77)=0)</formula>
    </cfRule>
    <cfRule type="expression" dxfId="1855" priority="1800">
      <formula>AND(BO77&gt;=1,DW77&lt;&gt;GetEquPower(C77,BI77, CA77, FN77))</formula>
    </cfRule>
  </conditionalFormatting>
  <conditionalFormatting sqref="DX77">
    <cfRule type="expression" dxfId="1854" priority="1801">
      <formula>AND(BO77&gt;=2,DX77&lt;&gt;0, GetEquPower(C77,BI77, CB77, FN77)=0)</formula>
    </cfRule>
    <cfRule type="expression" dxfId="1853" priority="1802">
      <formula>AND(BO77&gt;=2,DX77&lt;&gt;GetEquPower(C77,BI77, CB77, FN77))</formula>
    </cfRule>
  </conditionalFormatting>
  <conditionalFormatting sqref="DY77">
    <cfRule type="expression" dxfId="1852" priority="1803">
      <formula>AND(BO77&gt;=3,DY77&lt;&gt;0, GetEquPower(C77,BI77, CC77, FN77)=0)</formula>
    </cfRule>
    <cfRule type="expression" dxfId="1851" priority="1804">
      <formula>AND(BO77&gt;=3,DY77&lt;&gt;GetEquPower(C77,BI77, CC77, FN77))</formula>
    </cfRule>
  </conditionalFormatting>
  <conditionalFormatting sqref="ED77">
    <cfRule type="expression" dxfId="1850" priority="1805">
      <formula>AND(BP77&gt;=1,ED77&lt;&gt;0, GetEquPower(C77,BJ77, CG77, FO77)=0)</formula>
    </cfRule>
    <cfRule type="expression" dxfId="1849" priority="1806">
      <formula>AND(BP77&gt;=1,ED77&lt;&gt;GetEquPower(C77,BJ77, CG77, FO77))</formula>
    </cfRule>
  </conditionalFormatting>
  <conditionalFormatting sqref="EE77">
    <cfRule type="expression" dxfId="1848" priority="1807">
      <formula>AND(BP77&gt;=2,EE77&lt;&gt;0, GetEquPower(C77,BJ77, CH77, FO77)=0)</formula>
    </cfRule>
    <cfRule type="expression" dxfId="1847" priority="1808">
      <formula>AND(BP77&gt;=2,EE77&lt;&gt;GetEquPower(C77,BJ77, CH77, FO77))</formula>
    </cfRule>
  </conditionalFormatting>
  <conditionalFormatting sqref="EF77">
    <cfRule type="expression" dxfId="1846" priority="1809">
      <formula>AND(BP77&gt;=3,EF77&lt;&gt;0, GetEquPower(C77,BJ77, CI77, FO77)=0)</formula>
    </cfRule>
    <cfRule type="expression" dxfId="1845" priority="1810">
      <formula>AND(BP77&gt;=3,EF77&lt;&gt;GetEquPower(C77,BJ77, CI77, FO77))</formula>
    </cfRule>
  </conditionalFormatting>
  <conditionalFormatting sqref="EK77">
    <cfRule type="expression" dxfId="1844" priority="1811">
      <formula>AND(BQ77&gt;=1,EK77&lt;&gt;0, GetEquPower(C77,BK77, CM77, FP77)=0)</formula>
    </cfRule>
    <cfRule type="expression" dxfId="1843" priority="1812">
      <formula>AND(BQ77&gt;=1,EK77&lt;&gt;GetEquPower(C77,BK77, CM77, FP77))</formula>
    </cfRule>
  </conditionalFormatting>
  <conditionalFormatting sqref="EL77">
    <cfRule type="expression" dxfId="1842" priority="1813">
      <formula>AND(BQ77&gt;=2,EL77&lt;&gt;0, GetEquPower(C77,BK77, CN77, FP77)=0)</formula>
    </cfRule>
    <cfRule type="expression" dxfId="1841" priority="1814">
      <formula xml:space="preserve"> AND(BQ77&gt;=2,EL77&lt;&gt;GetEquPower(C77,BK77, CN77, FP77))</formula>
    </cfRule>
  </conditionalFormatting>
  <conditionalFormatting sqref="EM77">
    <cfRule type="expression" dxfId="1840" priority="1815">
      <formula>AND(BQ77&gt;=3,EM77&lt;&gt;0, GetEquPower(C77,BK77, CO77, FP77)=0)</formula>
    </cfRule>
    <cfRule type="expression" dxfId="1839" priority="1816">
      <formula xml:space="preserve"> AND(BQ77&gt;=3,EM77&lt;&gt;GetEquPower(C77,BK77, CO77, FP77))</formula>
    </cfRule>
  </conditionalFormatting>
  <conditionalFormatting sqref="ER77">
    <cfRule type="expression" dxfId="1838" priority="1817">
      <formula>AND(BR77&gt;=1,ER77&lt;&gt;0, GetEquPower(C77,BL77, CS77, FQ77)=0)</formula>
    </cfRule>
    <cfRule type="expression" dxfId="1837" priority="1818">
      <formula>AND(BR77&gt;=1,ER77&lt;&gt;GetEquPower(C77,BL77, CS77, FQ77))</formula>
    </cfRule>
  </conditionalFormatting>
  <conditionalFormatting sqref="ES77">
    <cfRule type="expression" dxfId="1836" priority="1819">
      <formula>AND(BR77&gt;=2,ES77&lt;&gt;0, GetEquPower(C77,BL77, CT77, FQ77)=0)</formula>
    </cfRule>
    <cfRule type="expression" dxfId="1835" priority="1820">
      <formula>AND(BR77&gt;=2,ES77&lt;&gt;GetEquPower(C77,BL77, CT77, FQ77))</formula>
    </cfRule>
  </conditionalFormatting>
  <conditionalFormatting sqref="ET77">
    <cfRule type="expression" dxfId="1834" priority="1821">
      <formula>AND(BR77&gt;=3,ET77&lt;&gt;0, GetEquPower(C77,BL77, CU77, FQ77)=0)</formula>
    </cfRule>
    <cfRule type="expression" dxfId="1833" priority="1822">
      <formula>AND(BR77&gt;=3,ET77&lt;&gt;GetEquPower(C77,BL77, CU77, FQ77))</formula>
    </cfRule>
  </conditionalFormatting>
  <conditionalFormatting sqref="EY77">
    <cfRule type="expression" dxfId="1832" priority="1823">
      <formula>AND(BS77&gt;=1,EY77&lt;&gt;0, GetEquPower(C77,BM77, CY77, FR77)=0)</formula>
    </cfRule>
    <cfRule type="expression" dxfId="1831" priority="1824">
      <formula>AND(BS77&gt;=1,EY77&lt;&gt;GetEquPower(C77,BM77, CY77, FR77))</formula>
    </cfRule>
  </conditionalFormatting>
  <conditionalFormatting sqref="EZ77">
    <cfRule type="expression" dxfId="1830" priority="1825">
      <formula>AND(BS77&gt;=2,EZ77&lt;&gt;0, GetEquPower(C77,BM77, CZ77, FR77)=0)</formula>
    </cfRule>
    <cfRule type="expression" dxfId="1829" priority="1826">
      <formula>AND(BS77&gt;=2,EZ77&lt;&gt;GetEquPower(C77,BM77, CZ77, FR77))</formula>
    </cfRule>
  </conditionalFormatting>
  <conditionalFormatting sqref="FA77">
    <cfRule type="expression" dxfId="1828" priority="1827">
      <formula>AND(BS77&gt;=3,FA77&lt;&gt;0, GetEquPower(C77,BM77, DA77, FR77)=0)</formula>
    </cfRule>
    <cfRule type="expression" dxfId="1827" priority="1828">
      <formula>AND(BS77&gt;=3,FA77&lt;&gt;GetEquPower(C77,BM77, DA77, FR77))</formula>
    </cfRule>
  </conditionalFormatting>
  <conditionalFormatting sqref="FF77">
    <cfRule type="expression" dxfId="1826" priority="1829">
      <formula>AND(BT77&gt;=1,FF77&lt;&gt;0, GetEquPower(C77,BN77, DE77, FS77)=0)</formula>
    </cfRule>
    <cfRule type="expression" dxfId="1825" priority="1830">
      <formula>AND(BT77&gt;=1,FF77&lt;&gt;GetEquPower(C77,BN77, DE77, FS77))</formula>
    </cfRule>
  </conditionalFormatting>
  <conditionalFormatting sqref="FG77">
    <cfRule type="expression" dxfId="1824" priority="1831">
      <formula>AND(BT77&gt;=2,FG77&lt;&gt;0, GetEquPower(C77,BN77, DF77, FS77)=0)</formula>
    </cfRule>
    <cfRule type="expression" dxfId="1823" priority="1832">
      <formula>AND(BT77&gt;=2,FG77&lt;&gt;GetEquPower(C77,BN77, DF77, FS77))</formula>
    </cfRule>
  </conditionalFormatting>
  <conditionalFormatting sqref="FH77">
    <cfRule type="expression" dxfId="1822" priority="1833">
      <formula>AND(BT77&gt;=3,FH77&lt;&gt;0, GetEquPower(C77,BN77, DG77, FS77)=0)</formula>
    </cfRule>
    <cfRule type="expression" dxfId="1821" priority="1834">
      <formula>AND(BT77&gt;=3,FH77&lt;&gt;GetEquPower(C77,BN77, DG77, FS77))</formula>
    </cfRule>
  </conditionalFormatting>
  <conditionalFormatting sqref="DZ77">
    <cfRule type="expression" dxfId="1820" priority="1835">
      <formula>AND(BO77&gt;=4,DZ77&lt;&gt;0, GetEquPower(C77,BI77, CD77, FN77)=0)</formula>
    </cfRule>
    <cfRule type="expression" dxfId="1819" priority="1836">
      <formula>AND(BO77&gt;=4, DZ77&lt;&gt;GetEquPower(C77,BI77, CD77, FN77))</formula>
    </cfRule>
  </conditionalFormatting>
  <conditionalFormatting sqref="EG77">
    <cfRule type="expression" dxfId="1818" priority="1837">
      <formula>AND(BP77&gt;=4,EG77&lt;&gt;0, GetEquPower(C77,BJ77, CJ77, FO77)=0)</formula>
    </cfRule>
    <cfRule type="expression" dxfId="1817" priority="1838">
      <formula>AND(BP77&gt;=4,EG77&lt;&gt;GetEquPower(C77,BJ77, CJ77, FO77))</formula>
    </cfRule>
  </conditionalFormatting>
  <conditionalFormatting sqref="EN77">
    <cfRule type="expression" dxfId="1816" priority="1839">
      <formula>AND(BQ77&gt;=4,EN77&lt;&gt;0, GetEquPower(C77,BK77, CP77, FP77)=0)</formula>
    </cfRule>
    <cfRule type="expression" dxfId="1815" priority="1840">
      <formula xml:space="preserve"> AND(BQ77&gt;=4,EN77&lt;&gt;GetEquPower(C77,BK77, CP77, FP77))</formula>
    </cfRule>
  </conditionalFormatting>
  <conditionalFormatting sqref="EU77">
    <cfRule type="expression" dxfId="1814" priority="1841">
      <formula>AND(BR77&gt;=4,EU77&lt;&gt;0, GetEquPower(C77,BL77, CV77, FQ77)=0)</formula>
    </cfRule>
    <cfRule type="expression" dxfId="1813" priority="1842">
      <formula>AND(BR77&gt;=4,EU77&lt;&gt;GetEquPower(C77,BL77, CV77, FQ77))</formula>
    </cfRule>
  </conditionalFormatting>
  <conditionalFormatting sqref="FB77">
    <cfRule type="expression" dxfId="1812" priority="1843">
      <formula>AND(BS77&gt;=4,FB77&lt;&gt;0, GetEquPower(C77,BM77, DB77, FR77)=0)</formula>
    </cfRule>
    <cfRule type="expression" dxfId="1811" priority="1844">
      <formula>AND(BS77&gt;=4,FB77&lt;&gt;GetEquPower(C77,BM77, DB77, FR77))</formula>
    </cfRule>
  </conditionalFormatting>
  <conditionalFormatting sqref="FI77">
    <cfRule type="expression" dxfId="1810" priority="1845">
      <formula>AND(BT77&gt;=4,FI77&lt;&gt;0, GetEquPower(C77,BN77, DH77, FS77)=0)</formula>
    </cfRule>
    <cfRule type="expression" dxfId="1809" priority="1846">
      <formula>AND(BT77&gt;=4,FI77&lt;&gt;GetEquPower(C77,BN77, DH77, FS77))</formula>
    </cfRule>
  </conditionalFormatting>
  <conditionalFormatting sqref="EA77">
    <cfRule type="expression" dxfId="1808" priority="1847">
      <formula>AND(BO77&gt;=5,EA77&lt;&gt;0, GetEquPower(C77,BI77, CE77, FN77)=0)</formula>
    </cfRule>
    <cfRule type="expression" dxfId="1807" priority="1848">
      <formula>AND(BO77&gt;=5, EA77&lt;&gt;GetEquPower(C77,BI77, CE77, FN77))</formula>
    </cfRule>
  </conditionalFormatting>
  <conditionalFormatting sqref="EB77">
    <cfRule type="expression" dxfId="1806" priority="1849">
      <formula>AND(BO77&gt;=6,EB77&lt;&gt;0, GetEquPower(C77,BI77, CF77, FN77)=0)</formula>
    </cfRule>
    <cfRule type="expression" dxfId="1805" priority="1850">
      <formula>AND(BO77&gt;=6, EB77&lt;&gt;GetEquPower(C77,BI77, CF77, FN77))</formula>
    </cfRule>
  </conditionalFormatting>
  <conditionalFormatting sqref="EH77">
    <cfRule type="expression" dxfId="1804" priority="1851">
      <formula>AND(BP77&gt;=5,EH77&lt;&gt;0, GetEquPower(C77,BJ77, CK77, FO77)=0)</formula>
    </cfRule>
    <cfRule type="expression" dxfId="1803" priority="1852">
      <formula>AND(BP77&gt;=5,EH77&lt;&gt;GetEquPower(C77,BJ77, CK77, FO77))</formula>
    </cfRule>
  </conditionalFormatting>
  <conditionalFormatting sqref="EI77">
    <cfRule type="expression" dxfId="1802" priority="1853">
      <formula>AND(BP77&gt;=6,EI77&lt;&gt;0, GetEquPower(C77,BJ77, CL77, FO77)=0)</formula>
    </cfRule>
    <cfRule type="expression" dxfId="1801" priority="1854">
      <formula>AND(BP77&gt;=6,EI77&lt;&gt;GetEquPower(C77,BJ77, CL77, FO77))</formula>
    </cfRule>
  </conditionalFormatting>
  <conditionalFormatting sqref="EO77">
    <cfRule type="expression" dxfId="1800" priority="1855">
      <formula>AND(BQ77&gt;=5,EO77&lt;&gt;0, GetEquPower(C77,BK77, CQ77, FP77)=0)</formula>
    </cfRule>
    <cfRule type="expression" dxfId="1799" priority="1856">
      <formula xml:space="preserve"> AND(BQ77&gt;=5,EO77&lt;&gt;GetEquPower(C77,BK77, CQ77, FP77))</formula>
    </cfRule>
  </conditionalFormatting>
  <conditionalFormatting sqref="EP77">
    <cfRule type="expression" dxfId="1798" priority="1857">
      <formula>AND(BQ77&gt;=6,EP77&lt;&gt;0, GetEquPower(C77,BK77, CR77, FP77)=0)</formula>
    </cfRule>
    <cfRule type="expression" dxfId="1797" priority="1858">
      <formula xml:space="preserve"> AND(BQ77&gt;=6,EP77&lt;&gt;GetEquPower(C77,BK77, CR77, FP77))</formula>
    </cfRule>
  </conditionalFormatting>
  <conditionalFormatting sqref="EV77">
    <cfRule type="expression" dxfId="1796" priority="1859">
      <formula>AND(BR77&gt;=5,EV77&lt;&gt;0, GetEquPower(C77,BL77, CW77, FQ77)=0)</formula>
    </cfRule>
    <cfRule type="expression" dxfId="1795" priority="1860">
      <formula>AND(BR77&gt;=5,EV77&lt;&gt;GetEquPower(C77,BL77, CW77, FQ77))</formula>
    </cfRule>
  </conditionalFormatting>
  <conditionalFormatting sqref="EW77">
    <cfRule type="expression" dxfId="1794" priority="1861">
      <formula>AND(BR77&gt;=6,EW77&lt;&gt;0, GetEquPower(C77,BL77, CX77, FQ77)=0)</formula>
    </cfRule>
    <cfRule type="expression" dxfId="1793" priority="1862">
      <formula>AND(BR77&gt;=6,EW77&lt;&gt;GetEquPower(C77,BL77, CX77, FQ77))</formula>
    </cfRule>
  </conditionalFormatting>
  <conditionalFormatting sqref="FC77">
    <cfRule type="expression" dxfId="1792" priority="1863">
      <formula>AND(BS77&gt;=5,FC77&lt;&gt;0, GetEquPower(C77,BM77, DC77, FR77)=0)</formula>
    </cfRule>
    <cfRule type="expression" dxfId="1791" priority="1864">
      <formula>AND(BS77&gt;=5,FC77&lt;&gt;GetEquPower(C77,BM77, DC77, FR77))</formula>
    </cfRule>
  </conditionalFormatting>
  <conditionalFormatting sqref="FD77">
    <cfRule type="expression" dxfId="1790" priority="1865">
      <formula>AND(BS77&gt;=6,FD77&lt;&gt;0, GetEquPower(C77,BM77, DD77, FR77)=0)</formula>
    </cfRule>
    <cfRule type="expression" dxfId="1789" priority="1866">
      <formula>AND(BS77&gt;=6,FD77&lt;&gt;GetEquPower(C77,BM77, DD77, FR77))</formula>
    </cfRule>
  </conditionalFormatting>
  <conditionalFormatting sqref="FJ77">
    <cfRule type="expression" dxfId="1788" priority="1867">
      <formula>AND(BT77&gt;=5,FJ77&lt;&gt;0, GetEquPower(C77,BN77, DI77, FS77)=0)</formula>
    </cfRule>
    <cfRule type="expression" dxfId="1787" priority="1868">
      <formula>AND(BT77&gt;=5,FJ77&lt;&gt;GetEquPower(C77,BN77, DI77, FS77))</formula>
    </cfRule>
  </conditionalFormatting>
  <conditionalFormatting sqref="FK77">
    <cfRule type="expression" dxfId="1786" priority="1869">
      <formula>AND(BT77&gt;=6,FK77&lt;&gt;0, GetEquPower(C77,BN77, DJ77, FS77)=0)</formula>
    </cfRule>
    <cfRule type="expression" dxfId="1785" priority="1870">
      <formula>AND(BT77&gt;=6,FK77&lt;&gt;GetEquPower(C77,BN77, DJ77, FS77))</formula>
    </cfRule>
  </conditionalFormatting>
  <conditionalFormatting sqref="F78">
    <cfRule type="expression" dxfId="1784" priority="1713">
      <formula>F78&lt;&gt;RIGHT(SUBSTITUTE(E78,".",""),LEN(F78))</formula>
    </cfRule>
  </conditionalFormatting>
  <conditionalFormatting sqref="X78">
    <cfRule type="expression" dxfId="1783" priority="1707">
      <formula xml:space="preserve"> NOT(ISLOGICAL($X$2))</formula>
    </cfRule>
    <cfRule type="expression" dxfId="1782" priority="1712">
      <formula>AND(X78=TRUE,W78=FALSE)</formula>
    </cfRule>
  </conditionalFormatting>
  <conditionalFormatting sqref="Y78">
    <cfRule type="expression" dxfId="1781" priority="1711">
      <formula>OR(AND(X78=FALSE,INT(Y78)&gt;0),AND(X78=TRUE,INT(Y78)&lt;=0))</formula>
    </cfRule>
  </conditionalFormatting>
  <conditionalFormatting sqref="AA78">
    <cfRule type="expression" dxfId="1780" priority="1710">
      <formula>AND(Z78=FALSE,AA78&gt;0)</formula>
    </cfRule>
  </conditionalFormatting>
  <conditionalFormatting sqref="BV78:HY78">
    <cfRule type="containsErrors" dxfId="1779" priority="1709">
      <formula>ISERROR(BV78)</formula>
    </cfRule>
  </conditionalFormatting>
  <conditionalFormatting sqref="W78">
    <cfRule type="expression" dxfId="1778" priority="1708">
      <formula xml:space="preserve"> NOT(ISLOGICAL(W78))</formula>
    </cfRule>
  </conditionalFormatting>
  <conditionalFormatting sqref="Z78">
    <cfRule type="expression" dxfId="1777" priority="1706">
      <formula>NOT(ISLOGICAL($Z$2))</formula>
    </cfRule>
  </conditionalFormatting>
  <conditionalFormatting sqref="AB78">
    <cfRule type="expression" dxfId="1776" priority="1705">
      <formula>NOT(ISLOGICAL($AB$2))</formula>
    </cfRule>
  </conditionalFormatting>
  <conditionalFormatting sqref="AC78">
    <cfRule type="expression" dxfId="1775" priority="1704">
      <formula>NOT(ISLOGICAL($AC$2))</formula>
    </cfRule>
  </conditionalFormatting>
  <conditionalFormatting sqref="B78:BU78">
    <cfRule type="containsErrors" dxfId="1774" priority="1703">
      <formula>ISERROR(B78)</formula>
    </cfRule>
  </conditionalFormatting>
  <conditionalFormatting sqref="I78">
    <cfRule type="expression" dxfId="1773" priority="1702">
      <formula>NOT(ISNUMBER($I$2))</formula>
    </cfRule>
  </conditionalFormatting>
  <conditionalFormatting sqref="D78">
    <cfRule type="expression" dxfId="1772" priority="1701">
      <formula>ISBLANK($D$2)</formula>
    </cfRule>
  </conditionalFormatting>
  <conditionalFormatting sqref="DW78">
    <cfRule type="expression" dxfId="1771" priority="1714">
      <formula>AND(BO78&gt;=1,DW78&lt;&gt;0, GetEquPower(C78,BI78, CA78, FN78)=0)</formula>
    </cfRule>
    <cfRule type="expression" dxfId="1770" priority="1715">
      <formula>AND(BO78&gt;=1,DW78&lt;&gt;GetEquPower(C78,BI78, CA78, FN78))</formula>
    </cfRule>
  </conditionalFormatting>
  <conditionalFormatting sqref="DX78">
    <cfRule type="expression" dxfId="1769" priority="1716">
      <formula>AND(BO78&gt;=2,DX78&lt;&gt;0, GetEquPower(C78,BI78, CB78, FN78)=0)</formula>
    </cfRule>
    <cfRule type="expression" dxfId="1768" priority="1717">
      <formula>AND(BO78&gt;=2,DX78&lt;&gt;GetEquPower(C78,BI78, CB78, FN78))</formula>
    </cfRule>
  </conditionalFormatting>
  <conditionalFormatting sqref="DY78">
    <cfRule type="expression" dxfId="1767" priority="1718">
      <formula>AND(BO78&gt;=3,DY78&lt;&gt;0, GetEquPower(C78,BI78, CC78, FN78)=0)</formula>
    </cfRule>
    <cfRule type="expression" dxfId="1766" priority="1719">
      <formula>AND(BO78&gt;=3,DY78&lt;&gt;GetEquPower(C78,BI78, CC78, FN78))</formula>
    </cfRule>
  </conditionalFormatting>
  <conditionalFormatting sqref="ED78">
    <cfRule type="expression" dxfId="1765" priority="1720">
      <formula>AND(BP78&gt;=1,ED78&lt;&gt;0, GetEquPower(C78,BJ78, CG78, FO78)=0)</formula>
    </cfRule>
    <cfRule type="expression" dxfId="1764" priority="1721">
      <formula>AND(BP78&gt;=1,ED78&lt;&gt;GetEquPower(C78,BJ78, CG78, FO78))</formula>
    </cfRule>
  </conditionalFormatting>
  <conditionalFormatting sqref="EE78">
    <cfRule type="expression" dxfId="1763" priority="1722">
      <formula>AND(BP78&gt;=2,EE78&lt;&gt;0, GetEquPower(C78,BJ78, CH78, FO78)=0)</formula>
    </cfRule>
    <cfRule type="expression" dxfId="1762" priority="1723">
      <formula>AND(BP78&gt;=2,EE78&lt;&gt;GetEquPower(C78,BJ78, CH78, FO78))</formula>
    </cfRule>
  </conditionalFormatting>
  <conditionalFormatting sqref="EF78">
    <cfRule type="expression" dxfId="1761" priority="1724">
      <formula>AND(BP78&gt;=3,EF78&lt;&gt;0, GetEquPower(C78,BJ78, CI78, FO78)=0)</formula>
    </cfRule>
    <cfRule type="expression" dxfId="1760" priority="1725">
      <formula>AND(BP78&gt;=3,EF78&lt;&gt;GetEquPower(C78,BJ78, CI78, FO78))</formula>
    </cfRule>
  </conditionalFormatting>
  <conditionalFormatting sqref="EK78">
    <cfRule type="expression" dxfId="1759" priority="1726">
      <formula>AND(BQ78&gt;=1,EK78&lt;&gt;0, GetEquPower(C78,BK78, CM78, FP78)=0)</formula>
    </cfRule>
    <cfRule type="expression" dxfId="1758" priority="1727">
      <formula>AND(BQ78&gt;=1,EK78&lt;&gt;GetEquPower(C78,BK78, CM78, FP78))</formula>
    </cfRule>
  </conditionalFormatting>
  <conditionalFormatting sqref="EL78">
    <cfRule type="expression" dxfId="1757" priority="1728">
      <formula>AND(BQ78&gt;=2,EL78&lt;&gt;0, GetEquPower(C78,BK78, CN78, FP78)=0)</formula>
    </cfRule>
    <cfRule type="expression" dxfId="1756" priority="1729">
      <formula xml:space="preserve"> AND(BQ78&gt;=2,EL78&lt;&gt;GetEquPower(C78,BK78, CN78, FP78))</formula>
    </cfRule>
  </conditionalFormatting>
  <conditionalFormatting sqref="EM78">
    <cfRule type="expression" dxfId="1755" priority="1730">
      <formula>AND(BQ78&gt;=3,EM78&lt;&gt;0, GetEquPower(C78,BK78, CO78, FP78)=0)</formula>
    </cfRule>
    <cfRule type="expression" dxfId="1754" priority="1731">
      <formula xml:space="preserve"> AND(BQ78&gt;=3,EM78&lt;&gt;GetEquPower(C78,BK78, CO78, FP78))</formula>
    </cfRule>
  </conditionalFormatting>
  <conditionalFormatting sqref="ER78">
    <cfRule type="expression" dxfId="1753" priority="1732">
      <formula>AND(BR78&gt;=1,ER78&lt;&gt;0, GetEquPower(C78,BL78, CS78, FQ78)=0)</formula>
    </cfRule>
    <cfRule type="expression" dxfId="1752" priority="1733">
      <formula>AND(BR78&gt;=1,ER78&lt;&gt;GetEquPower(C78,BL78, CS78, FQ78))</formula>
    </cfRule>
  </conditionalFormatting>
  <conditionalFormatting sqref="ES78">
    <cfRule type="expression" dxfId="1751" priority="1734">
      <formula>AND(BR78&gt;=2,ES78&lt;&gt;0, GetEquPower(C78,BL78, CT78, FQ78)=0)</formula>
    </cfRule>
    <cfRule type="expression" dxfId="1750" priority="1735">
      <formula>AND(BR78&gt;=2,ES78&lt;&gt;GetEquPower(C78,BL78, CT78, FQ78))</formula>
    </cfRule>
  </conditionalFormatting>
  <conditionalFormatting sqref="ET78">
    <cfRule type="expression" dxfId="1749" priority="1736">
      <formula>AND(BR78&gt;=3,ET78&lt;&gt;0, GetEquPower(C78,BL78, CU78, FQ78)=0)</formula>
    </cfRule>
    <cfRule type="expression" dxfId="1748" priority="1737">
      <formula>AND(BR78&gt;=3,ET78&lt;&gt;GetEquPower(C78,BL78, CU78, FQ78))</formula>
    </cfRule>
  </conditionalFormatting>
  <conditionalFormatting sqref="EY78">
    <cfRule type="expression" dxfId="1747" priority="1738">
      <formula>AND(BS78&gt;=1,EY78&lt;&gt;0, GetEquPower(C78,BM78, CY78, FR78)=0)</formula>
    </cfRule>
    <cfRule type="expression" dxfId="1746" priority="1739">
      <formula>AND(BS78&gt;=1,EY78&lt;&gt;GetEquPower(C78,BM78, CY78, FR78))</formula>
    </cfRule>
  </conditionalFormatting>
  <conditionalFormatting sqref="EZ78">
    <cfRule type="expression" dxfId="1745" priority="1740">
      <formula>AND(BS78&gt;=2,EZ78&lt;&gt;0, GetEquPower(C78,BM78, CZ78, FR78)=0)</formula>
    </cfRule>
    <cfRule type="expression" dxfId="1744" priority="1741">
      <formula>AND(BS78&gt;=2,EZ78&lt;&gt;GetEquPower(C78,BM78, CZ78, FR78))</formula>
    </cfRule>
  </conditionalFormatting>
  <conditionalFormatting sqref="FA78">
    <cfRule type="expression" dxfId="1743" priority="1742">
      <formula>AND(BS78&gt;=3,FA78&lt;&gt;0, GetEquPower(C78,BM78, DA78, FR78)=0)</formula>
    </cfRule>
    <cfRule type="expression" dxfId="1742" priority="1743">
      <formula>AND(BS78&gt;=3,FA78&lt;&gt;GetEquPower(C78,BM78, DA78, FR78))</formula>
    </cfRule>
  </conditionalFormatting>
  <conditionalFormatting sqref="FF78">
    <cfRule type="expression" dxfId="1741" priority="1744">
      <formula>AND(BT78&gt;=1,FF78&lt;&gt;0, GetEquPower(C78,BN78, DE78, FS78)=0)</formula>
    </cfRule>
    <cfRule type="expression" dxfId="1740" priority="1745">
      <formula>AND(BT78&gt;=1,FF78&lt;&gt;GetEquPower(C78,BN78, DE78, FS78))</formula>
    </cfRule>
  </conditionalFormatting>
  <conditionalFormatting sqref="FG78">
    <cfRule type="expression" dxfId="1739" priority="1746">
      <formula>AND(BT78&gt;=2,FG78&lt;&gt;0, GetEquPower(C78,BN78, DF78, FS78)=0)</formula>
    </cfRule>
    <cfRule type="expression" dxfId="1738" priority="1747">
      <formula>AND(BT78&gt;=2,FG78&lt;&gt;GetEquPower(C78,BN78, DF78, FS78))</formula>
    </cfRule>
  </conditionalFormatting>
  <conditionalFormatting sqref="FH78">
    <cfRule type="expression" dxfId="1737" priority="1748">
      <formula>AND(BT78&gt;=3,FH78&lt;&gt;0, GetEquPower(C78,BN78, DG78, FS78)=0)</formula>
    </cfRule>
    <cfRule type="expression" dxfId="1736" priority="1749">
      <formula>AND(BT78&gt;=3,FH78&lt;&gt;GetEquPower(C78,BN78, DG78, FS78))</formula>
    </cfRule>
  </conditionalFormatting>
  <conditionalFormatting sqref="DZ78">
    <cfRule type="expression" dxfId="1735" priority="1750">
      <formula>AND(BO78&gt;=4,DZ78&lt;&gt;0, GetEquPower(C78,BI78, CD78, FN78)=0)</formula>
    </cfRule>
    <cfRule type="expression" dxfId="1734" priority="1751">
      <formula>AND(BO78&gt;=4, DZ78&lt;&gt;GetEquPower(C78,BI78, CD78, FN78))</formula>
    </cfRule>
  </conditionalFormatting>
  <conditionalFormatting sqref="EG78">
    <cfRule type="expression" dxfId="1733" priority="1752">
      <formula>AND(BP78&gt;=4,EG78&lt;&gt;0, GetEquPower(C78,BJ78, CJ78, FO78)=0)</formula>
    </cfRule>
    <cfRule type="expression" dxfId="1732" priority="1753">
      <formula>AND(BP78&gt;=4,EG78&lt;&gt;GetEquPower(C78,BJ78, CJ78, FO78))</formula>
    </cfRule>
  </conditionalFormatting>
  <conditionalFormatting sqref="EN78">
    <cfRule type="expression" dxfId="1731" priority="1754">
      <formula>AND(BQ78&gt;=4,EN78&lt;&gt;0, GetEquPower(C78,BK78, CP78, FP78)=0)</formula>
    </cfRule>
    <cfRule type="expression" dxfId="1730" priority="1755">
      <formula xml:space="preserve"> AND(BQ78&gt;=4,EN78&lt;&gt;GetEquPower(C78,BK78, CP78, FP78))</formula>
    </cfRule>
  </conditionalFormatting>
  <conditionalFormatting sqref="EU78">
    <cfRule type="expression" dxfId="1729" priority="1756">
      <formula>AND(BR78&gt;=4,EU78&lt;&gt;0, GetEquPower(C78,BL78, CV78, FQ78)=0)</formula>
    </cfRule>
    <cfRule type="expression" dxfId="1728" priority="1757">
      <formula>AND(BR78&gt;=4,EU78&lt;&gt;GetEquPower(C78,BL78, CV78, FQ78))</formula>
    </cfRule>
  </conditionalFormatting>
  <conditionalFormatting sqref="FB78">
    <cfRule type="expression" dxfId="1727" priority="1758">
      <formula>AND(BS78&gt;=4,FB78&lt;&gt;0, GetEquPower(C78,BM78, DB78, FR78)=0)</formula>
    </cfRule>
    <cfRule type="expression" dxfId="1726" priority="1759">
      <formula>AND(BS78&gt;=4,FB78&lt;&gt;GetEquPower(C78,BM78, DB78, FR78))</formula>
    </cfRule>
  </conditionalFormatting>
  <conditionalFormatting sqref="FI78">
    <cfRule type="expression" dxfId="1725" priority="1760">
      <formula>AND(BT78&gt;=4,FI78&lt;&gt;0, GetEquPower(C78,BN78, DH78, FS78)=0)</formula>
    </cfRule>
    <cfRule type="expression" dxfId="1724" priority="1761">
      <formula>AND(BT78&gt;=4,FI78&lt;&gt;GetEquPower(C78,BN78, DH78, FS78))</formula>
    </cfRule>
  </conditionalFormatting>
  <conditionalFormatting sqref="EA78">
    <cfRule type="expression" dxfId="1723" priority="1762">
      <formula>AND(BO78&gt;=5,EA78&lt;&gt;0, GetEquPower(C78,BI78, CE78, FN78)=0)</formula>
    </cfRule>
    <cfRule type="expression" dxfId="1722" priority="1763">
      <formula>AND(BO78&gt;=5, EA78&lt;&gt;GetEquPower(C78,BI78, CE78, FN78))</formula>
    </cfRule>
  </conditionalFormatting>
  <conditionalFormatting sqref="EB78">
    <cfRule type="expression" dxfId="1721" priority="1764">
      <formula>AND(BO78&gt;=6,EB78&lt;&gt;0, GetEquPower(C78,BI78, CF78, FN78)=0)</formula>
    </cfRule>
    <cfRule type="expression" dxfId="1720" priority="1765">
      <formula>AND(BO78&gt;=6, EB78&lt;&gt;GetEquPower(C78,BI78, CF78, FN78))</formula>
    </cfRule>
  </conditionalFormatting>
  <conditionalFormatting sqref="EH78">
    <cfRule type="expression" dxfId="1719" priority="1766">
      <formula>AND(BP78&gt;=5,EH78&lt;&gt;0, GetEquPower(C78,BJ78, CK78, FO78)=0)</formula>
    </cfRule>
    <cfRule type="expression" dxfId="1718" priority="1767">
      <formula>AND(BP78&gt;=5,EH78&lt;&gt;GetEquPower(C78,BJ78, CK78, FO78))</formula>
    </cfRule>
  </conditionalFormatting>
  <conditionalFormatting sqref="EI78">
    <cfRule type="expression" dxfId="1717" priority="1768">
      <formula>AND(BP78&gt;=6,EI78&lt;&gt;0, GetEquPower(C78,BJ78, CL78, FO78)=0)</formula>
    </cfRule>
    <cfRule type="expression" dxfId="1716" priority="1769">
      <formula>AND(BP78&gt;=6,EI78&lt;&gt;GetEquPower(C78,BJ78, CL78, FO78))</formula>
    </cfRule>
  </conditionalFormatting>
  <conditionalFormatting sqref="EO78">
    <cfRule type="expression" dxfId="1715" priority="1770">
      <formula>AND(BQ78&gt;=5,EO78&lt;&gt;0, GetEquPower(C78,BK78, CQ78, FP78)=0)</formula>
    </cfRule>
    <cfRule type="expression" dxfId="1714" priority="1771">
      <formula xml:space="preserve"> AND(BQ78&gt;=5,EO78&lt;&gt;GetEquPower(C78,BK78, CQ78, FP78))</formula>
    </cfRule>
  </conditionalFormatting>
  <conditionalFormatting sqref="EP78">
    <cfRule type="expression" dxfId="1713" priority="1772">
      <formula>AND(BQ78&gt;=6,EP78&lt;&gt;0, GetEquPower(C78,BK78, CR78, FP78)=0)</formula>
    </cfRule>
    <cfRule type="expression" dxfId="1712" priority="1773">
      <formula xml:space="preserve"> AND(BQ78&gt;=6,EP78&lt;&gt;GetEquPower(C78,BK78, CR78, FP78))</formula>
    </cfRule>
  </conditionalFormatting>
  <conditionalFormatting sqref="EV78">
    <cfRule type="expression" dxfId="1711" priority="1774">
      <formula>AND(BR78&gt;=5,EV78&lt;&gt;0, GetEquPower(C78,BL78, CW78, FQ78)=0)</formula>
    </cfRule>
    <cfRule type="expression" dxfId="1710" priority="1775">
      <formula>AND(BR78&gt;=5,EV78&lt;&gt;GetEquPower(C78,BL78, CW78, FQ78))</formula>
    </cfRule>
  </conditionalFormatting>
  <conditionalFormatting sqref="EW78">
    <cfRule type="expression" dxfId="1709" priority="1776">
      <formula>AND(BR78&gt;=6,EW78&lt;&gt;0, GetEquPower(C78,BL78, CX78, FQ78)=0)</formula>
    </cfRule>
    <cfRule type="expression" dxfId="1708" priority="1777">
      <formula>AND(BR78&gt;=6,EW78&lt;&gt;GetEquPower(C78,BL78, CX78, FQ78))</formula>
    </cfRule>
  </conditionalFormatting>
  <conditionalFormatting sqref="FC78">
    <cfRule type="expression" dxfId="1707" priority="1778">
      <formula>AND(BS78&gt;=5,FC78&lt;&gt;0, GetEquPower(C78,BM78, DC78, FR78)=0)</formula>
    </cfRule>
    <cfRule type="expression" dxfId="1706" priority="1779">
      <formula>AND(BS78&gt;=5,FC78&lt;&gt;GetEquPower(C78,BM78, DC78, FR78))</formula>
    </cfRule>
  </conditionalFormatting>
  <conditionalFormatting sqref="FD78">
    <cfRule type="expression" dxfId="1705" priority="1780">
      <formula>AND(BS78&gt;=6,FD78&lt;&gt;0, GetEquPower(C78,BM78, DD78, FR78)=0)</formula>
    </cfRule>
    <cfRule type="expression" dxfId="1704" priority="1781">
      <formula>AND(BS78&gt;=6,FD78&lt;&gt;GetEquPower(C78,BM78, DD78, FR78))</formula>
    </cfRule>
  </conditionalFormatting>
  <conditionalFormatting sqref="FJ78">
    <cfRule type="expression" dxfId="1703" priority="1782">
      <formula>AND(BT78&gt;=5,FJ78&lt;&gt;0, GetEquPower(C78,BN78, DI78, FS78)=0)</formula>
    </cfRule>
    <cfRule type="expression" dxfId="1702" priority="1783">
      <formula>AND(BT78&gt;=5,FJ78&lt;&gt;GetEquPower(C78,BN78, DI78, FS78))</formula>
    </cfRule>
  </conditionalFormatting>
  <conditionalFormatting sqref="FK78">
    <cfRule type="expression" dxfId="1701" priority="1784">
      <formula>AND(BT78&gt;=6,FK78&lt;&gt;0, GetEquPower(C78,BN78, DJ78, FS78)=0)</formula>
    </cfRule>
    <cfRule type="expression" dxfId="1700" priority="1785">
      <formula>AND(BT78&gt;=6,FK78&lt;&gt;GetEquPower(C78,BN78, DJ78, FS78))</formula>
    </cfRule>
  </conditionalFormatting>
  <conditionalFormatting sqref="F79">
    <cfRule type="expression" dxfId="1699" priority="1628">
      <formula>F79&lt;&gt;RIGHT(SUBSTITUTE(E79,".",""),LEN(F79))</formula>
    </cfRule>
  </conditionalFormatting>
  <conditionalFormatting sqref="X79">
    <cfRule type="expression" dxfId="1698" priority="1622">
      <formula xml:space="preserve"> NOT(ISLOGICAL($X$2))</formula>
    </cfRule>
    <cfRule type="expression" dxfId="1697" priority="1627">
      <formula>AND(X79=TRUE,W79=FALSE)</formula>
    </cfRule>
  </conditionalFormatting>
  <conditionalFormatting sqref="Y79">
    <cfRule type="expression" dxfId="1696" priority="1626">
      <formula>OR(AND(X79=FALSE,INT(Y79)&gt;0),AND(X79=TRUE,INT(Y79)&lt;=0))</formula>
    </cfRule>
  </conditionalFormatting>
  <conditionalFormatting sqref="AA79">
    <cfRule type="expression" dxfId="1695" priority="1625">
      <formula>AND(Z79=FALSE,AA79&gt;0)</formula>
    </cfRule>
  </conditionalFormatting>
  <conditionalFormatting sqref="BV79:HY79">
    <cfRule type="containsErrors" dxfId="1694" priority="1624">
      <formula>ISERROR(BV79)</formula>
    </cfRule>
  </conditionalFormatting>
  <conditionalFormatting sqref="W79">
    <cfRule type="expression" dxfId="1693" priority="1623">
      <formula xml:space="preserve"> NOT(ISLOGICAL(W79))</formula>
    </cfRule>
  </conditionalFormatting>
  <conditionalFormatting sqref="Z79">
    <cfRule type="expression" dxfId="1692" priority="1621">
      <formula>NOT(ISLOGICAL($Z$2))</formula>
    </cfRule>
  </conditionalFormatting>
  <conditionalFormatting sqref="AB79">
    <cfRule type="expression" dxfId="1691" priority="1620">
      <formula>NOT(ISLOGICAL($AB$2))</formula>
    </cfRule>
  </conditionalFormatting>
  <conditionalFormatting sqref="AC79">
    <cfRule type="expression" dxfId="1690" priority="1619">
      <formula>NOT(ISLOGICAL($AC$2))</formula>
    </cfRule>
  </conditionalFormatting>
  <conditionalFormatting sqref="B79:BU79">
    <cfRule type="containsErrors" dxfId="1689" priority="1618">
      <formula>ISERROR(B79)</formula>
    </cfRule>
  </conditionalFormatting>
  <conditionalFormatting sqref="I79">
    <cfRule type="expression" dxfId="1688" priority="1617">
      <formula>NOT(ISNUMBER($I$2))</formula>
    </cfRule>
  </conditionalFormatting>
  <conditionalFormatting sqref="D79">
    <cfRule type="expression" dxfId="1687" priority="1616">
      <formula>ISBLANK($D$2)</formula>
    </cfRule>
  </conditionalFormatting>
  <conditionalFormatting sqref="DW79">
    <cfRule type="expression" dxfId="1686" priority="1629">
      <formula>AND(BO79&gt;=1,DW79&lt;&gt;0, GetEquPower(C79,BI79, CA79, FN79)=0)</formula>
    </cfRule>
    <cfRule type="expression" dxfId="1685" priority="1630">
      <formula>AND(BO79&gt;=1,DW79&lt;&gt;GetEquPower(C79,BI79, CA79, FN79))</formula>
    </cfRule>
  </conditionalFormatting>
  <conditionalFormatting sqref="DX79">
    <cfRule type="expression" dxfId="1684" priority="1631">
      <formula>AND(BO79&gt;=2,DX79&lt;&gt;0, GetEquPower(C79,BI79, CB79, FN79)=0)</formula>
    </cfRule>
    <cfRule type="expression" dxfId="1683" priority="1632">
      <formula>AND(BO79&gt;=2,DX79&lt;&gt;GetEquPower(C79,BI79, CB79, FN79))</formula>
    </cfRule>
  </conditionalFormatting>
  <conditionalFormatting sqref="DY79">
    <cfRule type="expression" dxfId="1682" priority="1633">
      <formula>AND(BO79&gt;=3,DY79&lt;&gt;0, GetEquPower(C79,BI79, CC79, FN79)=0)</formula>
    </cfRule>
    <cfRule type="expression" dxfId="1681" priority="1634">
      <formula>AND(BO79&gt;=3,DY79&lt;&gt;GetEquPower(C79,BI79, CC79, FN79))</formula>
    </cfRule>
  </conditionalFormatting>
  <conditionalFormatting sqref="ED79">
    <cfRule type="expression" dxfId="1680" priority="1635">
      <formula>AND(BP79&gt;=1,ED79&lt;&gt;0, GetEquPower(C79,BJ79, CG79, FO79)=0)</formula>
    </cfRule>
    <cfRule type="expression" dxfId="1679" priority="1636">
      <formula>AND(BP79&gt;=1,ED79&lt;&gt;GetEquPower(C79,BJ79, CG79, FO79))</formula>
    </cfRule>
  </conditionalFormatting>
  <conditionalFormatting sqref="EE79">
    <cfRule type="expression" dxfId="1678" priority="1637">
      <formula>AND(BP79&gt;=2,EE79&lt;&gt;0, GetEquPower(C79,BJ79, CH79, FO79)=0)</formula>
    </cfRule>
    <cfRule type="expression" dxfId="1677" priority="1638">
      <formula>AND(BP79&gt;=2,EE79&lt;&gt;GetEquPower(C79,BJ79, CH79, FO79))</formula>
    </cfRule>
  </conditionalFormatting>
  <conditionalFormatting sqref="EF79">
    <cfRule type="expression" dxfId="1676" priority="1639">
      <formula>AND(BP79&gt;=3,EF79&lt;&gt;0, GetEquPower(C79,BJ79, CI79, FO79)=0)</formula>
    </cfRule>
    <cfRule type="expression" dxfId="1675" priority="1640">
      <formula>AND(BP79&gt;=3,EF79&lt;&gt;GetEquPower(C79,BJ79, CI79, FO79))</formula>
    </cfRule>
  </conditionalFormatting>
  <conditionalFormatting sqref="EK79">
    <cfRule type="expression" dxfId="1674" priority="1641">
      <formula>AND(BQ79&gt;=1,EK79&lt;&gt;0, GetEquPower(C79,BK79, CM79, FP79)=0)</formula>
    </cfRule>
    <cfRule type="expression" dxfId="1673" priority="1642">
      <formula>AND(BQ79&gt;=1,EK79&lt;&gt;GetEquPower(C79,BK79, CM79, FP79))</formula>
    </cfRule>
  </conditionalFormatting>
  <conditionalFormatting sqref="EL79">
    <cfRule type="expression" dxfId="1672" priority="1643">
      <formula>AND(BQ79&gt;=2,EL79&lt;&gt;0, GetEquPower(C79,BK79, CN79, FP79)=0)</formula>
    </cfRule>
    <cfRule type="expression" dxfId="1671" priority="1644">
      <formula xml:space="preserve"> AND(BQ79&gt;=2,EL79&lt;&gt;GetEquPower(C79,BK79, CN79, FP79))</formula>
    </cfRule>
  </conditionalFormatting>
  <conditionalFormatting sqref="EM79">
    <cfRule type="expression" dxfId="1670" priority="1645">
      <formula>AND(BQ79&gt;=3,EM79&lt;&gt;0, GetEquPower(C79,BK79, CO79, FP79)=0)</formula>
    </cfRule>
    <cfRule type="expression" dxfId="1669" priority="1646">
      <formula xml:space="preserve"> AND(BQ79&gt;=3,EM79&lt;&gt;GetEquPower(C79,BK79, CO79, FP79))</formula>
    </cfRule>
  </conditionalFormatting>
  <conditionalFormatting sqref="ER79">
    <cfRule type="expression" dxfId="1668" priority="1647">
      <formula>AND(BR79&gt;=1,ER79&lt;&gt;0, GetEquPower(C79,BL79, CS79, FQ79)=0)</formula>
    </cfRule>
    <cfRule type="expression" dxfId="1667" priority="1648">
      <formula>AND(BR79&gt;=1,ER79&lt;&gt;GetEquPower(C79,BL79, CS79, FQ79))</formula>
    </cfRule>
  </conditionalFormatting>
  <conditionalFormatting sqref="ES79">
    <cfRule type="expression" dxfId="1666" priority="1649">
      <formula>AND(BR79&gt;=2,ES79&lt;&gt;0, GetEquPower(C79,BL79, CT79, FQ79)=0)</formula>
    </cfRule>
    <cfRule type="expression" dxfId="1665" priority="1650">
      <formula>AND(BR79&gt;=2,ES79&lt;&gt;GetEquPower(C79,BL79, CT79, FQ79))</formula>
    </cfRule>
  </conditionalFormatting>
  <conditionalFormatting sqref="ET79">
    <cfRule type="expression" dxfId="1664" priority="1651">
      <formula>AND(BR79&gt;=3,ET79&lt;&gt;0, GetEquPower(C79,BL79, CU79, FQ79)=0)</formula>
    </cfRule>
    <cfRule type="expression" dxfId="1663" priority="1652">
      <formula>AND(BR79&gt;=3,ET79&lt;&gt;GetEquPower(C79,BL79, CU79, FQ79))</formula>
    </cfRule>
  </conditionalFormatting>
  <conditionalFormatting sqref="EY79">
    <cfRule type="expression" dxfId="1662" priority="1653">
      <formula>AND(BS79&gt;=1,EY79&lt;&gt;0, GetEquPower(C79,BM79, CY79, FR79)=0)</formula>
    </cfRule>
    <cfRule type="expression" dxfId="1661" priority="1654">
      <formula>AND(BS79&gt;=1,EY79&lt;&gt;GetEquPower(C79,BM79, CY79, FR79))</formula>
    </cfRule>
  </conditionalFormatting>
  <conditionalFormatting sqref="EZ79">
    <cfRule type="expression" dxfId="1660" priority="1655">
      <formula>AND(BS79&gt;=2,EZ79&lt;&gt;0, GetEquPower(C79,BM79, CZ79, FR79)=0)</formula>
    </cfRule>
    <cfRule type="expression" dxfId="1659" priority="1656">
      <formula>AND(BS79&gt;=2,EZ79&lt;&gt;GetEquPower(C79,BM79, CZ79, FR79))</formula>
    </cfRule>
  </conditionalFormatting>
  <conditionalFormatting sqref="FA79">
    <cfRule type="expression" dxfId="1658" priority="1657">
      <formula>AND(BS79&gt;=3,FA79&lt;&gt;0, GetEquPower(C79,BM79, DA79, FR79)=0)</formula>
    </cfRule>
    <cfRule type="expression" dxfId="1657" priority="1658">
      <formula>AND(BS79&gt;=3,FA79&lt;&gt;GetEquPower(C79,BM79, DA79, FR79))</formula>
    </cfRule>
  </conditionalFormatting>
  <conditionalFormatting sqref="FF79">
    <cfRule type="expression" dxfId="1656" priority="1659">
      <formula>AND(BT79&gt;=1,FF79&lt;&gt;0, GetEquPower(C79,BN79, DE79, FS79)=0)</formula>
    </cfRule>
    <cfRule type="expression" dxfId="1655" priority="1660">
      <formula>AND(BT79&gt;=1,FF79&lt;&gt;GetEquPower(C79,BN79, DE79, FS79))</formula>
    </cfRule>
  </conditionalFormatting>
  <conditionalFormatting sqref="FG79">
    <cfRule type="expression" dxfId="1654" priority="1661">
      <formula>AND(BT79&gt;=2,FG79&lt;&gt;0, GetEquPower(C79,BN79, DF79, FS79)=0)</formula>
    </cfRule>
    <cfRule type="expression" dxfId="1653" priority="1662">
      <formula>AND(BT79&gt;=2,FG79&lt;&gt;GetEquPower(C79,BN79, DF79, FS79))</formula>
    </cfRule>
  </conditionalFormatting>
  <conditionalFormatting sqref="FH79">
    <cfRule type="expression" dxfId="1652" priority="1663">
      <formula>AND(BT79&gt;=3,FH79&lt;&gt;0, GetEquPower(C79,BN79, DG79, FS79)=0)</formula>
    </cfRule>
    <cfRule type="expression" dxfId="1651" priority="1664">
      <formula>AND(BT79&gt;=3,FH79&lt;&gt;GetEquPower(C79,BN79, DG79, FS79))</formula>
    </cfRule>
  </conditionalFormatting>
  <conditionalFormatting sqref="DZ79">
    <cfRule type="expression" dxfId="1650" priority="1665">
      <formula>AND(BO79&gt;=4,DZ79&lt;&gt;0, GetEquPower(C79,BI79, CD79, FN79)=0)</formula>
    </cfRule>
    <cfRule type="expression" dxfId="1649" priority="1666">
      <formula>AND(BO79&gt;=4, DZ79&lt;&gt;GetEquPower(C79,BI79, CD79, FN79))</formula>
    </cfRule>
  </conditionalFormatting>
  <conditionalFormatting sqref="EG79">
    <cfRule type="expression" dxfId="1648" priority="1667">
      <formula>AND(BP79&gt;=4,EG79&lt;&gt;0, GetEquPower(C79,BJ79, CJ79, FO79)=0)</formula>
    </cfRule>
    <cfRule type="expression" dxfId="1647" priority="1668">
      <formula>AND(BP79&gt;=4,EG79&lt;&gt;GetEquPower(C79,BJ79, CJ79, FO79))</formula>
    </cfRule>
  </conditionalFormatting>
  <conditionalFormatting sqref="EN79">
    <cfRule type="expression" dxfId="1646" priority="1669">
      <formula>AND(BQ79&gt;=4,EN79&lt;&gt;0, GetEquPower(C79,BK79, CP79, FP79)=0)</formula>
    </cfRule>
    <cfRule type="expression" dxfId="1645" priority="1670">
      <formula xml:space="preserve"> AND(BQ79&gt;=4,EN79&lt;&gt;GetEquPower(C79,BK79, CP79, FP79))</formula>
    </cfRule>
  </conditionalFormatting>
  <conditionalFormatting sqref="EU79">
    <cfRule type="expression" dxfId="1644" priority="1671">
      <formula>AND(BR79&gt;=4,EU79&lt;&gt;0, GetEquPower(C79,BL79, CV79, FQ79)=0)</formula>
    </cfRule>
    <cfRule type="expression" dxfId="1643" priority="1672">
      <formula>AND(BR79&gt;=4,EU79&lt;&gt;GetEquPower(C79,BL79, CV79, FQ79))</formula>
    </cfRule>
  </conditionalFormatting>
  <conditionalFormatting sqref="FB79">
    <cfRule type="expression" dxfId="1642" priority="1673">
      <formula>AND(BS79&gt;=4,FB79&lt;&gt;0, GetEquPower(C79,BM79, DB79, FR79)=0)</formula>
    </cfRule>
    <cfRule type="expression" dxfId="1641" priority="1674">
      <formula>AND(BS79&gt;=4,FB79&lt;&gt;GetEquPower(C79,BM79, DB79, FR79))</formula>
    </cfRule>
  </conditionalFormatting>
  <conditionalFormatting sqref="FI79">
    <cfRule type="expression" dxfId="1640" priority="1675">
      <formula>AND(BT79&gt;=4,FI79&lt;&gt;0, GetEquPower(C79,BN79, DH79, FS79)=0)</formula>
    </cfRule>
    <cfRule type="expression" dxfId="1639" priority="1676">
      <formula>AND(BT79&gt;=4,FI79&lt;&gt;GetEquPower(C79,BN79, DH79, FS79))</formula>
    </cfRule>
  </conditionalFormatting>
  <conditionalFormatting sqref="EA79">
    <cfRule type="expression" dxfId="1638" priority="1677">
      <formula>AND(BO79&gt;=5,EA79&lt;&gt;0, GetEquPower(C79,BI79, CE79, FN79)=0)</formula>
    </cfRule>
    <cfRule type="expression" dxfId="1637" priority="1678">
      <formula>AND(BO79&gt;=5, EA79&lt;&gt;GetEquPower(C79,BI79, CE79, FN79))</formula>
    </cfRule>
  </conditionalFormatting>
  <conditionalFormatting sqref="EB79">
    <cfRule type="expression" dxfId="1636" priority="1679">
      <formula>AND(BO79&gt;=6,EB79&lt;&gt;0, GetEquPower(C79,BI79, CF79, FN79)=0)</formula>
    </cfRule>
    <cfRule type="expression" dxfId="1635" priority="1680">
      <formula>AND(BO79&gt;=6, EB79&lt;&gt;GetEquPower(C79,BI79, CF79, FN79))</formula>
    </cfRule>
  </conditionalFormatting>
  <conditionalFormatting sqref="EH79">
    <cfRule type="expression" dxfId="1634" priority="1681">
      <formula>AND(BP79&gt;=5,EH79&lt;&gt;0, GetEquPower(C79,BJ79, CK79, FO79)=0)</formula>
    </cfRule>
    <cfRule type="expression" dxfId="1633" priority="1682">
      <formula>AND(BP79&gt;=5,EH79&lt;&gt;GetEquPower(C79,BJ79, CK79, FO79))</formula>
    </cfRule>
  </conditionalFormatting>
  <conditionalFormatting sqref="EI79">
    <cfRule type="expression" dxfId="1632" priority="1683">
      <formula>AND(BP79&gt;=6,EI79&lt;&gt;0, GetEquPower(C79,BJ79, CL79, FO79)=0)</formula>
    </cfRule>
    <cfRule type="expression" dxfId="1631" priority="1684">
      <formula>AND(BP79&gt;=6,EI79&lt;&gt;GetEquPower(C79,BJ79, CL79, FO79))</formula>
    </cfRule>
  </conditionalFormatting>
  <conditionalFormatting sqref="EO79">
    <cfRule type="expression" dxfId="1630" priority="1685">
      <formula>AND(BQ79&gt;=5,EO79&lt;&gt;0, GetEquPower(C79,BK79, CQ79, FP79)=0)</formula>
    </cfRule>
    <cfRule type="expression" dxfId="1629" priority="1686">
      <formula xml:space="preserve"> AND(BQ79&gt;=5,EO79&lt;&gt;GetEquPower(C79,BK79, CQ79, FP79))</formula>
    </cfRule>
  </conditionalFormatting>
  <conditionalFormatting sqref="EP79">
    <cfRule type="expression" dxfId="1628" priority="1687">
      <formula>AND(BQ79&gt;=6,EP79&lt;&gt;0, GetEquPower(C79,BK79, CR79, FP79)=0)</formula>
    </cfRule>
    <cfRule type="expression" dxfId="1627" priority="1688">
      <formula xml:space="preserve"> AND(BQ79&gt;=6,EP79&lt;&gt;GetEquPower(C79,BK79, CR79, FP79))</formula>
    </cfRule>
  </conditionalFormatting>
  <conditionalFormatting sqref="EV79">
    <cfRule type="expression" dxfId="1626" priority="1689">
      <formula>AND(BR79&gt;=5,EV79&lt;&gt;0, GetEquPower(C79,BL79, CW79, FQ79)=0)</formula>
    </cfRule>
    <cfRule type="expression" dxfId="1625" priority="1690">
      <formula>AND(BR79&gt;=5,EV79&lt;&gt;GetEquPower(C79,BL79, CW79, FQ79))</formula>
    </cfRule>
  </conditionalFormatting>
  <conditionalFormatting sqref="EW79">
    <cfRule type="expression" dxfId="1624" priority="1691">
      <formula>AND(BR79&gt;=6,EW79&lt;&gt;0, GetEquPower(C79,BL79, CX79, FQ79)=0)</formula>
    </cfRule>
    <cfRule type="expression" dxfId="1623" priority="1692">
      <formula>AND(BR79&gt;=6,EW79&lt;&gt;GetEquPower(C79,BL79, CX79, FQ79))</formula>
    </cfRule>
  </conditionalFormatting>
  <conditionalFormatting sqref="FC79">
    <cfRule type="expression" dxfId="1622" priority="1693">
      <formula>AND(BS79&gt;=5,FC79&lt;&gt;0, GetEquPower(C79,BM79, DC79, FR79)=0)</formula>
    </cfRule>
    <cfRule type="expression" dxfId="1621" priority="1694">
      <formula>AND(BS79&gt;=5,FC79&lt;&gt;GetEquPower(C79,BM79, DC79, FR79))</formula>
    </cfRule>
  </conditionalFormatting>
  <conditionalFormatting sqref="FD79">
    <cfRule type="expression" dxfId="1620" priority="1695">
      <formula>AND(BS79&gt;=6,FD79&lt;&gt;0, GetEquPower(C79,BM79, DD79, FR79)=0)</formula>
    </cfRule>
    <cfRule type="expression" dxfId="1619" priority="1696">
      <formula>AND(BS79&gt;=6,FD79&lt;&gt;GetEquPower(C79,BM79, DD79, FR79))</formula>
    </cfRule>
  </conditionalFormatting>
  <conditionalFormatting sqref="FJ79">
    <cfRule type="expression" dxfId="1618" priority="1697">
      <formula>AND(BT79&gt;=5,FJ79&lt;&gt;0, GetEquPower(C79,BN79, DI79, FS79)=0)</formula>
    </cfRule>
    <cfRule type="expression" dxfId="1617" priority="1698">
      <formula>AND(BT79&gt;=5,FJ79&lt;&gt;GetEquPower(C79,BN79, DI79, FS79))</formula>
    </cfRule>
  </conditionalFormatting>
  <conditionalFormatting sqref="FK79">
    <cfRule type="expression" dxfId="1616" priority="1699">
      <formula>AND(BT79&gt;=6,FK79&lt;&gt;0, GetEquPower(C79,BN79, DJ79, FS79)=0)</formula>
    </cfRule>
    <cfRule type="expression" dxfId="1615" priority="1700">
      <formula>AND(BT79&gt;=6,FK79&lt;&gt;GetEquPower(C79,BN79, DJ79, FS79))</formula>
    </cfRule>
  </conditionalFormatting>
  <conditionalFormatting sqref="F80">
    <cfRule type="expression" dxfId="1614" priority="1543">
      <formula>F80&lt;&gt;RIGHT(SUBSTITUTE(E80,".",""),LEN(F80))</formula>
    </cfRule>
  </conditionalFormatting>
  <conditionalFormatting sqref="X80">
    <cfRule type="expression" dxfId="1613" priority="1537">
      <formula xml:space="preserve"> NOT(ISLOGICAL($X$2))</formula>
    </cfRule>
    <cfRule type="expression" dxfId="1612" priority="1542">
      <formula>AND(X80=TRUE,W80=FALSE)</formula>
    </cfRule>
  </conditionalFormatting>
  <conditionalFormatting sqref="Y80">
    <cfRule type="expression" dxfId="1611" priority="1541">
      <formula>OR(AND(X80=FALSE,INT(Y80)&gt;0),AND(X80=TRUE,INT(Y80)&lt;=0))</formula>
    </cfRule>
  </conditionalFormatting>
  <conditionalFormatting sqref="AA80">
    <cfRule type="expression" dxfId="1610" priority="1540">
      <formula>AND(Z80=FALSE,AA80&gt;0)</formula>
    </cfRule>
  </conditionalFormatting>
  <conditionalFormatting sqref="BV80:HY80">
    <cfRule type="containsErrors" dxfId="1609" priority="1539">
      <formula>ISERROR(BV80)</formula>
    </cfRule>
  </conditionalFormatting>
  <conditionalFormatting sqref="W80">
    <cfRule type="expression" dxfId="1608" priority="1538">
      <formula xml:space="preserve"> NOT(ISLOGICAL(W80))</formula>
    </cfRule>
  </conditionalFormatting>
  <conditionalFormatting sqref="Z80">
    <cfRule type="expression" dxfId="1607" priority="1536">
      <formula>NOT(ISLOGICAL($Z$2))</formula>
    </cfRule>
  </conditionalFormatting>
  <conditionalFormatting sqref="AB80">
    <cfRule type="expression" dxfId="1606" priority="1535">
      <formula>NOT(ISLOGICAL($AB$2))</formula>
    </cfRule>
  </conditionalFormatting>
  <conditionalFormatting sqref="AC80">
    <cfRule type="expression" dxfId="1605" priority="1534">
      <formula>NOT(ISLOGICAL($AC$2))</formula>
    </cfRule>
  </conditionalFormatting>
  <conditionalFormatting sqref="B80:BU80">
    <cfRule type="containsErrors" dxfId="1604" priority="1533">
      <formula>ISERROR(B80)</formula>
    </cfRule>
  </conditionalFormatting>
  <conditionalFormatting sqref="I80">
    <cfRule type="expression" dxfId="1603" priority="1532">
      <formula>NOT(ISNUMBER($I$2))</formula>
    </cfRule>
  </conditionalFormatting>
  <conditionalFormatting sqref="D80">
    <cfRule type="expression" dxfId="1602" priority="1531">
      <formula>ISBLANK($D$2)</formula>
    </cfRule>
  </conditionalFormatting>
  <conditionalFormatting sqref="DW80">
    <cfRule type="expression" dxfId="1601" priority="1544">
      <formula>AND(BO80&gt;=1,DW80&lt;&gt;0, GetEquPower(C80,BI80, CA80, FN80)=0)</formula>
    </cfRule>
    <cfRule type="expression" dxfId="1600" priority="1545">
      <formula>AND(BO80&gt;=1,DW80&lt;&gt;GetEquPower(C80,BI80, CA80, FN80))</formula>
    </cfRule>
  </conditionalFormatting>
  <conditionalFormatting sqref="DX80">
    <cfRule type="expression" dxfId="1599" priority="1546">
      <formula>AND(BO80&gt;=2,DX80&lt;&gt;0, GetEquPower(C80,BI80, CB80, FN80)=0)</formula>
    </cfRule>
    <cfRule type="expression" dxfId="1598" priority="1547">
      <formula>AND(BO80&gt;=2,DX80&lt;&gt;GetEquPower(C80,BI80, CB80, FN80))</formula>
    </cfRule>
  </conditionalFormatting>
  <conditionalFormatting sqref="DY80">
    <cfRule type="expression" dxfId="1597" priority="1548">
      <formula>AND(BO80&gt;=3,DY80&lt;&gt;0, GetEquPower(C80,BI80, CC80, FN80)=0)</formula>
    </cfRule>
    <cfRule type="expression" dxfId="1596" priority="1549">
      <formula>AND(BO80&gt;=3,DY80&lt;&gt;GetEquPower(C80,BI80, CC80, FN80))</formula>
    </cfRule>
  </conditionalFormatting>
  <conditionalFormatting sqref="ED80">
    <cfRule type="expression" dxfId="1595" priority="1550">
      <formula>AND(BP80&gt;=1,ED80&lt;&gt;0, GetEquPower(C80,BJ80, CG80, FO80)=0)</formula>
    </cfRule>
    <cfRule type="expression" dxfId="1594" priority="1551">
      <formula>AND(BP80&gt;=1,ED80&lt;&gt;GetEquPower(C80,BJ80, CG80, FO80))</formula>
    </cfRule>
  </conditionalFormatting>
  <conditionalFormatting sqref="EE80">
    <cfRule type="expression" dxfId="1593" priority="1552">
      <formula>AND(BP80&gt;=2,EE80&lt;&gt;0, GetEquPower(C80,BJ80, CH80, FO80)=0)</formula>
    </cfRule>
    <cfRule type="expression" dxfId="1592" priority="1553">
      <formula>AND(BP80&gt;=2,EE80&lt;&gt;GetEquPower(C80,BJ80, CH80, FO80))</formula>
    </cfRule>
  </conditionalFormatting>
  <conditionalFormatting sqref="EF80">
    <cfRule type="expression" dxfId="1591" priority="1554">
      <formula>AND(BP80&gt;=3,EF80&lt;&gt;0, GetEquPower(C80,BJ80, CI80, FO80)=0)</formula>
    </cfRule>
    <cfRule type="expression" dxfId="1590" priority="1555">
      <formula>AND(BP80&gt;=3,EF80&lt;&gt;GetEquPower(C80,BJ80, CI80, FO80))</formula>
    </cfRule>
  </conditionalFormatting>
  <conditionalFormatting sqref="EK80">
    <cfRule type="expression" dxfId="1589" priority="1556">
      <formula>AND(BQ80&gt;=1,EK80&lt;&gt;0, GetEquPower(C80,BK80, CM80, FP80)=0)</formula>
    </cfRule>
    <cfRule type="expression" dxfId="1588" priority="1557">
      <formula>AND(BQ80&gt;=1,EK80&lt;&gt;GetEquPower(C80,BK80, CM80, FP80))</formula>
    </cfRule>
  </conditionalFormatting>
  <conditionalFormatting sqref="EL80">
    <cfRule type="expression" dxfId="1587" priority="1558">
      <formula>AND(BQ80&gt;=2,EL80&lt;&gt;0, GetEquPower(C80,BK80, CN80, FP80)=0)</formula>
    </cfRule>
    <cfRule type="expression" dxfId="1586" priority="1559">
      <formula xml:space="preserve"> AND(BQ80&gt;=2,EL80&lt;&gt;GetEquPower(C80,BK80, CN80, FP80))</formula>
    </cfRule>
  </conditionalFormatting>
  <conditionalFormatting sqref="EM80">
    <cfRule type="expression" dxfId="1585" priority="1560">
      <formula>AND(BQ80&gt;=3,EM80&lt;&gt;0, GetEquPower(C80,BK80, CO80, FP80)=0)</formula>
    </cfRule>
    <cfRule type="expression" dxfId="1584" priority="1561">
      <formula xml:space="preserve"> AND(BQ80&gt;=3,EM80&lt;&gt;GetEquPower(C80,BK80, CO80, FP80))</formula>
    </cfRule>
  </conditionalFormatting>
  <conditionalFormatting sqref="ER80">
    <cfRule type="expression" dxfId="1583" priority="1562">
      <formula>AND(BR80&gt;=1,ER80&lt;&gt;0, GetEquPower(C80,BL80, CS80, FQ80)=0)</formula>
    </cfRule>
    <cfRule type="expression" dxfId="1582" priority="1563">
      <formula>AND(BR80&gt;=1,ER80&lt;&gt;GetEquPower(C80,BL80, CS80, FQ80))</formula>
    </cfRule>
  </conditionalFormatting>
  <conditionalFormatting sqref="ES80">
    <cfRule type="expression" dxfId="1581" priority="1564">
      <formula>AND(BR80&gt;=2,ES80&lt;&gt;0, GetEquPower(C80,BL80, CT80, FQ80)=0)</formula>
    </cfRule>
    <cfRule type="expression" dxfId="1580" priority="1565">
      <formula>AND(BR80&gt;=2,ES80&lt;&gt;GetEquPower(C80,BL80, CT80, FQ80))</formula>
    </cfRule>
  </conditionalFormatting>
  <conditionalFormatting sqref="ET80">
    <cfRule type="expression" dxfId="1579" priority="1566">
      <formula>AND(BR80&gt;=3,ET80&lt;&gt;0, GetEquPower(C80,BL80, CU80, FQ80)=0)</formula>
    </cfRule>
    <cfRule type="expression" dxfId="1578" priority="1567">
      <formula>AND(BR80&gt;=3,ET80&lt;&gt;GetEquPower(C80,BL80, CU80, FQ80))</formula>
    </cfRule>
  </conditionalFormatting>
  <conditionalFormatting sqref="EY80">
    <cfRule type="expression" dxfId="1577" priority="1568">
      <formula>AND(BS80&gt;=1,EY80&lt;&gt;0, GetEquPower(C80,BM80, CY80, FR80)=0)</formula>
    </cfRule>
    <cfRule type="expression" dxfId="1576" priority="1569">
      <formula>AND(BS80&gt;=1,EY80&lt;&gt;GetEquPower(C80,BM80, CY80, FR80))</formula>
    </cfRule>
  </conditionalFormatting>
  <conditionalFormatting sqref="EZ80">
    <cfRule type="expression" dxfId="1575" priority="1570">
      <formula>AND(BS80&gt;=2,EZ80&lt;&gt;0, GetEquPower(C80,BM80, CZ80, FR80)=0)</formula>
    </cfRule>
    <cfRule type="expression" dxfId="1574" priority="1571">
      <formula>AND(BS80&gt;=2,EZ80&lt;&gt;GetEquPower(C80,BM80, CZ80, FR80))</formula>
    </cfRule>
  </conditionalFormatting>
  <conditionalFormatting sqref="FA80">
    <cfRule type="expression" dxfId="1573" priority="1572">
      <formula>AND(BS80&gt;=3,FA80&lt;&gt;0, GetEquPower(C80,BM80, DA80, FR80)=0)</formula>
    </cfRule>
    <cfRule type="expression" dxfId="1572" priority="1573">
      <formula>AND(BS80&gt;=3,FA80&lt;&gt;GetEquPower(C80,BM80, DA80, FR80))</formula>
    </cfRule>
  </conditionalFormatting>
  <conditionalFormatting sqref="FF80">
    <cfRule type="expression" dxfId="1571" priority="1574">
      <formula>AND(BT80&gt;=1,FF80&lt;&gt;0, GetEquPower(C80,BN80, DE80, FS80)=0)</formula>
    </cfRule>
    <cfRule type="expression" dxfId="1570" priority="1575">
      <formula>AND(BT80&gt;=1,FF80&lt;&gt;GetEquPower(C80,BN80, DE80, FS80))</formula>
    </cfRule>
  </conditionalFormatting>
  <conditionalFormatting sqref="FG80">
    <cfRule type="expression" dxfId="1569" priority="1576">
      <formula>AND(BT80&gt;=2,FG80&lt;&gt;0, GetEquPower(C80,BN80, DF80, FS80)=0)</formula>
    </cfRule>
    <cfRule type="expression" dxfId="1568" priority="1577">
      <formula>AND(BT80&gt;=2,FG80&lt;&gt;GetEquPower(C80,BN80, DF80, FS80))</formula>
    </cfRule>
  </conditionalFormatting>
  <conditionalFormatting sqref="FH80">
    <cfRule type="expression" dxfId="1567" priority="1578">
      <formula>AND(BT80&gt;=3,FH80&lt;&gt;0, GetEquPower(C80,BN80, DG80, FS80)=0)</formula>
    </cfRule>
    <cfRule type="expression" dxfId="1566" priority="1579">
      <formula>AND(BT80&gt;=3,FH80&lt;&gt;GetEquPower(C80,BN80, DG80, FS80))</formula>
    </cfRule>
  </conditionalFormatting>
  <conditionalFormatting sqref="DZ80">
    <cfRule type="expression" dxfId="1565" priority="1580">
      <formula>AND(BO80&gt;=4,DZ80&lt;&gt;0, GetEquPower(C80,BI80, CD80, FN80)=0)</formula>
    </cfRule>
    <cfRule type="expression" dxfId="1564" priority="1581">
      <formula>AND(BO80&gt;=4, DZ80&lt;&gt;GetEquPower(C80,BI80, CD80, FN80))</formula>
    </cfRule>
  </conditionalFormatting>
  <conditionalFormatting sqref="EG80">
    <cfRule type="expression" dxfId="1563" priority="1582">
      <formula>AND(BP80&gt;=4,EG80&lt;&gt;0, GetEquPower(C80,BJ80, CJ80, FO80)=0)</formula>
    </cfRule>
    <cfRule type="expression" dxfId="1562" priority="1583">
      <formula>AND(BP80&gt;=4,EG80&lt;&gt;GetEquPower(C80,BJ80, CJ80, FO80))</formula>
    </cfRule>
  </conditionalFormatting>
  <conditionalFormatting sqref="EN80">
    <cfRule type="expression" dxfId="1561" priority="1584">
      <formula>AND(BQ80&gt;=4,EN80&lt;&gt;0, GetEquPower(C80,BK80, CP80, FP80)=0)</formula>
    </cfRule>
    <cfRule type="expression" dxfId="1560" priority="1585">
      <formula xml:space="preserve"> AND(BQ80&gt;=4,EN80&lt;&gt;GetEquPower(C80,BK80, CP80, FP80))</formula>
    </cfRule>
  </conditionalFormatting>
  <conditionalFormatting sqref="EU80">
    <cfRule type="expression" dxfId="1559" priority="1586">
      <formula>AND(BR80&gt;=4,EU80&lt;&gt;0, GetEquPower(C80,BL80, CV80, FQ80)=0)</formula>
    </cfRule>
    <cfRule type="expression" dxfId="1558" priority="1587">
      <formula>AND(BR80&gt;=4,EU80&lt;&gt;GetEquPower(C80,BL80, CV80, FQ80))</formula>
    </cfRule>
  </conditionalFormatting>
  <conditionalFormatting sqref="FB80">
    <cfRule type="expression" dxfId="1557" priority="1588">
      <formula>AND(BS80&gt;=4,FB80&lt;&gt;0, GetEquPower(C80,BM80, DB80, FR80)=0)</formula>
    </cfRule>
    <cfRule type="expression" dxfId="1556" priority="1589">
      <formula>AND(BS80&gt;=4,FB80&lt;&gt;GetEquPower(C80,BM80, DB80, FR80))</formula>
    </cfRule>
  </conditionalFormatting>
  <conditionalFormatting sqref="FI80">
    <cfRule type="expression" dxfId="1555" priority="1590">
      <formula>AND(BT80&gt;=4,FI80&lt;&gt;0, GetEquPower(C80,BN80, DH80, FS80)=0)</formula>
    </cfRule>
    <cfRule type="expression" dxfId="1554" priority="1591">
      <formula>AND(BT80&gt;=4,FI80&lt;&gt;GetEquPower(C80,BN80, DH80, FS80))</formula>
    </cfRule>
  </conditionalFormatting>
  <conditionalFormatting sqref="EA80">
    <cfRule type="expression" dxfId="1553" priority="1592">
      <formula>AND(BO80&gt;=5,EA80&lt;&gt;0, GetEquPower(C80,BI80, CE80, FN80)=0)</formula>
    </cfRule>
    <cfRule type="expression" dxfId="1552" priority="1593">
      <formula>AND(BO80&gt;=5, EA80&lt;&gt;GetEquPower(C80,BI80, CE80, FN80))</formula>
    </cfRule>
  </conditionalFormatting>
  <conditionalFormatting sqref="EB80">
    <cfRule type="expression" dxfId="1551" priority="1594">
      <formula>AND(BO80&gt;=6,EB80&lt;&gt;0, GetEquPower(C80,BI80, CF80, FN80)=0)</formula>
    </cfRule>
    <cfRule type="expression" dxfId="1550" priority="1595">
      <formula>AND(BO80&gt;=6, EB80&lt;&gt;GetEquPower(C80,BI80, CF80, FN80))</formula>
    </cfRule>
  </conditionalFormatting>
  <conditionalFormatting sqref="EH80">
    <cfRule type="expression" dxfId="1549" priority="1596">
      <formula>AND(BP80&gt;=5,EH80&lt;&gt;0, GetEquPower(C80,BJ80, CK80, FO80)=0)</formula>
    </cfRule>
    <cfRule type="expression" dxfId="1548" priority="1597">
      <formula>AND(BP80&gt;=5,EH80&lt;&gt;GetEquPower(C80,BJ80, CK80, FO80))</formula>
    </cfRule>
  </conditionalFormatting>
  <conditionalFormatting sqref="EI80">
    <cfRule type="expression" dxfId="1547" priority="1598">
      <formula>AND(BP80&gt;=6,EI80&lt;&gt;0, GetEquPower(C80,BJ80, CL80, FO80)=0)</formula>
    </cfRule>
    <cfRule type="expression" dxfId="1546" priority="1599">
      <formula>AND(BP80&gt;=6,EI80&lt;&gt;GetEquPower(C80,BJ80, CL80, FO80))</formula>
    </cfRule>
  </conditionalFormatting>
  <conditionalFormatting sqref="EO80">
    <cfRule type="expression" dxfId="1545" priority="1600">
      <formula>AND(BQ80&gt;=5,EO80&lt;&gt;0, GetEquPower(C80,BK80, CQ80, FP80)=0)</formula>
    </cfRule>
    <cfRule type="expression" dxfId="1544" priority="1601">
      <formula xml:space="preserve"> AND(BQ80&gt;=5,EO80&lt;&gt;GetEquPower(C80,BK80, CQ80, FP80))</formula>
    </cfRule>
  </conditionalFormatting>
  <conditionalFormatting sqref="EP80">
    <cfRule type="expression" dxfId="1543" priority="1602">
      <formula>AND(BQ80&gt;=6,EP80&lt;&gt;0, GetEquPower(C80,BK80, CR80, FP80)=0)</formula>
    </cfRule>
    <cfRule type="expression" dxfId="1542" priority="1603">
      <formula xml:space="preserve"> AND(BQ80&gt;=6,EP80&lt;&gt;GetEquPower(C80,BK80, CR80, FP80))</formula>
    </cfRule>
  </conditionalFormatting>
  <conditionalFormatting sqref="EV80">
    <cfRule type="expression" dxfId="1541" priority="1604">
      <formula>AND(BR80&gt;=5,EV80&lt;&gt;0, GetEquPower(C80,BL80, CW80, FQ80)=0)</formula>
    </cfRule>
    <cfRule type="expression" dxfId="1540" priority="1605">
      <formula>AND(BR80&gt;=5,EV80&lt;&gt;GetEquPower(C80,BL80, CW80, FQ80))</formula>
    </cfRule>
  </conditionalFormatting>
  <conditionalFormatting sqref="EW80">
    <cfRule type="expression" dxfId="1539" priority="1606">
      <formula>AND(BR80&gt;=6,EW80&lt;&gt;0, GetEquPower(C80,BL80, CX80, FQ80)=0)</formula>
    </cfRule>
    <cfRule type="expression" dxfId="1538" priority="1607">
      <formula>AND(BR80&gt;=6,EW80&lt;&gt;GetEquPower(C80,BL80, CX80, FQ80))</formula>
    </cfRule>
  </conditionalFormatting>
  <conditionalFormatting sqref="FC80">
    <cfRule type="expression" dxfId="1537" priority="1608">
      <formula>AND(BS80&gt;=5,FC80&lt;&gt;0, GetEquPower(C80,BM80, DC80, FR80)=0)</formula>
    </cfRule>
    <cfRule type="expression" dxfId="1536" priority="1609">
      <formula>AND(BS80&gt;=5,FC80&lt;&gt;GetEquPower(C80,BM80, DC80, FR80))</formula>
    </cfRule>
  </conditionalFormatting>
  <conditionalFormatting sqref="FD80">
    <cfRule type="expression" dxfId="1535" priority="1610">
      <formula>AND(BS80&gt;=6,FD80&lt;&gt;0, GetEquPower(C80,BM80, DD80, FR80)=0)</formula>
    </cfRule>
    <cfRule type="expression" dxfId="1534" priority="1611">
      <formula>AND(BS80&gt;=6,FD80&lt;&gt;GetEquPower(C80,BM80, DD80, FR80))</formula>
    </cfRule>
  </conditionalFormatting>
  <conditionalFormatting sqref="FJ80">
    <cfRule type="expression" dxfId="1533" priority="1612">
      <formula>AND(BT80&gt;=5,FJ80&lt;&gt;0, GetEquPower(C80,BN80, DI80, FS80)=0)</formula>
    </cfRule>
    <cfRule type="expression" dxfId="1532" priority="1613">
      <formula>AND(BT80&gt;=5,FJ80&lt;&gt;GetEquPower(C80,BN80, DI80, FS80))</formula>
    </cfRule>
  </conditionalFormatting>
  <conditionalFormatting sqref="FK80">
    <cfRule type="expression" dxfId="1531" priority="1614">
      <formula>AND(BT80&gt;=6,FK80&lt;&gt;0, GetEquPower(C80,BN80, DJ80, FS80)=0)</formula>
    </cfRule>
    <cfRule type="expression" dxfId="1530" priority="1615">
      <formula>AND(BT80&gt;=6,FK80&lt;&gt;GetEquPower(C80,BN80, DJ80, FS80))</formula>
    </cfRule>
  </conditionalFormatting>
  <conditionalFormatting sqref="F81">
    <cfRule type="expression" dxfId="1529" priority="1458">
      <formula>F81&lt;&gt;RIGHT(SUBSTITUTE(E81,".",""),LEN(F81))</formula>
    </cfRule>
  </conditionalFormatting>
  <conditionalFormatting sqref="X81">
    <cfRule type="expression" dxfId="1528" priority="1452">
      <formula xml:space="preserve"> NOT(ISLOGICAL($X$2))</formula>
    </cfRule>
    <cfRule type="expression" dxfId="1527" priority="1457">
      <formula>AND(X81=TRUE,W81=FALSE)</formula>
    </cfRule>
  </conditionalFormatting>
  <conditionalFormatting sqref="Y81">
    <cfRule type="expression" dxfId="1526" priority="1456">
      <formula>OR(AND(X81=FALSE,INT(Y81)&gt;0),AND(X81=TRUE,INT(Y81)&lt;=0))</formula>
    </cfRule>
  </conditionalFormatting>
  <conditionalFormatting sqref="AA81">
    <cfRule type="expression" dxfId="1525" priority="1455">
      <formula>AND(Z81=FALSE,AA81&gt;0)</formula>
    </cfRule>
  </conditionalFormatting>
  <conditionalFormatting sqref="BV81:HY81">
    <cfRule type="containsErrors" dxfId="1524" priority="1454">
      <formula>ISERROR(BV81)</formula>
    </cfRule>
  </conditionalFormatting>
  <conditionalFormatting sqref="W81">
    <cfRule type="expression" dxfId="1523" priority="1453">
      <formula xml:space="preserve"> NOT(ISLOGICAL(W81))</formula>
    </cfRule>
  </conditionalFormatting>
  <conditionalFormatting sqref="Z81">
    <cfRule type="expression" dxfId="1522" priority="1451">
      <formula>NOT(ISLOGICAL($Z$2))</formula>
    </cfRule>
  </conditionalFormatting>
  <conditionalFormatting sqref="AB81">
    <cfRule type="expression" dxfId="1521" priority="1450">
      <formula>NOT(ISLOGICAL($AB$2))</formula>
    </cfRule>
  </conditionalFormatting>
  <conditionalFormatting sqref="AC81">
    <cfRule type="expression" dxfId="1520" priority="1449">
      <formula>NOT(ISLOGICAL($AC$2))</formula>
    </cfRule>
  </conditionalFormatting>
  <conditionalFormatting sqref="B81:BU81">
    <cfRule type="containsErrors" dxfId="1519" priority="1448">
      <formula>ISERROR(B81)</formula>
    </cfRule>
  </conditionalFormatting>
  <conditionalFormatting sqref="I81">
    <cfRule type="expression" dxfId="1518" priority="1447">
      <formula>NOT(ISNUMBER($I$2))</formula>
    </cfRule>
  </conditionalFormatting>
  <conditionalFormatting sqref="D81">
    <cfRule type="expression" dxfId="1517" priority="1446">
      <formula>ISBLANK($D$2)</formula>
    </cfRule>
  </conditionalFormatting>
  <conditionalFormatting sqref="DW81">
    <cfRule type="expression" dxfId="1516" priority="1459">
      <formula>AND(BO81&gt;=1,DW81&lt;&gt;0, GetEquPower(C81,BI81, CA81, FN81)=0)</formula>
    </cfRule>
    <cfRule type="expression" dxfId="1515" priority="1460">
      <formula>AND(BO81&gt;=1,DW81&lt;&gt;GetEquPower(C81,BI81, CA81, FN81))</formula>
    </cfRule>
  </conditionalFormatting>
  <conditionalFormatting sqref="DX81">
    <cfRule type="expression" dxfId="1514" priority="1461">
      <formula>AND(BO81&gt;=2,DX81&lt;&gt;0, GetEquPower(C81,BI81, CB81, FN81)=0)</formula>
    </cfRule>
    <cfRule type="expression" dxfId="1513" priority="1462">
      <formula>AND(BO81&gt;=2,DX81&lt;&gt;GetEquPower(C81,BI81, CB81, FN81))</formula>
    </cfRule>
  </conditionalFormatting>
  <conditionalFormatting sqref="DY81">
    <cfRule type="expression" dxfId="1512" priority="1463">
      <formula>AND(BO81&gt;=3,DY81&lt;&gt;0, GetEquPower(C81,BI81, CC81, FN81)=0)</formula>
    </cfRule>
    <cfRule type="expression" dxfId="1511" priority="1464">
      <formula>AND(BO81&gt;=3,DY81&lt;&gt;GetEquPower(C81,BI81, CC81, FN81))</formula>
    </cfRule>
  </conditionalFormatting>
  <conditionalFormatting sqref="ED81">
    <cfRule type="expression" dxfId="1510" priority="1465">
      <formula>AND(BP81&gt;=1,ED81&lt;&gt;0, GetEquPower(C81,BJ81, CG81, FO81)=0)</formula>
    </cfRule>
    <cfRule type="expression" dxfId="1509" priority="1466">
      <formula>AND(BP81&gt;=1,ED81&lt;&gt;GetEquPower(C81,BJ81, CG81, FO81))</formula>
    </cfRule>
  </conditionalFormatting>
  <conditionalFormatting sqref="EE81">
    <cfRule type="expression" dxfId="1508" priority="1467">
      <formula>AND(BP81&gt;=2,EE81&lt;&gt;0, GetEquPower(C81,BJ81, CH81, FO81)=0)</formula>
    </cfRule>
    <cfRule type="expression" dxfId="1507" priority="1468">
      <formula>AND(BP81&gt;=2,EE81&lt;&gt;GetEquPower(C81,BJ81, CH81, FO81))</formula>
    </cfRule>
  </conditionalFormatting>
  <conditionalFormatting sqref="EF81">
    <cfRule type="expression" dxfId="1506" priority="1469">
      <formula>AND(BP81&gt;=3,EF81&lt;&gt;0, GetEquPower(C81,BJ81, CI81, FO81)=0)</formula>
    </cfRule>
    <cfRule type="expression" dxfId="1505" priority="1470">
      <formula>AND(BP81&gt;=3,EF81&lt;&gt;GetEquPower(C81,BJ81, CI81, FO81))</formula>
    </cfRule>
  </conditionalFormatting>
  <conditionalFormatting sqref="EK81">
    <cfRule type="expression" dxfId="1504" priority="1471">
      <formula>AND(BQ81&gt;=1,EK81&lt;&gt;0, GetEquPower(C81,BK81, CM81, FP81)=0)</formula>
    </cfRule>
    <cfRule type="expression" dxfId="1503" priority="1472">
      <formula>AND(BQ81&gt;=1,EK81&lt;&gt;GetEquPower(C81,BK81, CM81, FP81))</formula>
    </cfRule>
  </conditionalFormatting>
  <conditionalFormatting sqref="EL81">
    <cfRule type="expression" dxfId="1502" priority="1473">
      <formula>AND(BQ81&gt;=2,EL81&lt;&gt;0, GetEquPower(C81,BK81, CN81, FP81)=0)</formula>
    </cfRule>
    <cfRule type="expression" dxfId="1501" priority="1474">
      <formula xml:space="preserve"> AND(BQ81&gt;=2,EL81&lt;&gt;GetEquPower(C81,BK81, CN81, FP81))</formula>
    </cfRule>
  </conditionalFormatting>
  <conditionalFormatting sqref="EM81">
    <cfRule type="expression" dxfId="1500" priority="1475">
      <formula>AND(BQ81&gt;=3,EM81&lt;&gt;0, GetEquPower(C81,BK81, CO81, FP81)=0)</formula>
    </cfRule>
    <cfRule type="expression" dxfId="1499" priority="1476">
      <formula xml:space="preserve"> AND(BQ81&gt;=3,EM81&lt;&gt;GetEquPower(C81,BK81, CO81, FP81))</formula>
    </cfRule>
  </conditionalFormatting>
  <conditionalFormatting sqref="ER81">
    <cfRule type="expression" dxfId="1498" priority="1477">
      <formula>AND(BR81&gt;=1,ER81&lt;&gt;0, GetEquPower(C81,BL81, CS81, FQ81)=0)</formula>
    </cfRule>
    <cfRule type="expression" dxfId="1497" priority="1478">
      <formula>AND(BR81&gt;=1,ER81&lt;&gt;GetEquPower(C81,BL81, CS81, FQ81))</formula>
    </cfRule>
  </conditionalFormatting>
  <conditionalFormatting sqref="ES81">
    <cfRule type="expression" dxfId="1496" priority="1479">
      <formula>AND(BR81&gt;=2,ES81&lt;&gt;0, GetEquPower(C81,BL81, CT81, FQ81)=0)</formula>
    </cfRule>
    <cfRule type="expression" dxfId="1495" priority="1480">
      <formula>AND(BR81&gt;=2,ES81&lt;&gt;GetEquPower(C81,BL81, CT81, FQ81))</formula>
    </cfRule>
  </conditionalFormatting>
  <conditionalFormatting sqref="ET81">
    <cfRule type="expression" dxfId="1494" priority="1481">
      <formula>AND(BR81&gt;=3,ET81&lt;&gt;0, GetEquPower(C81,BL81, CU81, FQ81)=0)</formula>
    </cfRule>
    <cfRule type="expression" dxfId="1493" priority="1482">
      <formula>AND(BR81&gt;=3,ET81&lt;&gt;GetEquPower(C81,BL81, CU81, FQ81))</formula>
    </cfRule>
  </conditionalFormatting>
  <conditionalFormatting sqref="EY81">
    <cfRule type="expression" dxfId="1492" priority="1483">
      <formula>AND(BS81&gt;=1,EY81&lt;&gt;0, GetEquPower(C81,BM81, CY81, FR81)=0)</formula>
    </cfRule>
    <cfRule type="expression" dxfId="1491" priority="1484">
      <formula>AND(BS81&gt;=1,EY81&lt;&gt;GetEquPower(C81,BM81, CY81, FR81))</formula>
    </cfRule>
  </conditionalFormatting>
  <conditionalFormatting sqref="EZ81">
    <cfRule type="expression" dxfId="1490" priority="1485">
      <formula>AND(BS81&gt;=2,EZ81&lt;&gt;0, GetEquPower(C81,BM81, CZ81, FR81)=0)</formula>
    </cfRule>
    <cfRule type="expression" dxfId="1489" priority="1486">
      <formula>AND(BS81&gt;=2,EZ81&lt;&gt;GetEquPower(C81,BM81, CZ81, FR81))</formula>
    </cfRule>
  </conditionalFormatting>
  <conditionalFormatting sqref="FA81">
    <cfRule type="expression" dxfId="1488" priority="1487">
      <formula>AND(BS81&gt;=3,FA81&lt;&gt;0, GetEquPower(C81,BM81, DA81, FR81)=0)</formula>
    </cfRule>
    <cfRule type="expression" dxfId="1487" priority="1488">
      <formula>AND(BS81&gt;=3,FA81&lt;&gt;GetEquPower(C81,BM81, DA81, FR81))</formula>
    </cfRule>
  </conditionalFormatting>
  <conditionalFormatting sqref="FF81">
    <cfRule type="expression" dxfId="1486" priority="1489">
      <formula>AND(BT81&gt;=1,FF81&lt;&gt;0, GetEquPower(C81,BN81, DE81, FS81)=0)</formula>
    </cfRule>
    <cfRule type="expression" dxfId="1485" priority="1490">
      <formula>AND(BT81&gt;=1,FF81&lt;&gt;GetEquPower(C81,BN81, DE81, FS81))</formula>
    </cfRule>
  </conditionalFormatting>
  <conditionalFormatting sqref="FG81">
    <cfRule type="expression" dxfId="1484" priority="1491">
      <formula>AND(BT81&gt;=2,FG81&lt;&gt;0, GetEquPower(C81,BN81, DF81, FS81)=0)</formula>
    </cfRule>
    <cfRule type="expression" dxfId="1483" priority="1492">
      <formula>AND(BT81&gt;=2,FG81&lt;&gt;GetEquPower(C81,BN81, DF81, FS81))</formula>
    </cfRule>
  </conditionalFormatting>
  <conditionalFormatting sqref="FH81">
    <cfRule type="expression" dxfId="1482" priority="1493">
      <formula>AND(BT81&gt;=3,FH81&lt;&gt;0, GetEquPower(C81,BN81, DG81, FS81)=0)</formula>
    </cfRule>
    <cfRule type="expression" dxfId="1481" priority="1494">
      <formula>AND(BT81&gt;=3,FH81&lt;&gt;GetEquPower(C81,BN81, DG81, FS81))</formula>
    </cfRule>
  </conditionalFormatting>
  <conditionalFormatting sqref="DZ81">
    <cfRule type="expression" dxfId="1480" priority="1495">
      <formula>AND(BO81&gt;=4,DZ81&lt;&gt;0, GetEquPower(C81,BI81, CD81, FN81)=0)</formula>
    </cfRule>
    <cfRule type="expression" dxfId="1479" priority="1496">
      <formula>AND(BO81&gt;=4, DZ81&lt;&gt;GetEquPower(C81,BI81, CD81, FN81))</formula>
    </cfRule>
  </conditionalFormatting>
  <conditionalFormatting sqref="EG81">
    <cfRule type="expression" dxfId="1478" priority="1497">
      <formula>AND(BP81&gt;=4,EG81&lt;&gt;0, GetEquPower(C81,BJ81, CJ81, FO81)=0)</formula>
    </cfRule>
    <cfRule type="expression" dxfId="1477" priority="1498">
      <formula>AND(BP81&gt;=4,EG81&lt;&gt;GetEquPower(C81,BJ81, CJ81, FO81))</formula>
    </cfRule>
  </conditionalFormatting>
  <conditionalFormatting sqref="EN81">
    <cfRule type="expression" dxfId="1476" priority="1499">
      <formula>AND(BQ81&gt;=4,EN81&lt;&gt;0, GetEquPower(C81,BK81, CP81, FP81)=0)</formula>
    </cfRule>
    <cfRule type="expression" dxfId="1475" priority="1500">
      <formula xml:space="preserve"> AND(BQ81&gt;=4,EN81&lt;&gt;GetEquPower(C81,BK81, CP81, FP81))</formula>
    </cfRule>
  </conditionalFormatting>
  <conditionalFormatting sqref="EU81">
    <cfRule type="expression" dxfId="1474" priority="1501">
      <formula>AND(BR81&gt;=4,EU81&lt;&gt;0, GetEquPower(C81,BL81, CV81, FQ81)=0)</formula>
    </cfRule>
    <cfRule type="expression" dxfId="1473" priority="1502">
      <formula>AND(BR81&gt;=4,EU81&lt;&gt;GetEquPower(C81,BL81, CV81, FQ81))</formula>
    </cfRule>
  </conditionalFormatting>
  <conditionalFormatting sqref="FB81">
    <cfRule type="expression" dxfId="1472" priority="1503">
      <formula>AND(BS81&gt;=4,FB81&lt;&gt;0, GetEquPower(C81,BM81, DB81, FR81)=0)</formula>
    </cfRule>
    <cfRule type="expression" dxfId="1471" priority="1504">
      <formula>AND(BS81&gt;=4,FB81&lt;&gt;GetEquPower(C81,BM81, DB81, FR81))</formula>
    </cfRule>
  </conditionalFormatting>
  <conditionalFormatting sqref="FI81">
    <cfRule type="expression" dxfId="1470" priority="1505">
      <formula>AND(BT81&gt;=4,FI81&lt;&gt;0, GetEquPower(C81,BN81, DH81, FS81)=0)</formula>
    </cfRule>
    <cfRule type="expression" dxfId="1469" priority="1506">
      <formula>AND(BT81&gt;=4,FI81&lt;&gt;GetEquPower(C81,BN81, DH81, FS81))</formula>
    </cfRule>
  </conditionalFormatting>
  <conditionalFormatting sqref="EA81">
    <cfRule type="expression" dxfId="1468" priority="1507">
      <formula>AND(BO81&gt;=5,EA81&lt;&gt;0, GetEquPower(C81,BI81, CE81, FN81)=0)</formula>
    </cfRule>
    <cfRule type="expression" dxfId="1467" priority="1508">
      <formula>AND(BO81&gt;=5, EA81&lt;&gt;GetEquPower(C81,BI81, CE81, FN81))</formula>
    </cfRule>
  </conditionalFormatting>
  <conditionalFormatting sqref="EB81">
    <cfRule type="expression" dxfId="1466" priority="1509">
      <formula>AND(BO81&gt;=6,EB81&lt;&gt;0, GetEquPower(C81,BI81, CF81, FN81)=0)</formula>
    </cfRule>
    <cfRule type="expression" dxfId="1465" priority="1510">
      <formula>AND(BO81&gt;=6, EB81&lt;&gt;GetEquPower(C81,BI81, CF81, FN81))</formula>
    </cfRule>
  </conditionalFormatting>
  <conditionalFormatting sqref="EH81">
    <cfRule type="expression" dxfId="1464" priority="1511">
      <formula>AND(BP81&gt;=5,EH81&lt;&gt;0, GetEquPower(C81,BJ81, CK81, FO81)=0)</formula>
    </cfRule>
    <cfRule type="expression" dxfId="1463" priority="1512">
      <formula>AND(BP81&gt;=5,EH81&lt;&gt;GetEquPower(C81,BJ81, CK81, FO81))</formula>
    </cfRule>
  </conditionalFormatting>
  <conditionalFormatting sqref="EI81">
    <cfRule type="expression" dxfId="1462" priority="1513">
      <formula>AND(BP81&gt;=6,EI81&lt;&gt;0, GetEquPower(C81,BJ81, CL81, FO81)=0)</formula>
    </cfRule>
    <cfRule type="expression" dxfId="1461" priority="1514">
      <formula>AND(BP81&gt;=6,EI81&lt;&gt;GetEquPower(C81,BJ81, CL81, FO81))</formula>
    </cfRule>
  </conditionalFormatting>
  <conditionalFormatting sqref="EO81">
    <cfRule type="expression" dxfId="1460" priority="1515">
      <formula>AND(BQ81&gt;=5,EO81&lt;&gt;0, GetEquPower(C81,BK81, CQ81, FP81)=0)</formula>
    </cfRule>
    <cfRule type="expression" dxfId="1459" priority="1516">
      <formula xml:space="preserve"> AND(BQ81&gt;=5,EO81&lt;&gt;GetEquPower(C81,BK81, CQ81, FP81))</formula>
    </cfRule>
  </conditionalFormatting>
  <conditionalFormatting sqref="EP81">
    <cfRule type="expression" dxfId="1458" priority="1517">
      <formula>AND(BQ81&gt;=6,EP81&lt;&gt;0, GetEquPower(C81,BK81, CR81, FP81)=0)</formula>
    </cfRule>
    <cfRule type="expression" dxfId="1457" priority="1518">
      <formula xml:space="preserve"> AND(BQ81&gt;=6,EP81&lt;&gt;GetEquPower(C81,BK81, CR81, FP81))</formula>
    </cfRule>
  </conditionalFormatting>
  <conditionalFormatting sqref="EV81">
    <cfRule type="expression" dxfId="1456" priority="1519">
      <formula>AND(BR81&gt;=5,EV81&lt;&gt;0, GetEquPower(C81,BL81, CW81, FQ81)=0)</formula>
    </cfRule>
    <cfRule type="expression" dxfId="1455" priority="1520">
      <formula>AND(BR81&gt;=5,EV81&lt;&gt;GetEquPower(C81,BL81, CW81, FQ81))</formula>
    </cfRule>
  </conditionalFormatting>
  <conditionalFormatting sqref="EW81">
    <cfRule type="expression" dxfId="1454" priority="1521">
      <formula>AND(BR81&gt;=6,EW81&lt;&gt;0, GetEquPower(C81,BL81, CX81, FQ81)=0)</formula>
    </cfRule>
    <cfRule type="expression" dxfId="1453" priority="1522">
      <formula>AND(BR81&gt;=6,EW81&lt;&gt;GetEquPower(C81,BL81, CX81, FQ81))</formula>
    </cfRule>
  </conditionalFormatting>
  <conditionalFormatting sqref="FC81">
    <cfRule type="expression" dxfId="1452" priority="1523">
      <formula>AND(BS81&gt;=5,FC81&lt;&gt;0, GetEquPower(C81,BM81, DC81, FR81)=0)</formula>
    </cfRule>
    <cfRule type="expression" dxfId="1451" priority="1524">
      <formula>AND(BS81&gt;=5,FC81&lt;&gt;GetEquPower(C81,BM81, DC81, FR81))</formula>
    </cfRule>
  </conditionalFormatting>
  <conditionalFormatting sqref="FD81">
    <cfRule type="expression" dxfId="1450" priority="1525">
      <formula>AND(BS81&gt;=6,FD81&lt;&gt;0, GetEquPower(C81,BM81, DD81, FR81)=0)</formula>
    </cfRule>
    <cfRule type="expression" dxfId="1449" priority="1526">
      <formula>AND(BS81&gt;=6,FD81&lt;&gt;GetEquPower(C81,BM81, DD81, FR81))</formula>
    </cfRule>
  </conditionalFormatting>
  <conditionalFormatting sqref="FJ81">
    <cfRule type="expression" dxfId="1448" priority="1527">
      <formula>AND(BT81&gt;=5,FJ81&lt;&gt;0, GetEquPower(C81,BN81, DI81, FS81)=0)</formula>
    </cfRule>
    <cfRule type="expression" dxfId="1447" priority="1528">
      <formula>AND(BT81&gt;=5,FJ81&lt;&gt;GetEquPower(C81,BN81, DI81, FS81))</formula>
    </cfRule>
  </conditionalFormatting>
  <conditionalFormatting sqref="FK81">
    <cfRule type="expression" dxfId="1446" priority="1529">
      <formula>AND(BT81&gt;=6,FK81&lt;&gt;0, GetEquPower(C81,BN81, DJ81, FS81)=0)</formula>
    </cfRule>
    <cfRule type="expression" dxfId="1445" priority="1530">
      <formula>AND(BT81&gt;=6,FK81&lt;&gt;GetEquPower(C81,BN81, DJ81, FS81))</formula>
    </cfRule>
  </conditionalFormatting>
  <conditionalFormatting sqref="F82">
    <cfRule type="expression" dxfId="1444" priority="1373">
      <formula>F82&lt;&gt;RIGHT(SUBSTITUTE(E82,".",""),LEN(F82))</formula>
    </cfRule>
  </conditionalFormatting>
  <conditionalFormatting sqref="X82">
    <cfRule type="expression" dxfId="1443" priority="1367">
      <formula xml:space="preserve"> NOT(ISLOGICAL($X$2))</formula>
    </cfRule>
    <cfRule type="expression" dxfId="1442" priority="1372">
      <formula>AND(X82=TRUE,W82=FALSE)</formula>
    </cfRule>
  </conditionalFormatting>
  <conditionalFormatting sqref="Y82">
    <cfRule type="expression" dxfId="1441" priority="1371">
      <formula>OR(AND(X82=FALSE,INT(Y82)&gt;0),AND(X82=TRUE,INT(Y82)&lt;=0))</formula>
    </cfRule>
  </conditionalFormatting>
  <conditionalFormatting sqref="AA82">
    <cfRule type="expression" dxfId="1440" priority="1370">
      <formula>AND(Z82=FALSE,AA82&gt;0)</formula>
    </cfRule>
  </conditionalFormatting>
  <conditionalFormatting sqref="BV82:HY82">
    <cfRule type="containsErrors" dxfId="1439" priority="1369">
      <formula>ISERROR(BV82)</formula>
    </cfRule>
  </conditionalFormatting>
  <conditionalFormatting sqref="W82">
    <cfRule type="expression" dxfId="1438" priority="1368">
      <formula xml:space="preserve"> NOT(ISLOGICAL(W82))</formula>
    </cfRule>
  </conditionalFormatting>
  <conditionalFormatting sqref="Z82">
    <cfRule type="expression" dxfId="1437" priority="1366">
      <formula>NOT(ISLOGICAL($Z$2))</formula>
    </cfRule>
  </conditionalFormatting>
  <conditionalFormatting sqref="AB82">
    <cfRule type="expression" dxfId="1436" priority="1365">
      <formula>NOT(ISLOGICAL($AB$2))</formula>
    </cfRule>
  </conditionalFormatting>
  <conditionalFormatting sqref="AC82">
    <cfRule type="expression" dxfId="1435" priority="1364">
      <formula>NOT(ISLOGICAL($AC$2))</formula>
    </cfRule>
  </conditionalFormatting>
  <conditionalFormatting sqref="B82:BU82">
    <cfRule type="containsErrors" dxfId="1434" priority="1363">
      <formula>ISERROR(B82)</formula>
    </cfRule>
  </conditionalFormatting>
  <conditionalFormatting sqref="I82">
    <cfRule type="expression" dxfId="1433" priority="1362">
      <formula>NOT(ISNUMBER($I$2))</formula>
    </cfRule>
  </conditionalFormatting>
  <conditionalFormatting sqref="D82">
    <cfRule type="expression" dxfId="1432" priority="1361">
      <formula>ISBLANK($D$2)</formula>
    </cfRule>
  </conditionalFormatting>
  <conditionalFormatting sqref="DW82">
    <cfRule type="expression" dxfId="1431" priority="1374">
      <formula>AND(BO82&gt;=1,DW82&lt;&gt;0, GetEquPower(C82,BI82, CA82, FN82)=0)</formula>
    </cfRule>
    <cfRule type="expression" dxfId="1430" priority="1375">
      <formula>AND(BO82&gt;=1,DW82&lt;&gt;GetEquPower(C82,BI82, CA82, FN82))</formula>
    </cfRule>
  </conditionalFormatting>
  <conditionalFormatting sqref="DX82">
    <cfRule type="expression" dxfId="1429" priority="1376">
      <formula>AND(BO82&gt;=2,DX82&lt;&gt;0, GetEquPower(C82,BI82, CB82, FN82)=0)</formula>
    </cfRule>
    <cfRule type="expression" dxfId="1428" priority="1377">
      <formula>AND(BO82&gt;=2,DX82&lt;&gt;GetEquPower(C82,BI82, CB82, FN82))</formula>
    </cfRule>
  </conditionalFormatting>
  <conditionalFormatting sqref="DY82">
    <cfRule type="expression" dxfId="1427" priority="1378">
      <formula>AND(BO82&gt;=3,DY82&lt;&gt;0, GetEquPower(C82,BI82, CC82, FN82)=0)</formula>
    </cfRule>
    <cfRule type="expression" dxfId="1426" priority="1379">
      <formula>AND(BO82&gt;=3,DY82&lt;&gt;GetEquPower(C82,BI82, CC82, FN82))</formula>
    </cfRule>
  </conditionalFormatting>
  <conditionalFormatting sqref="ED82">
    <cfRule type="expression" dxfId="1425" priority="1380">
      <formula>AND(BP82&gt;=1,ED82&lt;&gt;0, GetEquPower(C82,BJ82, CG82, FO82)=0)</formula>
    </cfRule>
    <cfRule type="expression" dxfId="1424" priority="1381">
      <formula>AND(BP82&gt;=1,ED82&lt;&gt;GetEquPower(C82,BJ82, CG82, FO82))</formula>
    </cfRule>
  </conditionalFormatting>
  <conditionalFormatting sqref="EE82">
    <cfRule type="expression" dxfId="1423" priority="1382">
      <formula>AND(BP82&gt;=2,EE82&lt;&gt;0, GetEquPower(C82,BJ82, CH82, FO82)=0)</formula>
    </cfRule>
    <cfRule type="expression" dxfId="1422" priority="1383">
      <formula>AND(BP82&gt;=2,EE82&lt;&gt;GetEquPower(C82,BJ82, CH82, FO82))</formula>
    </cfRule>
  </conditionalFormatting>
  <conditionalFormatting sqref="EF82">
    <cfRule type="expression" dxfId="1421" priority="1384">
      <formula>AND(BP82&gt;=3,EF82&lt;&gt;0, GetEquPower(C82,BJ82, CI82, FO82)=0)</formula>
    </cfRule>
    <cfRule type="expression" dxfId="1420" priority="1385">
      <formula>AND(BP82&gt;=3,EF82&lt;&gt;GetEquPower(C82,BJ82, CI82, FO82))</formula>
    </cfRule>
  </conditionalFormatting>
  <conditionalFormatting sqref="EK82">
    <cfRule type="expression" dxfId="1419" priority="1386">
      <formula>AND(BQ82&gt;=1,EK82&lt;&gt;0, GetEquPower(C82,BK82, CM82, FP82)=0)</formula>
    </cfRule>
    <cfRule type="expression" dxfId="1418" priority="1387">
      <formula>AND(BQ82&gt;=1,EK82&lt;&gt;GetEquPower(C82,BK82, CM82, FP82))</formula>
    </cfRule>
  </conditionalFormatting>
  <conditionalFormatting sqref="EL82">
    <cfRule type="expression" dxfId="1417" priority="1388">
      <formula>AND(BQ82&gt;=2,EL82&lt;&gt;0, GetEquPower(C82,BK82, CN82, FP82)=0)</formula>
    </cfRule>
    <cfRule type="expression" dxfId="1416" priority="1389">
      <formula xml:space="preserve"> AND(BQ82&gt;=2,EL82&lt;&gt;GetEquPower(C82,BK82, CN82, FP82))</formula>
    </cfRule>
  </conditionalFormatting>
  <conditionalFormatting sqref="EM82">
    <cfRule type="expression" dxfId="1415" priority="1390">
      <formula>AND(BQ82&gt;=3,EM82&lt;&gt;0, GetEquPower(C82,BK82, CO82, FP82)=0)</formula>
    </cfRule>
    <cfRule type="expression" dxfId="1414" priority="1391">
      <formula xml:space="preserve"> AND(BQ82&gt;=3,EM82&lt;&gt;GetEquPower(C82,BK82, CO82, FP82))</formula>
    </cfRule>
  </conditionalFormatting>
  <conditionalFormatting sqref="ER82">
    <cfRule type="expression" dxfId="1413" priority="1392">
      <formula>AND(BR82&gt;=1,ER82&lt;&gt;0, GetEquPower(C82,BL82, CS82, FQ82)=0)</formula>
    </cfRule>
    <cfRule type="expression" dxfId="1412" priority="1393">
      <formula>AND(BR82&gt;=1,ER82&lt;&gt;GetEquPower(C82,BL82, CS82, FQ82))</formula>
    </cfRule>
  </conditionalFormatting>
  <conditionalFormatting sqref="ES82">
    <cfRule type="expression" dxfId="1411" priority="1394">
      <formula>AND(BR82&gt;=2,ES82&lt;&gt;0, GetEquPower(C82,BL82, CT82, FQ82)=0)</formula>
    </cfRule>
    <cfRule type="expression" dxfId="1410" priority="1395">
      <formula>AND(BR82&gt;=2,ES82&lt;&gt;GetEquPower(C82,BL82, CT82, FQ82))</formula>
    </cfRule>
  </conditionalFormatting>
  <conditionalFormatting sqref="ET82">
    <cfRule type="expression" dxfId="1409" priority="1396">
      <formula>AND(BR82&gt;=3,ET82&lt;&gt;0, GetEquPower(C82,BL82, CU82, FQ82)=0)</formula>
    </cfRule>
    <cfRule type="expression" dxfId="1408" priority="1397">
      <formula>AND(BR82&gt;=3,ET82&lt;&gt;GetEquPower(C82,BL82, CU82, FQ82))</formula>
    </cfRule>
  </conditionalFormatting>
  <conditionalFormatting sqref="EY82">
    <cfRule type="expression" dxfId="1407" priority="1398">
      <formula>AND(BS82&gt;=1,EY82&lt;&gt;0, GetEquPower(C82,BM82, CY82, FR82)=0)</formula>
    </cfRule>
    <cfRule type="expression" dxfId="1406" priority="1399">
      <formula>AND(BS82&gt;=1,EY82&lt;&gt;GetEquPower(C82,BM82, CY82, FR82))</formula>
    </cfRule>
  </conditionalFormatting>
  <conditionalFormatting sqref="EZ82">
    <cfRule type="expression" dxfId="1405" priority="1400">
      <formula>AND(BS82&gt;=2,EZ82&lt;&gt;0, GetEquPower(C82,BM82, CZ82, FR82)=0)</formula>
    </cfRule>
    <cfRule type="expression" dxfId="1404" priority="1401">
      <formula>AND(BS82&gt;=2,EZ82&lt;&gt;GetEquPower(C82,BM82, CZ82, FR82))</formula>
    </cfRule>
  </conditionalFormatting>
  <conditionalFormatting sqref="FA82">
    <cfRule type="expression" dxfId="1403" priority="1402">
      <formula>AND(BS82&gt;=3,FA82&lt;&gt;0, GetEquPower(C82,BM82, DA82, FR82)=0)</formula>
    </cfRule>
    <cfRule type="expression" dxfId="1402" priority="1403">
      <formula>AND(BS82&gt;=3,FA82&lt;&gt;GetEquPower(C82,BM82, DA82, FR82))</formula>
    </cfRule>
  </conditionalFormatting>
  <conditionalFormatting sqref="FF82">
    <cfRule type="expression" dxfId="1401" priority="1404">
      <formula>AND(BT82&gt;=1,FF82&lt;&gt;0, GetEquPower(C82,BN82, DE82, FS82)=0)</formula>
    </cfRule>
    <cfRule type="expression" dxfId="1400" priority="1405">
      <formula>AND(BT82&gt;=1,FF82&lt;&gt;GetEquPower(C82,BN82, DE82, FS82))</formula>
    </cfRule>
  </conditionalFormatting>
  <conditionalFormatting sqref="FG82">
    <cfRule type="expression" dxfId="1399" priority="1406">
      <formula>AND(BT82&gt;=2,FG82&lt;&gt;0, GetEquPower(C82,BN82, DF82, FS82)=0)</formula>
    </cfRule>
    <cfRule type="expression" dxfId="1398" priority="1407">
      <formula>AND(BT82&gt;=2,FG82&lt;&gt;GetEquPower(C82,BN82, DF82, FS82))</formula>
    </cfRule>
  </conditionalFormatting>
  <conditionalFormatting sqref="FH82">
    <cfRule type="expression" dxfId="1397" priority="1408">
      <formula>AND(BT82&gt;=3,FH82&lt;&gt;0, GetEquPower(C82,BN82, DG82, FS82)=0)</formula>
    </cfRule>
    <cfRule type="expression" dxfId="1396" priority="1409">
      <formula>AND(BT82&gt;=3,FH82&lt;&gt;GetEquPower(C82,BN82, DG82, FS82))</formula>
    </cfRule>
  </conditionalFormatting>
  <conditionalFormatting sqref="DZ82">
    <cfRule type="expression" dxfId="1395" priority="1410">
      <formula>AND(BO82&gt;=4,DZ82&lt;&gt;0, GetEquPower(C82,BI82, CD82, FN82)=0)</formula>
    </cfRule>
    <cfRule type="expression" dxfId="1394" priority="1411">
      <formula>AND(BO82&gt;=4, DZ82&lt;&gt;GetEquPower(C82,BI82, CD82, FN82))</formula>
    </cfRule>
  </conditionalFormatting>
  <conditionalFormatting sqref="EG82">
    <cfRule type="expression" dxfId="1393" priority="1412">
      <formula>AND(BP82&gt;=4,EG82&lt;&gt;0, GetEquPower(C82,BJ82, CJ82, FO82)=0)</formula>
    </cfRule>
    <cfRule type="expression" dxfId="1392" priority="1413">
      <formula>AND(BP82&gt;=4,EG82&lt;&gt;GetEquPower(C82,BJ82, CJ82, FO82))</formula>
    </cfRule>
  </conditionalFormatting>
  <conditionalFormatting sqref="EN82">
    <cfRule type="expression" dxfId="1391" priority="1414">
      <formula>AND(BQ82&gt;=4,EN82&lt;&gt;0, GetEquPower(C82,BK82, CP82, FP82)=0)</formula>
    </cfRule>
    <cfRule type="expression" dxfId="1390" priority="1415">
      <formula xml:space="preserve"> AND(BQ82&gt;=4,EN82&lt;&gt;GetEquPower(C82,BK82, CP82, FP82))</formula>
    </cfRule>
  </conditionalFormatting>
  <conditionalFormatting sqref="EU82">
    <cfRule type="expression" dxfId="1389" priority="1416">
      <formula>AND(BR82&gt;=4,EU82&lt;&gt;0, GetEquPower(C82,BL82, CV82, FQ82)=0)</formula>
    </cfRule>
    <cfRule type="expression" dxfId="1388" priority="1417">
      <formula>AND(BR82&gt;=4,EU82&lt;&gt;GetEquPower(C82,BL82, CV82, FQ82))</formula>
    </cfRule>
  </conditionalFormatting>
  <conditionalFormatting sqref="FB82">
    <cfRule type="expression" dxfId="1387" priority="1418">
      <formula>AND(BS82&gt;=4,FB82&lt;&gt;0, GetEquPower(C82,BM82, DB82, FR82)=0)</formula>
    </cfRule>
    <cfRule type="expression" dxfId="1386" priority="1419">
      <formula>AND(BS82&gt;=4,FB82&lt;&gt;GetEquPower(C82,BM82, DB82, FR82))</formula>
    </cfRule>
  </conditionalFormatting>
  <conditionalFormatting sqref="FI82">
    <cfRule type="expression" dxfId="1385" priority="1420">
      <formula>AND(BT82&gt;=4,FI82&lt;&gt;0, GetEquPower(C82,BN82, DH82, FS82)=0)</formula>
    </cfRule>
    <cfRule type="expression" dxfId="1384" priority="1421">
      <formula>AND(BT82&gt;=4,FI82&lt;&gt;GetEquPower(C82,BN82, DH82, FS82))</formula>
    </cfRule>
  </conditionalFormatting>
  <conditionalFormatting sqref="EA82">
    <cfRule type="expression" dxfId="1383" priority="1422">
      <formula>AND(BO82&gt;=5,EA82&lt;&gt;0, GetEquPower(C82,BI82, CE82, FN82)=0)</formula>
    </cfRule>
    <cfRule type="expression" dxfId="1382" priority="1423">
      <formula>AND(BO82&gt;=5, EA82&lt;&gt;GetEquPower(C82,BI82, CE82, FN82))</formula>
    </cfRule>
  </conditionalFormatting>
  <conditionalFormatting sqref="EB82">
    <cfRule type="expression" dxfId="1381" priority="1424">
      <formula>AND(BO82&gt;=6,EB82&lt;&gt;0, GetEquPower(C82,BI82, CF82, FN82)=0)</formula>
    </cfRule>
    <cfRule type="expression" dxfId="1380" priority="1425">
      <formula>AND(BO82&gt;=6, EB82&lt;&gt;GetEquPower(C82,BI82, CF82, FN82))</formula>
    </cfRule>
  </conditionalFormatting>
  <conditionalFormatting sqref="EH82">
    <cfRule type="expression" dxfId="1379" priority="1426">
      <formula>AND(BP82&gt;=5,EH82&lt;&gt;0, GetEquPower(C82,BJ82, CK82, FO82)=0)</formula>
    </cfRule>
    <cfRule type="expression" dxfId="1378" priority="1427">
      <formula>AND(BP82&gt;=5,EH82&lt;&gt;GetEquPower(C82,BJ82, CK82, FO82))</formula>
    </cfRule>
  </conditionalFormatting>
  <conditionalFormatting sqref="EI82">
    <cfRule type="expression" dxfId="1377" priority="1428">
      <formula>AND(BP82&gt;=6,EI82&lt;&gt;0, GetEquPower(C82,BJ82, CL82, FO82)=0)</formula>
    </cfRule>
    <cfRule type="expression" dxfId="1376" priority="1429">
      <formula>AND(BP82&gt;=6,EI82&lt;&gt;GetEquPower(C82,BJ82, CL82, FO82))</formula>
    </cfRule>
  </conditionalFormatting>
  <conditionalFormatting sqref="EO82">
    <cfRule type="expression" dxfId="1375" priority="1430">
      <formula>AND(BQ82&gt;=5,EO82&lt;&gt;0, GetEquPower(C82,BK82, CQ82, FP82)=0)</formula>
    </cfRule>
    <cfRule type="expression" dxfId="1374" priority="1431">
      <formula xml:space="preserve"> AND(BQ82&gt;=5,EO82&lt;&gt;GetEquPower(C82,BK82, CQ82, FP82))</formula>
    </cfRule>
  </conditionalFormatting>
  <conditionalFormatting sqref="EP82">
    <cfRule type="expression" dxfId="1373" priority="1432">
      <formula>AND(BQ82&gt;=6,EP82&lt;&gt;0, GetEquPower(C82,BK82, CR82, FP82)=0)</formula>
    </cfRule>
    <cfRule type="expression" dxfId="1372" priority="1433">
      <formula xml:space="preserve"> AND(BQ82&gt;=6,EP82&lt;&gt;GetEquPower(C82,BK82, CR82, FP82))</formula>
    </cfRule>
  </conditionalFormatting>
  <conditionalFormatting sqref="EV82">
    <cfRule type="expression" dxfId="1371" priority="1434">
      <formula>AND(BR82&gt;=5,EV82&lt;&gt;0, GetEquPower(C82,BL82, CW82, FQ82)=0)</formula>
    </cfRule>
    <cfRule type="expression" dxfId="1370" priority="1435">
      <formula>AND(BR82&gt;=5,EV82&lt;&gt;GetEquPower(C82,BL82, CW82, FQ82))</formula>
    </cfRule>
  </conditionalFormatting>
  <conditionalFormatting sqref="EW82">
    <cfRule type="expression" dxfId="1369" priority="1436">
      <formula>AND(BR82&gt;=6,EW82&lt;&gt;0, GetEquPower(C82,BL82, CX82, FQ82)=0)</formula>
    </cfRule>
    <cfRule type="expression" dxfId="1368" priority="1437">
      <formula>AND(BR82&gt;=6,EW82&lt;&gt;GetEquPower(C82,BL82, CX82, FQ82))</formula>
    </cfRule>
  </conditionalFormatting>
  <conditionalFormatting sqref="FC82">
    <cfRule type="expression" dxfId="1367" priority="1438">
      <formula>AND(BS82&gt;=5,FC82&lt;&gt;0, GetEquPower(C82,BM82, DC82, FR82)=0)</formula>
    </cfRule>
    <cfRule type="expression" dxfId="1366" priority="1439">
      <formula>AND(BS82&gt;=5,FC82&lt;&gt;GetEquPower(C82,BM82, DC82, FR82))</formula>
    </cfRule>
  </conditionalFormatting>
  <conditionalFormatting sqref="FD82">
    <cfRule type="expression" dxfId="1365" priority="1440">
      <formula>AND(BS82&gt;=6,FD82&lt;&gt;0, GetEquPower(C82,BM82, DD82, FR82)=0)</formula>
    </cfRule>
    <cfRule type="expression" dxfId="1364" priority="1441">
      <formula>AND(BS82&gt;=6,FD82&lt;&gt;GetEquPower(C82,BM82, DD82, FR82))</formula>
    </cfRule>
  </conditionalFormatting>
  <conditionalFormatting sqref="FJ82">
    <cfRule type="expression" dxfId="1363" priority="1442">
      <formula>AND(BT82&gt;=5,FJ82&lt;&gt;0, GetEquPower(C82,BN82, DI82, FS82)=0)</formula>
    </cfRule>
    <cfRule type="expression" dxfId="1362" priority="1443">
      <formula>AND(BT82&gt;=5,FJ82&lt;&gt;GetEquPower(C82,BN82, DI82, FS82))</formula>
    </cfRule>
  </conditionalFormatting>
  <conditionalFormatting sqref="FK82">
    <cfRule type="expression" dxfId="1361" priority="1444">
      <formula>AND(BT82&gt;=6,FK82&lt;&gt;0, GetEquPower(C82,BN82, DJ82, FS82)=0)</formula>
    </cfRule>
    <cfRule type="expression" dxfId="1360" priority="1445">
      <formula>AND(BT82&gt;=6,FK82&lt;&gt;GetEquPower(C82,BN82, DJ82, FS82))</formula>
    </cfRule>
  </conditionalFormatting>
  <conditionalFormatting sqref="F83">
    <cfRule type="expression" dxfId="1359" priority="1288">
      <formula>F83&lt;&gt;RIGHT(SUBSTITUTE(E83,".",""),LEN(F83))</formula>
    </cfRule>
  </conditionalFormatting>
  <conditionalFormatting sqref="X83">
    <cfRule type="expression" dxfId="1358" priority="1282">
      <formula xml:space="preserve"> NOT(ISLOGICAL($X$2))</formula>
    </cfRule>
    <cfRule type="expression" dxfId="1357" priority="1287">
      <formula>AND(X83=TRUE,W83=FALSE)</formula>
    </cfRule>
  </conditionalFormatting>
  <conditionalFormatting sqref="Y83">
    <cfRule type="expression" dxfId="1356" priority="1286">
      <formula>OR(AND(X83=FALSE,INT(Y83)&gt;0),AND(X83=TRUE,INT(Y83)&lt;=0))</formula>
    </cfRule>
  </conditionalFormatting>
  <conditionalFormatting sqref="AA83">
    <cfRule type="expression" dxfId="1355" priority="1285">
      <formula>AND(Z83=FALSE,AA83&gt;0)</formula>
    </cfRule>
  </conditionalFormatting>
  <conditionalFormatting sqref="BV83:HY83">
    <cfRule type="containsErrors" dxfId="1354" priority="1284">
      <formula>ISERROR(BV83)</formula>
    </cfRule>
  </conditionalFormatting>
  <conditionalFormatting sqref="W83">
    <cfRule type="expression" dxfId="1353" priority="1283">
      <formula xml:space="preserve"> NOT(ISLOGICAL(W83))</formula>
    </cfRule>
  </conditionalFormatting>
  <conditionalFormatting sqref="Z83">
    <cfRule type="expression" dxfId="1352" priority="1281">
      <formula>NOT(ISLOGICAL($Z$2))</formula>
    </cfRule>
  </conditionalFormatting>
  <conditionalFormatting sqref="AB83">
    <cfRule type="expression" dxfId="1351" priority="1280">
      <formula>NOT(ISLOGICAL($AB$2))</formula>
    </cfRule>
  </conditionalFormatting>
  <conditionalFormatting sqref="AC83">
    <cfRule type="expression" dxfId="1350" priority="1279">
      <formula>NOT(ISLOGICAL($AC$2))</formula>
    </cfRule>
  </conditionalFormatting>
  <conditionalFormatting sqref="B83:BU83">
    <cfRule type="containsErrors" dxfId="1349" priority="1278">
      <formula>ISERROR(B83)</formula>
    </cfRule>
  </conditionalFormatting>
  <conditionalFormatting sqref="I83">
    <cfRule type="expression" dxfId="1348" priority="1277">
      <formula>NOT(ISNUMBER($I$2))</formula>
    </cfRule>
  </conditionalFormatting>
  <conditionalFormatting sqref="D83">
    <cfRule type="expression" dxfId="1347" priority="1276">
      <formula>ISBLANK($D$2)</formula>
    </cfRule>
  </conditionalFormatting>
  <conditionalFormatting sqref="DW83">
    <cfRule type="expression" dxfId="1346" priority="1289">
      <formula>AND(BO83&gt;=1,DW83&lt;&gt;0, GetEquPower(C83,BI83, CA83, FN83)=0)</formula>
    </cfRule>
    <cfRule type="expression" dxfId="1345" priority="1290">
      <formula>AND(BO83&gt;=1,DW83&lt;&gt;GetEquPower(C83,BI83, CA83, FN83))</formula>
    </cfRule>
  </conditionalFormatting>
  <conditionalFormatting sqref="DX83">
    <cfRule type="expression" dxfId="1344" priority="1291">
      <formula>AND(BO83&gt;=2,DX83&lt;&gt;0, GetEquPower(C83,BI83, CB83, FN83)=0)</formula>
    </cfRule>
    <cfRule type="expression" dxfId="1343" priority="1292">
      <formula>AND(BO83&gt;=2,DX83&lt;&gt;GetEquPower(C83,BI83, CB83, FN83))</formula>
    </cfRule>
  </conditionalFormatting>
  <conditionalFormatting sqref="DY83">
    <cfRule type="expression" dxfId="1342" priority="1293">
      <formula>AND(BO83&gt;=3,DY83&lt;&gt;0, GetEquPower(C83,BI83, CC83, FN83)=0)</formula>
    </cfRule>
    <cfRule type="expression" dxfId="1341" priority="1294">
      <formula>AND(BO83&gt;=3,DY83&lt;&gt;GetEquPower(C83,BI83, CC83, FN83))</formula>
    </cfRule>
  </conditionalFormatting>
  <conditionalFormatting sqref="ED83">
    <cfRule type="expression" dxfId="1340" priority="1295">
      <formula>AND(BP83&gt;=1,ED83&lt;&gt;0, GetEquPower(C83,BJ83, CG83, FO83)=0)</formula>
    </cfRule>
    <cfRule type="expression" dxfId="1339" priority="1296">
      <formula>AND(BP83&gt;=1,ED83&lt;&gt;GetEquPower(C83,BJ83, CG83, FO83))</formula>
    </cfRule>
  </conditionalFormatting>
  <conditionalFormatting sqref="EE83">
    <cfRule type="expression" dxfId="1338" priority="1297">
      <formula>AND(BP83&gt;=2,EE83&lt;&gt;0, GetEquPower(C83,BJ83, CH83, FO83)=0)</formula>
    </cfRule>
    <cfRule type="expression" dxfId="1337" priority="1298">
      <formula>AND(BP83&gt;=2,EE83&lt;&gt;GetEquPower(C83,BJ83, CH83, FO83))</formula>
    </cfRule>
  </conditionalFormatting>
  <conditionalFormatting sqref="EF83">
    <cfRule type="expression" dxfId="1336" priority="1299">
      <formula>AND(BP83&gt;=3,EF83&lt;&gt;0, GetEquPower(C83,BJ83, CI83, FO83)=0)</formula>
    </cfRule>
    <cfRule type="expression" dxfId="1335" priority="1300">
      <formula>AND(BP83&gt;=3,EF83&lt;&gt;GetEquPower(C83,BJ83, CI83, FO83))</formula>
    </cfRule>
  </conditionalFormatting>
  <conditionalFormatting sqref="EK83">
    <cfRule type="expression" dxfId="1334" priority="1301">
      <formula>AND(BQ83&gt;=1,EK83&lt;&gt;0, GetEquPower(C83,BK83, CM83, FP83)=0)</formula>
    </cfRule>
    <cfRule type="expression" dxfId="1333" priority="1302">
      <formula>AND(BQ83&gt;=1,EK83&lt;&gt;GetEquPower(C83,BK83, CM83, FP83))</formula>
    </cfRule>
  </conditionalFormatting>
  <conditionalFormatting sqref="EL83">
    <cfRule type="expression" dxfId="1332" priority="1303">
      <formula>AND(BQ83&gt;=2,EL83&lt;&gt;0, GetEquPower(C83,BK83, CN83, FP83)=0)</formula>
    </cfRule>
    <cfRule type="expression" dxfId="1331" priority="1304">
      <formula xml:space="preserve"> AND(BQ83&gt;=2,EL83&lt;&gt;GetEquPower(C83,BK83, CN83, FP83))</formula>
    </cfRule>
  </conditionalFormatting>
  <conditionalFormatting sqref="EM83">
    <cfRule type="expression" dxfId="1330" priority="1305">
      <formula>AND(BQ83&gt;=3,EM83&lt;&gt;0, GetEquPower(C83,BK83, CO83, FP83)=0)</formula>
    </cfRule>
    <cfRule type="expression" dxfId="1329" priority="1306">
      <formula xml:space="preserve"> AND(BQ83&gt;=3,EM83&lt;&gt;GetEquPower(C83,BK83, CO83, FP83))</formula>
    </cfRule>
  </conditionalFormatting>
  <conditionalFormatting sqref="ER83">
    <cfRule type="expression" dxfId="1328" priority="1307">
      <formula>AND(BR83&gt;=1,ER83&lt;&gt;0, GetEquPower(C83,BL83, CS83, FQ83)=0)</formula>
    </cfRule>
    <cfRule type="expression" dxfId="1327" priority="1308">
      <formula>AND(BR83&gt;=1,ER83&lt;&gt;GetEquPower(C83,BL83, CS83, FQ83))</formula>
    </cfRule>
  </conditionalFormatting>
  <conditionalFormatting sqref="ES83">
    <cfRule type="expression" dxfId="1326" priority="1309">
      <formula>AND(BR83&gt;=2,ES83&lt;&gt;0, GetEquPower(C83,BL83, CT83, FQ83)=0)</formula>
    </cfRule>
    <cfRule type="expression" dxfId="1325" priority="1310">
      <formula>AND(BR83&gt;=2,ES83&lt;&gt;GetEquPower(C83,BL83, CT83, FQ83))</formula>
    </cfRule>
  </conditionalFormatting>
  <conditionalFormatting sqref="ET83">
    <cfRule type="expression" dxfId="1324" priority="1311">
      <formula>AND(BR83&gt;=3,ET83&lt;&gt;0, GetEquPower(C83,BL83, CU83, FQ83)=0)</formula>
    </cfRule>
    <cfRule type="expression" dxfId="1323" priority="1312">
      <formula>AND(BR83&gt;=3,ET83&lt;&gt;GetEquPower(C83,BL83, CU83, FQ83))</formula>
    </cfRule>
  </conditionalFormatting>
  <conditionalFormatting sqref="EY83">
    <cfRule type="expression" dxfId="1322" priority="1313">
      <formula>AND(BS83&gt;=1,EY83&lt;&gt;0, GetEquPower(C83,BM83, CY83, FR83)=0)</formula>
    </cfRule>
    <cfRule type="expression" dxfId="1321" priority="1314">
      <formula>AND(BS83&gt;=1,EY83&lt;&gt;GetEquPower(C83,BM83, CY83, FR83))</formula>
    </cfRule>
  </conditionalFormatting>
  <conditionalFormatting sqref="EZ83">
    <cfRule type="expression" dxfId="1320" priority="1315">
      <formula>AND(BS83&gt;=2,EZ83&lt;&gt;0, GetEquPower(C83,BM83, CZ83, FR83)=0)</formula>
    </cfRule>
    <cfRule type="expression" dxfId="1319" priority="1316">
      <formula>AND(BS83&gt;=2,EZ83&lt;&gt;GetEquPower(C83,BM83, CZ83, FR83))</formula>
    </cfRule>
  </conditionalFormatting>
  <conditionalFormatting sqref="FA83">
    <cfRule type="expression" dxfId="1318" priority="1317">
      <formula>AND(BS83&gt;=3,FA83&lt;&gt;0, GetEquPower(C83,BM83, DA83, FR83)=0)</formula>
    </cfRule>
    <cfRule type="expression" dxfId="1317" priority="1318">
      <formula>AND(BS83&gt;=3,FA83&lt;&gt;GetEquPower(C83,BM83, DA83, FR83))</formula>
    </cfRule>
  </conditionalFormatting>
  <conditionalFormatting sqref="FF83">
    <cfRule type="expression" dxfId="1316" priority="1319">
      <formula>AND(BT83&gt;=1,FF83&lt;&gt;0, GetEquPower(C83,BN83, DE83, FS83)=0)</formula>
    </cfRule>
    <cfRule type="expression" dxfId="1315" priority="1320">
      <formula>AND(BT83&gt;=1,FF83&lt;&gt;GetEquPower(C83,BN83, DE83, FS83))</formula>
    </cfRule>
  </conditionalFormatting>
  <conditionalFormatting sqref="FG83">
    <cfRule type="expression" dxfId="1314" priority="1321">
      <formula>AND(BT83&gt;=2,FG83&lt;&gt;0, GetEquPower(C83,BN83, DF83, FS83)=0)</formula>
    </cfRule>
    <cfRule type="expression" dxfId="1313" priority="1322">
      <formula>AND(BT83&gt;=2,FG83&lt;&gt;GetEquPower(C83,BN83, DF83, FS83))</formula>
    </cfRule>
  </conditionalFormatting>
  <conditionalFormatting sqref="FH83">
    <cfRule type="expression" dxfId="1312" priority="1323">
      <formula>AND(BT83&gt;=3,FH83&lt;&gt;0, GetEquPower(C83,BN83, DG83, FS83)=0)</formula>
    </cfRule>
    <cfRule type="expression" dxfId="1311" priority="1324">
      <formula>AND(BT83&gt;=3,FH83&lt;&gt;GetEquPower(C83,BN83, DG83, FS83))</formula>
    </cfRule>
  </conditionalFormatting>
  <conditionalFormatting sqref="DZ83">
    <cfRule type="expression" dxfId="1310" priority="1325">
      <formula>AND(BO83&gt;=4,DZ83&lt;&gt;0, GetEquPower(C83,BI83, CD83, FN83)=0)</formula>
    </cfRule>
    <cfRule type="expression" dxfId="1309" priority="1326">
      <formula>AND(BO83&gt;=4, DZ83&lt;&gt;GetEquPower(C83,BI83, CD83, FN83))</formula>
    </cfRule>
  </conditionalFormatting>
  <conditionalFormatting sqref="EG83">
    <cfRule type="expression" dxfId="1308" priority="1327">
      <formula>AND(BP83&gt;=4,EG83&lt;&gt;0, GetEquPower(C83,BJ83, CJ83, FO83)=0)</formula>
    </cfRule>
    <cfRule type="expression" dxfId="1307" priority="1328">
      <formula>AND(BP83&gt;=4,EG83&lt;&gt;GetEquPower(C83,BJ83, CJ83, FO83))</formula>
    </cfRule>
  </conditionalFormatting>
  <conditionalFormatting sqref="EN83">
    <cfRule type="expression" dxfId="1306" priority="1329">
      <formula>AND(BQ83&gt;=4,EN83&lt;&gt;0, GetEquPower(C83,BK83, CP83, FP83)=0)</formula>
    </cfRule>
    <cfRule type="expression" dxfId="1305" priority="1330">
      <formula xml:space="preserve"> AND(BQ83&gt;=4,EN83&lt;&gt;GetEquPower(C83,BK83, CP83, FP83))</formula>
    </cfRule>
  </conditionalFormatting>
  <conditionalFormatting sqref="EU83">
    <cfRule type="expression" dxfId="1304" priority="1331">
      <formula>AND(BR83&gt;=4,EU83&lt;&gt;0, GetEquPower(C83,BL83, CV83, FQ83)=0)</formula>
    </cfRule>
    <cfRule type="expression" dxfId="1303" priority="1332">
      <formula>AND(BR83&gt;=4,EU83&lt;&gt;GetEquPower(C83,BL83, CV83, FQ83))</formula>
    </cfRule>
  </conditionalFormatting>
  <conditionalFormatting sqref="FB83">
    <cfRule type="expression" dxfId="1302" priority="1333">
      <formula>AND(BS83&gt;=4,FB83&lt;&gt;0, GetEquPower(C83,BM83, DB83, FR83)=0)</formula>
    </cfRule>
    <cfRule type="expression" dxfId="1301" priority="1334">
      <formula>AND(BS83&gt;=4,FB83&lt;&gt;GetEquPower(C83,BM83, DB83, FR83))</formula>
    </cfRule>
  </conditionalFormatting>
  <conditionalFormatting sqref="FI83">
    <cfRule type="expression" dxfId="1300" priority="1335">
      <formula>AND(BT83&gt;=4,FI83&lt;&gt;0, GetEquPower(C83,BN83, DH83, FS83)=0)</formula>
    </cfRule>
    <cfRule type="expression" dxfId="1299" priority="1336">
      <formula>AND(BT83&gt;=4,FI83&lt;&gt;GetEquPower(C83,BN83, DH83, FS83))</formula>
    </cfRule>
  </conditionalFormatting>
  <conditionalFormatting sqref="EA83">
    <cfRule type="expression" dxfId="1298" priority="1337">
      <formula>AND(BO83&gt;=5,EA83&lt;&gt;0, GetEquPower(C83,BI83, CE83, FN83)=0)</formula>
    </cfRule>
    <cfRule type="expression" dxfId="1297" priority="1338">
      <formula>AND(BO83&gt;=5, EA83&lt;&gt;GetEquPower(C83,BI83, CE83, FN83))</formula>
    </cfRule>
  </conditionalFormatting>
  <conditionalFormatting sqref="EB83">
    <cfRule type="expression" dxfId="1296" priority="1339">
      <formula>AND(BO83&gt;=6,EB83&lt;&gt;0, GetEquPower(C83,BI83, CF83, FN83)=0)</formula>
    </cfRule>
    <cfRule type="expression" dxfId="1295" priority="1340">
      <formula>AND(BO83&gt;=6, EB83&lt;&gt;GetEquPower(C83,BI83, CF83, FN83))</formula>
    </cfRule>
  </conditionalFormatting>
  <conditionalFormatting sqref="EH83">
    <cfRule type="expression" dxfId="1294" priority="1341">
      <formula>AND(BP83&gt;=5,EH83&lt;&gt;0, GetEquPower(C83,BJ83, CK83, FO83)=0)</formula>
    </cfRule>
    <cfRule type="expression" dxfId="1293" priority="1342">
      <formula>AND(BP83&gt;=5,EH83&lt;&gt;GetEquPower(C83,BJ83, CK83, FO83))</formula>
    </cfRule>
  </conditionalFormatting>
  <conditionalFormatting sqref="EI83">
    <cfRule type="expression" dxfId="1292" priority="1343">
      <formula>AND(BP83&gt;=6,EI83&lt;&gt;0, GetEquPower(C83,BJ83, CL83, FO83)=0)</formula>
    </cfRule>
    <cfRule type="expression" dxfId="1291" priority="1344">
      <formula>AND(BP83&gt;=6,EI83&lt;&gt;GetEquPower(C83,BJ83, CL83, FO83))</formula>
    </cfRule>
  </conditionalFormatting>
  <conditionalFormatting sqref="EO83">
    <cfRule type="expression" dxfId="1290" priority="1345">
      <formula>AND(BQ83&gt;=5,EO83&lt;&gt;0, GetEquPower(C83,BK83, CQ83, FP83)=0)</formula>
    </cfRule>
    <cfRule type="expression" dxfId="1289" priority="1346">
      <formula xml:space="preserve"> AND(BQ83&gt;=5,EO83&lt;&gt;GetEquPower(C83,BK83, CQ83, FP83))</formula>
    </cfRule>
  </conditionalFormatting>
  <conditionalFormatting sqref="EP83">
    <cfRule type="expression" dxfId="1288" priority="1347">
      <formula>AND(BQ83&gt;=6,EP83&lt;&gt;0, GetEquPower(C83,BK83, CR83, FP83)=0)</formula>
    </cfRule>
    <cfRule type="expression" dxfId="1287" priority="1348">
      <formula xml:space="preserve"> AND(BQ83&gt;=6,EP83&lt;&gt;GetEquPower(C83,BK83, CR83, FP83))</formula>
    </cfRule>
  </conditionalFormatting>
  <conditionalFormatting sqref="EV83">
    <cfRule type="expression" dxfId="1286" priority="1349">
      <formula>AND(BR83&gt;=5,EV83&lt;&gt;0, GetEquPower(C83,BL83, CW83, FQ83)=0)</formula>
    </cfRule>
    <cfRule type="expression" dxfId="1285" priority="1350">
      <formula>AND(BR83&gt;=5,EV83&lt;&gt;GetEquPower(C83,BL83, CW83, FQ83))</formula>
    </cfRule>
  </conditionalFormatting>
  <conditionalFormatting sqref="EW83">
    <cfRule type="expression" dxfId="1284" priority="1351">
      <formula>AND(BR83&gt;=6,EW83&lt;&gt;0, GetEquPower(C83,BL83, CX83, FQ83)=0)</formula>
    </cfRule>
    <cfRule type="expression" dxfId="1283" priority="1352">
      <formula>AND(BR83&gt;=6,EW83&lt;&gt;GetEquPower(C83,BL83, CX83, FQ83))</formula>
    </cfRule>
  </conditionalFormatting>
  <conditionalFormatting sqref="FC83">
    <cfRule type="expression" dxfId="1282" priority="1353">
      <formula>AND(BS83&gt;=5,FC83&lt;&gt;0, GetEquPower(C83,BM83, DC83, FR83)=0)</formula>
    </cfRule>
    <cfRule type="expression" dxfId="1281" priority="1354">
      <formula>AND(BS83&gt;=5,FC83&lt;&gt;GetEquPower(C83,BM83, DC83, FR83))</formula>
    </cfRule>
  </conditionalFormatting>
  <conditionalFormatting sqref="FD83">
    <cfRule type="expression" dxfId="1280" priority="1355">
      <formula>AND(BS83&gt;=6,FD83&lt;&gt;0, GetEquPower(C83,BM83, DD83, FR83)=0)</formula>
    </cfRule>
    <cfRule type="expression" dxfId="1279" priority="1356">
      <formula>AND(BS83&gt;=6,FD83&lt;&gt;GetEquPower(C83,BM83, DD83, FR83))</formula>
    </cfRule>
  </conditionalFormatting>
  <conditionalFormatting sqref="FJ83">
    <cfRule type="expression" dxfId="1278" priority="1357">
      <formula>AND(BT83&gt;=5,FJ83&lt;&gt;0, GetEquPower(C83,BN83, DI83, FS83)=0)</formula>
    </cfRule>
    <cfRule type="expression" dxfId="1277" priority="1358">
      <formula>AND(BT83&gt;=5,FJ83&lt;&gt;GetEquPower(C83,BN83, DI83, FS83))</formula>
    </cfRule>
  </conditionalFormatting>
  <conditionalFormatting sqref="FK83">
    <cfRule type="expression" dxfId="1276" priority="1359">
      <formula>AND(BT83&gt;=6,FK83&lt;&gt;0, GetEquPower(C83,BN83, DJ83, FS83)=0)</formula>
    </cfRule>
    <cfRule type="expression" dxfId="1275" priority="1360">
      <formula>AND(BT83&gt;=6,FK83&lt;&gt;GetEquPower(C83,BN83, DJ83, FS83))</formula>
    </cfRule>
  </conditionalFormatting>
  <conditionalFormatting sqref="F84">
    <cfRule type="expression" dxfId="1274" priority="1203">
      <formula>F84&lt;&gt;RIGHT(SUBSTITUTE(E84,".",""),LEN(F84))</formula>
    </cfRule>
  </conditionalFormatting>
  <conditionalFormatting sqref="X84">
    <cfRule type="expression" dxfId="1273" priority="1197">
      <formula xml:space="preserve"> NOT(ISLOGICAL($X$2))</formula>
    </cfRule>
    <cfRule type="expression" dxfId="1272" priority="1202">
      <formula>AND(X84=TRUE,W84=FALSE)</formula>
    </cfRule>
  </conditionalFormatting>
  <conditionalFormatting sqref="Y84">
    <cfRule type="expression" dxfId="1271" priority="1201">
      <formula>OR(AND(X84=FALSE,INT(Y84)&gt;0),AND(X84=TRUE,INT(Y84)&lt;=0))</formula>
    </cfRule>
  </conditionalFormatting>
  <conditionalFormatting sqref="AA84">
    <cfRule type="expression" dxfId="1270" priority="1200">
      <formula>AND(Z84=FALSE,AA84&gt;0)</formula>
    </cfRule>
  </conditionalFormatting>
  <conditionalFormatting sqref="BV84:HY84">
    <cfRule type="containsErrors" dxfId="1269" priority="1199">
      <formula>ISERROR(BV84)</formula>
    </cfRule>
  </conditionalFormatting>
  <conditionalFormatting sqref="W84">
    <cfRule type="expression" dxfId="1268" priority="1198">
      <formula xml:space="preserve"> NOT(ISLOGICAL(W84))</formula>
    </cfRule>
  </conditionalFormatting>
  <conditionalFormatting sqref="Z84">
    <cfRule type="expression" dxfId="1267" priority="1196">
      <formula>NOT(ISLOGICAL($Z$2))</formula>
    </cfRule>
  </conditionalFormatting>
  <conditionalFormatting sqref="AB84">
    <cfRule type="expression" dxfId="1266" priority="1195">
      <formula>NOT(ISLOGICAL($AB$2))</formula>
    </cfRule>
  </conditionalFormatting>
  <conditionalFormatting sqref="AC84">
    <cfRule type="expression" dxfId="1265" priority="1194">
      <formula>NOT(ISLOGICAL($AC$2))</formula>
    </cfRule>
  </conditionalFormatting>
  <conditionalFormatting sqref="B84:BU84">
    <cfRule type="containsErrors" dxfId="1264" priority="1193">
      <formula>ISERROR(B84)</formula>
    </cfRule>
  </conditionalFormatting>
  <conditionalFormatting sqref="I84">
    <cfRule type="expression" dxfId="1263" priority="1192">
      <formula>NOT(ISNUMBER($I$2))</formula>
    </cfRule>
  </conditionalFormatting>
  <conditionalFormatting sqref="D84">
    <cfRule type="expression" dxfId="1262" priority="1191">
      <formula>ISBLANK($D$2)</formula>
    </cfRule>
  </conditionalFormatting>
  <conditionalFormatting sqref="DW84">
    <cfRule type="expression" dxfId="1261" priority="1204">
      <formula>AND(BO84&gt;=1,DW84&lt;&gt;0, GetEquPower(C84,BI84, CA84, FN84)=0)</formula>
    </cfRule>
    <cfRule type="expression" dxfId="1260" priority="1205">
      <formula>AND(BO84&gt;=1,DW84&lt;&gt;GetEquPower(C84,BI84, CA84, FN84))</formula>
    </cfRule>
  </conditionalFormatting>
  <conditionalFormatting sqref="DX84">
    <cfRule type="expression" dxfId="1259" priority="1206">
      <formula>AND(BO84&gt;=2,DX84&lt;&gt;0, GetEquPower(C84,BI84, CB84, FN84)=0)</formula>
    </cfRule>
    <cfRule type="expression" dxfId="1258" priority="1207">
      <formula>AND(BO84&gt;=2,DX84&lt;&gt;GetEquPower(C84,BI84, CB84, FN84))</formula>
    </cfRule>
  </conditionalFormatting>
  <conditionalFormatting sqref="DY84">
    <cfRule type="expression" dxfId="1257" priority="1208">
      <formula>AND(BO84&gt;=3,DY84&lt;&gt;0, GetEquPower(C84,BI84, CC84, FN84)=0)</formula>
    </cfRule>
    <cfRule type="expression" dxfId="1256" priority="1209">
      <formula>AND(BO84&gt;=3,DY84&lt;&gt;GetEquPower(C84,BI84, CC84, FN84))</formula>
    </cfRule>
  </conditionalFormatting>
  <conditionalFormatting sqref="ED84">
    <cfRule type="expression" dxfId="1255" priority="1210">
      <formula>AND(BP84&gt;=1,ED84&lt;&gt;0, GetEquPower(C84,BJ84, CG84, FO84)=0)</formula>
    </cfRule>
    <cfRule type="expression" dxfId="1254" priority="1211">
      <formula>AND(BP84&gt;=1,ED84&lt;&gt;GetEquPower(C84,BJ84, CG84, FO84))</formula>
    </cfRule>
  </conditionalFormatting>
  <conditionalFormatting sqref="EE84">
    <cfRule type="expression" dxfId="1253" priority="1212">
      <formula>AND(BP84&gt;=2,EE84&lt;&gt;0, GetEquPower(C84,BJ84, CH84, FO84)=0)</formula>
    </cfRule>
    <cfRule type="expression" dxfId="1252" priority="1213">
      <formula>AND(BP84&gt;=2,EE84&lt;&gt;GetEquPower(C84,BJ84, CH84, FO84))</formula>
    </cfRule>
  </conditionalFormatting>
  <conditionalFormatting sqref="EF84">
    <cfRule type="expression" dxfId="1251" priority="1214">
      <formula>AND(BP84&gt;=3,EF84&lt;&gt;0, GetEquPower(C84,BJ84, CI84, FO84)=0)</formula>
    </cfRule>
    <cfRule type="expression" dxfId="1250" priority="1215">
      <formula>AND(BP84&gt;=3,EF84&lt;&gt;GetEquPower(C84,BJ84, CI84, FO84))</formula>
    </cfRule>
  </conditionalFormatting>
  <conditionalFormatting sqref="EK84">
    <cfRule type="expression" dxfId="1249" priority="1216">
      <formula>AND(BQ84&gt;=1,EK84&lt;&gt;0, GetEquPower(C84,BK84, CM84, FP84)=0)</formula>
    </cfRule>
    <cfRule type="expression" dxfId="1248" priority="1217">
      <formula>AND(BQ84&gt;=1,EK84&lt;&gt;GetEquPower(C84,BK84, CM84, FP84))</formula>
    </cfRule>
  </conditionalFormatting>
  <conditionalFormatting sqref="EL84">
    <cfRule type="expression" dxfId="1247" priority="1218">
      <formula>AND(BQ84&gt;=2,EL84&lt;&gt;0, GetEquPower(C84,BK84, CN84, FP84)=0)</formula>
    </cfRule>
    <cfRule type="expression" dxfId="1246" priority="1219">
      <formula xml:space="preserve"> AND(BQ84&gt;=2,EL84&lt;&gt;GetEquPower(C84,BK84, CN84, FP84))</formula>
    </cfRule>
  </conditionalFormatting>
  <conditionalFormatting sqref="EM84">
    <cfRule type="expression" dxfId="1245" priority="1220">
      <formula>AND(BQ84&gt;=3,EM84&lt;&gt;0, GetEquPower(C84,BK84, CO84, FP84)=0)</formula>
    </cfRule>
    <cfRule type="expression" dxfId="1244" priority="1221">
      <formula xml:space="preserve"> AND(BQ84&gt;=3,EM84&lt;&gt;GetEquPower(C84,BK84, CO84, FP84))</formula>
    </cfRule>
  </conditionalFormatting>
  <conditionalFormatting sqref="ER84">
    <cfRule type="expression" dxfId="1243" priority="1222">
      <formula>AND(BR84&gt;=1,ER84&lt;&gt;0, GetEquPower(C84,BL84, CS84, FQ84)=0)</formula>
    </cfRule>
    <cfRule type="expression" dxfId="1242" priority="1223">
      <formula>AND(BR84&gt;=1,ER84&lt;&gt;GetEquPower(C84,BL84, CS84, FQ84))</formula>
    </cfRule>
  </conditionalFormatting>
  <conditionalFormatting sqref="ES84">
    <cfRule type="expression" dxfId="1241" priority="1224">
      <formula>AND(BR84&gt;=2,ES84&lt;&gt;0, GetEquPower(C84,BL84, CT84, FQ84)=0)</formula>
    </cfRule>
    <cfRule type="expression" dxfId="1240" priority="1225">
      <formula>AND(BR84&gt;=2,ES84&lt;&gt;GetEquPower(C84,BL84, CT84, FQ84))</formula>
    </cfRule>
  </conditionalFormatting>
  <conditionalFormatting sqref="ET84">
    <cfRule type="expression" dxfId="1239" priority="1226">
      <formula>AND(BR84&gt;=3,ET84&lt;&gt;0, GetEquPower(C84,BL84, CU84, FQ84)=0)</formula>
    </cfRule>
    <cfRule type="expression" dxfId="1238" priority="1227">
      <formula>AND(BR84&gt;=3,ET84&lt;&gt;GetEquPower(C84,BL84, CU84, FQ84))</formula>
    </cfRule>
  </conditionalFormatting>
  <conditionalFormatting sqref="EY84">
    <cfRule type="expression" dxfId="1237" priority="1228">
      <formula>AND(BS84&gt;=1,EY84&lt;&gt;0, GetEquPower(C84,BM84, CY84, FR84)=0)</formula>
    </cfRule>
    <cfRule type="expression" dxfId="1236" priority="1229">
      <formula>AND(BS84&gt;=1,EY84&lt;&gt;GetEquPower(C84,BM84, CY84, FR84))</formula>
    </cfRule>
  </conditionalFormatting>
  <conditionalFormatting sqref="EZ84">
    <cfRule type="expression" dxfId="1235" priority="1230">
      <formula>AND(BS84&gt;=2,EZ84&lt;&gt;0, GetEquPower(C84,BM84, CZ84, FR84)=0)</formula>
    </cfRule>
    <cfRule type="expression" dxfId="1234" priority="1231">
      <formula>AND(BS84&gt;=2,EZ84&lt;&gt;GetEquPower(C84,BM84, CZ84, FR84))</formula>
    </cfRule>
  </conditionalFormatting>
  <conditionalFormatting sqref="FA84">
    <cfRule type="expression" dxfId="1233" priority="1232">
      <formula>AND(BS84&gt;=3,FA84&lt;&gt;0, GetEquPower(C84,BM84, DA84, FR84)=0)</formula>
    </cfRule>
    <cfRule type="expression" dxfId="1232" priority="1233">
      <formula>AND(BS84&gt;=3,FA84&lt;&gt;GetEquPower(C84,BM84, DA84, FR84))</formula>
    </cfRule>
  </conditionalFormatting>
  <conditionalFormatting sqref="FF84">
    <cfRule type="expression" dxfId="1231" priority="1234">
      <formula>AND(BT84&gt;=1,FF84&lt;&gt;0, GetEquPower(C84,BN84, DE84, FS84)=0)</formula>
    </cfRule>
    <cfRule type="expression" dxfId="1230" priority="1235">
      <formula>AND(BT84&gt;=1,FF84&lt;&gt;GetEquPower(C84,BN84, DE84, FS84))</formula>
    </cfRule>
  </conditionalFormatting>
  <conditionalFormatting sqref="FG84">
    <cfRule type="expression" dxfId="1229" priority="1236">
      <formula>AND(BT84&gt;=2,FG84&lt;&gt;0, GetEquPower(C84,BN84, DF84, FS84)=0)</formula>
    </cfRule>
    <cfRule type="expression" dxfId="1228" priority="1237">
      <formula>AND(BT84&gt;=2,FG84&lt;&gt;GetEquPower(C84,BN84, DF84, FS84))</formula>
    </cfRule>
  </conditionalFormatting>
  <conditionalFormatting sqref="FH84">
    <cfRule type="expression" dxfId="1227" priority="1238">
      <formula>AND(BT84&gt;=3,FH84&lt;&gt;0, GetEquPower(C84,BN84, DG84, FS84)=0)</formula>
    </cfRule>
    <cfRule type="expression" dxfId="1226" priority="1239">
      <formula>AND(BT84&gt;=3,FH84&lt;&gt;GetEquPower(C84,BN84, DG84, FS84))</formula>
    </cfRule>
  </conditionalFormatting>
  <conditionalFormatting sqref="DZ84">
    <cfRule type="expression" dxfId="1225" priority="1240">
      <formula>AND(BO84&gt;=4,DZ84&lt;&gt;0, GetEquPower(C84,BI84, CD84, FN84)=0)</formula>
    </cfRule>
    <cfRule type="expression" dxfId="1224" priority="1241">
      <formula>AND(BO84&gt;=4, DZ84&lt;&gt;GetEquPower(C84,BI84, CD84, FN84))</formula>
    </cfRule>
  </conditionalFormatting>
  <conditionalFormatting sqref="EG84">
    <cfRule type="expression" dxfId="1223" priority="1242">
      <formula>AND(BP84&gt;=4,EG84&lt;&gt;0, GetEquPower(C84,BJ84, CJ84, FO84)=0)</formula>
    </cfRule>
    <cfRule type="expression" dxfId="1222" priority="1243">
      <formula>AND(BP84&gt;=4,EG84&lt;&gt;GetEquPower(C84,BJ84, CJ84, FO84))</formula>
    </cfRule>
  </conditionalFormatting>
  <conditionalFormatting sqref="EN84">
    <cfRule type="expression" dxfId="1221" priority="1244">
      <formula>AND(BQ84&gt;=4,EN84&lt;&gt;0, GetEquPower(C84,BK84, CP84, FP84)=0)</formula>
    </cfRule>
    <cfRule type="expression" dxfId="1220" priority="1245">
      <formula xml:space="preserve"> AND(BQ84&gt;=4,EN84&lt;&gt;GetEquPower(C84,BK84, CP84, FP84))</formula>
    </cfRule>
  </conditionalFormatting>
  <conditionalFormatting sqref="EU84">
    <cfRule type="expression" dxfId="1219" priority="1246">
      <formula>AND(BR84&gt;=4,EU84&lt;&gt;0, GetEquPower(C84,BL84, CV84, FQ84)=0)</formula>
    </cfRule>
    <cfRule type="expression" dxfId="1218" priority="1247">
      <formula>AND(BR84&gt;=4,EU84&lt;&gt;GetEquPower(C84,BL84, CV84, FQ84))</formula>
    </cfRule>
  </conditionalFormatting>
  <conditionalFormatting sqref="FB84">
    <cfRule type="expression" dxfId="1217" priority="1248">
      <formula>AND(BS84&gt;=4,FB84&lt;&gt;0, GetEquPower(C84,BM84, DB84, FR84)=0)</formula>
    </cfRule>
    <cfRule type="expression" dxfId="1216" priority="1249">
      <formula>AND(BS84&gt;=4,FB84&lt;&gt;GetEquPower(C84,BM84, DB84, FR84))</formula>
    </cfRule>
  </conditionalFormatting>
  <conditionalFormatting sqref="FI84">
    <cfRule type="expression" dxfId="1215" priority="1250">
      <formula>AND(BT84&gt;=4,FI84&lt;&gt;0, GetEquPower(C84,BN84, DH84, FS84)=0)</formula>
    </cfRule>
    <cfRule type="expression" dxfId="1214" priority="1251">
      <formula>AND(BT84&gt;=4,FI84&lt;&gt;GetEquPower(C84,BN84, DH84, FS84))</formula>
    </cfRule>
  </conditionalFormatting>
  <conditionalFormatting sqref="EA84">
    <cfRule type="expression" dxfId="1213" priority="1252">
      <formula>AND(BO84&gt;=5,EA84&lt;&gt;0, GetEquPower(C84,BI84, CE84, FN84)=0)</formula>
    </cfRule>
    <cfRule type="expression" dxfId="1212" priority="1253">
      <formula>AND(BO84&gt;=5, EA84&lt;&gt;GetEquPower(C84,BI84, CE84, FN84))</formula>
    </cfRule>
  </conditionalFormatting>
  <conditionalFormatting sqref="EB84">
    <cfRule type="expression" dxfId="1211" priority="1254">
      <formula>AND(BO84&gt;=6,EB84&lt;&gt;0, GetEquPower(C84,BI84, CF84, FN84)=0)</formula>
    </cfRule>
    <cfRule type="expression" dxfId="1210" priority="1255">
      <formula>AND(BO84&gt;=6, EB84&lt;&gt;GetEquPower(C84,BI84, CF84, FN84))</formula>
    </cfRule>
  </conditionalFormatting>
  <conditionalFormatting sqref="EH84">
    <cfRule type="expression" dxfId="1209" priority="1256">
      <formula>AND(BP84&gt;=5,EH84&lt;&gt;0, GetEquPower(C84,BJ84, CK84, FO84)=0)</formula>
    </cfRule>
    <cfRule type="expression" dxfId="1208" priority="1257">
      <formula>AND(BP84&gt;=5,EH84&lt;&gt;GetEquPower(C84,BJ84, CK84, FO84))</formula>
    </cfRule>
  </conditionalFormatting>
  <conditionalFormatting sqref="EI84">
    <cfRule type="expression" dxfId="1207" priority="1258">
      <formula>AND(BP84&gt;=6,EI84&lt;&gt;0, GetEquPower(C84,BJ84, CL84, FO84)=0)</formula>
    </cfRule>
    <cfRule type="expression" dxfId="1206" priority="1259">
      <formula>AND(BP84&gt;=6,EI84&lt;&gt;GetEquPower(C84,BJ84, CL84, FO84))</formula>
    </cfRule>
  </conditionalFormatting>
  <conditionalFormatting sqref="EO84">
    <cfRule type="expression" dxfId="1205" priority="1260">
      <formula>AND(BQ84&gt;=5,EO84&lt;&gt;0, GetEquPower(C84,BK84, CQ84, FP84)=0)</formula>
    </cfRule>
    <cfRule type="expression" dxfId="1204" priority="1261">
      <formula xml:space="preserve"> AND(BQ84&gt;=5,EO84&lt;&gt;GetEquPower(C84,BK84, CQ84, FP84))</formula>
    </cfRule>
  </conditionalFormatting>
  <conditionalFormatting sqref="EP84">
    <cfRule type="expression" dxfId="1203" priority="1262">
      <formula>AND(BQ84&gt;=6,EP84&lt;&gt;0, GetEquPower(C84,BK84, CR84, FP84)=0)</formula>
    </cfRule>
    <cfRule type="expression" dxfId="1202" priority="1263">
      <formula xml:space="preserve"> AND(BQ84&gt;=6,EP84&lt;&gt;GetEquPower(C84,BK84, CR84, FP84))</formula>
    </cfRule>
  </conditionalFormatting>
  <conditionalFormatting sqref="EV84">
    <cfRule type="expression" dxfId="1201" priority="1264">
      <formula>AND(BR84&gt;=5,EV84&lt;&gt;0, GetEquPower(C84,BL84, CW84, FQ84)=0)</formula>
    </cfRule>
    <cfRule type="expression" dxfId="1200" priority="1265">
      <formula>AND(BR84&gt;=5,EV84&lt;&gt;GetEquPower(C84,BL84, CW84, FQ84))</formula>
    </cfRule>
  </conditionalFormatting>
  <conditionalFormatting sqref="EW84">
    <cfRule type="expression" dxfId="1199" priority="1266">
      <formula>AND(BR84&gt;=6,EW84&lt;&gt;0, GetEquPower(C84,BL84, CX84, FQ84)=0)</formula>
    </cfRule>
    <cfRule type="expression" dxfId="1198" priority="1267">
      <formula>AND(BR84&gt;=6,EW84&lt;&gt;GetEquPower(C84,BL84, CX84, FQ84))</formula>
    </cfRule>
  </conditionalFormatting>
  <conditionalFormatting sqref="FC84">
    <cfRule type="expression" dxfId="1197" priority="1268">
      <formula>AND(BS84&gt;=5,FC84&lt;&gt;0, GetEquPower(C84,BM84, DC84, FR84)=0)</formula>
    </cfRule>
    <cfRule type="expression" dxfId="1196" priority="1269">
      <formula>AND(BS84&gt;=5,FC84&lt;&gt;GetEquPower(C84,BM84, DC84, FR84))</formula>
    </cfRule>
  </conditionalFormatting>
  <conditionalFormatting sqref="FD84">
    <cfRule type="expression" dxfId="1195" priority="1270">
      <formula>AND(BS84&gt;=6,FD84&lt;&gt;0, GetEquPower(C84,BM84, DD84, FR84)=0)</formula>
    </cfRule>
    <cfRule type="expression" dxfId="1194" priority="1271">
      <formula>AND(BS84&gt;=6,FD84&lt;&gt;GetEquPower(C84,BM84, DD84, FR84))</formula>
    </cfRule>
  </conditionalFormatting>
  <conditionalFormatting sqref="FJ84">
    <cfRule type="expression" dxfId="1193" priority="1272">
      <formula>AND(BT84&gt;=5,FJ84&lt;&gt;0, GetEquPower(C84,BN84, DI84, FS84)=0)</formula>
    </cfRule>
    <cfRule type="expression" dxfId="1192" priority="1273">
      <formula>AND(BT84&gt;=5,FJ84&lt;&gt;GetEquPower(C84,BN84, DI84, FS84))</formula>
    </cfRule>
  </conditionalFormatting>
  <conditionalFormatting sqref="FK84">
    <cfRule type="expression" dxfId="1191" priority="1274">
      <formula>AND(BT84&gt;=6,FK84&lt;&gt;0, GetEquPower(C84,BN84, DJ84, FS84)=0)</formula>
    </cfRule>
    <cfRule type="expression" dxfId="1190" priority="1275">
      <formula>AND(BT84&gt;=6,FK84&lt;&gt;GetEquPower(C84,BN84, DJ84, FS84))</formula>
    </cfRule>
  </conditionalFormatting>
  <conditionalFormatting sqref="F85">
    <cfRule type="expression" dxfId="1189" priority="1118">
      <formula>F85&lt;&gt;RIGHT(SUBSTITUTE(E85,".",""),LEN(F85))</formula>
    </cfRule>
  </conditionalFormatting>
  <conditionalFormatting sqref="X85">
    <cfRule type="expression" dxfId="1188" priority="1112">
      <formula xml:space="preserve"> NOT(ISLOGICAL($X$2))</formula>
    </cfRule>
    <cfRule type="expression" dxfId="1187" priority="1117">
      <formula>AND(X85=TRUE,W85=FALSE)</formula>
    </cfRule>
  </conditionalFormatting>
  <conditionalFormatting sqref="Y85">
    <cfRule type="expression" dxfId="1186" priority="1116">
      <formula>OR(AND(X85=FALSE,INT(Y85)&gt;0),AND(X85=TRUE,INT(Y85)&lt;=0))</formula>
    </cfRule>
  </conditionalFormatting>
  <conditionalFormatting sqref="AA85">
    <cfRule type="expression" dxfId="1185" priority="1115">
      <formula>AND(Z85=FALSE,AA85&gt;0)</formula>
    </cfRule>
  </conditionalFormatting>
  <conditionalFormatting sqref="BV85:HY85">
    <cfRule type="containsErrors" dxfId="1184" priority="1114">
      <formula>ISERROR(BV85)</formula>
    </cfRule>
  </conditionalFormatting>
  <conditionalFormatting sqref="W85">
    <cfRule type="expression" dxfId="1183" priority="1113">
      <formula xml:space="preserve"> NOT(ISLOGICAL(W85))</formula>
    </cfRule>
  </conditionalFormatting>
  <conditionalFormatting sqref="Z85">
    <cfRule type="expression" dxfId="1182" priority="1111">
      <formula>NOT(ISLOGICAL($Z$2))</formula>
    </cfRule>
  </conditionalFormatting>
  <conditionalFormatting sqref="AB85">
    <cfRule type="expression" dxfId="1181" priority="1110">
      <formula>NOT(ISLOGICAL($AB$2))</formula>
    </cfRule>
  </conditionalFormatting>
  <conditionalFormatting sqref="AC85">
    <cfRule type="expression" dxfId="1180" priority="1109">
      <formula>NOT(ISLOGICAL($AC$2))</formula>
    </cfRule>
  </conditionalFormatting>
  <conditionalFormatting sqref="B85:BU85">
    <cfRule type="containsErrors" dxfId="1179" priority="1108">
      <formula>ISERROR(B85)</formula>
    </cfRule>
  </conditionalFormatting>
  <conditionalFormatting sqref="I85">
    <cfRule type="expression" dxfId="1178" priority="1107">
      <formula>NOT(ISNUMBER($I$2))</formula>
    </cfRule>
  </conditionalFormatting>
  <conditionalFormatting sqref="D85">
    <cfRule type="expression" dxfId="1177" priority="1106">
      <formula>ISBLANK($D$2)</formula>
    </cfRule>
  </conditionalFormatting>
  <conditionalFormatting sqref="DW85">
    <cfRule type="expression" dxfId="1176" priority="1119">
      <formula>AND(BO85&gt;=1,DW85&lt;&gt;0, GetEquPower(C85,BI85, CA85, FN85)=0)</formula>
    </cfRule>
    <cfRule type="expression" dxfId="1175" priority="1120">
      <formula>AND(BO85&gt;=1,DW85&lt;&gt;GetEquPower(C85,BI85, CA85, FN85))</formula>
    </cfRule>
  </conditionalFormatting>
  <conditionalFormatting sqref="DX85">
    <cfRule type="expression" dxfId="1174" priority="1121">
      <formula>AND(BO85&gt;=2,DX85&lt;&gt;0, GetEquPower(C85,BI85, CB85, FN85)=0)</formula>
    </cfRule>
    <cfRule type="expression" dxfId="1173" priority="1122">
      <formula>AND(BO85&gt;=2,DX85&lt;&gt;GetEquPower(C85,BI85, CB85, FN85))</formula>
    </cfRule>
  </conditionalFormatting>
  <conditionalFormatting sqref="DY85">
    <cfRule type="expression" dxfId="1172" priority="1123">
      <formula>AND(BO85&gt;=3,DY85&lt;&gt;0, GetEquPower(C85,BI85, CC85, FN85)=0)</formula>
    </cfRule>
    <cfRule type="expression" dxfId="1171" priority="1124">
      <formula>AND(BO85&gt;=3,DY85&lt;&gt;GetEquPower(C85,BI85, CC85, FN85))</formula>
    </cfRule>
  </conditionalFormatting>
  <conditionalFormatting sqref="ED85">
    <cfRule type="expression" dxfId="1170" priority="1125">
      <formula>AND(BP85&gt;=1,ED85&lt;&gt;0, GetEquPower(C85,BJ85, CG85, FO85)=0)</formula>
    </cfRule>
    <cfRule type="expression" dxfId="1169" priority="1126">
      <formula>AND(BP85&gt;=1,ED85&lt;&gt;GetEquPower(C85,BJ85, CG85, FO85))</formula>
    </cfRule>
  </conditionalFormatting>
  <conditionalFormatting sqref="EE85">
    <cfRule type="expression" dxfId="1168" priority="1127">
      <formula>AND(BP85&gt;=2,EE85&lt;&gt;0, GetEquPower(C85,BJ85, CH85, FO85)=0)</formula>
    </cfRule>
    <cfRule type="expression" dxfId="1167" priority="1128">
      <formula>AND(BP85&gt;=2,EE85&lt;&gt;GetEquPower(C85,BJ85, CH85, FO85))</formula>
    </cfRule>
  </conditionalFormatting>
  <conditionalFormatting sqref="EF85">
    <cfRule type="expression" dxfId="1166" priority="1129">
      <formula>AND(BP85&gt;=3,EF85&lt;&gt;0, GetEquPower(C85,BJ85, CI85, FO85)=0)</formula>
    </cfRule>
    <cfRule type="expression" dxfId="1165" priority="1130">
      <formula>AND(BP85&gt;=3,EF85&lt;&gt;GetEquPower(C85,BJ85, CI85, FO85))</formula>
    </cfRule>
  </conditionalFormatting>
  <conditionalFormatting sqref="EK85">
    <cfRule type="expression" dxfId="1164" priority="1131">
      <formula>AND(BQ85&gt;=1,EK85&lt;&gt;0, GetEquPower(C85,BK85, CM85, FP85)=0)</formula>
    </cfRule>
    <cfRule type="expression" dxfId="1163" priority="1132">
      <formula>AND(BQ85&gt;=1,EK85&lt;&gt;GetEquPower(C85,BK85, CM85, FP85))</formula>
    </cfRule>
  </conditionalFormatting>
  <conditionalFormatting sqref="EL85">
    <cfRule type="expression" dxfId="1162" priority="1133">
      <formula>AND(BQ85&gt;=2,EL85&lt;&gt;0, GetEquPower(C85,BK85, CN85, FP85)=0)</formula>
    </cfRule>
    <cfRule type="expression" dxfId="1161" priority="1134">
      <formula xml:space="preserve"> AND(BQ85&gt;=2,EL85&lt;&gt;GetEquPower(C85,BK85, CN85, FP85))</formula>
    </cfRule>
  </conditionalFormatting>
  <conditionalFormatting sqref="EM85">
    <cfRule type="expression" dxfId="1160" priority="1135">
      <formula>AND(BQ85&gt;=3,EM85&lt;&gt;0, GetEquPower(C85,BK85, CO85, FP85)=0)</formula>
    </cfRule>
    <cfRule type="expression" dxfId="1159" priority="1136">
      <formula xml:space="preserve"> AND(BQ85&gt;=3,EM85&lt;&gt;GetEquPower(C85,BK85, CO85, FP85))</formula>
    </cfRule>
  </conditionalFormatting>
  <conditionalFormatting sqref="ER85">
    <cfRule type="expression" dxfId="1158" priority="1137">
      <formula>AND(BR85&gt;=1,ER85&lt;&gt;0, GetEquPower(C85,BL85, CS85, FQ85)=0)</formula>
    </cfRule>
    <cfRule type="expression" dxfId="1157" priority="1138">
      <formula>AND(BR85&gt;=1,ER85&lt;&gt;GetEquPower(C85,BL85, CS85, FQ85))</formula>
    </cfRule>
  </conditionalFormatting>
  <conditionalFormatting sqref="ES85">
    <cfRule type="expression" dxfId="1156" priority="1139">
      <formula>AND(BR85&gt;=2,ES85&lt;&gt;0, GetEquPower(C85,BL85, CT85, FQ85)=0)</formula>
    </cfRule>
    <cfRule type="expression" dxfId="1155" priority="1140">
      <formula>AND(BR85&gt;=2,ES85&lt;&gt;GetEquPower(C85,BL85, CT85, FQ85))</formula>
    </cfRule>
  </conditionalFormatting>
  <conditionalFormatting sqref="ET85">
    <cfRule type="expression" dxfId="1154" priority="1141">
      <formula>AND(BR85&gt;=3,ET85&lt;&gt;0, GetEquPower(C85,BL85, CU85, FQ85)=0)</formula>
    </cfRule>
    <cfRule type="expression" dxfId="1153" priority="1142">
      <formula>AND(BR85&gt;=3,ET85&lt;&gt;GetEquPower(C85,BL85, CU85, FQ85))</formula>
    </cfRule>
  </conditionalFormatting>
  <conditionalFormatting sqref="EY85">
    <cfRule type="expression" dxfId="1152" priority="1143">
      <formula>AND(BS85&gt;=1,EY85&lt;&gt;0, GetEquPower(C85,BM85, CY85, FR85)=0)</formula>
    </cfRule>
    <cfRule type="expression" dxfId="1151" priority="1144">
      <formula>AND(BS85&gt;=1,EY85&lt;&gt;GetEquPower(C85,BM85, CY85, FR85))</formula>
    </cfRule>
  </conditionalFormatting>
  <conditionalFormatting sqref="EZ85">
    <cfRule type="expression" dxfId="1150" priority="1145">
      <formula>AND(BS85&gt;=2,EZ85&lt;&gt;0, GetEquPower(C85,BM85, CZ85, FR85)=0)</formula>
    </cfRule>
    <cfRule type="expression" dxfId="1149" priority="1146">
      <formula>AND(BS85&gt;=2,EZ85&lt;&gt;GetEquPower(C85,BM85, CZ85, FR85))</formula>
    </cfRule>
  </conditionalFormatting>
  <conditionalFormatting sqref="FA85">
    <cfRule type="expression" dxfId="1148" priority="1147">
      <formula>AND(BS85&gt;=3,FA85&lt;&gt;0, GetEquPower(C85,BM85, DA85, FR85)=0)</formula>
    </cfRule>
    <cfRule type="expression" dxfId="1147" priority="1148">
      <formula>AND(BS85&gt;=3,FA85&lt;&gt;GetEquPower(C85,BM85, DA85, FR85))</formula>
    </cfRule>
  </conditionalFormatting>
  <conditionalFormatting sqref="FF85">
    <cfRule type="expression" dxfId="1146" priority="1149">
      <formula>AND(BT85&gt;=1,FF85&lt;&gt;0, GetEquPower(C85,BN85, DE85, FS85)=0)</formula>
    </cfRule>
    <cfRule type="expression" dxfId="1145" priority="1150">
      <formula>AND(BT85&gt;=1,FF85&lt;&gt;GetEquPower(C85,BN85, DE85, FS85))</formula>
    </cfRule>
  </conditionalFormatting>
  <conditionalFormatting sqref="FG85">
    <cfRule type="expression" dxfId="1144" priority="1151">
      <formula>AND(BT85&gt;=2,FG85&lt;&gt;0, GetEquPower(C85,BN85, DF85, FS85)=0)</formula>
    </cfRule>
    <cfRule type="expression" dxfId="1143" priority="1152">
      <formula>AND(BT85&gt;=2,FG85&lt;&gt;GetEquPower(C85,BN85, DF85, FS85))</formula>
    </cfRule>
  </conditionalFormatting>
  <conditionalFormatting sqref="FH85">
    <cfRule type="expression" dxfId="1142" priority="1153">
      <formula>AND(BT85&gt;=3,FH85&lt;&gt;0, GetEquPower(C85,BN85, DG85, FS85)=0)</formula>
    </cfRule>
    <cfRule type="expression" dxfId="1141" priority="1154">
      <formula>AND(BT85&gt;=3,FH85&lt;&gt;GetEquPower(C85,BN85, DG85, FS85))</formula>
    </cfRule>
  </conditionalFormatting>
  <conditionalFormatting sqref="DZ85">
    <cfRule type="expression" dxfId="1140" priority="1155">
      <formula>AND(BO85&gt;=4,DZ85&lt;&gt;0, GetEquPower(C85,BI85, CD85, FN85)=0)</formula>
    </cfRule>
    <cfRule type="expression" dxfId="1139" priority="1156">
      <formula>AND(BO85&gt;=4, DZ85&lt;&gt;GetEquPower(C85,BI85, CD85, FN85))</formula>
    </cfRule>
  </conditionalFormatting>
  <conditionalFormatting sqref="EG85">
    <cfRule type="expression" dxfId="1138" priority="1157">
      <formula>AND(BP85&gt;=4,EG85&lt;&gt;0, GetEquPower(C85,BJ85, CJ85, FO85)=0)</formula>
    </cfRule>
    <cfRule type="expression" dxfId="1137" priority="1158">
      <formula>AND(BP85&gt;=4,EG85&lt;&gt;GetEquPower(C85,BJ85, CJ85, FO85))</formula>
    </cfRule>
  </conditionalFormatting>
  <conditionalFormatting sqref="EN85">
    <cfRule type="expression" dxfId="1136" priority="1159">
      <formula>AND(BQ85&gt;=4,EN85&lt;&gt;0, GetEquPower(C85,BK85, CP85, FP85)=0)</formula>
    </cfRule>
    <cfRule type="expression" dxfId="1135" priority="1160">
      <formula xml:space="preserve"> AND(BQ85&gt;=4,EN85&lt;&gt;GetEquPower(C85,BK85, CP85, FP85))</formula>
    </cfRule>
  </conditionalFormatting>
  <conditionalFormatting sqref="EU85">
    <cfRule type="expression" dxfId="1134" priority="1161">
      <formula>AND(BR85&gt;=4,EU85&lt;&gt;0, GetEquPower(C85,BL85, CV85, FQ85)=0)</formula>
    </cfRule>
    <cfRule type="expression" dxfId="1133" priority="1162">
      <formula>AND(BR85&gt;=4,EU85&lt;&gt;GetEquPower(C85,BL85, CV85, FQ85))</formula>
    </cfRule>
  </conditionalFormatting>
  <conditionalFormatting sqref="FB85">
    <cfRule type="expression" dxfId="1132" priority="1163">
      <formula>AND(BS85&gt;=4,FB85&lt;&gt;0, GetEquPower(C85,BM85, DB85, FR85)=0)</formula>
    </cfRule>
    <cfRule type="expression" dxfId="1131" priority="1164">
      <formula>AND(BS85&gt;=4,FB85&lt;&gt;GetEquPower(C85,BM85, DB85, FR85))</formula>
    </cfRule>
  </conditionalFormatting>
  <conditionalFormatting sqref="FI85">
    <cfRule type="expression" dxfId="1130" priority="1165">
      <formula>AND(BT85&gt;=4,FI85&lt;&gt;0, GetEquPower(C85,BN85, DH85, FS85)=0)</formula>
    </cfRule>
    <cfRule type="expression" dxfId="1129" priority="1166">
      <formula>AND(BT85&gt;=4,FI85&lt;&gt;GetEquPower(C85,BN85, DH85, FS85))</formula>
    </cfRule>
  </conditionalFormatting>
  <conditionalFormatting sqref="EA85">
    <cfRule type="expression" dxfId="1128" priority="1167">
      <formula>AND(BO85&gt;=5,EA85&lt;&gt;0, GetEquPower(C85,BI85, CE85, FN85)=0)</formula>
    </cfRule>
    <cfRule type="expression" dxfId="1127" priority="1168">
      <formula>AND(BO85&gt;=5, EA85&lt;&gt;GetEquPower(C85,BI85, CE85, FN85))</formula>
    </cfRule>
  </conditionalFormatting>
  <conditionalFormatting sqref="EB85">
    <cfRule type="expression" dxfId="1126" priority="1169">
      <formula>AND(BO85&gt;=6,EB85&lt;&gt;0, GetEquPower(C85,BI85, CF85, FN85)=0)</formula>
    </cfRule>
    <cfRule type="expression" dxfId="1125" priority="1170">
      <formula>AND(BO85&gt;=6, EB85&lt;&gt;GetEquPower(C85,BI85, CF85, FN85))</formula>
    </cfRule>
  </conditionalFormatting>
  <conditionalFormatting sqref="EH85">
    <cfRule type="expression" dxfId="1124" priority="1171">
      <formula>AND(BP85&gt;=5,EH85&lt;&gt;0, GetEquPower(C85,BJ85, CK85, FO85)=0)</formula>
    </cfRule>
    <cfRule type="expression" dxfId="1123" priority="1172">
      <formula>AND(BP85&gt;=5,EH85&lt;&gt;GetEquPower(C85,BJ85, CK85, FO85))</formula>
    </cfRule>
  </conditionalFormatting>
  <conditionalFormatting sqref="EI85">
    <cfRule type="expression" dxfId="1122" priority="1173">
      <formula>AND(BP85&gt;=6,EI85&lt;&gt;0, GetEquPower(C85,BJ85, CL85, FO85)=0)</formula>
    </cfRule>
    <cfRule type="expression" dxfId="1121" priority="1174">
      <formula>AND(BP85&gt;=6,EI85&lt;&gt;GetEquPower(C85,BJ85, CL85, FO85))</formula>
    </cfRule>
  </conditionalFormatting>
  <conditionalFormatting sqref="EO85">
    <cfRule type="expression" dxfId="1120" priority="1175">
      <formula>AND(BQ85&gt;=5,EO85&lt;&gt;0, GetEquPower(C85,BK85, CQ85, FP85)=0)</formula>
    </cfRule>
    <cfRule type="expression" dxfId="1119" priority="1176">
      <formula xml:space="preserve"> AND(BQ85&gt;=5,EO85&lt;&gt;GetEquPower(C85,BK85, CQ85, FP85))</formula>
    </cfRule>
  </conditionalFormatting>
  <conditionalFormatting sqref="EP85">
    <cfRule type="expression" dxfId="1118" priority="1177">
      <formula>AND(BQ85&gt;=6,EP85&lt;&gt;0, GetEquPower(C85,BK85, CR85, FP85)=0)</formula>
    </cfRule>
    <cfRule type="expression" dxfId="1117" priority="1178">
      <formula xml:space="preserve"> AND(BQ85&gt;=6,EP85&lt;&gt;GetEquPower(C85,BK85, CR85, FP85))</formula>
    </cfRule>
  </conditionalFormatting>
  <conditionalFormatting sqref="EV85">
    <cfRule type="expression" dxfId="1116" priority="1179">
      <formula>AND(BR85&gt;=5,EV85&lt;&gt;0, GetEquPower(C85,BL85, CW85, FQ85)=0)</formula>
    </cfRule>
    <cfRule type="expression" dxfId="1115" priority="1180">
      <formula>AND(BR85&gt;=5,EV85&lt;&gt;GetEquPower(C85,BL85, CW85, FQ85))</formula>
    </cfRule>
  </conditionalFormatting>
  <conditionalFormatting sqref="EW85">
    <cfRule type="expression" dxfId="1114" priority="1181">
      <formula>AND(BR85&gt;=6,EW85&lt;&gt;0, GetEquPower(C85,BL85, CX85, FQ85)=0)</formula>
    </cfRule>
    <cfRule type="expression" dxfId="1113" priority="1182">
      <formula>AND(BR85&gt;=6,EW85&lt;&gt;GetEquPower(C85,BL85, CX85, FQ85))</formula>
    </cfRule>
  </conditionalFormatting>
  <conditionalFormatting sqref="FC85">
    <cfRule type="expression" dxfId="1112" priority="1183">
      <formula>AND(BS85&gt;=5,FC85&lt;&gt;0, GetEquPower(C85,BM85, DC85, FR85)=0)</formula>
    </cfRule>
    <cfRule type="expression" dxfId="1111" priority="1184">
      <formula>AND(BS85&gt;=5,FC85&lt;&gt;GetEquPower(C85,BM85, DC85, FR85))</formula>
    </cfRule>
  </conditionalFormatting>
  <conditionalFormatting sqref="FD85">
    <cfRule type="expression" dxfId="1110" priority="1185">
      <formula>AND(BS85&gt;=6,FD85&lt;&gt;0, GetEquPower(C85,BM85, DD85, FR85)=0)</formula>
    </cfRule>
    <cfRule type="expression" dxfId="1109" priority="1186">
      <formula>AND(BS85&gt;=6,FD85&lt;&gt;GetEquPower(C85,BM85, DD85, FR85))</formula>
    </cfRule>
  </conditionalFormatting>
  <conditionalFormatting sqref="FJ85">
    <cfRule type="expression" dxfId="1108" priority="1187">
      <formula>AND(BT85&gt;=5,FJ85&lt;&gt;0, GetEquPower(C85,BN85, DI85, FS85)=0)</formula>
    </cfRule>
    <cfRule type="expression" dxfId="1107" priority="1188">
      <formula>AND(BT85&gt;=5,FJ85&lt;&gt;GetEquPower(C85,BN85, DI85, FS85))</formula>
    </cfRule>
  </conditionalFormatting>
  <conditionalFormatting sqref="FK85">
    <cfRule type="expression" dxfId="1106" priority="1189">
      <formula>AND(BT85&gt;=6,FK85&lt;&gt;0, GetEquPower(C85,BN85, DJ85, FS85)=0)</formula>
    </cfRule>
    <cfRule type="expression" dxfId="1105" priority="1190">
      <formula>AND(BT85&gt;=6,FK85&lt;&gt;GetEquPower(C85,BN85, DJ85, FS85))</formula>
    </cfRule>
  </conditionalFormatting>
  <conditionalFormatting sqref="F86">
    <cfRule type="expression" dxfId="1104" priority="1033">
      <formula>F86&lt;&gt;RIGHT(SUBSTITUTE(E86,".",""),LEN(F86))</formula>
    </cfRule>
  </conditionalFormatting>
  <conditionalFormatting sqref="X86">
    <cfRule type="expression" dxfId="1103" priority="1027">
      <formula xml:space="preserve"> NOT(ISLOGICAL($X$2))</formula>
    </cfRule>
    <cfRule type="expression" dxfId="1102" priority="1032">
      <formula>AND(X86=TRUE,W86=FALSE)</formula>
    </cfRule>
  </conditionalFormatting>
  <conditionalFormatting sqref="Y86">
    <cfRule type="expression" dxfId="1101" priority="1031">
      <formula>OR(AND(X86=FALSE,INT(Y86)&gt;0),AND(X86=TRUE,INT(Y86)&lt;=0))</formula>
    </cfRule>
  </conditionalFormatting>
  <conditionalFormatting sqref="AA86">
    <cfRule type="expression" dxfId="1100" priority="1030">
      <formula>AND(Z86=FALSE,AA86&gt;0)</formula>
    </cfRule>
  </conditionalFormatting>
  <conditionalFormatting sqref="BV86:HY86">
    <cfRule type="containsErrors" dxfId="1099" priority="1029">
      <formula>ISERROR(BV86)</formula>
    </cfRule>
  </conditionalFormatting>
  <conditionalFormatting sqref="W86">
    <cfRule type="expression" dxfId="1098" priority="1028">
      <formula xml:space="preserve"> NOT(ISLOGICAL(W86))</formula>
    </cfRule>
  </conditionalFormatting>
  <conditionalFormatting sqref="Z86">
    <cfRule type="expression" dxfId="1097" priority="1026">
      <formula>NOT(ISLOGICAL($Z$2))</formula>
    </cfRule>
  </conditionalFormatting>
  <conditionalFormatting sqref="AB86">
    <cfRule type="expression" dxfId="1096" priority="1025">
      <formula>NOT(ISLOGICAL($AB$2))</formula>
    </cfRule>
  </conditionalFormatting>
  <conditionalFormatting sqref="AC86">
    <cfRule type="expression" dxfId="1095" priority="1024">
      <formula>NOT(ISLOGICAL($AC$2))</formula>
    </cfRule>
  </conditionalFormatting>
  <conditionalFormatting sqref="B86:BU86">
    <cfRule type="containsErrors" dxfId="1094" priority="1023">
      <formula>ISERROR(B86)</formula>
    </cfRule>
  </conditionalFormatting>
  <conditionalFormatting sqref="I86">
    <cfRule type="expression" dxfId="1093" priority="1022">
      <formula>NOT(ISNUMBER($I$2))</formula>
    </cfRule>
  </conditionalFormatting>
  <conditionalFormatting sqref="D86">
    <cfRule type="expression" dxfId="1092" priority="1021">
      <formula>ISBLANK($D$2)</formula>
    </cfRule>
  </conditionalFormatting>
  <conditionalFormatting sqref="DW86">
    <cfRule type="expression" dxfId="1091" priority="1034">
      <formula>AND(BO86&gt;=1,DW86&lt;&gt;0, GetEquPower(C86,BI86, CA86, FN86)=0)</formula>
    </cfRule>
    <cfRule type="expression" dxfId="1090" priority="1035">
      <formula>AND(BO86&gt;=1,DW86&lt;&gt;GetEquPower(C86,BI86, CA86, FN86))</formula>
    </cfRule>
  </conditionalFormatting>
  <conditionalFormatting sqref="DX86">
    <cfRule type="expression" dxfId="1089" priority="1036">
      <formula>AND(BO86&gt;=2,DX86&lt;&gt;0, GetEquPower(C86,BI86, CB86, FN86)=0)</formula>
    </cfRule>
    <cfRule type="expression" dxfId="1088" priority="1037">
      <formula>AND(BO86&gt;=2,DX86&lt;&gt;GetEquPower(C86,BI86, CB86, FN86))</formula>
    </cfRule>
  </conditionalFormatting>
  <conditionalFormatting sqref="DY86">
    <cfRule type="expression" dxfId="1087" priority="1038">
      <formula>AND(BO86&gt;=3,DY86&lt;&gt;0, GetEquPower(C86,BI86, CC86, FN86)=0)</formula>
    </cfRule>
    <cfRule type="expression" dxfId="1086" priority="1039">
      <formula>AND(BO86&gt;=3,DY86&lt;&gt;GetEquPower(C86,BI86, CC86, FN86))</formula>
    </cfRule>
  </conditionalFormatting>
  <conditionalFormatting sqref="ED86">
    <cfRule type="expression" dxfId="1085" priority="1040">
      <formula>AND(BP86&gt;=1,ED86&lt;&gt;0, GetEquPower(C86,BJ86, CG86, FO86)=0)</formula>
    </cfRule>
    <cfRule type="expression" dxfId="1084" priority="1041">
      <formula>AND(BP86&gt;=1,ED86&lt;&gt;GetEquPower(C86,BJ86, CG86, FO86))</formula>
    </cfRule>
  </conditionalFormatting>
  <conditionalFormatting sqref="EE86">
    <cfRule type="expression" dxfId="1083" priority="1042">
      <formula>AND(BP86&gt;=2,EE86&lt;&gt;0, GetEquPower(C86,BJ86, CH86, FO86)=0)</formula>
    </cfRule>
    <cfRule type="expression" dxfId="1082" priority="1043">
      <formula>AND(BP86&gt;=2,EE86&lt;&gt;GetEquPower(C86,BJ86, CH86, FO86))</formula>
    </cfRule>
  </conditionalFormatting>
  <conditionalFormatting sqref="EF86">
    <cfRule type="expression" dxfId="1081" priority="1044">
      <formula>AND(BP86&gt;=3,EF86&lt;&gt;0, GetEquPower(C86,BJ86, CI86, FO86)=0)</formula>
    </cfRule>
    <cfRule type="expression" dxfId="1080" priority="1045">
      <formula>AND(BP86&gt;=3,EF86&lt;&gt;GetEquPower(C86,BJ86, CI86, FO86))</formula>
    </cfRule>
  </conditionalFormatting>
  <conditionalFormatting sqref="EK86">
    <cfRule type="expression" dxfId="1079" priority="1046">
      <formula>AND(BQ86&gt;=1,EK86&lt;&gt;0, GetEquPower(C86,BK86, CM86, FP86)=0)</formula>
    </cfRule>
    <cfRule type="expression" dxfId="1078" priority="1047">
      <formula>AND(BQ86&gt;=1,EK86&lt;&gt;GetEquPower(C86,BK86, CM86, FP86))</formula>
    </cfRule>
  </conditionalFormatting>
  <conditionalFormatting sqref="EL86">
    <cfRule type="expression" dxfId="1077" priority="1048">
      <formula>AND(BQ86&gt;=2,EL86&lt;&gt;0, GetEquPower(C86,BK86, CN86, FP86)=0)</formula>
    </cfRule>
    <cfRule type="expression" dxfId="1076" priority="1049">
      <formula xml:space="preserve"> AND(BQ86&gt;=2,EL86&lt;&gt;GetEquPower(C86,BK86, CN86, FP86))</formula>
    </cfRule>
  </conditionalFormatting>
  <conditionalFormatting sqref="EM86">
    <cfRule type="expression" dxfId="1075" priority="1050">
      <formula>AND(BQ86&gt;=3,EM86&lt;&gt;0, GetEquPower(C86,BK86, CO86, FP86)=0)</formula>
    </cfRule>
    <cfRule type="expression" dxfId="1074" priority="1051">
      <formula xml:space="preserve"> AND(BQ86&gt;=3,EM86&lt;&gt;GetEquPower(C86,BK86, CO86, FP86))</formula>
    </cfRule>
  </conditionalFormatting>
  <conditionalFormatting sqref="ER86">
    <cfRule type="expression" dxfId="1073" priority="1052">
      <formula>AND(BR86&gt;=1,ER86&lt;&gt;0, GetEquPower(C86,BL86, CS86, FQ86)=0)</formula>
    </cfRule>
    <cfRule type="expression" dxfId="1072" priority="1053">
      <formula>AND(BR86&gt;=1,ER86&lt;&gt;GetEquPower(C86,BL86, CS86, FQ86))</formula>
    </cfRule>
  </conditionalFormatting>
  <conditionalFormatting sqref="ES86">
    <cfRule type="expression" dxfId="1071" priority="1054">
      <formula>AND(BR86&gt;=2,ES86&lt;&gt;0, GetEquPower(C86,BL86, CT86, FQ86)=0)</formula>
    </cfRule>
    <cfRule type="expression" dxfId="1070" priority="1055">
      <formula>AND(BR86&gt;=2,ES86&lt;&gt;GetEquPower(C86,BL86, CT86, FQ86))</formula>
    </cfRule>
  </conditionalFormatting>
  <conditionalFormatting sqref="ET86">
    <cfRule type="expression" dxfId="1069" priority="1056">
      <formula>AND(BR86&gt;=3,ET86&lt;&gt;0, GetEquPower(C86,BL86, CU86, FQ86)=0)</formula>
    </cfRule>
    <cfRule type="expression" dxfId="1068" priority="1057">
      <formula>AND(BR86&gt;=3,ET86&lt;&gt;GetEquPower(C86,BL86, CU86, FQ86))</formula>
    </cfRule>
  </conditionalFormatting>
  <conditionalFormatting sqref="EY86">
    <cfRule type="expression" dxfId="1067" priority="1058">
      <formula>AND(BS86&gt;=1,EY86&lt;&gt;0, GetEquPower(C86,BM86, CY86, FR86)=0)</formula>
    </cfRule>
    <cfRule type="expression" dxfId="1066" priority="1059">
      <formula>AND(BS86&gt;=1,EY86&lt;&gt;GetEquPower(C86,BM86, CY86, FR86))</formula>
    </cfRule>
  </conditionalFormatting>
  <conditionalFormatting sqref="EZ86">
    <cfRule type="expression" dxfId="1065" priority="1060">
      <formula>AND(BS86&gt;=2,EZ86&lt;&gt;0, GetEquPower(C86,BM86, CZ86, FR86)=0)</formula>
    </cfRule>
    <cfRule type="expression" dxfId="1064" priority="1061">
      <formula>AND(BS86&gt;=2,EZ86&lt;&gt;GetEquPower(C86,BM86, CZ86, FR86))</formula>
    </cfRule>
  </conditionalFormatting>
  <conditionalFormatting sqref="FA86">
    <cfRule type="expression" dxfId="1063" priority="1062">
      <formula>AND(BS86&gt;=3,FA86&lt;&gt;0, GetEquPower(C86,BM86, DA86, FR86)=0)</formula>
    </cfRule>
    <cfRule type="expression" dxfId="1062" priority="1063">
      <formula>AND(BS86&gt;=3,FA86&lt;&gt;GetEquPower(C86,BM86, DA86, FR86))</formula>
    </cfRule>
  </conditionalFormatting>
  <conditionalFormatting sqref="FF86">
    <cfRule type="expression" dxfId="1061" priority="1064">
      <formula>AND(BT86&gt;=1,FF86&lt;&gt;0, GetEquPower(C86,BN86, DE86, FS86)=0)</formula>
    </cfRule>
    <cfRule type="expression" dxfId="1060" priority="1065">
      <formula>AND(BT86&gt;=1,FF86&lt;&gt;GetEquPower(C86,BN86, DE86, FS86))</formula>
    </cfRule>
  </conditionalFormatting>
  <conditionalFormatting sqref="FG86">
    <cfRule type="expression" dxfId="1059" priority="1066">
      <formula>AND(BT86&gt;=2,FG86&lt;&gt;0, GetEquPower(C86,BN86, DF86, FS86)=0)</formula>
    </cfRule>
    <cfRule type="expression" dxfId="1058" priority="1067">
      <formula>AND(BT86&gt;=2,FG86&lt;&gt;GetEquPower(C86,BN86, DF86, FS86))</formula>
    </cfRule>
  </conditionalFormatting>
  <conditionalFormatting sqref="FH86">
    <cfRule type="expression" dxfId="1057" priority="1068">
      <formula>AND(BT86&gt;=3,FH86&lt;&gt;0, GetEquPower(C86,BN86, DG86, FS86)=0)</formula>
    </cfRule>
    <cfRule type="expression" dxfId="1056" priority="1069">
      <formula>AND(BT86&gt;=3,FH86&lt;&gt;GetEquPower(C86,BN86, DG86, FS86))</formula>
    </cfRule>
  </conditionalFormatting>
  <conditionalFormatting sqref="DZ86">
    <cfRule type="expression" dxfId="1055" priority="1070">
      <formula>AND(BO86&gt;=4,DZ86&lt;&gt;0, GetEquPower(C86,BI86, CD86, FN86)=0)</formula>
    </cfRule>
    <cfRule type="expression" dxfId="1054" priority="1071">
      <formula>AND(BO86&gt;=4, DZ86&lt;&gt;GetEquPower(C86,BI86, CD86, FN86))</formula>
    </cfRule>
  </conditionalFormatting>
  <conditionalFormatting sqref="EG86">
    <cfRule type="expression" dxfId="1053" priority="1072">
      <formula>AND(BP86&gt;=4,EG86&lt;&gt;0, GetEquPower(C86,BJ86, CJ86, FO86)=0)</formula>
    </cfRule>
    <cfRule type="expression" dxfId="1052" priority="1073">
      <formula>AND(BP86&gt;=4,EG86&lt;&gt;GetEquPower(C86,BJ86, CJ86, FO86))</formula>
    </cfRule>
  </conditionalFormatting>
  <conditionalFormatting sqref="EN86">
    <cfRule type="expression" dxfId="1051" priority="1074">
      <formula>AND(BQ86&gt;=4,EN86&lt;&gt;0, GetEquPower(C86,BK86, CP86, FP86)=0)</formula>
    </cfRule>
    <cfRule type="expression" dxfId="1050" priority="1075">
      <formula xml:space="preserve"> AND(BQ86&gt;=4,EN86&lt;&gt;GetEquPower(C86,BK86, CP86, FP86))</formula>
    </cfRule>
  </conditionalFormatting>
  <conditionalFormatting sqref="EU86">
    <cfRule type="expression" dxfId="1049" priority="1076">
      <formula>AND(BR86&gt;=4,EU86&lt;&gt;0, GetEquPower(C86,BL86, CV86, FQ86)=0)</formula>
    </cfRule>
    <cfRule type="expression" dxfId="1048" priority="1077">
      <formula>AND(BR86&gt;=4,EU86&lt;&gt;GetEquPower(C86,BL86, CV86, FQ86))</formula>
    </cfRule>
  </conditionalFormatting>
  <conditionalFormatting sqref="FB86">
    <cfRule type="expression" dxfId="1047" priority="1078">
      <formula>AND(BS86&gt;=4,FB86&lt;&gt;0, GetEquPower(C86,BM86, DB86, FR86)=0)</formula>
    </cfRule>
    <cfRule type="expression" dxfId="1046" priority="1079">
      <formula>AND(BS86&gt;=4,FB86&lt;&gt;GetEquPower(C86,BM86, DB86, FR86))</formula>
    </cfRule>
  </conditionalFormatting>
  <conditionalFormatting sqref="FI86">
    <cfRule type="expression" dxfId="1045" priority="1080">
      <formula>AND(BT86&gt;=4,FI86&lt;&gt;0, GetEquPower(C86,BN86, DH86, FS86)=0)</formula>
    </cfRule>
    <cfRule type="expression" dxfId="1044" priority="1081">
      <formula>AND(BT86&gt;=4,FI86&lt;&gt;GetEquPower(C86,BN86, DH86, FS86))</formula>
    </cfRule>
  </conditionalFormatting>
  <conditionalFormatting sqref="EA86">
    <cfRule type="expression" dxfId="1043" priority="1082">
      <formula>AND(BO86&gt;=5,EA86&lt;&gt;0, GetEquPower(C86,BI86, CE86, FN86)=0)</formula>
    </cfRule>
    <cfRule type="expression" dxfId="1042" priority="1083">
      <formula>AND(BO86&gt;=5, EA86&lt;&gt;GetEquPower(C86,BI86, CE86, FN86))</formula>
    </cfRule>
  </conditionalFormatting>
  <conditionalFormatting sqref="EB86">
    <cfRule type="expression" dxfId="1041" priority="1084">
      <formula>AND(BO86&gt;=6,EB86&lt;&gt;0, GetEquPower(C86,BI86, CF86, FN86)=0)</formula>
    </cfRule>
    <cfRule type="expression" dxfId="1040" priority="1085">
      <formula>AND(BO86&gt;=6, EB86&lt;&gt;GetEquPower(C86,BI86, CF86, FN86))</formula>
    </cfRule>
  </conditionalFormatting>
  <conditionalFormatting sqref="EH86">
    <cfRule type="expression" dxfId="1039" priority="1086">
      <formula>AND(BP86&gt;=5,EH86&lt;&gt;0, GetEquPower(C86,BJ86, CK86, FO86)=0)</formula>
    </cfRule>
    <cfRule type="expression" dxfId="1038" priority="1087">
      <formula>AND(BP86&gt;=5,EH86&lt;&gt;GetEquPower(C86,BJ86, CK86, FO86))</formula>
    </cfRule>
  </conditionalFormatting>
  <conditionalFormatting sqref="EI86">
    <cfRule type="expression" dxfId="1037" priority="1088">
      <formula>AND(BP86&gt;=6,EI86&lt;&gt;0, GetEquPower(C86,BJ86, CL86, FO86)=0)</formula>
    </cfRule>
    <cfRule type="expression" dxfId="1036" priority="1089">
      <formula>AND(BP86&gt;=6,EI86&lt;&gt;GetEquPower(C86,BJ86, CL86, FO86))</formula>
    </cfRule>
  </conditionalFormatting>
  <conditionalFormatting sqref="EO86">
    <cfRule type="expression" dxfId="1035" priority="1090">
      <formula>AND(BQ86&gt;=5,EO86&lt;&gt;0, GetEquPower(C86,BK86, CQ86, FP86)=0)</formula>
    </cfRule>
    <cfRule type="expression" dxfId="1034" priority="1091">
      <formula xml:space="preserve"> AND(BQ86&gt;=5,EO86&lt;&gt;GetEquPower(C86,BK86, CQ86, FP86))</formula>
    </cfRule>
  </conditionalFormatting>
  <conditionalFormatting sqref="EP86">
    <cfRule type="expression" dxfId="1033" priority="1092">
      <formula>AND(BQ86&gt;=6,EP86&lt;&gt;0, GetEquPower(C86,BK86, CR86, FP86)=0)</formula>
    </cfRule>
    <cfRule type="expression" dxfId="1032" priority="1093">
      <formula xml:space="preserve"> AND(BQ86&gt;=6,EP86&lt;&gt;GetEquPower(C86,BK86, CR86, FP86))</formula>
    </cfRule>
  </conditionalFormatting>
  <conditionalFormatting sqref="EV86">
    <cfRule type="expression" dxfId="1031" priority="1094">
      <formula>AND(BR86&gt;=5,EV86&lt;&gt;0, GetEquPower(C86,BL86, CW86, FQ86)=0)</formula>
    </cfRule>
    <cfRule type="expression" dxfId="1030" priority="1095">
      <formula>AND(BR86&gt;=5,EV86&lt;&gt;GetEquPower(C86,BL86, CW86, FQ86))</formula>
    </cfRule>
  </conditionalFormatting>
  <conditionalFormatting sqref="EW86">
    <cfRule type="expression" dxfId="1029" priority="1096">
      <formula>AND(BR86&gt;=6,EW86&lt;&gt;0, GetEquPower(C86,BL86, CX86, FQ86)=0)</formula>
    </cfRule>
    <cfRule type="expression" dxfId="1028" priority="1097">
      <formula>AND(BR86&gt;=6,EW86&lt;&gt;GetEquPower(C86,BL86, CX86, FQ86))</formula>
    </cfRule>
  </conditionalFormatting>
  <conditionalFormatting sqref="FC86">
    <cfRule type="expression" dxfId="1027" priority="1098">
      <formula>AND(BS86&gt;=5,FC86&lt;&gt;0, GetEquPower(C86,BM86, DC86, FR86)=0)</formula>
    </cfRule>
    <cfRule type="expression" dxfId="1026" priority="1099">
      <formula>AND(BS86&gt;=5,FC86&lt;&gt;GetEquPower(C86,BM86, DC86, FR86))</formula>
    </cfRule>
  </conditionalFormatting>
  <conditionalFormatting sqref="FD86">
    <cfRule type="expression" dxfId="1025" priority="1100">
      <formula>AND(BS86&gt;=6,FD86&lt;&gt;0, GetEquPower(C86,BM86, DD86, FR86)=0)</formula>
    </cfRule>
    <cfRule type="expression" dxfId="1024" priority="1101">
      <formula>AND(BS86&gt;=6,FD86&lt;&gt;GetEquPower(C86,BM86, DD86, FR86))</formula>
    </cfRule>
  </conditionalFormatting>
  <conditionalFormatting sqref="FJ86">
    <cfRule type="expression" dxfId="1023" priority="1102">
      <formula>AND(BT86&gt;=5,FJ86&lt;&gt;0, GetEquPower(C86,BN86, DI86, FS86)=0)</formula>
    </cfRule>
    <cfRule type="expression" dxfId="1022" priority="1103">
      <formula>AND(BT86&gt;=5,FJ86&lt;&gt;GetEquPower(C86,BN86, DI86, FS86))</formula>
    </cfRule>
  </conditionalFormatting>
  <conditionalFormatting sqref="FK86">
    <cfRule type="expression" dxfId="1021" priority="1104">
      <formula>AND(BT86&gt;=6,FK86&lt;&gt;0, GetEquPower(C86,BN86, DJ86, FS86)=0)</formula>
    </cfRule>
    <cfRule type="expression" dxfId="1020" priority="1105">
      <formula>AND(BT86&gt;=6,FK86&lt;&gt;GetEquPower(C86,BN86, DJ86, FS86))</formula>
    </cfRule>
  </conditionalFormatting>
  <conditionalFormatting sqref="F87">
    <cfRule type="expression" dxfId="1019" priority="948">
      <formula>F87&lt;&gt;RIGHT(SUBSTITUTE(E87,".",""),LEN(F87))</formula>
    </cfRule>
  </conditionalFormatting>
  <conditionalFormatting sqref="X87">
    <cfRule type="expression" dxfId="1018" priority="942">
      <formula xml:space="preserve"> NOT(ISLOGICAL($X$2))</formula>
    </cfRule>
    <cfRule type="expression" dxfId="1017" priority="947">
      <formula>AND(X87=TRUE,W87=FALSE)</formula>
    </cfRule>
  </conditionalFormatting>
  <conditionalFormatting sqref="Y87">
    <cfRule type="expression" dxfId="1016" priority="946">
      <formula>OR(AND(X87=FALSE,INT(Y87)&gt;0),AND(X87=TRUE,INT(Y87)&lt;=0))</formula>
    </cfRule>
  </conditionalFormatting>
  <conditionalFormatting sqref="AA87">
    <cfRule type="expression" dxfId="1015" priority="945">
      <formula>AND(Z87=FALSE,AA87&gt;0)</formula>
    </cfRule>
  </conditionalFormatting>
  <conditionalFormatting sqref="BV87:HY87">
    <cfRule type="containsErrors" dxfId="1014" priority="944">
      <formula>ISERROR(BV87)</formula>
    </cfRule>
  </conditionalFormatting>
  <conditionalFormatting sqref="W87">
    <cfRule type="expression" dxfId="1013" priority="943">
      <formula xml:space="preserve"> NOT(ISLOGICAL(W87))</formula>
    </cfRule>
  </conditionalFormatting>
  <conditionalFormatting sqref="Z87">
    <cfRule type="expression" dxfId="1012" priority="941">
      <formula>NOT(ISLOGICAL($Z$2))</formula>
    </cfRule>
  </conditionalFormatting>
  <conditionalFormatting sqref="AB87">
    <cfRule type="expression" dxfId="1011" priority="940">
      <formula>NOT(ISLOGICAL($AB$2))</formula>
    </cfRule>
  </conditionalFormatting>
  <conditionalFormatting sqref="AC87">
    <cfRule type="expression" dxfId="1010" priority="939">
      <formula>NOT(ISLOGICAL($AC$2))</formula>
    </cfRule>
  </conditionalFormatting>
  <conditionalFormatting sqref="B87:BU87">
    <cfRule type="containsErrors" dxfId="1009" priority="938">
      <formula>ISERROR(B87)</formula>
    </cfRule>
  </conditionalFormatting>
  <conditionalFormatting sqref="I87">
    <cfRule type="expression" dxfId="1008" priority="937">
      <formula>NOT(ISNUMBER($I$2))</formula>
    </cfRule>
  </conditionalFormatting>
  <conditionalFormatting sqref="D87">
    <cfRule type="expression" dxfId="1007" priority="936">
      <formula>ISBLANK($D$2)</formula>
    </cfRule>
  </conditionalFormatting>
  <conditionalFormatting sqref="DW87">
    <cfRule type="expression" dxfId="1006" priority="949">
      <formula>AND(BO87&gt;=1,DW87&lt;&gt;0, GetEquPower(C87,BI87, CA87, FN87)=0)</formula>
    </cfRule>
    <cfRule type="expression" dxfId="1005" priority="950">
      <formula>AND(BO87&gt;=1,DW87&lt;&gt;GetEquPower(C87,BI87, CA87, FN87))</formula>
    </cfRule>
  </conditionalFormatting>
  <conditionalFormatting sqref="DX87">
    <cfRule type="expression" dxfId="1004" priority="951">
      <formula>AND(BO87&gt;=2,DX87&lt;&gt;0, GetEquPower(C87,BI87, CB87, FN87)=0)</formula>
    </cfRule>
    <cfRule type="expression" dxfId="1003" priority="952">
      <formula>AND(BO87&gt;=2,DX87&lt;&gt;GetEquPower(C87,BI87, CB87, FN87))</formula>
    </cfRule>
  </conditionalFormatting>
  <conditionalFormatting sqref="DY87">
    <cfRule type="expression" dxfId="1002" priority="953">
      <formula>AND(BO87&gt;=3,DY87&lt;&gt;0, GetEquPower(C87,BI87, CC87, FN87)=0)</formula>
    </cfRule>
    <cfRule type="expression" dxfId="1001" priority="954">
      <formula>AND(BO87&gt;=3,DY87&lt;&gt;GetEquPower(C87,BI87, CC87, FN87))</formula>
    </cfRule>
  </conditionalFormatting>
  <conditionalFormatting sqref="ED87">
    <cfRule type="expression" dxfId="1000" priority="955">
      <formula>AND(BP87&gt;=1,ED87&lt;&gt;0, GetEquPower(C87,BJ87, CG87, FO87)=0)</formula>
    </cfRule>
    <cfRule type="expression" dxfId="999" priority="956">
      <formula>AND(BP87&gt;=1,ED87&lt;&gt;GetEquPower(C87,BJ87, CG87, FO87))</formula>
    </cfRule>
  </conditionalFormatting>
  <conditionalFormatting sqref="EE87">
    <cfRule type="expression" dxfId="998" priority="957">
      <formula>AND(BP87&gt;=2,EE87&lt;&gt;0, GetEquPower(C87,BJ87, CH87, FO87)=0)</formula>
    </cfRule>
    <cfRule type="expression" dxfId="997" priority="958">
      <formula>AND(BP87&gt;=2,EE87&lt;&gt;GetEquPower(C87,BJ87, CH87, FO87))</formula>
    </cfRule>
  </conditionalFormatting>
  <conditionalFormatting sqref="EF87">
    <cfRule type="expression" dxfId="996" priority="959">
      <formula>AND(BP87&gt;=3,EF87&lt;&gt;0, GetEquPower(C87,BJ87, CI87, FO87)=0)</formula>
    </cfRule>
    <cfRule type="expression" dxfId="995" priority="960">
      <formula>AND(BP87&gt;=3,EF87&lt;&gt;GetEquPower(C87,BJ87, CI87, FO87))</formula>
    </cfRule>
  </conditionalFormatting>
  <conditionalFormatting sqref="EK87">
    <cfRule type="expression" dxfId="994" priority="961">
      <formula>AND(BQ87&gt;=1,EK87&lt;&gt;0, GetEquPower(C87,BK87, CM87, FP87)=0)</formula>
    </cfRule>
    <cfRule type="expression" dxfId="993" priority="962">
      <formula>AND(BQ87&gt;=1,EK87&lt;&gt;GetEquPower(C87,BK87, CM87, FP87))</formula>
    </cfRule>
  </conditionalFormatting>
  <conditionalFormatting sqref="EL87">
    <cfRule type="expression" dxfId="992" priority="963">
      <formula>AND(BQ87&gt;=2,EL87&lt;&gt;0, GetEquPower(C87,BK87, CN87, FP87)=0)</formula>
    </cfRule>
    <cfRule type="expression" dxfId="991" priority="964">
      <formula xml:space="preserve"> AND(BQ87&gt;=2,EL87&lt;&gt;GetEquPower(C87,BK87, CN87, FP87))</formula>
    </cfRule>
  </conditionalFormatting>
  <conditionalFormatting sqref="EM87">
    <cfRule type="expression" dxfId="990" priority="965">
      <formula>AND(BQ87&gt;=3,EM87&lt;&gt;0, GetEquPower(C87,BK87, CO87, FP87)=0)</formula>
    </cfRule>
    <cfRule type="expression" dxfId="989" priority="966">
      <formula xml:space="preserve"> AND(BQ87&gt;=3,EM87&lt;&gt;GetEquPower(C87,BK87, CO87, FP87))</formula>
    </cfRule>
  </conditionalFormatting>
  <conditionalFormatting sqref="ER87">
    <cfRule type="expression" dxfId="988" priority="967">
      <formula>AND(BR87&gt;=1,ER87&lt;&gt;0, GetEquPower(C87,BL87, CS87, FQ87)=0)</formula>
    </cfRule>
    <cfRule type="expression" dxfId="987" priority="968">
      <formula>AND(BR87&gt;=1,ER87&lt;&gt;GetEquPower(C87,BL87, CS87, FQ87))</formula>
    </cfRule>
  </conditionalFormatting>
  <conditionalFormatting sqref="ES87">
    <cfRule type="expression" dxfId="986" priority="969">
      <formula>AND(BR87&gt;=2,ES87&lt;&gt;0, GetEquPower(C87,BL87, CT87, FQ87)=0)</formula>
    </cfRule>
    <cfRule type="expression" dxfId="985" priority="970">
      <formula>AND(BR87&gt;=2,ES87&lt;&gt;GetEquPower(C87,BL87, CT87, FQ87))</formula>
    </cfRule>
  </conditionalFormatting>
  <conditionalFormatting sqref="ET87">
    <cfRule type="expression" dxfId="984" priority="971">
      <formula>AND(BR87&gt;=3,ET87&lt;&gt;0, GetEquPower(C87,BL87, CU87, FQ87)=0)</formula>
    </cfRule>
    <cfRule type="expression" dxfId="983" priority="972">
      <formula>AND(BR87&gt;=3,ET87&lt;&gt;GetEquPower(C87,BL87, CU87, FQ87))</formula>
    </cfRule>
  </conditionalFormatting>
  <conditionalFormatting sqref="EY87">
    <cfRule type="expression" dxfId="982" priority="973">
      <formula>AND(BS87&gt;=1,EY87&lt;&gt;0, GetEquPower(C87,BM87, CY87, FR87)=0)</formula>
    </cfRule>
    <cfRule type="expression" dxfId="981" priority="974">
      <formula>AND(BS87&gt;=1,EY87&lt;&gt;GetEquPower(C87,BM87, CY87, FR87))</formula>
    </cfRule>
  </conditionalFormatting>
  <conditionalFormatting sqref="EZ87">
    <cfRule type="expression" dxfId="980" priority="975">
      <formula>AND(BS87&gt;=2,EZ87&lt;&gt;0, GetEquPower(C87,BM87, CZ87, FR87)=0)</formula>
    </cfRule>
    <cfRule type="expression" dxfId="979" priority="976">
      <formula>AND(BS87&gt;=2,EZ87&lt;&gt;GetEquPower(C87,BM87, CZ87, FR87))</formula>
    </cfRule>
  </conditionalFormatting>
  <conditionalFormatting sqref="FA87">
    <cfRule type="expression" dxfId="978" priority="977">
      <formula>AND(BS87&gt;=3,FA87&lt;&gt;0, GetEquPower(C87,BM87, DA87, FR87)=0)</formula>
    </cfRule>
    <cfRule type="expression" dxfId="977" priority="978">
      <formula>AND(BS87&gt;=3,FA87&lt;&gt;GetEquPower(C87,BM87, DA87, FR87))</formula>
    </cfRule>
  </conditionalFormatting>
  <conditionalFormatting sqref="FF87">
    <cfRule type="expression" dxfId="976" priority="979">
      <formula>AND(BT87&gt;=1,FF87&lt;&gt;0, GetEquPower(C87,BN87, DE87, FS87)=0)</formula>
    </cfRule>
    <cfRule type="expression" dxfId="975" priority="980">
      <formula>AND(BT87&gt;=1,FF87&lt;&gt;GetEquPower(C87,BN87, DE87, FS87))</formula>
    </cfRule>
  </conditionalFormatting>
  <conditionalFormatting sqref="FG87">
    <cfRule type="expression" dxfId="974" priority="981">
      <formula>AND(BT87&gt;=2,FG87&lt;&gt;0, GetEquPower(C87,BN87, DF87, FS87)=0)</formula>
    </cfRule>
    <cfRule type="expression" dxfId="973" priority="982">
      <formula>AND(BT87&gt;=2,FG87&lt;&gt;GetEquPower(C87,BN87, DF87, FS87))</formula>
    </cfRule>
  </conditionalFormatting>
  <conditionalFormatting sqref="FH87">
    <cfRule type="expression" dxfId="972" priority="983">
      <formula>AND(BT87&gt;=3,FH87&lt;&gt;0, GetEquPower(C87,BN87, DG87, FS87)=0)</formula>
    </cfRule>
    <cfRule type="expression" dxfId="971" priority="984">
      <formula>AND(BT87&gt;=3,FH87&lt;&gt;GetEquPower(C87,BN87, DG87, FS87))</formula>
    </cfRule>
  </conditionalFormatting>
  <conditionalFormatting sqref="DZ87">
    <cfRule type="expression" dxfId="970" priority="985">
      <formula>AND(BO87&gt;=4,DZ87&lt;&gt;0, GetEquPower(C87,BI87, CD87, FN87)=0)</formula>
    </cfRule>
    <cfRule type="expression" dxfId="969" priority="986">
      <formula>AND(BO87&gt;=4, DZ87&lt;&gt;GetEquPower(C87,BI87, CD87, FN87))</formula>
    </cfRule>
  </conditionalFormatting>
  <conditionalFormatting sqref="EG87">
    <cfRule type="expression" dxfId="968" priority="987">
      <formula>AND(BP87&gt;=4,EG87&lt;&gt;0, GetEquPower(C87,BJ87, CJ87, FO87)=0)</formula>
    </cfRule>
    <cfRule type="expression" dxfId="967" priority="988">
      <formula>AND(BP87&gt;=4,EG87&lt;&gt;GetEquPower(C87,BJ87, CJ87, FO87))</formula>
    </cfRule>
  </conditionalFormatting>
  <conditionalFormatting sqref="EN87">
    <cfRule type="expression" dxfId="966" priority="989">
      <formula>AND(BQ87&gt;=4,EN87&lt;&gt;0, GetEquPower(C87,BK87, CP87, FP87)=0)</formula>
    </cfRule>
    <cfRule type="expression" dxfId="965" priority="990">
      <formula xml:space="preserve"> AND(BQ87&gt;=4,EN87&lt;&gt;GetEquPower(C87,BK87, CP87, FP87))</formula>
    </cfRule>
  </conditionalFormatting>
  <conditionalFormatting sqref="EU87">
    <cfRule type="expression" dxfId="964" priority="991">
      <formula>AND(BR87&gt;=4,EU87&lt;&gt;0, GetEquPower(C87,BL87, CV87, FQ87)=0)</formula>
    </cfRule>
    <cfRule type="expression" dxfId="963" priority="992">
      <formula>AND(BR87&gt;=4,EU87&lt;&gt;GetEquPower(C87,BL87, CV87, FQ87))</formula>
    </cfRule>
  </conditionalFormatting>
  <conditionalFormatting sqref="FB87">
    <cfRule type="expression" dxfId="962" priority="993">
      <formula>AND(BS87&gt;=4,FB87&lt;&gt;0, GetEquPower(C87,BM87, DB87, FR87)=0)</formula>
    </cfRule>
    <cfRule type="expression" dxfId="961" priority="994">
      <formula>AND(BS87&gt;=4,FB87&lt;&gt;GetEquPower(C87,BM87, DB87, FR87))</formula>
    </cfRule>
  </conditionalFormatting>
  <conditionalFormatting sqref="FI87">
    <cfRule type="expression" dxfId="960" priority="995">
      <formula>AND(BT87&gt;=4,FI87&lt;&gt;0, GetEquPower(C87,BN87, DH87, FS87)=0)</formula>
    </cfRule>
    <cfRule type="expression" dxfId="959" priority="996">
      <formula>AND(BT87&gt;=4,FI87&lt;&gt;GetEquPower(C87,BN87, DH87, FS87))</formula>
    </cfRule>
  </conditionalFormatting>
  <conditionalFormatting sqref="EA87">
    <cfRule type="expression" dxfId="958" priority="997">
      <formula>AND(BO87&gt;=5,EA87&lt;&gt;0, GetEquPower(C87,BI87, CE87, FN87)=0)</formula>
    </cfRule>
    <cfRule type="expression" dxfId="957" priority="998">
      <formula>AND(BO87&gt;=5, EA87&lt;&gt;GetEquPower(C87,BI87, CE87, FN87))</formula>
    </cfRule>
  </conditionalFormatting>
  <conditionalFormatting sqref="EB87">
    <cfRule type="expression" dxfId="956" priority="999">
      <formula>AND(BO87&gt;=6,EB87&lt;&gt;0, GetEquPower(C87,BI87, CF87, FN87)=0)</formula>
    </cfRule>
    <cfRule type="expression" dxfId="955" priority="1000">
      <formula>AND(BO87&gt;=6, EB87&lt;&gt;GetEquPower(C87,BI87, CF87, FN87))</formula>
    </cfRule>
  </conditionalFormatting>
  <conditionalFormatting sqref="EH87">
    <cfRule type="expression" dxfId="954" priority="1001">
      <formula>AND(BP87&gt;=5,EH87&lt;&gt;0, GetEquPower(C87,BJ87, CK87, FO87)=0)</formula>
    </cfRule>
    <cfRule type="expression" dxfId="953" priority="1002">
      <formula>AND(BP87&gt;=5,EH87&lt;&gt;GetEquPower(C87,BJ87, CK87, FO87))</formula>
    </cfRule>
  </conditionalFormatting>
  <conditionalFormatting sqref="EI87">
    <cfRule type="expression" dxfId="952" priority="1003">
      <formula>AND(BP87&gt;=6,EI87&lt;&gt;0, GetEquPower(C87,BJ87, CL87, FO87)=0)</formula>
    </cfRule>
    <cfRule type="expression" dxfId="951" priority="1004">
      <formula>AND(BP87&gt;=6,EI87&lt;&gt;GetEquPower(C87,BJ87, CL87, FO87))</formula>
    </cfRule>
  </conditionalFormatting>
  <conditionalFormatting sqref="EO87">
    <cfRule type="expression" dxfId="950" priority="1005">
      <formula>AND(BQ87&gt;=5,EO87&lt;&gt;0, GetEquPower(C87,BK87, CQ87, FP87)=0)</formula>
    </cfRule>
    <cfRule type="expression" dxfId="949" priority="1006">
      <formula xml:space="preserve"> AND(BQ87&gt;=5,EO87&lt;&gt;GetEquPower(C87,BK87, CQ87, FP87))</formula>
    </cfRule>
  </conditionalFormatting>
  <conditionalFormatting sqref="EP87">
    <cfRule type="expression" dxfId="948" priority="1007">
      <formula>AND(BQ87&gt;=6,EP87&lt;&gt;0, GetEquPower(C87,BK87, CR87, FP87)=0)</formula>
    </cfRule>
    <cfRule type="expression" dxfId="947" priority="1008">
      <formula xml:space="preserve"> AND(BQ87&gt;=6,EP87&lt;&gt;GetEquPower(C87,BK87, CR87, FP87))</formula>
    </cfRule>
  </conditionalFormatting>
  <conditionalFormatting sqref="EV87">
    <cfRule type="expression" dxfId="946" priority="1009">
      <formula>AND(BR87&gt;=5,EV87&lt;&gt;0, GetEquPower(C87,BL87, CW87, FQ87)=0)</formula>
    </cfRule>
    <cfRule type="expression" dxfId="945" priority="1010">
      <formula>AND(BR87&gt;=5,EV87&lt;&gt;GetEquPower(C87,BL87, CW87, FQ87))</formula>
    </cfRule>
  </conditionalFormatting>
  <conditionalFormatting sqref="EW87">
    <cfRule type="expression" dxfId="944" priority="1011">
      <formula>AND(BR87&gt;=6,EW87&lt;&gt;0, GetEquPower(C87,BL87, CX87, FQ87)=0)</formula>
    </cfRule>
    <cfRule type="expression" dxfId="943" priority="1012">
      <formula>AND(BR87&gt;=6,EW87&lt;&gt;GetEquPower(C87,BL87, CX87, FQ87))</formula>
    </cfRule>
  </conditionalFormatting>
  <conditionalFormatting sqref="FC87">
    <cfRule type="expression" dxfId="942" priority="1013">
      <formula>AND(BS87&gt;=5,FC87&lt;&gt;0, GetEquPower(C87,BM87, DC87, FR87)=0)</formula>
    </cfRule>
    <cfRule type="expression" dxfId="941" priority="1014">
      <formula>AND(BS87&gt;=5,FC87&lt;&gt;GetEquPower(C87,BM87, DC87, FR87))</formula>
    </cfRule>
  </conditionalFormatting>
  <conditionalFormatting sqref="FD87">
    <cfRule type="expression" dxfId="940" priority="1015">
      <formula>AND(BS87&gt;=6,FD87&lt;&gt;0, GetEquPower(C87,BM87, DD87, FR87)=0)</formula>
    </cfRule>
    <cfRule type="expression" dxfId="939" priority="1016">
      <formula>AND(BS87&gt;=6,FD87&lt;&gt;GetEquPower(C87,BM87, DD87, FR87))</formula>
    </cfRule>
  </conditionalFormatting>
  <conditionalFormatting sqref="FJ87">
    <cfRule type="expression" dxfId="938" priority="1017">
      <formula>AND(BT87&gt;=5,FJ87&lt;&gt;0, GetEquPower(C87,BN87, DI87, FS87)=0)</formula>
    </cfRule>
    <cfRule type="expression" dxfId="937" priority="1018">
      <formula>AND(BT87&gt;=5,FJ87&lt;&gt;GetEquPower(C87,BN87, DI87, FS87))</formula>
    </cfRule>
  </conditionalFormatting>
  <conditionalFormatting sqref="FK87">
    <cfRule type="expression" dxfId="936" priority="1019">
      <formula>AND(BT87&gt;=6,FK87&lt;&gt;0, GetEquPower(C87,BN87, DJ87, FS87)=0)</formula>
    </cfRule>
    <cfRule type="expression" dxfId="935" priority="1020">
      <formula>AND(BT87&gt;=6,FK87&lt;&gt;GetEquPower(C87,BN87, DJ87, FS87))</formula>
    </cfRule>
  </conditionalFormatting>
  <conditionalFormatting sqref="F88">
    <cfRule type="expression" dxfId="934" priority="863">
      <formula>F88&lt;&gt;RIGHT(SUBSTITUTE(E88,".",""),LEN(F88))</formula>
    </cfRule>
  </conditionalFormatting>
  <conditionalFormatting sqref="X88">
    <cfRule type="expression" dxfId="933" priority="857">
      <formula xml:space="preserve"> NOT(ISLOGICAL($X$2))</formula>
    </cfRule>
    <cfRule type="expression" dxfId="932" priority="862">
      <formula>AND(X88=TRUE,W88=FALSE)</formula>
    </cfRule>
  </conditionalFormatting>
  <conditionalFormatting sqref="Y88">
    <cfRule type="expression" dxfId="931" priority="861">
      <formula>OR(AND(X88=FALSE,INT(Y88)&gt;0),AND(X88=TRUE,INT(Y88)&lt;=0))</formula>
    </cfRule>
  </conditionalFormatting>
  <conditionalFormatting sqref="AA88">
    <cfRule type="expression" dxfId="930" priority="860">
      <formula>AND(Z88=FALSE,AA88&gt;0)</formula>
    </cfRule>
  </conditionalFormatting>
  <conditionalFormatting sqref="BV88:HY88">
    <cfRule type="containsErrors" dxfId="929" priority="859">
      <formula>ISERROR(BV88)</formula>
    </cfRule>
  </conditionalFormatting>
  <conditionalFormatting sqref="W88">
    <cfRule type="expression" dxfId="928" priority="858">
      <formula xml:space="preserve"> NOT(ISLOGICAL(W88))</formula>
    </cfRule>
  </conditionalFormatting>
  <conditionalFormatting sqref="Z88">
    <cfRule type="expression" dxfId="927" priority="856">
      <formula>NOT(ISLOGICAL($Z$2))</formula>
    </cfRule>
  </conditionalFormatting>
  <conditionalFormatting sqref="AB88">
    <cfRule type="expression" dxfId="926" priority="855">
      <formula>NOT(ISLOGICAL($AB$2))</formula>
    </cfRule>
  </conditionalFormatting>
  <conditionalFormatting sqref="AC88">
    <cfRule type="expression" dxfId="925" priority="854">
      <formula>NOT(ISLOGICAL($AC$2))</formula>
    </cfRule>
  </conditionalFormatting>
  <conditionalFormatting sqref="B88:BU88">
    <cfRule type="containsErrors" dxfId="924" priority="853">
      <formula>ISERROR(B88)</formula>
    </cfRule>
  </conditionalFormatting>
  <conditionalFormatting sqref="I88">
    <cfRule type="expression" dxfId="923" priority="852">
      <formula>NOT(ISNUMBER($I$2))</formula>
    </cfRule>
  </conditionalFormatting>
  <conditionalFormatting sqref="D88">
    <cfRule type="expression" dxfId="922" priority="851">
      <formula>ISBLANK($D$2)</formula>
    </cfRule>
  </conditionalFormatting>
  <conditionalFormatting sqref="DW88">
    <cfRule type="expression" dxfId="921" priority="864">
      <formula>AND(BO88&gt;=1,DW88&lt;&gt;0, GetEquPower(C88,BI88, CA88, FN88)=0)</formula>
    </cfRule>
    <cfRule type="expression" dxfId="920" priority="865">
      <formula>AND(BO88&gt;=1,DW88&lt;&gt;GetEquPower(C88,BI88, CA88, FN88))</formula>
    </cfRule>
  </conditionalFormatting>
  <conditionalFormatting sqref="DX88">
    <cfRule type="expression" dxfId="919" priority="866">
      <formula>AND(BO88&gt;=2,DX88&lt;&gt;0, GetEquPower(C88,BI88, CB88, FN88)=0)</formula>
    </cfRule>
    <cfRule type="expression" dxfId="918" priority="867">
      <formula>AND(BO88&gt;=2,DX88&lt;&gt;GetEquPower(C88,BI88, CB88, FN88))</formula>
    </cfRule>
  </conditionalFormatting>
  <conditionalFormatting sqref="DY88">
    <cfRule type="expression" dxfId="917" priority="868">
      <formula>AND(BO88&gt;=3,DY88&lt;&gt;0, GetEquPower(C88,BI88, CC88, FN88)=0)</formula>
    </cfRule>
    <cfRule type="expression" dxfId="916" priority="869">
      <formula>AND(BO88&gt;=3,DY88&lt;&gt;GetEquPower(C88,BI88, CC88, FN88))</formula>
    </cfRule>
  </conditionalFormatting>
  <conditionalFormatting sqref="ED88">
    <cfRule type="expression" dxfId="915" priority="870">
      <formula>AND(BP88&gt;=1,ED88&lt;&gt;0, GetEquPower(C88,BJ88, CG88, FO88)=0)</formula>
    </cfRule>
    <cfRule type="expression" dxfId="914" priority="871">
      <formula>AND(BP88&gt;=1,ED88&lt;&gt;GetEquPower(C88,BJ88, CG88, FO88))</formula>
    </cfRule>
  </conditionalFormatting>
  <conditionalFormatting sqref="EE88">
    <cfRule type="expression" dxfId="913" priority="872">
      <formula>AND(BP88&gt;=2,EE88&lt;&gt;0, GetEquPower(C88,BJ88, CH88, FO88)=0)</formula>
    </cfRule>
    <cfRule type="expression" dxfId="912" priority="873">
      <formula>AND(BP88&gt;=2,EE88&lt;&gt;GetEquPower(C88,BJ88, CH88, FO88))</formula>
    </cfRule>
  </conditionalFormatting>
  <conditionalFormatting sqref="EF88">
    <cfRule type="expression" dxfId="911" priority="874">
      <formula>AND(BP88&gt;=3,EF88&lt;&gt;0, GetEquPower(C88,BJ88, CI88, FO88)=0)</formula>
    </cfRule>
    <cfRule type="expression" dxfId="910" priority="875">
      <formula>AND(BP88&gt;=3,EF88&lt;&gt;GetEquPower(C88,BJ88, CI88, FO88))</formula>
    </cfRule>
  </conditionalFormatting>
  <conditionalFormatting sqref="EK88">
    <cfRule type="expression" dxfId="909" priority="876">
      <formula>AND(BQ88&gt;=1,EK88&lt;&gt;0, GetEquPower(C88,BK88, CM88, FP88)=0)</formula>
    </cfRule>
    <cfRule type="expression" dxfId="908" priority="877">
      <formula>AND(BQ88&gt;=1,EK88&lt;&gt;GetEquPower(C88,BK88, CM88, FP88))</formula>
    </cfRule>
  </conditionalFormatting>
  <conditionalFormatting sqref="EL88">
    <cfRule type="expression" dxfId="907" priority="878">
      <formula>AND(BQ88&gt;=2,EL88&lt;&gt;0, GetEquPower(C88,BK88, CN88, FP88)=0)</formula>
    </cfRule>
    <cfRule type="expression" dxfId="906" priority="879">
      <formula xml:space="preserve"> AND(BQ88&gt;=2,EL88&lt;&gt;GetEquPower(C88,BK88, CN88, FP88))</formula>
    </cfRule>
  </conditionalFormatting>
  <conditionalFormatting sqref="EM88">
    <cfRule type="expression" dxfId="905" priority="880">
      <formula>AND(BQ88&gt;=3,EM88&lt;&gt;0, GetEquPower(C88,BK88, CO88, FP88)=0)</formula>
    </cfRule>
    <cfRule type="expression" dxfId="904" priority="881">
      <formula xml:space="preserve"> AND(BQ88&gt;=3,EM88&lt;&gt;GetEquPower(C88,BK88, CO88, FP88))</formula>
    </cfRule>
  </conditionalFormatting>
  <conditionalFormatting sqref="ER88">
    <cfRule type="expression" dxfId="903" priority="882">
      <formula>AND(BR88&gt;=1,ER88&lt;&gt;0, GetEquPower(C88,BL88, CS88, FQ88)=0)</formula>
    </cfRule>
    <cfRule type="expression" dxfId="902" priority="883">
      <formula>AND(BR88&gt;=1,ER88&lt;&gt;GetEquPower(C88,BL88, CS88, FQ88))</formula>
    </cfRule>
  </conditionalFormatting>
  <conditionalFormatting sqref="ES88">
    <cfRule type="expression" dxfId="901" priority="884">
      <formula>AND(BR88&gt;=2,ES88&lt;&gt;0, GetEquPower(C88,BL88, CT88, FQ88)=0)</formula>
    </cfRule>
    <cfRule type="expression" dxfId="900" priority="885">
      <formula>AND(BR88&gt;=2,ES88&lt;&gt;GetEquPower(C88,BL88, CT88, FQ88))</formula>
    </cfRule>
  </conditionalFormatting>
  <conditionalFormatting sqref="ET88">
    <cfRule type="expression" dxfId="899" priority="886">
      <formula>AND(BR88&gt;=3,ET88&lt;&gt;0, GetEquPower(C88,BL88, CU88, FQ88)=0)</formula>
    </cfRule>
    <cfRule type="expression" dxfId="898" priority="887">
      <formula>AND(BR88&gt;=3,ET88&lt;&gt;GetEquPower(C88,BL88, CU88, FQ88))</formula>
    </cfRule>
  </conditionalFormatting>
  <conditionalFormatting sqref="EY88">
    <cfRule type="expression" dxfId="897" priority="888">
      <formula>AND(BS88&gt;=1,EY88&lt;&gt;0, GetEquPower(C88,BM88, CY88, FR88)=0)</formula>
    </cfRule>
    <cfRule type="expression" dxfId="896" priority="889">
      <formula>AND(BS88&gt;=1,EY88&lt;&gt;GetEquPower(C88,BM88, CY88, FR88))</formula>
    </cfRule>
  </conditionalFormatting>
  <conditionalFormatting sqref="EZ88">
    <cfRule type="expression" dxfId="895" priority="890">
      <formula>AND(BS88&gt;=2,EZ88&lt;&gt;0, GetEquPower(C88,BM88, CZ88, FR88)=0)</formula>
    </cfRule>
    <cfRule type="expression" dxfId="894" priority="891">
      <formula>AND(BS88&gt;=2,EZ88&lt;&gt;GetEquPower(C88,BM88, CZ88, FR88))</formula>
    </cfRule>
  </conditionalFormatting>
  <conditionalFormatting sqref="FA88">
    <cfRule type="expression" dxfId="893" priority="892">
      <formula>AND(BS88&gt;=3,FA88&lt;&gt;0, GetEquPower(C88,BM88, DA88, FR88)=0)</formula>
    </cfRule>
    <cfRule type="expression" dxfId="892" priority="893">
      <formula>AND(BS88&gt;=3,FA88&lt;&gt;GetEquPower(C88,BM88, DA88, FR88))</formula>
    </cfRule>
  </conditionalFormatting>
  <conditionalFormatting sqref="FF88">
    <cfRule type="expression" dxfId="891" priority="894">
      <formula>AND(BT88&gt;=1,FF88&lt;&gt;0, GetEquPower(C88,BN88, DE88, FS88)=0)</formula>
    </cfRule>
    <cfRule type="expression" dxfId="890" priority="895">
      <formula>AND(BT88&gt;=1,FF88&lt;&gt;GetEquPower(C88,BN88, DE88, FS88))</formula>
    </cfRule>
  </conditionalFormatting>
  <conditionalFormatting sqref="FG88">
    <cfRule type="expression" dxfId="889" priority="896">
      <formula>AND(BT88&gt;=2,FG88&lt;&gt;0, GetEquPower(C88,BN88, DF88, FS88)=0)</formula>
    </cfRule>
    <cfRule type="expression" dxfId="888" priority="897">
      <formula>AND(BT88&gt;=2,FG88&lt;&gt;GetEquPower(C88,BN88, DF88, FS88))</formula>
    </cfRule>
  </conditionalFormatting>
  <conditionalFormatting sqref="FH88">
    <cfRule type="expression" dxfId="887" priority="898">
      <formula>AND(BT88&gt;=3,FH88&lt;&gt;0, GetEquPower(C88,BN88, DG88, FS88)=0)</formula>
    </cfRule>
    <cfRule type="expression" dxfId="886" priority="899">
      <formula>AND(BT88&gt;=3,FH88&lt;&gt;GetEquPower(C88,BN88, DG88, FS88))</formula>
    </cfRule>
  </conditionalFormatting>
  <conditionalFormatting sqref="DZ88">
    <cfRule type="expression" dxfId="885" priority="900">
      <formula>AND(BO88&gt;=4,DZ88&lt;&gt;0, GetEquPower(C88,BI88, CD88, FN88)=0)</formula>
    </cfRule>
    <cfRule type="expression" dxfId="884" priority="901">
      <formula>AND(BO88&gt;=4, DZ88&lt;&gt;GetEquPower(C88,BI88, CD88, FN88))</formula>
    </cfRule>
  </conditionalFormatting>
  <conditionalFormatting sqref="EG88">
    <cfRule type="expression" dxfId="883" priority="902">
      <formula>AND(BP88&gt;=4,EG88&lt;&gt;0, GetEquPower(C88,BJ88, CJ88, FO88)=0)</formula>
    </cfRule>
    <cfRule type="expression" dxfId="882" priority="903">
      <formula>AND(BP88&gt;=4,EG88&lt;&gt;GetEquPower(C88,BJ88, CJ88, FO88))</formula>
    </cfRule>
  </conditionalFormatting>
  <conditionalFormatting sqref="EN88">
    <cfRule type="expression" dxfId="881" priority="904">
      <formula>AND(BQ88&gt;=4,EN88&lt;&gt;0, GetEquPower(C88,BK88, CP88, FP88)=0)</formula>
    </cfRule>
    <cfRule type="expression" dxfId="880" priority="905">
      <formula xml:space="preserve"> AND(BQ88&gt;=4,EN88&lt;&gt;GetEquPower(C88,BK88, CP88, FP88))</formula>
    </cfRule>
  </conditionalFormatting>
  <conditionalFormatting sqref="EU88">
    <cfRule type="expression" dxfId="879" priority="906">
      <formula>AND(BR88&gt;=4,EU88&lt;&gt;0, GetEquPower(C88,BL88, CV88, FQ88)=0)</formula>
    </cfRule>
    <cfRule type="expression" dxfId="878" priority="907">
      <formula>AND(BR88&gt;=4,EU88&lt;&gt;GetEquPower(C88,BL88, CV88, FQ88))</formula>
    </cfRule>
  </conditionalFormatting>
  <conditionalFormatting sqref="FB88">
    <cfRule type="expression" dxfId="877" priority="908">
      <formula>AND(BS88&gt;=4,FB88&lt;&gt;0, GetEquPower(C88,BM88, DB88, FR88)=0)</formula>
    </cfRule>
    <cfRule type="expression" dxfId="876" priority="909">
      <formula>AND(BS88&gt;=4,FB88&lt;&gt;GetEquPower(C88,BM88, DB88, FR88))</formula>
    </cfRule>
  </conditionalFormatting>
  <conditionalFormatting sqref="FI88">
    <cfRule type="expression" dxfId="875" priority="910">
      <formula>AND(BT88&gt;=4,FI88&lt;&gt;0, GetEquPower(C88,BN88, DH88, FS88)=0)</formula>
    </cfRule>
    <cfRule type="expression" dxfId="874" priority="911">
      <formula>AND(BT88&gt;=4,FI88&lt;&gt;GetEquPower(C88,BN88, DH88, FS88))</formula>
    </cfRule>
  </conditionalFormatting>
  <conditionalFormatting sqref="EA88">
    <cfRule type="expression" dxfId="873" priority="912">
      <formula>AND(BO88&gt;=5,EA88&lt;&gt;0, GetEquPower(C88,BI88, CE88, FN88)=0)</formula>
    </cfRule>
    <cfRule type="expression" dxfId="872" priority="913">
      <formula>AND(BO88&gt;=5, EA88&lt;&gt;GetEquPower(C88,BI88, CE88, FN88))</formula>
    </cfRule>
  </conditionalFormatting>
  <conditionalFormatting sqref="EB88">
    <cfRule type="expression" dxfId="871" priority="914">
      <formula>AND(BO88&gt;=6,EB88&lt;&gt;0, GetEquPower(C88,BI88, CF88, FN88)=0)</formula>
    </cfRule>
    <cfRule type="expression" dxfId="870" priority="915">
      <formula>AND(BO88&gt;=6, EB88&lt;&gt;GetEquPower(C88,BI88, CF88, FN88))</formula>
    </cfRule>
  </conditionalFormatting>
  <conditionalFormatting sqref="EH88">
    <cfRule type="expression" dxfId="869" priority="916">
      <formula>AND(BP88&gt;=5,EH88&lt;&gt;0, GetEquPower(C88,BJ88, CK88, FO88)=0)</formula>
    </cfRule>
    <cfRule type="expression" dxfId="868" priority="917">
      <formula>AND(BP88&gt;=5,EH88&lt;&gt;GetEquPower(C88,BJ88, CK88, FO88))</formula>
    </cfRule>
  </conditionalFormatting>
  <conditionalFormatting sqref="EI88">
    <cfRule type="expression" dxfId="867" priority="918">
      <formula>AND(BP88&gt;=6,EI88&lt;&gt;0, GetEquPower(C88,BJ88, CL88, FO88)=0)</formula>
    </cfRule>
    <cfRule type="expression" dxfId="866" priority="919">
      <formula>AND(BP88&gt;=6,EI88&lt;&gt;GetEquPower(C88,BJ88, CL88, FO88))</formula>
    </cfRule>
  </conditionalFormatting>
  <conditionalFormatting sqref="EO88">
    <cfRule type="expression" dxfId="865" priority="920">
      <formula>AND(BQ88&gt;=5,EO88&lt;&gt;0, GetEquPower(C88,BK88, CQ88, FP88)=0)</formula>
    </cfRule>
    <cfRule type="expression" dxfId="864" priority="921">
      <formula xml:space="preserve"> AND(BQ88&gt;=5,EO88&lt;&gt;GetEquPower(C88,BK88, CQ88, FP88))</formula>
    </cfRule>
  </conditionalFormatting>
  <conditionalFormatting sqref="EP88">
    <cfRule type="expression" dxfId="863" priority="922">
      <formula>AND(BQ88&gt;=6,EP88&lt;&gt;0, GetEquPower(C88,BK88, CR88, FP88)=0)</formula>
    </cfRule>
    <cfRule type="expression" dxfId="862" priority="923">
      <formula xml:space="preserve"> AND(BQ88&gt;=6,EP88&lt;&gt;GetEquPower(C88,BK88, CR88, FP88))</formula>
    </cfRule>
  </conditionalFormatting>
  <conditionalFormatting sqref="EV88">
    <cfRule type="expression" dxfId="861" priority="924">
      <formula>AND(BR88&gt;=5,EV88&lt;&gt;0, GetEquPower(C88,BL88, CW88, FQ88)=0)</formula>
    </cfRule>
    <cfRule type="expression" dxfId="860" priority="925">
      <formula>AND(BR88&gt;=5,EV88&lt;&gt;GetEquPower(C88,BL88, CW88, FQ88))</formula>
    </cfRule>
  </conditionalFormatting>
  <conditionalFormatting sqref="EW88">
    <cfRule type="expression" dxfId="859" priority="926">
      <formula>AND(BR88&gt;=6,EW88&lt;&gt;0, GetEquPower(C88,BL88, CX88, FQ88)=0)</formula>
    </cfRule>
    <cfRule type="expression" dxfId="858" priority="927">
      <formula>AND(BR88&gt;=6,EW88&lt;&gt;GetEquPower(C88,BL88, CX88, FQ88))</formula>
    </cfRule>
  </conditionalFormatting>
  <conditionalFormatting sqref="FC88">
    <cfRule type="expression" dxfId="857" priority="928">
      <formula>AND(BS88&gt;=5,FC88&lt;&gt;0, GetEquPower(C88,BM88, DC88, FR88)=0)</formula>
    </cfRule>
    <cfRule type="expression" dxfId="856" priority="929">
      <formula>AND(BS88&gt;=5,FC88&lt;&gt;GetEquPower(C88,BM88, DC88, FR88))</formula>
    </cfRule>
  </conditionalFormatting>
  <conditionalFormatting sqref="FD88">
    <cfRule type="expression" dxfId="855" priority="930">
      <formula>AND(BS88&gt;=6,FD88&lt;&gt;0, GetEquPower(C88,BM88, DD88, FR88)=0)</formula>
    </cfRule>
    <cfRule type="expression" dxfId="854" priority="931">
      <formula>AND(BS88&gt;=6,FD88&lt;&gt;GetEquPower(C88,BM88, DD88, FR88))</formula>
    </cfRule>
  </conditionalFormatting>
  <conditionalFormatting sqref="FJ88">
    <cfRule type="expression" dxfId="853" priority="932">
      <formula>AND(BT88&gt;=5,FJ88&lt;&gt;0, GetEquPower(C88,BN88, DI88, FS88)=0)</formula>
    </cfRule>
    <cfRule type="expression" dxfId="852" priority="933">
      <formula>AND(BT88&gt;=5,FJ88&lt;&gt;GetEquPower(C88,BN88, DI88, FS88))</formula>
    </cfRule>
  </conditionalFormatting>
  <conditionalFormatting sqref="FK88">
    <cfRule type="expression" dxfId="851" priority="934">
      <formula>AND(BT88&gt;=6,FK88&lt;&gt;0, GetEquPower(C88,BN88, DJ88, FS88)=0)</formula>
    </cfRule>
    <cfRule type="expression" dxfId="850" priority="935">
      <formula>AND(BT88&gt;=6,FK88&lt;&gt;GetEquPower(C88,BN88, DJ88, FS88))</formula>
    </cfRule>
  </conditionalFormatting>
  <conditionalFormatting sqref="F89">
    <cfRule type="expression" dxfId="849" priority="778">
      <formula>F89&lt;&gt;RIGHT(SUBSTITUTE(E89,".",""),LEN(F89))</formula>
    </cfRule>
  </conditionalFormatting>
  <conditionalFormatting sqref="X89">
    <cfRule type="expression" dxfId="848" priority="772">
      <formula xml:space="preserve"> NOT(ISLOGICAL($X$2))</formula>
    </cfRule>
    <cfRule type="expression" dxfId="847" priority="777">
      <formula>AND(X89=TRUE,W89=FALSE)</formula>
    </cfRule>
  </conditionalFormatting>
  <conditionalFormatting sqref="Y89">
    <cfRule type="expression" dxfId="846" priority="776">
      <formula>OR(AND(X89=FALSE,INT(Y89)&gt;0),AND(X89=TRUE,INT(Y89)&lt;=0))</formula>
    </cfRule>
  </conditionalFormatting>
  <conditionalFormatting sqref="AA89">
    <cfRule type="expression" dxfId="845" priority="775">
      <formula>AND(Z89=FALSE,AA89&gt;0)</formula>
    </cfRule>
  </conditionalFormatting>
  <conditionalFormatting sqref="BV89:HY89">
    <cfRule type="containsErrors" dxfId="844" priority="774">
      <formula>ISERROR(BV89)</formula>
    </cfRule>
  </conditionalFormatting>
  <conditionalFormatting sqref="W89">
    <cfRule type="expression" dxfId="843" priority="773">
      <formula xml:space="preserve"> NOT(ISLOGICAL(W89))</formula>
    </cfRule>
  </conditionalFormatting>
  <conditionalFormatting sqref="Z89">
    <cfRule type="expression" dxfId="842" priority="771">
      <formula>NOT(ISLOGICAL($Z$2))</formula>
    </cfRule>
  </conditionalFormatting>
  <conditionalFormatting sqref="AB89">
    <cfRule type="expression" dxfId="841" priority="770">
      <formula>NOT(ISLOGICAL($AB$2))</formula>
    </cfRule>
  </conditionalFormatting>
  <conditionalFormatting sqref="AC89">
    <cfRule type="expression" dxfId="840" priority="769">
      <formula>NOT(ISLOGICAL($AC$2))</formula>
    </cfRule>
  </conditionalFormatting>
  <conditionalFormatting sqref="B89:BU89">
    <cfRule type="containsErrors" dxfId="839" priority="768">
      <formula>ISERROR(B89)</formula>
    </cfRule>
  </conditionalFormatting>
  <conditionalFormatting sqref="I89">
    <cfRule type="expression" dxfId="838" priority="767">
      <formula>NOT(ISNUMBER($I$2))</formula>
    </cfRule>
  </conditionalFormatting>
  <conditionalFormatting sqref="D89">
    <cfRule type="expression" dxfId="837" priority="766">
      <formula>ISBLANK($D$2)</formula>
    </cfRule>
  </conditionalFormatting>
  <conditionalFormatting sqref="DW89">
    <cfRule type="expression" dxfId="836" priority="779">
      <formula>AND(BO89&gt;=1,DW89&lt;&gt;0, GetEquPower(C89,BI89, CA89, FN89)=0)</formula>
    </cfRule>
    <cfRule type="expression" dxfId="835" priority="780">
      <formula>AND(BO89&gt;=1,DW89&lt;&gt;GetEquPower(C89,BI89, CA89, FN89))</formula>
    </cfRule>
  </conditionalFormatting>
  <conditionalFormatting sqref="DX89">
    <cfRule type="expression" dxfId="834" priority="781">
      <formula>AND(BO89&gt;=2,DX89&lt;&gt;0, GetEquPower(C89,BI89, CB89, FN89)=0)</formula>
    </cfRule>
    <cfRule type="expression" dxfId="833" priority="782">
      <formula>AND(BO89&gt;=2,DX89&lt;&gt;GetEquPower(C89,BI89, CB89, FN89))</formula>
    </cfRule>
  </conditionalFormatting>
  <conditionalFormatting sqref="DY89">
    <cfRule type="expression" dxfId="832" priority="783">
      <formula>AND(BO89&gt;=3,DY89&lt;&gt;0, GetEquPower(C89,BI89, CC89, FN89)=0)</formula>
    </cfRule>
    <cfRule type="expression" dxfId="831" priority="784">
      <formula>AND(BO89&gt;=3,DY89&lt;&gt;GetEquPower(C89,BI89, CC89, FN89))</formula>
    </cfRule>
  </conditionalFormatting>
  <conditionalFormatting sqref="ED89">
    <cfRule type="expression" dxfId="830" priority="785">
      <formula>AND(BP89&gt;=1,ED89&lt;&gt;0, GetEquPower(C89,BJ89, CG89, FO89)=0)</formula>
    </cfRule>
    <cfRule type="expression" dxfId="829" priority="786">
      <formula>AND(BP89&gt;=1,ED89&lt;&gt;GetEquPower(C89,BJ89, CG89, FO89))</formula>
    </cfRule>
  </conditionalFormatting>
  <conditionalFormatting sqref="EE89">
    <cfRule type="expression" dxfId="828" priority="787">
      <formula>AND(BP89&gt;=2,EE89&lt;&gt;0, GetEquPower(C89,BJ89, CH89, FO89)=0)</formula>
    </cfRule>
    <cfRule type="expression" dxfId="827" priority="788">
      <formula>AND(BP89&gt;=2,EE89&lt;&gt;GetEquPower(C89,BJ89, CH89, FO89))</formula>
    </cfRule>
  </conditionalFormatting>
  <conditionalFormatting sqref="EF89">
    <cfRule type="expression" dxfId="826" priority="789">
      <formula>AND(BP89&gt;=3,EF89&lt;&gt;0, GetEquPower(C89,BJ89, CI89, FO89)=0)</formula>
    </cfRule>
    <cfRule type="expression" dxfId="825" priority="790">
      <formula>AND(BP89&gt;=3,EF89&lt;&gt;GetEquPower(C89,BJ89, CI89, FO89))</formula>
    </cfRule>
  </conditionalFormatting>
  <conditionalFormatting sqref="EK89">
    <cfRule type="expression" dxfId="824" priority="791">
      <formula>AND(BQ89&gt;=1,EK89&lt;&gt;0, GetEquPower(C89,BK89, CM89, FP89)=0)</formula>
    </cfRule>
    <cfRule type="expression" dxfId="823" priority="792">
      <formula>AND(BQ89&gt;=1,EK89&lt;&gt;GetEquPower(C89,BK89, CM89, FP89))</formula>
    </cfRule>
  </conditionalFormatting>
  <conditionalFormatting sqref="EL89">
    <cfRule type="expression" dxfId="822" priority="793">
      <formula>AND(BQ89&gt;=2,EL89&lt;&gt;0, GetEquPower(C89,BK89, CN89, FP89)=0)</formula>
    </cfRule>
    <cfRule type="expression" dxfId="821" priority="794">
      <formula xml:space="preserve"> AND(BQ89&gt;=2,EL89&lt;&gt;GetEquPower(C89,BK89, CN89, FP89))</formula>
    </cfRule>
  </conditionalFormatting>
  <conditionalFormatting sqref="EM89">
    <cfRule type="expression" dxfId="820" priority="795">
      <formula>AND(BQ89&gt;=3,EM89&lt;&gt;0, GetEquPower(C89,BK89, CO89, FP89)=0)</formula>
    </cfRule>
    <cfRule type="expression" dxfId="819" priority="796">
      <formula xml:space="preserve"> AND(BQ89&gt;=3,EM89&lt;&gt;GetEquPower(C89,BK89, CO89, FP89))</formula>
    </cfRule>
  </conditionalFormatting>
  <conditionalFormatting sqref="ER89">
    <cfRule type="expression" dxfId="818" priority="797">
      <formula>AND(BR89&gt;=1,ER89&lt;&gt;0, GetEquPower(C89,BL89, CS89, FQ89)=0)</formula>
    </cfRule>
    <cfRule type="expression" dxfId="817" priority="798">
      <formula>AND(BR89&gt;=1,ER89&lt;&gt;GetEquPower(C89,BL89, CS89, FQ89))</formula>
    </cfRule>
  </conditionalFormatting>
  <conditionalFormatting sqref="ES89">
    <cfRule type="expression" dxfId="816" priority="799">
      <formula>AND(BR89&gt;=2,ES89&lt;&gt;0, GetEquPower(C89,BL89, CT89, FQ89)=0)</formula>
    </cfRule>
    <cfRule type="expression" dxfId="815" priority="800">
      <formula>AND(BR89&gt;=2,ES89&lt;&gt;GetEquPower(C89,BL89, CT89, FQ89))</formula>
    </cfRule>
  </conditionalFormatting>
  <conditionalFormatting sqref="ET89">
    <cfRule type="expression" dxfId="814" priority="801">
      <formula>AND(BR89&gt;=3,ET89&lt;&gt;0, GetEquPower(C89,BL89, CU89, FQ89)=0)</formula>
    </cfRule>
    <cfRule type="expression" dxfId="813" priority="802">
      <formula>AND(BR89&gt;=3,ET89&lt;&gt;GetEquPower(C89,BL89, CU89, FQ89))</formula>
    </cfRule>
  </conditionalFormatting>
  <conditionalFormatting sqref="EY89">
    <cfRule type="expression" dxfId="812" priority="803">
      <formula>AND(BS89&gt;=1,EY89&lt;&gt;0, GetEquPower(C89,BM89, CY89, FR89)=0)</formula>
    </cfRule>
    <cfRule type="expression" dxfId="811" priority="804">
      <formula>AND(BS89&gt;=1,EY89&lt;&gt;GetEquPower(C89,BM89, CY89, FR89))</formula>
    </cfRule>
  </conditionalFormatting>
  <conditionalFormatting sqref="EZ89">
    <cfRule type="expression" dxfId="810" priority="805">
      <formula>AND(BS89&gt;=2,EZ89&lt;&gt;0, GetEquPower(C89,BM89, CZ89, FR89)=0)</formula>
    </cfRule>
    <cfRule type="expression" dxfId="809" priority="806">
      <formula>AND(BS89&gt;=2,EZ89&lt;&gt;GetEquPower(C89,BM89, CZ89, FR89))</formula>
    </cfRule>
  </conditionalFormatting>
  <conditionalFormatting sqref="FA89">
    <cfRule type="expression" dxfId="808" priority="807">
      <formula>AND(BS89&gt;=3,FA89&lt;&gt;0, GetEquPower(C89,BM89, DA89, FR89)=0)</formula>
    </cfRule>
    <cfRule type="expression" dxfId="807" priority="808">
      <formula>AND(BS89&gt;=3,FA89&lt;&gt;GetEquPower(C89,BM89, DA89, FR89))</formula>
    </cfRule>
  </conditionalFormatting>
  <conditionalFormatting sqref="FF89">
    <cfRule type="expression" dxfId="806" priority="809">
      <formula>AND(BT89&gt;=1,FF89&lt;&gt;0, GetEquPower(C89,BN89, DE89, FS89)=0)</formula>
    </cfRule>
    <cfRule type="expression" dxfId="805" priority="810">
      <formula>AND(BT89&gt;=1,FF89&lt;&gt;GetEquPower(C89,BN89, DE89, FS89))</formula>
    </cfRule>
  </conditionalFormatting>
  <conditionalFormatting sqref="FG89">
    <cfRule type="expression" dxfId="804" priority="811">
      <formula>AND(BT89&gt;=2,FG89&lt;&gt;0, GetEquPower(C89,BN89, DF89, FS89)=0)</formula>
    </cfRule>
    <cfRule type="expression" dxfId="803" priority="812">
      <formula>AND(BT89&gt;=2,FG89&lt;&gt;GetEquPower(C89,BN89, DF89, FS89))</formula>
    </cfRule>
  </conditionalFormatting>
  <conditionalFormatting sqref="FH89">
    <cfRule type="expression" dxfId="802" priority="813">
      <formula>AND(BT89&gt;=3,FH89&lt;&gt;0, GetEquPower(C89,BN89, DG89, FS89)=0)</formula>
    </cfRule>
    <cfRule type="expression" dxfId="801" priority="814">
      <formula>AND(BT89&gt;=3,FH89&lt;&gt;GetEquPower(C89,BN89, DG89, FS89))</formula>
    </cfRule>
  </conditionalFormatting>
  <conditionalFormatting sqref="DZ89">
    <cfRule type="expression" dxfId="800" priority="815">
      <formula>AND(BO89&gt;=4,DZ89&lt;&gt;0, GetEquPower(C89,BI89, CD89, FN89)=0)</formula>
    </cfRule>
    <cfRule type="expression" dxfId="799" priority="816">
      <formula>AND(BO89&gt;=4, DZ89&lt;&gt;GetEquPower(C89,BI89, CD89, FN89))</formula>
    </cfRule>
  </conditionalFormatting>
  <conditionalFormatting sqref="EG89">
    <cfRule type="expression" dxfId="798" priority="817">
      <formula>AND(BP89&gt;=4,EG89&lt;&gt;0, GetEquPower(C89,BJ89, CJ89, FO89)=0)</formula>
    </cfRule>
    <cfRule type="expression" dxfId="797" priority="818">
      <formula>AND(BP89&gt;=4,EG89&lt;&gt;GetEquPower(C89,BJ89, CJ89, FO89))</formula>
    </cfRule>
  </conditionalFormatting>
  <conditionalFormatting sqref="EN89">
    <cfRule type="expression" dxfId="796" priority="819">
      <formula>AND(BQ89&gt;=4,EN89&lt;&gt;0, GetEquPower(C89,BK89, CP89, FP89)=0)</formula>
    </cfRule>
    <cfRule type="expression" dxfId="795" priority="820">
      <formula xml:space="preserve"> AND(BQ89&gt;=4,EN89&lt;&gt;GetEquPower(C89,BK89, CP89, FP89))</formula>
    </cfRule>
  </conditionalFormatting>
  <conditionalFormatting sqref="EU89">
    <cfRule type="expression" dxfId="794" priority="821">
      <formula>AND(BR89&gt;=4,EU89&lt;&gt;0, GetEquPower(C89,BL89, CV89, FQ89)=0)</formula>
    </cfRule>
    <cfRule type="expression" dxfId="793" priority="822">
      <formula>AND(BR89&gt;=4,EU89&lt;&gt;GetEquPower(C89,BL89, CV89, FQ89))</formula>
    </cfRule>
  </conditionalFormatting>
  <conditionalFormatting sqref="FB89">
    <cfRule type="expression" dxfId="792" priority="823">
      <formula>AND(BS89&gt;=4,FB89&lt;&gt;0, GetEquPower(C89,BM89, DB89, FR89)=0)</formula>
    </cfRule>
    <cfRule type="expression" dxfId="791" priority="824">
      <formula>AND(BS89&gt;=4,FB89&lt;&gt;GetEquPower(C89,BM89, DB89, FR89))</formula>
    </cfRule>
  </conditionalFormatting>
  <conditionalFormatting sqref="FI89">
    <cfRule type="expression" dxfId="790" priority="825">
      <formula>AND(BT89&gt;=4,FI89&lt;&gt;0, GetEquPower(C89,BN89, DH89, FS89)=0)</formula>
    </cfRule>
    <cfRule type="expression" dxfId="789" priority="826">
      <formula>AND(BT89&gt;=4,FI89&lt;&gt;GetEquPower(C89,BN89, DH89, FS89))</formula>
    </cfRule>
  </conditionalFormatting>
  <conditionalFormatting sqref="EA89">
    <cfRule type="expression" dxfId="788" priority="827">
      <formula>AND(BO89&gt;=5,EA89&lt;&gt;0, GetEquPower(C89,BI89, CE89, FN89)=0)</formula>
    </cfRule>
    <cfRule type="expression" dxfId="787" priority="828">
      <formula>AND(BO89&gt;=5, EA89&lt;&gt;GetEquPower(C89,BI89, CE89, FN89))</formula>
    </cfRule>
  </conditionalFormatting>
  <conditionalFormatting sqref="EB89">
    <cfRule type="expression" dxfId="786" priority="829">
      <formula>AND(BO89&gt;=6,EB89&lt;&gt;0, GetEquPower(C89,BI89, CF89, FN89)=0)</formula>
    </cfRule>
    <cfRule type="expression" dxfId="785" priority="830">
      <formula>AND(BO89&gt;=6, EB89&lt;&gt;GetEquPower(C89,BI89, CF89, FN89))</formula>
    </cfRule>
  </conditionalFormatting>
  <conditionalFormatting sqref="EH89">
    <cfRule type="expression" dxfId="784" priority="831">
      <formula>AND(BP89&gt;=5,EH89&lt;&gt;0, GetEquPower(C89,BJ89, CK89, FO89)=0)</formula>
    </cfRule>
    <cfRule type="expression" dxfId="783" priority="832">
      <formula>AND(BP89&gt;=5,EH89&lt;&gt;GetEquPower(C89,BJ89, CK89, FO89))</formula>
    </cfRule>
  </conditionalFormatting>
  <conditionalFormatting sqref="EI89">
    <cfRule type="expression" dxfId="782" priority="833">
      <formula>AND(BP89&gt;=6,EI89&lt;&gt;0, GetEquPower(C89,BJ89, CL89, FO89)=0)</formula>
    </cfRule>
    <cfRule type="expression" dxfId="781" priority="834">
      <formula>AND(BP89&gt;=6,EI89&lt;&gt;GetEquPower(C89,BJ89, CL89, FO89))</formula>
    </cfRule>
  </conditionalFormatting>
  <conditionalFormatting sqref="EO89">
    <cfRule type="expression" dxfId="780" priority="835">
      <formula>AND(BQ89&gt;=5,EO89&lt;&gt;0, GetEquPower(C89,BK89, CQ89, FP89)=0)</formula>
    </cfRule>
    <cfRule type="expression" dxfId="779" priority="836">
      <formula xml:space="preserve"> AND(BQ89&gt;=5,EO89&lt;&gt;GetEquPower(C89,BK89, CQ89, FP89))</formula>
    </cfRule>
  </conditionalFormatting>
  <conditionalFormatting sqref="EP89">
    <cfRule type="expression" dxfId="778" priority="837">
      <formula>AND(BQ89&gt;=6,EP89&lt;&gt;0, GetEquPower(C89,BK89, CR89, FP89)=0)</formula>
    </cfRule>
    <cfRule type="expression" dxfId="777" priority="838">
      <formula xml:space="preserve"> AND(BQ89&gt;=6,EP89&lt;&gt;GetEquPower(C89,BK89, CR89, FP89))</formula>
    </cfRule>
  </conditionalFormatting>
  <conditionalFormatting sqref="EV89">
    <cfRule type="expression" dxfId="776" priority="839">
      <formula>AND(BR89&gt;=5,EV89&lt;&gt;0, GetEquPower(C89,BL89, CW89, FQ89)=0)</formula>
    </cfRule>
    <cfRule type="expression" dxfId="775" priority="840">
      <formula>AND(BR89&gt;=5,EV89&lt;&gt;GetEquPower(C89,BL89, CW89, FQ89))</formula>
    </cfRule>
  </conditionalFormatting>
  <conditionalFormatting sqref="EW89">
    <cfRule type="expression" dxfId="774" priority="841">
      <formula>AND(BR89&gt;=6,EW89&lt;&gt;0, GetEquPower(C89,BL89, CX89, FQ89)=0)</formula>
    </cfRule>
    <cfRule type="expression" dxfId="773" priority="842">
      <formula>AND(BR89&gt;=6,EW89&lt;&gt;GetEquPower(C89,BL89, CX89, FQ89))</formula>
    </cfRule>
  </conditionalFormatting>
  <conditionalFormatting sqref="FC89">
    <cfRule type="expression" dxfId="772" priority="843">
      <formula>AND(BS89&gt;=5,FC89&lt;&gt;0, GetEquPower(C89,BM89, DC89, FR89)=0)</formula>
    </cfRule>
    <cfRule type="expression" dxfId="771" priority="844">
      <formula>AND(BS89&gt;=5,FC89&lt;&gt;GetEquPower(C89,BM89, DC89, FR89))</formula>
    </cfRule>
  </conditionalFormatting>
  <conditionalFormatting sqref="FD89">
    <cfRule type="expression" dxfId="770" priority="845">
      <formula>AND(BS89&gt;=6,FD89&lt;&gt;0, GetEquPower(C89,BM89, DD89, FR89)=0)</formula>
    </cfRule>
    <cfRule type="expression" dxfId="769" priority="846">
      <formula>AND(BS89&gt;=6,FD89&lt;&gt;GetEquPower(C89,BM89, DD89, FR89))</formula>
    </cfRule>
  </conditionalFormatting>
  <conditionalFormatting sqref="FJ89">
    <cfRule type="expression" dxfId="768" priority="847">
      <formula>AND(BT89&gt;=5,FJ89&lt;&gt;0, GetEquPower(C89,BN89, DI89, FS89)=0)</formula>
    </cfRule>
    <cfRule type="expression" dxfId="767" priority="848">
      <formula>AND(BT89&gt;=5,FJ89&lt;&gt;GetEquPower(C89,BN89, DI89, FS89))</formula>
    </cfRule>
  </conditionalFormatting>
  <conditionalFormatting sqref="FK89">
    <cfRule type="expression" dxfId="766" priority="849">
      <formula>AND(BT89&gt;=6,FK89&lt;&gt;0, GetEquPower(C89,BN89, DJ89, FS89)=0)</formula>
    </cfRule>
    <cfRule type="expression" dxfId="765" priority="850">
      <formula>AND(BT89&gt;=6,FK89&lt;&gt;GetEquPower(C89,BN89, DJ89, FS89))</formula>
    </cfRule>
  </conditionalFormatting>
  <conditionalFormatting sqref="F90">
    <cfRule type="expression" dxfId="764" priority="693">
      <formula>F90&lt;&gt;RIGHT(SUBSTITUTE(E90,".",""),LEN(F90))</formula>
    </cfRule>
  </conditionalFormatting>
  <conditionalFormatting sqref="X90">
    <cfRule type="expression" dxfId="763" priority="687">
      <formula xml:space="preserve"> NOT(ISLOGICAL($X$2))</formula>
    </cfRule>
    <cfRule type="expression" dxfId="762" priority="692">
      <formula>AND(X90=TRUE,W90=FALSE)</formula>
    </cfRule>
  </conditionalFormatting>
  <conditionalFormatting sqref="Y90">
    <cfRule type="expression" dxfId="761" priority="691">
      <formula>OR(AND(X90=FALSE,INT(Y90)&gt;0),AND(X90=TRUE,INT(Y90)&lt;=0))</formula>
    </cfRule>
  </conditionalFormatting>
  <conditionalFormatting sqref="AA90">
    <cfRule type="expression" dxfId="760" priority="690">
      <formula>AND(Z90=FALSE,AA90&gt;0)</formula>
    </cfRule>
  </conditionalFormatting>
  <conditionalFormatting sqref="BV90:HY90">
    <cfRule type="containsErrors" dxfId="759" priority="689">
      <formula>ISERROR(BV90)</formula>
    </cfRule>
  </conditionalFormatting>
  <conditionalFormatting sqref="W90">
    <cfRule type="expression" dxfId="758" priority="688">
      <formula xml:space="preserve"> NOT(ISLOGICAL(W90))</formula>
    </cfRule>
  </conditionalFormatting>
  <conditionalFormatting sqref="Z90">
    <cfRule type="expression" dxfId="757" priority="686">
      <formula>NOT(ISLOGICAL($Z$2))</formula>
    </cfRule>
  </conditionalFormatting>
  <conditionalFormatting sqref="AB90">
    <cfRule type="expression" dxfId="756" priority="685">
      <formula>NOT(ISLOGICAL($AB$2))</formula>
    </cfRule>
  </conditionalFormatting>
  <conditionalFormatting sqref="AC90">
    <cfRule type="expression" dxfId="755" priority="684">
      <formula>NOT(ISLOGICAL($AC$2))</formula>
    </cfRule>
  </conditionalFormatting>
  <conditionalFormatting sqref="B90:BU90">
    <cfRule type="containsErrors" dxfId="754" priority="683">
      <formula>ISERROR(B90)</formula>
    </cfRule>
  </conditionalFormatting>
  <conditionalFormatting sqref="I90">
    <cfRule type="expression" dxfId="753" priority="682">
      <formula>NOT(ISNUMBER($I$2))</formula>
    </cfRule>
  </conditionalFormatting>
  <conditionalFormatting sqref="D90">
    <cfRule type="expression" dxfId="752" priority="681">
      <formula>ISBLANK($D$2)</formula>
    </cfRule>
  </conditionalFormatting>
  <conditionalFormatting sqref="DW90">
    <cfRule type="expression" dxfId="751" priority="694">
      <formula>AND(BO90&gt;=1,DW90&lt;&gt;0, GetEquPower(C90,BI90, CA90, FN90)=0)</formula>
    </cfRule>
    <cfRule type="expression" dxfId="750" priority="695">
      <formula>AND(BO90&gt;=1,DW90&lt;&gt;GetEquPower(C90,BI90, CA90, FN90))</formula>
    </cfRule>
  </conditionalFormatting>
  <conditionalFormatting sqref="DX90">
    <cfRule type="expression" dxfId="749" priority="696">
      <formula>AND(BO90&gt;=2,DX90&lt;&gt;0, GetEquPower(C90,BI90, CB90, FN90)=0)</formula>
    </cfRule>
    <cfRule type="expression" dxfId="748" priority="697">
      <formula>AND(BO90&gt;=2,DX90&lt;&gt;GetEquPower(C90,BI90, CB90, FN90))</formula>
    </cfRule>
  </conditionalFormatting>
  <conditionalFormatting sqref="DY90">
    <cfRule type="expression" dxfId="747" priority="698">
      <formula>AND(BO90&gt;=3,DY90&lt;&gt;0, GetEquPower(C90,BI90, CC90, FN90)=0)</formula>
    </cfRule>
    <cfRule type="expression" dxfId="746" priority="699">
      <formula>AND(BO90&gt;=3,DY90&lt;&gt;GetEquPower(C90,BI90, CC90, FN90))</formula>
    </cfRule>
  </conditionalFormatting>
  <conditionalFormatting sqref="ED90">
    <cfRule type="expression" dxfId="745" priority="700">
      <formula>AND(BP90&gt;=1,ED90&lt;&gt;0, GetEquPower(C90,BJ90, CG90, FO90)=0)</formula>
    </cfRule>
    <cfRule type="expression" dxfId="744" priority="701">
      <formula>AND(BP90&gt;=1,ED90&lt;&gt;GetEquPower(C90,BJ90, CG90, FO90))</formula>
    </cfRule>
  </conditionalFormatting>
  <conditionalFormatting sqref="EE90">
    <cfRule type="expression" dxfId="743" priority="702">
      <formula>AND(BP90&gt;=2,EE90&lt;&gt;0, GetEquPower(C90,BJ90, CH90, FO90)=0)</formula>
    </cfRule>
    <cfRule type="expression" dxfId="742" priority="703">
      <formula>AND(BP90&gt;=2,EE90&lt;&gt;GetEquPower(C90,BJ90, CH90, FO90))</formula>
    </cfRule>
  </conditionalFormatting>
  <conditionalFormatting sqref="EF90">
    <cfRule type="expression" dxfId="741" priority="704">
      <formula>AND(BP90&gt;=3,EF90&lt;&gt;0, GetEquPower(C90,BJ90, CI90, FO90)=0)</formula>
    </cfRule>
    <cfRule type="expression" dxfId="740" priority="705">
      <formula>AND(BP90&gt;=3,EF90&lt;&gt;GetEquPower(C90,BJ90, CI90, FO90))</formula>
    </cfRule>
  </conditionalFormatting>
  <conditionalFormatting sqref="EK90">
    <cfRule type="expression" dxfId="739" priority="706">
      <formula>AND(BQ90&gt;=1,EK90&lt;&gt;0, GetEquPower(C90,BK90, CM90, FP90)=0)</formula>
    </cfRule>
    <cfRule type="expression" dxfId="738" priority="707">
      <formula>AND(BQ90&gt;=1,EK90&lt;&gt;GetEquPower(C90,BK90, CM90, FP90))</formula>
    </cfRule>
  </conditionalFormatting>
  <conditionalFormatting sqref="EL90">
    <cfRule type="expression" dxfId="737" priority="708">
      <formula>AND(BQ90&gt;=2,EL90&lt;&gt;0, GetEquPower(C90,BK90, CN90, FP90)=0)</formula>
    </cfRule>
    <cfRule type="expression" dxfId="736" priority="709">
      <formula xml:space="preserve"> AND(BQ90&gt;=2,EL90&lt;&gt;GetEquPower(C90,BK90, CN90, FP90))</formula>
    </cfRule>
  </conditionalFormatting>
  <conditionalFormatting sqref="EM90">
    <cfRule type="expression" dxfId="735" priority="710">
      <formula>AND(BQ90&gt;=3,EM90&lt;&gt;0, GetEquPower(C90,BK90, CO90, FP90)=0)</formula>
    </cfRule>
    <cfRule type="expression" dxfId="734" priority="711">
      <formula xml:space="preserve"> AND(BQ90&gt;=3,EM90&lt;&gt;GetEquPower(C90,BK90, CO90, FP90))</formula>
    </cfRule>
  </conditionalFormatting>
  <conditionalFormatting sqref="ER90">
    <cfRule type="expression" dxfId="733" priority="712">
      <formula>AND(BR90&gt;=1,ER90&lt;&gt;0, GetEquPower(C90,BL90, CS90, FQ90)=0)</formula>
    </cfRule>
    <cfRule type="expression" dxfId="732" priority="713">
      <formula>AND(BR90&gt;=1,ER90&lt;&gt;GetEquPower(C90,BL90, CS90, FQ90))</formula>
    </cfRule>
  </conditionalFormatting>
  <conditionalFormatting sqref="ES90">
    <cfRule type="expression" dxfId="731" priority="714">
      <formula>AND(BR90&gt;=2,ES90&lt;&gt;0, GetEquPower(C90,BL90, CT90, FQ90)=0)</formula>
    </cfRule>
    <cfRule type="expression" dxfId="730" priority="715">
      <formula>AND(BR90&gt;=2,ES90&lt;&gt;GetEquPower(C90,BL90, CT90, FQ90))</formula>
    </cfRule>
  </conditionalFormatting>
  <conditionalFormatting sqref="ET90">
    <cfRule type="expression" dxfId="729" priority="716">
      <formula>AND(BR90&gt;=3,ET90&lt;&gt;0, GetEquPower(C90,BL90, CU90, FQ90)=0)</formula>
    </cfRule>
    <cfRule type="expression" dxfId="728" priority="717">
      <formula>AND(BR90&gt;=3,ET90&lt;&gt;GetEquPower(C90,BL90, CU90, FQ90))</formula>
    </cfRule>
  </conditionalFormatting>
  <conditionalFormatting sqref="EY90">
    <cfRule type="expression" dxfId="727" priority="718">
      <formula>AND(BS90&gt;=1,EY90&lt;&gt;0, GetEquPower(C90,BM90, CY90, FR90)=0)</formula>
    </cfRule>
    <cfRule type="expression" dxfId="726" priority="719">
      <formula>AND(BS90&gt;=1,EY90&lt;&gt;GetEquPower(C90,BM90, CY90, FR90))</formula>
    </cfRule>
  </conditionalFormatting>
  <conditionalFormatting sqref="EZ90">
    <cfRule type="expression" dxfId="725" priority="720">
      <formula>AND(BS90&gt;=2,EZ90&lt;&gt;0, GetEquPower(C90,BM90, CZ90, FR90)=0)</formula>
    </cfRule>
    <cfRule type="expression" dxfId="724" priority="721">
      <formula>AND(BS90&gt;=2,EZ90&lt;&gt;GetEquPower(C90,BM90, CZ90, FR90))</formula>
    </cfRule>
  </conditionalFormatting>
  <conditionalFormatting sqref="FA90">
    <cfRule type="expression" dxfId="723" priority="722">
      <formula>AND(BS90&gt;=3,FA90&lt;&gt;0, GetEquPower(C90,BM90, DA90, FR90)=0)</formula>
    </cfRule>
    <cfRule type="expression" dxfId="722" priority="723">
      <formula>AND(BS90&gt;=3,FA90&lt;&gt;GetEquPower(C90,BM90, DA90, FR90))</formula>
    </cfRule>
  </conditionalFormatting>
  <conditionalFormatting sqref="FF90">
    <cfRule type="expression" dxfId="721" priority="724">
      <formula>AND(BT90&gt;=1,FF90&lt;&gt;0, GetEquPower(C90,BN90, DE90, FS90)=0)</formula>
    </cfRule>
    <cfRule type="expression" dxfId="720" priority="725">
      <formula>AND(BT90&gt;=1,FF90&lt;&gt;GetEquPower(C90,BN90, DE90, FS90))</formula>
    </cfRule>
  </conditionalFormatting>
  <conditionalFormatting sqref="FG90">
    <cfRule type="expression" dxfId="719" priority="726">
      <formula>AND(BT90&gt;=2,FG90&lt;&gt;0, GetEquPower(C90,BN90, DF90, FS90)=0)</formula>
    </cfRule>
    <cfRule type="expression" dxfId="718" priority="727">
      <formula>AND(BT90&gt;=2,FG90&lt;&gt;GetEquPower(C90,BN90, DF90, FS90))</formula>
    </cfRule>
  </conditionalFormatting>
  <conditionalFormatting sqref="FH90">
    <cfRule type="expression" dxfId="717" priority="728">
      <formula>AND(BT90&gt;=3,FH90&lt;&gt;0, GetEquPower(C90,BN90, DG90, FS90)=0)</formula>
    </cfRule>
    <cfRule type="expression" dxfId="716" priority="729">
      <formula>AND(BT90&gt;=3,FH90&lt;&gt;GetEquPower(C90,BN90, DG90, FS90))</formula>
    </cfRule>
  </conditionalFormatting>
  <conditionalFormatting sqref="DZ90">
    <cfRule type="expression" dxfId="715" priority="730">
      <formula>AND(BO90&gt;=4,DZ90&lt;&gt;0, GetEquPower(C90,BI90, CD90, FN90)=0)</formula>
    </cfRule>
    <cfRule type="expression" dxfId="714" priority="731">
      <formula>AND(BO90&gt;=4, DZ90&lt;&gt;GetEquPower(C90,BI90, CD90, FN90))</formula>
    </cfRule>
  </conditionalFormatting>
  <conditionalFormatting sqref="EG90">
    <cfRule type="expression" dxfId="713" priority="732">
      <formula>AND(BP90&gt;=4,EG90&lt;&gt;0, GetEquPower(C90,BJ90, CJ90, FO90)=0)</formula>
    </cfRule>
    <cfRule type="expression" dxfId="712" priority="733">
      <formula>AND(BP90&gt;=4,EG90&lt;&gt;GetEquPower(C90,BJ90, CJ90, FO90))</formula>
    </cfRule>
  </conditionalFormatting>
  <conditionalFormatting sqref="EN90">
    <cfRule type="expression" dxfId="711" priority="734">
      <formula>AND(BQ90&gt;=4,EN90&lt;&gt;0, GetEquPower(C90,BK90, CP90, FP90)=0)</formula>
    </cfRule>
    <cfRule type="expression" dxfId="710" priority="735">
      <formula xml:space="preserve"> AND(BQ90&gt;=4,EN90&lt;&gt;GetEquPower(C90,BK90, CP90, FP90))</formula>
    </cfRule>
  </conditionalFormatting>
  <conditionalFormatting sqref="EU90">
    <cfRule type="expression" dxfId="709" priority="736">
      <formula>AND(BR90&gt;=4,EU90&lt;&gt;0, GetEquPower(C90,BL90, CV90, FQ90)=0)</formula>
    </cfRule>
    <cfRule type="expression" dxfId="708" priority="737">
      <formula>AND(BR90&gt;=4,EU90&lt;&gt;GetEquPower(C90,BL90, CV90, FQ90))</formula>
    </cfRule>
  </conditionalFormatting>
  <conditionalFormatting sqref="FB90">
    <cfRule type="expression" dxfId="707" priority="738">
      <formula>AND(BS90&gt;=4,FB90&lt;&gt;0, GetEquPower(C90,BM90, DB90, FR90)=0)</formula>
    </cfRule>
    <cfRule type="expression" dxfId="706" priority="739">
      <formula>AND(BS90&gt;=4,FB90&lt;&gt;GetEquPower(C90,BM90, DB90, FR90))</formula>
    </cfRule>
  </conditionalFormatting>
  <conditionalFormatting sqref="FI90">
    <cfRule type="expression" dxfId="705" priority="740">
      <formula>AND(BT90&gt;=4,FI90&lt;&gt;0, GetEquPower(C90,BN90, DH90, FS90)=0)</formula>
    </cfRule>
    <cfRule type="expression" dxfId="704" priority="741">
      <formula>AND(BT90&gt;=4,FI90&lt;&gt;GetEquPower(C90,BN90, DH90, FS90))</formula>
    </cfRule>
  </conditionalFormatting>
  <conditionalFormatting sqref="EA90">
    <cfRule type="expression" dxfId="703" priority="742">
      <formula>AND(BO90&gt;=5,EA90&lt;&gt;0, GetEquPower(C90,BI90, CE90, FN90)=0)</formula>
    </cfRule>
    <cfRule type="expression" dxfId="702" priority="743">
      <formula>AND(BO90&gt;=5, EA90&lt;&gt;GetEquPower(C90,BI90, CE90, FN90))</formula>
    </cfRule>
  </conditionalFormatting>
  <conditionalFormatting sqref="EB90">
    <cfRule type="expression" dxfId="701" priority="744">
      <formula>AND(BO90&gt;=6,EB90&lt;&gt;0, GetEquPower(C90,BI90, CF90, FN90)=0)</formula>
    </cfRule>
    <cfRule type="expression" dxfId="700" priority="745">
      <formula>AND(BO90&gt;=6, EB90&lt;&gt;GetEquPower(C90,BI90, CF90, FN90))</formula>
    </cfRule>
  </conditionalFormatting>
  <conditionalFormatting sqref="EH90">
    <cfRule type="expression" dxfId="699" priority="746">
      <formula>AND(BP90&gt;=5,EH90&lt;&gt;0, GetEquPower(C90,BJ90, CK90, FO90)=0)</formula>
    </cfRule>
    <cfRule type="expression" dxfId="698" priority="747">
      <formula>AND(BP90&gt;=5,EH90&lt;&gt;GetEquPower(C90,BJ90, CK90, FO90))</formula>
    </cfRule>
  </conditionalFormatting>
  <conditionalFormatting sqref="EI90">
    <cfRule type="expression" dxfId="697" priority="748">
      <formula>AND(BP90&gt;=6,EI90&lt;&gt;0, GetEquPower(C90,BJ90, CL90, FO90)=0)</formula>
    </cfRule>
    <cfRule type="expression" dxfId="696" priority="749">
      <formula>AND(BP90&gt;=6,EI90&lt;&gt;GetEquPower(C90,BJ90, CL90, FO90))</formula>
    </cfRule>
  </conditionalFormatting>
  <conditionalFormatting sqref="EO90">
    <cfRule type="expression" dxfId="695" priority="750">
      <formula>AND(BQ90&gt;=5,EO90&lt;&gt;0, GetEquPower(C90,BK90, CQ90, FP90)=0)</formula>
    </cfRule>
    <cfRule type="expression" dxfId="694" priority="751">
      <formula xml:space="preserve"> AND(BQ90&gt;=5,EO90&lt;&gt;GetEquPower(C90,BK90, CQ90, FP90))</formula>
    </cfRule>
  </conditionalFormatting>
  <conditionalFormatting sqref="EP90">
    <cfRule type="expression" dxfId="693" priority="752">
      <formula>AND(BQ90&gt;=6,EP90&lt;&gt;0, GetEquPower(C90,BK90, CR90, FP90)=0)</formula>
    </cfRule>
    <cfRule type="expression" dxfId="692" priority="753">
      <formula xml:space="preserve"> AND(BQ90&gt;=6,EP90&lt;&gt;GetEquPower(C90,BK90, CR90, FP90))</formula>
    </cfRule>
  </conditionalFormatting>
  <conditionalFormatting sqref="EV90">
    <cfRule type="expression" dxfId="691" priority="754">
      <formula>AND(BR90&gt;=5,EV90&lt;&gt;0, GetEquPower(C90,BL90, CW90, FQ90)=0)</formula>
    </cfRule>
    <cfRule type="expression" dxfId="690" priority="755">
      <formula>AND(BR90&gt;=5,EV90&lt;&gt;GetEquPower(C90,BL90, CW90, FQ90))</formula>
    </cfRule>
  </conditionalFormatting>
  <conditionalFormatting sqref="EW90">
    <cfRule type="expression" dxfId="689" priority="756">
      <formula>AND(BR90&gt;=6,EW90&lt;&gt;0, GetEquPower(C90,BL90, CX90, FQ90)=0)</formula>
    </cfRule>
    <cfRule type="expression" dxfId="688" priority="757">
      <formula>AND(BR90&gt;=6,EW90&lt;&gt;GetEquPower(C90,BL90, CX90, FQ90))</formula>
    </cfRule>
  </conditionalFormatting>
  <conditionalFormatting sqref="FC90">
    <cfRule type="expression" dxfId="687" priority="758">
      <formula>AND(BS90&gt;=5,FC90&lt;&gt;0, GetEquPower(C90,BM90, DC90, FR90)=0)</formula>
    </cfRule>
    <cfRule type="expression" dxfId="686" priority="759">
      <formula>AND(BS90&gt;=5,FC90&lt;&gt;GetEquPower(C90,BM90, DC90, FR90))</formula>
    </cfRule>
  </conditionalFormatting>
  <conditionalFormatting sqref="FD90">
    <cfRule type="expression" dxfId="685" priority="760">
      <formula>AND(BS90&gt;=6,FD90&lt;&gt;0, GetEquPower(C90,BM90, DD90, FR90)=0)</formula>
    </cfRule>
    <cfRule type="expression" dxfId="684" priority="761">
      <formula>AND(BS90&gt;=6,FD90&lt;&gt;GetEquPower(C90,BM90, DD90, FR90))</formula>
    </cfRule>
  </conditionalFormatting>
  <conditionalFormatting sqref="FJ90">
    <cfRule type="expression" dxfId="683" priority="762">
      <formula>AND(BT90&gt;=5,FJ90&lt;&gt;0, GetEquPower(C90,BN90, DI90, FS90)=0)</formula>
    </cfRule>
    <cfRule type="expression" dxfId="682" priority="763">
      <formula>AND(BT90&gt;=5,FJ90&lt;&gt;GetEquPower(C90,BN90, DI90, FS90))</formula>
    </cfRule>
  </conditionalFormatting>
  <conditionalFormatting sqref="FK90">
    <cfRule type="expression" dxfId="681" priority="764">
      <formula>AND(BT90&gt;=6,FK90&lt;&gt;0, GetEquPower(C90,BN90, DJ90, FS90)=0)</formula>
    </cfRule>
    <cfRule type="expression" dxfId="680" priority="765">
      <formula>AND(BT90&gt;=6,FK90&lt;&gt;GetEquPower(C90,BN90, DJ90, FS90))</formula>
    </cfRule>
  </conditionalFormatting>
  <conditionalFormatting sqref="F91">
    <cfRule type="expression" dxfId="679" priority="608">
      <formula>F91&lt;&gt;RIGHT(SUBSTITUTE(E91,".",""),LEN(F91))</formula>
    </cfRule>
  </conditionalFormatting>
  <conditionalFormatting sqref="X91">
    <cfRule type="expression" dxfId="678" priority="602">
      <formula xml:space="preserve"> NOT(ISLOGICAL($X$2))</formula>
    </cfRule>
    <cfRule type="expression" dxfId="677" priority="607">
      <formula>AND(X91=TRUE,W91=FALSE)</formula>
    </cfRule>
  </conditionalFormatting>
  <conditionalFormatting sqref="Y91">
    <cfRule type="expression" dxfId="676" priority="606">
      <formula>OR(AND(X91=FALSE,INT(Y91)&gt;0),AND(X91=TRUE,INT(Y91)&lt;=0))</formula>
    </cfRule>
  </conditionalFormatting>
  <conditionalFormatting sqref="AA91">
    <cfRule type="expression" dxfId="675" priority="605">
      <formula>AND(Z91=FALSE,AA91&gt;0)</formula>
    </cfRule>
  </conditionalFormatting>
  <conditionalFormatting sqref="BV91:HY91">
    <cfRule type="containsErrors" dxfId="674" priority="604">
      <formula>ISERROR(BV91)</formula>
    </cfRule>
  </conditionalFormatting>
  <conditionalFormatting sqref="W91">
    <cfRule type="expression" dxfId="673" priority="603">
      <formula xml:space="preserve"> NOT(ISLOGICAL(W91))</formula>
    </cfRule>
  </conditionalFormatting>
  <conditionalFormatting sqref="Z91">
    <cfRule type="expression" dxfId="672" priority="601">
      <formula>NOT(ISLOGICAL($Z$2))</formula>
    </cfRule>
  </conditionalFormatting>
  <conditionalFormatting sqref="AB91">
    <cfRule type="expression" dxfId="671" priority="600">
      <formula>NOT(ISLOGICAL($AB$2))</formula>
    </cfRule>
  </conditionalFormatting>
  <conditionalFormatting sqref="AC91">
    <cfRule type="expression" dxfId="670" priority="599">
      <formula>NOT(ISLOGICAL($AC$2))</formula>
    </cfRule>
  </conditionalFormatting>
  <conditionalFormatting sqref="B91:BU91">
    <cfRule type="containsErrors" dxfId="669" priority="598">
      <formula>ISERROR(B91)</formula>
    </cfRule>
  </conditionalFormatting>
  <conditionalFormatting sqref="I91">
    <cfRule type="expression" dxfId="668" priority="597">
      <formula>NOT(ISNUMBER($I$2))</formula>
    </cfRule>
  </conditionalFormatting>
  <conditionalFormatting sqref="D91">
    <cfRule type="expression" dxfId="667" priority="596">
      <formula>ISBLANK($D$2)</formula>
    </cfRule>
  </conditionalFormatting>
  <conditionalFormatting sqref="DW91">
    <cfRule type="expression" dxfId="666" priority="609">
      <formula>AND(BO91&gt;=1,DW91&lt;&gt;0, GetEquPower(C91,BI91, CA91, FN91)=0)</formula>
    </cfRule>
    <cfRule type="expression" dxfId="665" priority="610">
      <formula>AND(BO91&gt;=1,DW91&lt;&gt;GetEquPower(C91,BI91, CA91, FN91))</formula>
    </cfRule>
  </conditionalFormatting>
  <conditionalFormatting sqref="DX91">
    <cfRule type="expression" dxfId="664" priority="611">
      <formula>AND(BO91&gt;=2,DX91&lt;&gt;0, GetEquPower(C91,BI91, CB91, FN91)=0)</formula>
    </cfRule>
    <cfRule type="expression" dxfId="663" priority="612">
      <formula>AND(BO91&gt;=2,DX91&lt;&gt;GetEquPower(C91,BI91, CB91, FN91))</formula>
    </cfRule>
  </conditionalFormatting>
  <conditionalFormatting sqref="DY91">
    <cfRule type="expression" dxfId="662" priority="613">
      <formula>AND(BO91&gt;=3,DY91&lt;&gt;0, GetEquPower(C91,BI91, CC91, FN91)=0)</formula>
    </cfRule>
    <cfRule type="expression" dxfId="661" priority="614">
      <formula>AND(BO91&gt;=3,DY91&lt;&gt;GetEquPower(C91,BI91, CC91, FN91))</formula>
    </cfRule>
  </conditionalFormatting>
  <conditionalFormatting sqref="ED91">
    <cfRule type="expression" dxfId="660" priority="615">
      <formula>AND(BP91&gt;=1,ED91&lt;&gt;0, GetEquPower(C91,BJ91, CG91, FO91)=0)</formula>
    </cfRule>
    <cfRule type="expression" dxfId="659" priority="616">
      <formula>AND(BP91&gt;=1,ED91&lt;&gt;GetEquPower(C91,BJ91, CG91, FO91))</formula>
    </cfRule>
  </conditionalFormatting>
  <conditionalFormatting sqref="EE91">
    <cfRule type="expression" dxfId="658" priority="617">
      <formula>AND(BP91&gt;=2,EE91&lt;&gt;0, GetEquPower(C91,BJ91, CH91, FO91)=0)</formula>
    </cfRule>
    <cfRule type="expression" dxfId="657" priority="618">
      <formula>AND(BP91&gt;=2,EE91&lt;&gt;GetEquPower(C91,BJ91, CH91, FO91))</formula>
    </cfRule>
  </conditionalFormatting>
  <conditionalFormatting sqref="EF91">
    <cfRule type="expression" dxfId="656" priority="619">
      <formula>AND(BP91&gt;=3,EF91&lt;&gt;0, GetEquPower(C91,BJ91, CI91, FO91)=0)</formula>
    </cfRule>
    <cfRule type="expression" dxfId="655" priority="620">
      <formula>AND(BP91&gt;=3,EF91&lt;&gt;GetEquPower(C91,BJ91, CI91, FO91))</formula>
    </cfRule>
  </conditionalFormatting>
  <conditionalFormatting sqref="EK91">
    <cfRule type="expression" dxfId="654" priority="621">
      <formula>AND(BQ91&gt;=1,EK91&lt;&gt;0, GetEquPower(C91,BK91, CM91, FP91)=0)</formula>
    </cfRule>
    <cfRule type="expression" dxfId="653" priority="622">
      <formula>AND(BQ91&gt;=1,EK91&lt;&gt;GetEquPower(C91,BK91, CM91, FP91))</formula>
    </cfRule>
  </conditionalFormatting>
  <conditionalFormatting sqref="EL91">
    <cfRule type="expression" dxfId="652" priority="623">
      <formula>AND(BQ91&gt;=2,EL91&lt;&gt;0, GetEquPower(C91,BK91, CN91, FP91)=0)</formula>
    </cfRule>
    <cfRule type="expression" dxfId="651" priority="624">
      <formula xml:space="preserve"> AND(BQ91&gt;=2,EL91&lt;&gt;GetEquPower(C91,BK91, CN91, FP91))</formula>
    </cfRule>
  </conditionalFormatting>
  <conditionalFormatting sqref="EM91">
    <cfRule type="expression" dxfId="650" priority="625">
      <formula>AND(BQ91&gt;=3,EM91&lt;&gt;0, GetEquPower(C91,BK91, CO91, FP91)=0)</formula>
    </cfRule>
    <cfRule type="expression" dxfId="649" priority="626">
      <formula xml:space="preserve"> AND(BQ91&gt;=3,EM91&lt;&gt;GetEquPower(C91,BK91, CO91, FP91))</formula>
    </cfRule>
  </conditionalFormatting>
  <conditionalFormatting sqref="ER91">
    <cfRule type="expression" dxfId="648" priority="627">
      <formula>AND(BR91&gt;=1,ER91&lt;&gt;0, GetEquPower(C91,BL91, CS91, FQ91)=0)</formula>
    </cfRule>
    <cfRule type="expression" dxfId="647" priority="628">
      <formula>AND(BR91&gt;=1,ER91&lt;&gt;GetEquPower(C91,BL91, CS91, FQ91))</formula>
    </cfRule>
  </conditionalFormatting>
  <conditionalFormatting sqref="ES91">
    <cfRule type="expression" dxfId="646" priority="629">
      <formula>AND(BR91&gt;=2,ES91&lt;&gt;0, GetEquPower(C91,BL91, CT91, FQ91)=0)</formula>
    </cfRule>
    <cfRule type="expression" dxfId="645" priority="630">
      <formula>AND(BR91&gt;=2,ES91&lt;&gt;GetEquPower(C91,BL91, CT91, FQ91))</formula>
    </cfRule>
  </conditionalFormatting>
  <conditionalFormatting sqref="ET91">
    <cfRule type="expression" dxfId="644" priority="631">
      <formula>AND(BR91&gt;=3,ET91&lt;&gt;0, GetEquPower(C91,BL91, CU91, FQ91)=0)</formula>
    </cfRule>
    <cfRule type="expression" dxfId="643" priority="632">
      <formula>AND(BR91&gt;=3,ET91&lt;&gt;GetEquPower(C91,BL91, CU91, FQ91))</formula>
    </cfRule>
  </conditionalFormatting>
  <conditionalFormatting sqref="EY91">
    <cfRule type="expression" dxfId="642" priority="633">
      <formula>AND(BS91&gt;=1,EY91&lt;&gt;0, GetEquPower(C91,BM91, CY91, FR91)=0)</formula>
    </cfRule>
    <cfRule type="expression" dxfId="641" priority="634">
      <formula>AND(BS91&gt;=1,EY91&lt;&gt;GetEquPower(C91,BM91, CY91, FR91))</formula>
    </cfRule>
  </conditionalFormatting>
  <conditionalFormatting sqref="EZ91">
    <cfRule type="expression" dxfId="640" priority="635">
      <formula>AND(BS91&gt;=2,EZ91&lt;&gt;0, GetEquPower(C91,BM91, CZ91, FR91)=0)</formula>
    </cfRule>
    <cfRule type="expression" dxfId="639" priority="636">
      <formula>AND(BS91&gt;=2,EZ91&lt;&gt;GetEquPower(C91,BM91, CZ91, FR91))</formula>
    </cfRule>
  </conditionalFormatting>
  <conditionalFormatting sqref="FA91">
    <cfRule type="expression" dxfId="638" priority="637">
      <formula>AND(BS91&gt;=3,FA91&lt;&gt;0, GetEquPower(C91,BM91, DA91, FR91)=0)</formula>
    </cfRule>
    <cfRule type="expression" dxfId="637" priority="638">
      <formula>AND(BS91&gt;=3,FA91&lt;&gt;GetEquPower(C91,BM91, DA91, FR91))</formula>
    </cfRule>
  </conditionalFormatting>
  <conditionalFormatting sqref="FF91">
    <cfRule type="expression" dxfId="636" priority="639">
      <formula>AND(BT91&gt;=1,FF91&lt;&gt;0, GetEquPower(C91,BN91, DE91, FS91)=0)</formula>
    </cfRule>
    <cfRule type="expression" dxfId="635" priority="640">
      <formula>AND(BT91&gt;=1,FF91&lt;&gt;GetEquPower(C91,BN91, DE91, FS91))</formula>
    </cfRule>
  </conditionalFormatting>
  <conditionalFormatting sqref="FG91">
    <cfRule type="expression" dxfId="634" priority="641">
      <formula>AND(BT91&gt;=2,FG91&lt;&gt;0, GetEquPower(C91,BN91, DF91, FS91)=0)</formula>
    </cfRule>
    <cfRule type="expression" dxfId="633" priority="642">
      <formula>AND(BT91&gt;=2,FG91&lt;&gt;GetEquPower(C91,BN91, DF91, FS91))</formula>
    </cfRule>
  </conditionalFormatting>
  <conditionalFormatting sqref="FH91">
    <cfRule type="expression" dxfId="632" priority="643">
      <formula>AND(BT91&gt;=3,FH91&lt;&gt;0, GetEquPower(C91,BN91, DG91, FS91)=0)</formula>
    </cfRule>
    <cfRule type="expression" dxfId="631" priority="644">
      <formula>AND(BT91&gt;=3,FH91&lt;&gt;GetEquPower(C91,BN91, DG91, FS91))</formula>
    </cfRule>
  </conditionalFormatting>
  <conditionalFormatting sqref="DZ91">
    <cfRule type="expression" dxfId="630" priority="645">
      <formula>AND(BO91&gt;=4,DZ91&lt;&gt;0, GetEquPower(C91,BI91, CD91, FN91)=0)</formula>
    </cfRule>
    <cfRule type="expression" dxfId="629" priority="646">
      <formula>AND(BO91&gt;=4, DZ91&lt;&gt;GetEquPower(C91,BI91, CD91, FN91))</formula>
    </cfRule>
  </conditionalFormatting>
  <conditionalFormatting sqref="EG91">
    <cfRule type="expression" dxfId="628" priority="647">
      <formula>AND(BP91&gt;=4,EG91&lt;&gt;0, GetEquPower(C91,BJ91, CJ91, FO91)=0)</formula>
    </cfRule>
    <cfRule type="expression" dxfId="627" priority="648">
      <formula>AND(BP91&gt;=4,EG91&lt;&gt;GetEquPower(C91,BJ91, CJ91, FO91))</formula>
    </cfRule>
  </conditionalFormatting>
  <conditionalFormatting sqref="EN91">
    <cfRule type="expression" dxfId="626" priority="649">
      <formula>AND(BQ91&gt;=4,EN91&lt;&gt;0, GetEquPower(C91,BK91, CP91, FP91)=0)</formula>
    </cfRule>
    <cfRule type="expression" dxfId="625" priority="650">
      <formula xml:space="preserve"> AND(BQ91&gt;=4,EN91&lt;&gt;GetEquPower(C91,BK91, CP91, FP91))</formula>
    </cfRule>
  </conditionalFormatting>
  <conditionalFormatting sqref="EU91">
    <cfRule type="expression" dxfId="624" priority="651">
      <formula>AND(BR91&gt;=4,EU91&lt;&gt;0, GetEquPower(C91,BL91, CV91, FQ91)=0)</formula>
    </cfRule>
    <cfRule type="expression" dxfId="623" priority="652">
      <formula>AND(BR91&gt;=4,EU91&lt;&gt;GetEquPower(C91,BL91, CV91, FQ91))</formula>
    </cfRule>
  </conditionalFormatting>
  <conditionalFormatting sqref="FB91">
    <cfRule type="expression" dxfId="622" priority="653">
      <formula>AND(BS91&gt;=4,FB91&lt;&gt;0, GetEquPower(C91,BM91, DB91, FR91)=0)</formula>
    </cfRule>
    <cfRule type="expression" dxfId="621" priority="654">
      <formula>AND(BS91&gt;=4,FB91&lt;&gt;GetEquPower(C91,BM91, DB91, FR91))</formula>
    </cfRule>
  </conditionalFormatting>
  <conditionalFormatting sqref="FI91">
    <cfRule type="expression" dxfId="620" priority="655">
      <formula>AND(BT91&gt;=4,FI91&lt;&gt;0, GetEquPower(C91,BN91, DH91, FS91)=0)</formula>
    </cfRule>
    <cfRule type="expression" dxfId="619" priority="656">
      <formula>AND(BT91&gt;=4,FI91&lt;&gt;GetEquPower(C91,BN91, DH91, FS91))</formula>
    </cfRule>
  </conditionalFormatting>
  <conditionalFormatting sqref="EA91">
    <cfRule type="expression" dxfId="618" priority="657">
      <formula>AND(BO91&gt;=5,EA91&lt;&gt;0, GetEquPower(C91,BI91, CE91, FN91)=0)</formula>
    </cfRule>
    <cfRule type="expression" dxfId="617" priority="658">
      <formula>AND(BO91&gt;=5, EA91&lt;&gt;GetEquPower(C91,BI91, CE91, FN91))</formula>
    </cfRule>
  </conditionalFormatting>
  <conditionalFormatting sqref="EB91">
    <cfRule type="expression" dxfId="616" priority="659">
      <formula>AND(BO91&gt;=6,EB91&lt;&gt;0, GetEquPower(C91,BI91, CF91, FN91)=0)</formula>
    </cfRule>
    <cfRule type="expression" dxfId="615" priority="660">
      <formula>AND(BO91&gt;=6, EB91&lt;&gt;GetEquPower(C91,BI91, CF91, FN91))</formula>
    </cfRule>
  </conditionalFormatting>
  <conditionalFormatting sqref="EH91">
    <cfRule type="expression" dxfId="614" priority="661">
      <formula>AND(BP91&gt;=5,EH91&lt;&gt;0, GetEquPower(C91,BJ91, CK91, FO91)=0)</formula>
    </cfRule>
    <cfRule type="expression" dxfId="613" priority="662">
      <formula>AND(BP91&gt;=5,EH91&lt;&gt;GetEquPower(C91,BJ91, CK91, FO91))</formula>
    </cfRule>
  </conditionalFormatting>
  <conditionalFormatting sqref="EI91">
    <cfRule type="expression" dxfId="612" priority="663">
      <formula>AND(BP91&gt;=6,EI91&lt;&gt;0, GetEquPower(C91,BJ91, CL91, FO91)=0)</formula>
    </cfRule>
    <cfRule type="expression" dxfId="611" priority="664">
      <formula>AND(BP91&gt;=6,EI91&lt;&gt;GetEquPower(C91,BJ91, CL91, FO91))</formula>
    </cfRule>
  </conditionalFormatting>
  <conditionalFormatting sqref="EO91">
    <cfRule type="expression" dxfId="610" priority="665">
      <formula>AND(BQ91&gt;=5,EO91&lt;&gt;0, GetEquPower(C91,BK91, CQ91, FP91)=0)</formula>
    </cfRule>
    <cfRule type="expression" dxfId="609" priority="666">
      <formula xml:space="preserve"> AND(BQ91&gt;=5,EO91&lt;&gt;GetEquPower(C91,BK91, CQ91, FP91))</formula>
    </cfRule>
  </conditionalFormatting>
  <conditionalFormatting sqref="EP91">
    <cfRule type="expression" dxfId="608" priority="667">
      <formula>AND(BQ91&gt;=6,EP91&lt;&gt;0, GetEquPower(C91,BK91, CR91, FP91)=0)</formula>
    </cfRule>
    <cfRule type="expression" dxfId="607" priority="668">
      <formula xml:space="preserve"> AND(BQ91&gt;=6,EP91&lt;&gt;GetEquPower(C91,BK91, CR91, FP91))</formula>
    </cfRule>
  </conditionalFormatting>
  <conditionalFormatting sqref="EV91">
    <cfRule type="expression" dxfId="606" priority="669">
      <formula>AND(BR91&gt;=5,EV91&lt;&gt;0, GetEquPower(C91,BL91, CW91, FQ91)=0)</formula>
    </cfRule>
    <cfRule type="expression" dxfId="605" priority="670">
      <formula>AND(BR91&gt;=5,EV91&lt;&gt;GetEquPower(C91,BL91, CW91, FQ91))</formula>
    </cfRule>
  </conditionalFormatting>
  <conditionalFormatting sqref="EW91">
    <cfRule type="expression" dxfId="604" priority="671">
      <formula>AND(BR91&gt;=6,EW91&lt;&gt;0, GetEquPower(C91,BL91, CX91, FQ91)=0)</formula>
    </cfRule>
    <cfRule type="expression" dxfId="603" priority="672">
      <formula>AND(BR91&gt;=6,EW91&lt;&gt;GetEquPower(C91,BL91, CX91, FQ91))</formula>
    </cfRule>
  </conditionalFormatting>
  <conditionalFormatting sqref="FC91">
    <cfRule type="expression" dxfId="602" priority="673">
      <formula>AND(BS91&gt;=5,FC91&lt;&gt;0, GetEquPower(C91,BM91, DC91, FR91)=0)</formula>
    </cfRule>
    <cfRule type="expression" dxfId="601" priority="674">
      <formula>AND(BS91&gt;=5,FC91&lt;&gt;GetEquPower(C91,BM91, DC91, FR91))</formula>
    </cfRule>
  </conditionalFormatting>
  <conditionalFormatting sqref="FD91">
    <cfRule type="expression" dxfId="600" priority="675">
      <formula>AND(BS91&gt;=6,FD91&lt;&gt;0, GetEquPower(C91,BM91, DD91, FR91)=0)</formula>
    </cfRule>
    <cfRule type="expression" dxfId="599" priority="676">
      <formula>AND(BS91&gt;=6,FD91&lt;&gt;GetEquPower(C91,BM91, DD91, FR91))</formula>
    </cfRule>
  </conditionalFormatting>
  <conditionalFormatting sqref="FJ91">
    <cfRule type="expression" dxfId="598" priority="677">
      <formula>AND(BT91&gt;=5,FJ91&lt;&gt;0, GetEquPower(C91,BN91, DI91, FS91)=0)</formula>
    </cfRule>
    <cfRule type="expression" dxfId="597" priority="678">
      <formula>AND(BT91&gt;=5,FJ91&lt;&gt;GetEquPower(C91,BN91, DI91, FS91))</formula>
    </cfRule>
  </conditionalFormatting>
  <conditionalFormatting sqref="FK91">
    <cfRule type="expression" dxfId="596" priority="679">
      <formula>AND(BT91&gt;=6,FK91&lt;&gt;0, GetEquPower(C91,BN91, DJ91, FS91)=0)</formula>
    </cfRule>
    <cfRule type="expression" dxfId="595" priority="680">
      <formula>AND(BT91&gt;=6,FK91&lt;&gt;GetEquPower(C91,BN91, DJ91, FS91))</formula>
    </cfRule>
  </conditionalFormatting>
  <conditionalFormatting sqref="F92">
    <cfRule type="expression" dxfId="594" priority="523">
      <formula>F92&lt;&gt;RIGHT(SUBSTITUTE(E92,".",""),LEN(F92))</formula>
    </cfRule>
  </conditionalFormatting>
  <conditionalFormatting sqref="X92">
    <cfRule type="expression" dxfId="593" priority="517">
      <formula xml:space="preserve"> NOT(ISLOGICAL($X$2))</formula>
    </cfRule>
    <cfRule type="expression" dxfId="592" priority="522">
      <formula>AND(X92=TRUE,W92=FALSE)</formula>
    </cfRule>
  </conditionalFormatting>
  <conditionalFormatting sqref="Y92">
    <cfRule type="expression" dxfId="591" priority="521">
      <formula>OR(AND(X92=FALSE,INT(Y92)&gt;0),AND(X92=TRUE,INT(Y92)&lt;=0))</formula>
    </cfRule>
  </conditionalFormatting>
  <conditionalFormatting sqref="AA92">
    <cfRule type="expression" dxfId="590" priority="520">
      <formula>AND(Z92=FALSE,AA92&gt;0)</formula>
    </cfRule>
  </conditionalFormatting>
  <conditionalFormatting sqref="BV92:HY92">
    <cfRule type="containsErrors" dxfId="589" priority="519">
      <formula>ISERROR(BV92)</formula>
    </cfRule>
  </conditionalFormatting>
  <conditionalFormatting sqref="W92">
    <cfRule type="expression" dxfId="588" priority="518">
      <formula xml:space="preserve"> NOT(ISLOGICAL(W92))</formula>
    </cfRule>
  </conditionalFormatting>
  <conditionalFormatting sqref="Z92">
    <cfRule type="expression" dxfId="587" priority="516">
      <formula>NOT(ISLOGICAL($Z$2))</formula>
    </cfRule>
  </conditionalFormatting>
  <conditionalFormatting sqref="AB92">
    <cfRule type="expression" dxfId="586" priority="515">
      <formula>NOT(ISLOGICAL($AB$2))</formula>
    </cfRule>
  </conditionalFormatting>
  <conditionalFormatting sqref="AC92">
    <cfRule type="expression" dxfId="585" priority="514">
      <formula>NOT(ISLOGICAL($AC$2))</formula>
    </cfRule>
  </conditionalFormatting>
  <conditionalFormatting sqref="B92:BU92">
    <cfRule type="containsErrors" dxfId="584" priority="513">
      <formula>ISERROR(B92)</formula>
    </cfRule>
  </conditionalFormatting>
  <conditionalFormatting sqref="I92">
    <cfRule type="expression" dxfId="583" priority="512">
      <formula>NOT(ISNUMBER($I$2))</formula>
    </cfRule>
  </conditionalFormatting>
  <conditionalFormatting sqref="D92">
    <cfRule type="expression" dxfId="582" priority="511">
      <formula>ISBLANK($D$2)</formula>
    </cfRule>
  </conditionalFormatting>
  <conditionalFormatting sqref="DW92">
    <cfRule type="expression" dxfId="581" priority="524">
      <formula>AND(BO92&gt;=1,DW92&lt;&gt;0, GetEquPower(C92,BI92, CA92, FN92)=0)</formula>
    </cfRule>
    <cfRule type="expression" dxfId="580" priority="525">
      <formula>AND(BO92&gt;=1,DW92&lt;&gt;GetEquPower(C92,BI92, CA92, FN92))</formula>
    </cfRule>
  </conditionalFormatting>
  <conditionalFormatting sqref="DX92">
    <cfRule type="expression" dxfId="579" priority="526">
      <formula>AND(BO92&gt;=2,DX92&lt;&gt;0, GetEquPower(C92,BI92, CB92, FN92)=0)</formula>
    </cfRule>
    <cfRule type="expression" dxfId="578" priority="527">
      <formula>AND(BO92&gt;=2,DX92&lt;&gt;GetEquPower(C92,BI92, CB92, FN92))</formula>
    </cfRule>
  </conditionalFormatting>
  <conditionalFormatting sqref="DY92">
    <cfRule type="expression" dxfId="577" priority="528">
      <formula>AND(BO92&gt;=3,DY92&lt;&gt;0, GetEquPower(C92,BI92, CC92, FN92)=0)</formula>
    </cfRule>
    <cfRule type="expression" dxfId="576" priority="529">
      <formula>AND(BO92&gt;=3,DY92&lt;&gt;GetEquPower(C92,BI92, CC92, FN92))</formula>
    </cfRule>
  </conditionalFormatting>
  <conditionalFormatting sqref="ED92">
    <cfRule type="expression" dxfId="575" priority="530">
      <formula>AND(BP92&gt;=1,ED92&lt;&gt;0, GetEquPower(C92,BJ92, CG92, FO92)=0)</formula>
    </cfRule>
    <cfRule type="expression" dxfId="574" priority="531">
      <formula>AND(BP92&gt;=1,ED92&lt;&gt;GetEquPower(C92,BJ92, CG92, FO92))</formula>
    </cfRule>
  </conditionalFormatting>
  <conditionalFormatting sqref="EE92">
    <cfRule type="expression" dxfId="573" priority="532">
      <formula>AND(BP92&gt;=2,EE92&lt;&gt;0, GetEquPower(C92,BJ92, CH92, FO92)=0)</formula>
    </cfRule>
    <cfRule type="expression" dxfId="572" priority="533">
      <formula>AND(BP92&gt;=2,EE92&lt;&gt;GetEquPower(C92,BJ92, CH92, FO92))</formula>
    </cfRule>
  </conditionalFormatting>
  <conditionalFormatting sqref="EF92">
    <cfRule type="expression" dxfId="571" priority="534">
      <formula>AND(BP92&gt;=3,EF92&lt;&gt;0, GetEquPower(C92,BJ92, CI92, FO92)=0)</formula>
    </cfRule>
    <cfRule type="expression" dxfId="570" priority="535">
      <formula>AND(BP92&gt;=3,EF92&lt;&gt;GetEquPower(C92,BJ92, CI92, FO92))</formula>
    </cfRule>
  </conditionalFormatting>
  <conditionalFormatting sqref="EK92">
    <cfRule type="expression" dxfId="569" priority="536">
      <formula>AND(BQ92&gt;=1,EK92&lt;&gt;0, GetEquPower(C92,BK92, CM92, FP92)=0)</formula>
    </cfRule>
    <cfRule type="expression" dxfId="568" priority="537">
      <formula>AND(BQ92&gt;=1,EK92&lt;&gt;GetEquPower(C92,BK92, CM92, FP92))</formula>
    </cfRule>
  </conditionalFormatting>
  <conditionalFormatting sqref="EL92">
    <cfRule type="expression" dxfId="567" priority="538">
      <formula>AND(BQ92&gt;=2,EL92&lt;&gt;0, GetEquPower(C92,BK92, CN92, FP92)=0)</formula>
    </cfRule>
    <cfRule type="expression" dxfId="566" priority="539">
      <formula xml:space="preserve"> AND(BQ92&gt;=2,EL92&lt;&gt;GetEquPower(C92,BK92, CN92, FP92))</formula>
    </cfRule>
  </conditionalFormatting>
  <conditionalFormatting sqref="EM92">
    <cfRule type="expression" dxfId="565" priority="540">
      <formula>AND(BQ92&gt;=3,EM92&lt;&gt;0, GetEquPower(C92,BK92, CO92, FP92)=0)</formula>
    </cfRule>
    <cfRule type="expression" dxfId="564" priority="541">
      <formula xml:space="preserve"> AND(BQ92&gt;=3,EM92&lt;&gt;GetEquPower(C92,BK92, CO92, FP92))</formula>
    </cfRule>
  </conditionalFormatting>
  <conditionalFormatting sqref="ER92">
    <cfRule type="expression" dxfId="563" priority="542">
      <formula>AND(BR92&gt;=1,ER92&lt;&gt;0, GetEquPower(C92,BL92, CS92, FQ92)=0)</formula>
    </cfRule>
    <cfRule type="expression" dxfId="562" priority="543">
      <formula>AND(BR92&gt;=1,ER92&lt;&gt;GetEquPower(C92,BL92, CS92, FQ92))</formula>
    </cfRule>
  </conditionalFormatting>
  <conditionalFormatting sqref="ES92">
    <cfRule type="expression" dxfId="561" priority="544">
      <formula>AND(BR92&gt;=2,ES92&lt;&gt;0, GetEquPower(C92,BL92, CT92, FQ92)=0)</formula>
    </cfRule>
    <cfRule type="expression" dxfId="560" priority="545">
      <formula>AND(BR92&gt;=2,ES92&lt;&gt;GetEquPower(C92,BL92, CT92, FQ92))</formula>
    </cfRule>
  </conditionalFormatting>
  <conditionalFormatting sqref="ET92">
    <cfRule type="expression" dxfId="559" priority="546">
      <formula>AND(BR92&gt;=3,ET92&lt;&gt;0, GetEquPower(C92,BL92, CU92, FQ92)=0)</formula>
    </cfRule>
    <cfRule type="expression" dxfId="558" priority="547">
      <formula>AND(BR92&gt;=3,ET92&lt;&gt;GetEquPower(C92,BL92, CU92, FQ92))</formula>
    </cfRule>
  </conditionalFormatting>
  <conditionalFormatting sqref="EY92">
    <cfRule type="expression" dxfId="557" priority="548">
      <formula>AND(BS92&gt;=1,EY92&lt;&gt;0, GetEquPower(C92,BM92, CY92, FR92)=0)</formula>
    </cfRule>
    <cfRule type="expression" dxfId="556" priority="549">
      <formula>AND(BS92&gt;=1,EY92&lt;&gt;GetEquPower(C92,BM92, CY92, FR92))</formula>
    </cfRule>
  </conditionalFormatting>
  <conditionalFormatting sqref="EZ92">
    <cfRule type="expression" dxfId="555" priority="550">
      <formula>AND(BS92&gt;=2,EZ92&lt;&gt;0, GetEquPower(C92,BM92, CZ92, FR92)=0)</formula>
    </cfRule>
    <cfRule type="expression" dxfId="554" priority="551">
      <formula>AND(BS92&gt;=2,EZ92&lt;&gt;GetEquPower(C92,BM92, CZ92, FR92))</formula>
    </cfRule>
  </conditionalFormatting>
  <conditionalFormatting sqref="FA92">
    <cfRule type="expression" dxfId="553" priority="552">
      <formula>AND(BS92&gt;=3,FA92&lt;&gt;0, GetEquPower(C92,BM92, DA92, FR92)=0)</formula>
    </cfRule>
    <cfRule type="expression" dxfId="552" priority="553">
      <formula>AND(BS92&gt;=3,FA92&lt;&gt;GetEquPower(C92,BM92, DA92, FR92))</formula>
    </cfRule>
  </conditionalFormatting>
  <conditionalFormatting sqref="FF92">
    <cfRule type="expression" dxfId="551" priority="554">
      <formula>AND(BT92&gt;=1,FF92&lt;&gt;0, GetEquPower(C92,BN92, DE92, FS92)=0)</formula>
    </cfRule>
    <cfRule type="expression" dxfId="550" priority="555">
      <formula>AND(BT92&gt;=1,FF92&lt;&gt;GetEquPower(C92,BN92, DE92, FS92))</formula>
    </cfRule>
  </conditionalFormatting>
  <conditionalFormatting sqref="FG92">
    <cfRule type="expression" dxfId="549" priority="556">
      <formula>AND(BT92&gt;=2,FG92&lt;&gt;0, GetEquPower(C92,BN92, DF92, FS92)=0)</formula>
    </cfRule>
    <cfRule type="expression" dxfId="548" priority="557">
      <formula>AND(BT92&gt;=2,FG92&lt;&gt;GetEquPower(C92,BN92, DF92, FS92))</formula>
    </cfRule>
  </conditionalFormatting>
  <conditionalFormatting sqref="FH92">
    <cfRule type="expression" dxfId="547" priority="558">
      <formula>AND(BT92&gt;=3,FH92&lt;&gt;0, GetEquPower(C92,BN92, DG92, FS92)=0)</formula>
    </cfRule>
    <cfRule type="expression" dxfId="546" priority="559">
      <formula>AND(BT92&gt;=3,FH92&lt;&gt;GetEquPower(C92,BN92, DG92, FS92))</formula>
    </cfRule>
  </conditionalFormatting>
  <conditionalFormatting sqref="DZ92">
    <cfRule type="expression" dxfId="545" priority="560">
      <formula>AND(BO92&gt;=4,DZ92&lt;&gt;0, GetEquPower(C92,BI92, CD92, FN92)=0)</formula>
    </cfRule>
    <cfRule type="expression" dxfId="544" priority="561">
      <formula>AND(BO92&gt;=4, DZ92&lt;&gt;GetEquPower(C92,BI92, CD92, FN92))</formula>
    </cfRule>
  </conditionalFormatting>
  <conditionalFormatting sqref="EG92">
    <cfRule type="expression" dxfId="543" priority="562">
      <formula>AND(BP92&gt;=4,EG92&lt;&gt;0, GetEquPower(C92,BJ92, CJ92, FO92)=0)</formula>
    </cfRule>
    <cfRule type="expression" dxfId="542" priority="563">
      <formula>AND(BP92&gt;=4,EG92&lt;&gt;GetEquPower(C92,BJ92, CJ92, FO92))</formula>
    </cfRule>
  </conditionalFormatting>
  <conditionalFormatting sqref="EN92">
    <cfRule type="expression" dxfId="541" priority="564">
      <formula>AND(BQ92&gt;=4,EN92&lt;&gt;0, GetEquPower(C92,BK92, CP92, FP92)=0)</formula>
    </cfRule>
    <cfRule type="expression" dxfId="540" priority="565">
      <formula xml:space="preserve"> AND(BQ92&gt;=4,EN92&lt;&gt;GetEquPower(C92,BK92, CP92, FP92))</formula>
    </cfRule>
  </conditionalFormatting>
  <conditionalFormatting sqref="EU92">
    <cfRule type="expression" dxfId="539" priority="566">
      <formula>AND(BR92&gt;=4,EU92&lt;&gt;0, GetEquPower(C92,BL92, CV92, FQ92)=0)</formula>
    </cfRule>
    <cfRule type="expression" dxfId="538" priority="567">
      <formula>AND(BR92&gt;=4,EU92&lt;&gt;GetEquPower(C92,BL92, CV92, FQ92))</formula>
    </cfRule>
  </conditionalFormatting>
  <conditionalFormatting sqref="FB92">
    <cfRule type="expression" dxfId="537" priority="568">
      <formula>AND(BS92&gt;=4,FB92&lt;&gt;0, GetEquPower(C92,BM92, DB92, FR92)=0)</formula>
    </cfRule>
    <cfRule type="expression" dxfId="536" priority="569">
      <formula>AND(BS92&gt;=4,FB92&lt;&gt;GetEquPower(C92,BM92, DB92, FR92))</formula>
    </cfRule>
  </conditionalFormatting>
  <conditionalFormatting sqref="FI92">
    <cfRule type="expression" dxfId="535" priority="570">
      <formula>AND(BT92&gt;=4,FI92&lt;&gt;0, GetEquPower(C92,BN92, DH92, FS92)=0)</formula>
    </cfRule>
    <cfRule type="expression" dxfId="534" priority="571">
      <formula>AND(BT92&gt;=4,FI92&lt;&gt;GetEquPower(C92,BN92, DH92, FS92))</formula>
    </cfRule>
  </conditionalFormatting>
  <conditionalFormatting sqref="EA92">
    <cfRule type="expression" dxfId="533" priority="572">
      <formula>AND(BO92&gt;=5,EA92&lt;&gt;0, GetEquPower(C92,BI92, CE92, FN92)=0)</formula>
    </cfRule>
    <cfRule type="expression" dxfId="532" priority="573">
      <formula>AND(BO92&gt;=5, EA92&lt;&gt;GetEquPower(C92,BI92, CE92, FN92))</formula>
    </cfRule>
  </conditionalFormatting>
  <conditionalFormatting sqref="EB92">
    <cfRule type="expression" dxfId="531" priority="574">
      <formula>AND(BO92&gt;=6,EB92&lt;&gt;0, GetEquPower(C92,BI92, CF92, FN92)=0)</formula>
    </cfRule>
    <cfRule type="expression" dxfId="530" priority="575">
      <formula>AND(BO92&gt;=6, EB92&lt;&gt;GetEquPower(C92,BI92, CF92, FN92))</formula>
    </cfRule>
  </conditionalFormatting>
  <conditionalFormatting sqref="EH92">
    <cfRule type="expression" dxfId="529" priority="576">
      <formula>AND(BP92&gt;=5,EH92&lt;&gt;0, GetEquPower(C92,BJ92, CK92, FO92)=0)</formula>
    </cfRule>
    <cfRule type="expression" dxfId="528" priority="577">
      <formula>AND(BP92&gt;=5,EH92&lt;&gt;GetEquPower(C92,BJ92, CK92, FO92))</formula>
    </cfRule>
  </conditionalFormatting>
  <conditionalFormatting sqref="EI92">
    <cfRule type="expression" dxfId="527" priority="578">
      <formula>AND(BP92&gt;=6,EI92&lt;&gt;0, GetEquPower(C92,BJ92, CL92, FO92)=0)</formula>
    </cfRule>
    <cfRule type="expression" dxfId="526" priority="579">
      <formula>AND(BP92&gt;=6,EI92&lt;&gt;GetEquPower(C92,BJ92, CL92, FO92))</formula>
    </cfRule>
  </conditionalFormatting>
  <conditionalFormatting sqref="EO92">
    <cfRule type="expression" dxfId="525" priority="580">
      <formula>AND(BQ92&gt;=5,EO92&lt;&gt;0, GetEquPower(C92,BK92, CQ92, FP92)=0)</formula>
    </cfRule>
    <cfRule type="expression" dxfId="524" priority="581">
      <formula xml:space="preserve"> AND(BQ92&gt;=5,EO92&lt;&gt;GetEquPower(C92,BK92, CQ92, FP92))</formula>
    </cfRule>
  </conditionalFormatting>
  <conditionalFormatting sqref="EP92">
    <cfRule type="expression" dxfId="523" priority="582">
      <formula>AND(BQ92&gt;=6,EP92&lt;&gt;0, GetEquPower(C92,BK92, CR92, FP92)=0)</formula>
    </cfRule>
    <cfRule type="expression" dxfId="522" priority="583">
      <formula xml:space="preserve"> AND(BQ92&gt;=6,EP92&lt;&gt;GetEquPower(C92,BK92, CR92, FP92))</formula>
    </cfRule>
  </conditionalFormatting>
  <conditionalFormatting sqref="EV92">
    <cfRule type="expression" dxfId="521" priority="584">
      <formula>AND(BR92&gt;=5,EV92&lt;&gt;0, GetEquPower(C92,BL92, CW92, FQ92)=0)</formula>
    </cfRule>
    <cfRule type="expression" dxfId="520" priority="585">
      <formula>AND(BR92&gt;=5,EV92&lt;&gt;GetEquPower(C92,BL92, CW92, FQ92))</formula>
    </cfRule>
  </conditionalFormatting>
  <conditionalFormatting sqref="EW92">
    <cfRule type="expression" dxfId="519" priority="586">
      <formula>AND(BR92&gt;=6,EW92&lt;&gt;0, GetEquPower(C92,BL92, CX92, FQ92)=0)</formula>
    </cfRule>
    <cfRule type="expression" dxfId="518" priority="587">
      <formula>AND(BR92&gt;=6,EW92&lt;&gt;GetEquPower(C92,BL92, CX92, FQ92))</formula>
    </cfRule>
  </conditionalFormatting>
  <conditionalFormatting sqref="FC92">
    <cfRule type="expression" dxfId="517" priority="588">
      <formula>AND(BS92&gt;=5,FC92&lt;&gt;0, GetEquPower(C92,BM92, DC92, FR92)=0)</formula>
    </cfRule>
    <cfRule type="expression" dxfId="516" priority="589">
      <formula>AND(BS92&gt;=5,FC92&lt;&gt;GetEquPower(C92,BM92, DC92, FR92))</formula>
    </cfRule>
  </conditionalFormatting>
  <conditionalFormatting sqref="FD92">
    <cfRule type="expression" dxfId="515" priority="590">
      <formula>AND(BS92&gt;=6,FD92&lt;&gt;0, GetEquPower(C92,BM92, DD92, FR92)=0)</formula>
    </cfRule>
    <cfRule type="expression" dxfId="514" priority="591">
      <formula>AND(BS92&gt;=6,FD92&lt;&gt;GetEquPower(C92,BM92, DD92, FR92))</formula>
    </cfRule>
  </conditionalFormatting>
  <conditionalFormatting sqref="FJ92">
    <cfRule type="expression" dxfId="513" priority="592">
      <formula>AND(BT92&gt;=5,FJ92&lt;&gt;0, GetEquPower(C92,BN92, DI92, FS92)=0)</formula>
    </cfRule>
    <cfRule type="expression" dxfId="512" priority="593">
      <formula>AND(BT92&gt;=5,FJ92&lt;&gt;GetEquPower(C92,BN92, DI92, FS92))</formula>
    </cfRule>
  </conditionalFormatting>
  <conditionalFormatting sqref="FK92">
    <cfRule type="expression" dxfId="511" priority="594">
      <formula>AND(BT92&gt;=6,FK92&lt;&gt;0, GetEquPower(C92,BN92, DJ92, FS92)=0)</formula>
    </cfRule>
    <cfRule type="expression" dxfId="510" priority="595">
      <formula>AND(BT92&gt;=6,FK92&lt;&gt;GetEquPower(C92,BN92, DJ92, FS92))</formula>
    </cfRule>
  </conditionalFormatting>
  <conditionalFormatting sqref="F93">
    <cfRule type="expression" dxfId="509" priority="438">
      <formula>F93&lt;&gt;RIGHT(SUBSTITUTE(E93,".",""),LEN(F93))</formula>
    </cfRule>
  </conditionalFormatting>
  <conditionalFormatting sqref="X93">
    <cfRule type="expression" dxfId="508" priority="432">
      <formula xml:space="preserve"> NOT(ISLOGICAL($X$2))</formula>
    </cfRule>
    <cfRule type="expression" dxfId="507" priority="437">
      <formula>AND(X93=TRUE,W93=FALSE)</formula>
    </cfRule>
  </conditionalFormatting>
  <conditionalFormatting sqref="Y93">
    <cfRule type="expression" dxfId="506" priority="436">
      <formula>OR(AND(X93=FALSE,INT(Y93)&gt;0),AND(X93=TRUE,INT(Y93)&lt;=0))</formula>
    </cfRule>
  </conditionalFormatting>
  <conditionalFormatting sqref="AA93">
    <cfRule type="expression" dxfId="505" priority="435">
      <formula>AND(Z93=FALSE,AA93&gt;0)</formula>
    </cfRule>
  </conditionalFormatting>
  <conditionalFormatting sqref="BV93:HY93">
    <cfRule type="containsErrors" dxfId="504" priority="434">
      <formula>ISERROR(BV93)</formula>
    </cfRule>
  </conditionalFormatting>
  <conditionalFormatting sqref="W93">
    <cfRule type="expression" dxfId="503" priority="433">
      <formula xml:space="preserve"> NOT(ISLOGICAL(W93))</formula>
    </cfRule>
  </conditionalFormatting>
  <conditionalFormatting sqref="Z93">
    <cfRule type="expression" dxfId="502" priority="431">
      <formula>NOT(ISLOGICAL($Z$2))</formula>
    </cfRule>
  </conditionalFormatting>
  <conditionalFormatting sqref="AB93">
    <cfRule type="expression" dxfId="501" priority="430">
      <formula>NOT(ISLOGICAL($AB$2))</formula>
    </cfRule>
  </conditionalFormatting>
  <conditionalFormatting sqref="AC93">
    <cfRule type="expression" dxfId="500" priority="429">
      <formula>NOT(ISLOGICAL($AC$2))</formula>
    </cfRule>
  </conditionalFormatting>
  <conditionalFormatting sqref="B93:BU93">
    <cfRule type="containsErrors" dxfId="499" priority="428">
      <formula>ISERROR(B93)</formula>
    </cfRule>
  </conditionalFormatting>
  <conditionalFormatting sqref="I93">
    <cfRule type="expression" dxfId="498" priority="427">
      <formula>NOT(ISNUMBER($I$2))</formula>
    </cfRule>
  </conditionalFormatting>
  <conditionalFormatting sqref="D93">
    <cfRule type="expression" dxfId="497" priority="426">
      <formula>ISBLANK($D$2)</formula>
    </cfRule>
  </conditionalFormatting>
  <conditionalFormatting sqref="DW93">
    <cfRule type="expression" dxfId="496" priority="439">
      <formula>AND(BO93&gt;=1,DW93&lt;&gt;0, GetEquPower(C93,BI93, CA93, FN93)=0)</formula>
    </cfRule>
    <cfRule type="expression" dxfId="495" priority="440">
      <formula>AND(BO93&gt;=1,DW93&lt;&gt;GetEquPower(C93,BI93, CA93, FN93))</formula>
    </cfRule>
  </conditionalFormatting>
  <conditionalFormatting sqref="DX93">
    <cfRule type="expression" dxfId="494" priority="441">
      <formula>AND(BO93&gt;=2,DX93&lt;&gt;0, GetEquPower(C93,BI93, CB93, FN93)=0)</formula>
    </cfRule>
    <cfRule type="expression" dxfId="493" priority="442">
      <formula>AND(BO93&gt;=2,DX93&lt;&gt;GetEquPower(C93,BI93, CB93, FN93))</formula>
    </cfRule>
  </conditionalFormatting>
  <conditionalFormatting sqref="DY93">
    <cfRule type="expression" dxfId="492" priority="443">
      <formula>AND(BO93&gt;=3,DY93&lt;&gt;0, GetEquPower(C93,BI93, CC93, FN93)=0)</formula>
    </cfRule>
    <cfRule type="expression" dxfId="491" priority="444">
      <formula>AND(BO93&gt;=3,DY93&lt;&gt;GetEquPower(C93,BI93, CC93, FN93))</formula>
    </cfRule>
  </conditionalFormatting>
  <conditionalFormatting sqref="ED93">
    <cfRule type="expression" dxfId="490" priority="445">
      <formula>AND(BP93&gt;=1,ED93&lt;&gt;0, GetEquPower(C93,BJ93, CG93, FO93)=0)</formula>
    </cfRule>
    <cfRule type="expression" dxfId="489" priority="446">
      <formula>AND(BP93&gt;=1,ED93&lt;&gt;GetEquPower(C93,BJ93, CG93, FO93))</formula>
    </cfRule>
  </conditionalFormatting>
  <conditionalFormatting sqref="EE93">
    <cfRule type="expression" dxfId="488" priority="447">
      <formula>AND(BP93&gt;=2,EE93&lt;&gt;0, GetEquPower(C93,BJ93, CH93, FO93)=0)</formula>
    </cfRule>
    <cfRule type="expression" dxfId="487" priority="448">
      <formula>AND(BP93&gt;=2,EE93&lt;&gt;GetEquPower(C93,BJ93, CH93, FO93))</formula>
    </cfRule>
  </conditionalFormatting>
  <conditionalFormatting sqref="EF93">
    <cfRule type="expression" dxfId="486" priority="449">
      <formula>AND(BP93&gt;=3,EF93&lt;&gt;0, GetEquPower(C93,BJ93, CI93, FO93)=0)</formula>
    </cfRule>
    <cfRule type="expression" dxfId="485" priority="450">
      <formula>AND(BP93&gt;=3,EF93&lt;&gt;GetEquPower(C93,BJ93, CI93, FO93))</formula>
    </cfRule>
  </conditionalFormatting>
  <conditionalFormatting sqref="EK93">
    <cfRule type="expression" dxfId="484" priority="451">
      <formula>AND(BQ93&gt;=1,EK93&lt;&gt;0, GetEquPower(C93,BK93, CM93, FP93)=0)</formula>
    </cfRule>
    <cfRule type="expression" dxfId="483" priority="452">
      <formula>AND(BQ93&gt;=1,EK93&lt;&gt;GetEquPower(C93,BK93, CM93, FP93))</formula>
    </cfRule>
  </conditionalFormatting>
  <conditionalFormatting sqref="EL93">
    <cfRule type="expression" dxfId="482" priority="453">
      <formula>AND(BQ93&gt;=2,EL93&lt;&gt;0, GetEquPower(C93,BK93, CN93, FP93)=0)</formula>
    </cfRule>
    <cfRule type="expression" dxfId="481" priority="454">
      <formula xml:space="preserve"> AND(BQ93&gt;=2,EL93&lt;&gt;GetEquPower(C93,BK93, CN93, FP93))</formula>
    </cfRule>
  </conditionalFormatting>
  <conditionalFormatting sqref="EM93">
    <cfRule type="expression" dxfId="480" priority="455">
      <formula>AND(BQ93&gt;=3,EM93&lt;&gt;0, GetEquPower(C93,BK93, CO93, FP93)=0)</formula>
    </cfRule>
    <cfRule type="expression" dxfId="479" priority="456">
      <formula xml:space="preserve"> AND(BQ93&gt;=3,EM93&lt;&gt;GetEquPower(C93,BK93, CO93, FP93))</formula>
    </cfRule>
  </conditionalFormatting>
  <conditionalFormatting sqref="ER93">
    <cfRule type="expression" dxfId="478" priority="457">
      <formula>AND(BR93&gt;=1,ER93&lt;&gt;0, GetEquPower(C93,BL93, CS93, FQ93)=0)</formula>
    </cfRule>
    <cfRule type="expression" dxfId="477" priority="458">
      <formula>AND(BR93&gt;=1,ER93&lt;&gt;GetEquPower(C93,BL93, CS93, FQ93))</formula>
    </cfRule>
  </conditionalFormatting>
  <conditionalFormatting sqref="ES93">
    <cfRule type="expression" dxfId="476" priority="459">
      <formula>AND(BR93&gt;=2,ES93&lt;&gt;0, GetEquPower(C93,BL93, CT93, FQ93)=0)</formula>
    </cfRule>
    <cfRule type="expression" dxfId="475" priority="460">
      <formula>AND(BR93&gt;=2,ES93&lt;&gt;GetEquPower(C93,BL93, CT93, FQ93))</formula>
    </cfRule>
  </conditionalFormatting>
  <conditionalFormatting sqref="ET93">
    <cfRule type="expression" dxfId="474" priority="461">
      <formula>AND(BR93&gt;=3,ET93&lt;&gt;0, GetEquPower(C93,BL93, CU93, FQ93)=0)</formula>
    </cfRule>
    <cfRule type="expression" dxfId="473" priority="462">
      <formula>AND(BR93&gt;=3,ET93&lt;&gt;GetEquPower(C93,BL93, CU93, FQ93))</formula>
    </cfRule>
  </conditionalFormatting>
  <conditionalFormatting sqref="EY93">
    <cfRule type="expression" dxfId="472" priority="463">
      <formula>AND(BS93&gt;=1,EY93&lt;&gt;0, GetEquPower(C93,BM93, CY93, FR93)=0)</formula>
    </cfRule>
    <cfRule type="expression" dxfId="471" priority="464">
      <formula>AND(BS93&gt;=1,EY93&lt;&gt;GetEquPower(C93,BM93, CY93, FR93))</formula>
    </cfRule>
  </conditionalFormatting>
  <conditionalFormatting sqref="EZ93">
    <cfRule type="expression" dxfId="470" priority="465">
      <formula>AND(BS93&gt;=2,EZ93&lt;&gt;0, GetEquPower(C93,BM93, CZ93, FR93)=0)</formula>
    </cfRule>
    <cfRule type="expression" dxfId="469" priority="466">
      <formula>AND(BS93&gt;=2,EZ93&lt;&gt;GetEquPower(C93,BM93, CZ93, FR93))</formula>
    </cfRule>
  </conditionalFormatting>
  <conditionalFormatting sqref="FA93">
    <cfRule type="expression" dxfId="468" priority="467">
      <formula>AND(BS93&gt;=3,FA93&lt;&gt;0, GetEquPower(C93,BM93, DA93, FR93)=0)</formula>
    </cfRule>
    <cfRule type="expression" dxfId="467" priority="468">
      <formula>AND(BS93&gt;=3,FA93&lt;&gt;GetEquPower(C93,BM93, DA93, FR93))</formula>
    </cfRule>
  </conditionalFormatting>
  <conditionalFormatting sqref="FF93">
    <cfRule type="expression" dxfId="466" priority="469">
      <formula>AND(BT93&gt;=1,FF93&lt;&gt;0, GetEquPower(C93,BN93, DE93, FS93)=0)</formula>
    </cfRule>
    <cfRule type="expression" dxfId="465" priority="470">
      <formula>AND(BT93&gt;=1,FF93&lt;&gt;GetEquPower(C93,BN93, DE93, FS93))</formula>
    </cfRule>
  </conditionalFormatting>
  <conditionalFormatting sqref="FG93">
    <cfRule type="expression" dxfId="464" priority="471">
      <formula>AND(BT93&gt;=2,FG93&lt;&gt;0, GetEquPower(C93,BN93, DF93, FS93)=0)</formula>
    </cfRule>
    <cfRule type="expression" dxfId="463" priority="472">
      <formula>AND(BT93&gt;=2,FG93&lt;&gt;GetEquPower(C93,BN93, DF93, FS93))</formula>
    </cfRule>
  </conditionalFormatting>
  <conditionalFormatting sqref="FH93">
    <cfRule type="expression" dxfId="462" priority="473">
      <formula>AND(BT93&gt;=3,FH93&lt;&gt;0, GetEquPower(C93,BN93, DG93, FS93)=0)</formula>
    </cfRule>
    <cfRule type="expression" dxfId="461" priority="474">
      <formula>AND(BT93&gt;=3,FH93&lt;&gt;GetEquPower(C93,BN93, DG93, FS93))</formula>
    </cfRule>
  </conditionalFormatting>
  <conditionalFormatting sqref="DZ93">
    <cfRule type="expression" dxfId="460" priority="475">
      <formula>AND(BO93&gt;=4,DZ93&lt;&gt;0, GetEquPower(C93,BI93, CD93, FN93)=0)</formula>
    </cfRule>
    <cfRule type="expression" dxfId="459" priority="476">
      <formula>AND(BO93&gt;=4, DZ93&lt;&gt;GetEquPower(C93,BI93, CD93, FN93))</formula>
    </cfRule>
  </conditionalFormatting>
  <conditionalFormatting sqref="EG93">
    <cfRule type="expression" dxfId="458" priority="477">
      <formula>AND(BP93&gt;=4,EG93&lt;&gt;0, GetEquPower(C93,BJ93, CJ93, FO93)=0)</formula>
    </cfRule>
    <cfRule type="expression" dxfId="457" priority="478">
      <formula>AND(BP93&gt;=4,EG93&lt;&gt;GetEquPower(C93,BJ93, CJ93, FO93))</formula>
    </cfRule>
  </conditionalFormatting>
  <conditionalFormatting sqref="EN93">
    <cfRule type="expression" dxfId="456" priority="479">
      <formula>AND(BQ93&gt;=4,EN93&lt;&gt;0, GetEquPower(C93,BK93, CP93, FP93)=0)</formula>
    </cfRule>
    <cfRule type="expression" dxfId="455" priority="480">
      <formula xml:space="preserve"> AND(BQ93&gt;=4,EN93&lt;&gt;GetEquPower(C93,BK93, CP93, FP93))</formula>
    </cfRule>
  </conditionalFormatting>
  <conditionalFormatting sqref="EU93">
    <cfRule type="expression" dxfId="454" priority="481">
      <formula>AND(BR93&gt;=4,EU93&lt;&gt;0, GetEquPower(C93,BL93, CV93, FQ93)=0)</formula>
    </cfRule>
    <cfRule type="expression" dxfId="453" priority="482">
      <formula>AND(BR93&gt;=4,EU93&lt;&gt;GetEquPower(C93,BL93, CV93, FQ93))</formula>
    </cfRule>
  </conditionalFormatting>
  <conditionalFormatting sqref="FB93">
    <cfRule type="expression" dxfId="452" priority="483">
      <formula>AND(BS93&gt;=4,FB93&lt;&gt;0, GetEquPower(C93,BM93, DB93, FR93)=0)</formula>
    </cfRule>
    <cfRule type="expression" dxfId="451" priority="484">
      <formula>AND(BS93&gt;=4,FB93&lt;&gt;GetEquPower(C93,BM93, DB93, FR93))</formula>
    </cfRule>
  </conditionalFormatting>
  <conditionalFormatting sqref="FI93">
    <cfRule type="expression" dxfId="450" priority="485">
      <formula>AND(BT93&gt;=4,FI93&lt;&gt;0, GetEquPower(C93,BN93, DH93, FS93)=0)</formula>
    </cfRule>
    <cfRule type="expression" dxfId="449" priority="486">
      <formula>AND(BT93&gt;=4,FI93&lt;&gt;GetEquPower(C93,BN93, DH93, FS93))</formula>
    </cfRule>
  </conditionalFormatting>
  <conditionalFormatting sqref="EA93">
    <cfRule type="expression" dxfId="448" priority="487">
      <formula>AND(BO93&gt;=5,EA93&lt;&gt;0, GetEquPower(C93,BI93, CE93, FN93)=0)</formula>
    </cfRule>
    <cfRule type="expression" dxfId="447" priority="488">
      <formula>AND(BO93&gt;=5, EA93&lt;&gt;GetEquPower(C93,BI93, CE93, FN93))</formula>
    </cfRule>
  </conditionalFormatting>
  <conditionalFormatting sqref="EB93">
    <cfRule type="expression" dxfId="446" priority="489">
      <formula>AND(BO93&gt;=6,EB93&lt;&gt;0, GetEquPower(C93,BI93, CF93, FN93)=0)</formula>
    </cfRule>
    <cfRule type="expression" dxfId="445" priority="490">
      <formula>AND(BO93&gt;=6, EB93&lt;&gt;GetEquPower(C93,BI93, CF93, FN93))</formula>
    </cfRule>
  </conditionalFormatting>
  <conditionalFormatting sqref="EH93">
    <cfRule type="expression" dxfId="444" priority="491">
      <formula>AND(BP93&gt;=5,EH93&lt;&gt;0, GetEquPower(C93,BJ93, CK93, FO93)=0)</formula>
    </cfRule>
    <cfRule type="expression" dxfId="443" priority="492">
      <formula>AND(BP93&gt;=5,EH93&lt;&gt;GetEquPower(C93,BJ93, CK93, FO93))</formula>
    </cfRule>
  </conditionalFormatting>
  <conditionalFormatting sqref="EI93">
    <cfRule type="expression" dxfId="442" priority="493">
      <formula>AND(BP93&gt;=6,EI93&lt;&gt;0, GetEquPower(C93,BJ93, CL93, FO93)=0)</formula>
    </cfRule>
    <cfRule type="expression" dxfId="441" priority="494">
      <formula>AND(BP93&gt;=6,EI93&lt;&gt;GetEquPower(C93,BJ93, CL93, FO93))</formula>
    </cfRule>
  </conditionalFormatting>
  <conditionalFormatting sqref="EO93">
    <cfRule type="expression" dxfId="440" priority="495">
      <formula>AND(BQ93&gt;=5,EO93&lt;&gt;0, GetEquPower(C93,BK93, CQ93, FP93)=0)</formula>
    </cfRule>
    <cfRule type="expression" dxfId="439" priority="496">
      <formula xml:space="preserve"> AND(BQ93&gt;=5,EO93&lt;&gt;GetEquPower(C93,BK93, CQ93, FP93))</formula>
    </cfRule>
  </conditionalFormatting>
  <conditionalFormatting sqref="EP93">
    <cfRule type="expression" dxfId="438" priority="497">
      <formula>AND(BQ93&gt;=6,EP93&lt;&gt;0, GetEquPower(C93,BK93, CR93, FP93)=0)</formula>
    </cfRule>
    <cfRule type="expression" dxfId="437" priority="498">
      <formula xml:space="preserve"> AND(BQ93&gt;=6,EP93&lt;&gt;GetEquPower(C93,BK93, CR93, FP93))</formula>
    </cfRule>
  </conditionalFormatting>
  <conditionalFormatting sqref="EV93">
    <cfRule type="expression" dxfId="436" priority="499">
      <formula>AND(BR93&gt;=5,EV93&lt;&gt;0, GetEquPower(C93,BL93, CW93, FQ93)=0)</formula>
    </cfRule>
    <cfRule type="expression" dxfId="435" priority="500">
      <formula>AND(BR93&gt;=5,EV93&lt;&gt;GetEquPower(C93,BL93, CW93, FQ93))</formula>
    </cfRule>
  </conditionalFormatting>
  <conditionalFormatting sqref="EW93">
    <cfRule type="expression" dxfId="434" priority="501">
      <formula>AND(BR93&gt;=6,EW93&lt;&gt;0, GetEquPower(C93,BL93, CX93, FQ93)=0)</formula>
    </cfRule>
    <cfRule type="expression" dxfId="433" priority="502">
      <formula>AND(BR93&gt;=6,EW93&lt;&gt;GetEquPower(C93,BL93, CX93, FQ93))</formula>
    </cfRule>
  </conditionalFormatting>
  <conditionalFormatting sqref="FC93">
    <cfRule type="expression" dxfId="432" priority="503">
      <formula>AND(BS93&gt;=5,FC93&lt;&gt;0, GetEquPower(C93,BM93, DC93, FR93)=0)</formula>
    </cfRule>
    <cfRule type="expression" dxfId="431" priority="504">
      <formula>AND(BS93&gt;=5,FC93&lt;&gt;GetEquPower(C93,BM93, DC93, FR93))</formula>
    </cfRule>
  </conditionalFormatting>
  <conditionalFormatting sqref="FD93">
    <cfRule type="expression" dxfId="430" priority="505">
      <formula>AND(BS93&gt;=6,FD93&lt;&gt;0, GetEquPower(C93,BM93, DD93, FR93)=0)</formula>
    </cfRule>
    <cfRule type="expression" dxfId="429" priority="506">
      <formula>AND(BS93&gt;=6,FD93&lt;&gt;GetEquPower(C93,BM93, DD93, FR93))</formula>
    </cfRule>
  </conditionalFormatting>
  <conditionalFormatting sqref="FJ93">
    <cfRule type="expression" dxfId="428" priority="507">
      <formula>AND(BT93&gt;=5,FJ93&lt;&gt;0, GetEquPower(C93,BN93, DI93, FS93)=0)</formula>
    </cfRule>
    <cfRule type="expression" dxfId="427" priority="508">
      <formula>AND(BT93&gt;=5,FJ93&lt;&gt;GetEquPower(C93,BN93, DI93, FS93))</formula>
    </cfRule>
  </conditionalFormatting>
  <conditionalFormatting sqref="FK93">
    <cfRule type="expression" dxfId="426" priority="509">
      <formula>AND(BT93&gt;=6,FK93&lt;&gt;0, GetEquPower(C93,BN93, DJ93, FS93)=0)</formula>
    </cfRule>
    <cfRule type="expression" dxfId="425" priority="510">
      <formula>AND(BT93&gt;=6,FK93&lt;&gt;GetEquPower(C93,BN93, DJ93, FS93))</formula>
    </cfRule>
  </conditionalFormatting>
  <conditionalFormatting sqref="F94">
    <cfRule type="expression" dxfId="424" priority="353">
      <formula>F94&lt;&gt;RIGHT(SUBSTITUTE(E94,".",""),LEN(F94))</formula>
    </cfRule>
  </conditionalFormatting>
  <conditionalFormatting sqref="X94">
    <cfRule type="expression" dxfId="423" priority="347">
      <formula xml:space="preserve"> NOT(ISLOGICAL($X$2))</formula>
    </cfRule>
    <cfRule type="expression" dxfId="422" priority="352">
      <formula>AND(X94=TRUE,W94=FALSE)</formula>
    </cfRule>
  </conditionalFormatting>
  <conditionalFormatting sqref="Y94">
    <cfRule type="expression" dxfId="421" priority="351">
      <formula>OR(AND(X94=FALSE,INT(Y94)&gt;0),AND(X94=TRUE,INT(Y94)&lt;=0))</formula>
    </cfRule>
  </conditionalFormatting>
  <conditionalFormatting sqref="AA94">
    <cfRule type="expression" dxfId="420" priority="350">
      <formula>AND(Z94=FALSE,AA94&gt;0)</formula>
    </cfRule>
  </conditionalFormatting>
  <conditionalFormatting sqref="BV94:HY94">
    <cfRule type="containsErrors" dxfId="419" priority="349">
      <formula>ISERROR(BV94)</formula>
    </cfRule>
  </conditionalFormatting>
  <conditionalFormatting sqref="W94">
    <cfRule type="expression" dxfId="418" priority="348">
      <formula xml:space="preserve"> NOT(ISLOGICAL(W94))</formula>
    </cfRule>
  </conditionalFormatting>
  <conditionalFormatting sqref="Z94">
    <cfRule type="expression" dxfId="417" priority="346">
      <formula>NOT(ISLOGICAL($Z$2))</formula>
    </cfRule>
  </conditionalFormatting>
  <conditionalFormatting sqref="AB94">
    <cfRule type="expression" dxfId="416" priority="345">
      <formula>NOT(ISLOGICAL($AB$2))</formula>
    </cfRule>
  </conditionalFormatting>
  <conditionalFormatting sqref="AC94">
    <cfRule type="expression" dxfId="415" priority="344">
      <formula>NOT(ISLOGICAL($AC$2))</formula>
    </cfRule>
  </conditionalFormatting>
  <conditionalFormatting sqref="B94:BU94">
    <cfRule type="containsErrors" dxfId="414" priority="343">
      <formula>ISERROR(B94)</formula>
    </cfRule>
  </conditionalFormatting>
  <conditionalFormatting sqref="I94">
    <cfRule type="expression" dxfId="413" priority="342">
      <formula>NOT(ISNUMBER($I$2))</formula>
    </cfRule>
  </conditionalFormatting>
  <conditionalFormatting sqref="D94">
    <cfRule type="expression" dxfId="412" priority="341">
      <formula>ISBLANK($D$2)</formula>
    </cfRule>
  </conditionalFormatting>
  <conditionalFormatting sqref="DW94">
    <cfRule type="expression" dxfId="411" priority="354">
      <formula>AND(BO94&gt;=1,DW94&lt;&gt;0, GetEquPower(C94,BI94, CA94, FN94)=0)</formula>
    </cfRule>
    <cfRule type="expression" dxfId="410" priority="355">
      <formula>AND(BO94&gt;=1,DW94&lt;&gt;GetEquPower(C94,BI94, CA94, FN94))</formula>
    </cfRule>
  </conditionalFormatting>
  <conditionalFormatting sqref="DX94">
    <cfRule type="expression" dxfId="409" priority="356">
      <formula>AND(BO94&gt;=2,DX94&lt;&gt;0, GetEquPower(C94,BI94, CB94, FN94)=0)</formula>
    </cfRule>
    <cfRule type="expression" dxfId="408" priority="357">
      <formula>AND(BO94&gt;=2,DX94&lt;&gt;GetEquPower(C94,BI94, CB94, FN94))</formula>
    </cfRule>
  </conditionalFormatting>
  <conditionalFormatting sqref="DY94">
    <cfRule type="expression" dxfId="407" priority="358">
      <formula>AND(BO94&gt;=3,DY94&lt;&gt;0, GetEquPower(C94,BI94, CC94, FN94)=0)</formula>
    </cfRule>
    <cfRule type="expression" dxfId="406" priority="359">
      <formula>AND(BO94&gt;=3,DY94&lt;&gt;GetEquPower(C94,BI94, CC94, FN94))</formula>
    </cfRule>
  </conditionalFormatting>
  <conditionalFormatting sqref="ED94">
    <cfRule type="expression" dxfId="405" priority="360">
      <formula>AND(BP94&gt;=1,ED94&lt;&gt;0, GetEquPower(C94,BJ94, CG94, FO94)=0)</formula>
    </cfRule>
    <cfRule type="expression" dxfId="404" priority="361">
      <formula>AND(BP94&gt;=1,ED94&lt;&gt;GetEquPower(C94,BJ94, CG94, FO94))</formula>
    </cfRule>
  </conditionalFormatting>
  <conditionalFormatting sqref="EE94">
    <cfRule type="expression" dxfId="403" priority="362">
      <formula>AND(BP94&gt;=2,EE94&lt;&gt;0, GetEquPower(C94,BJ94, CH94, FO94)=0)</formula>
    </cfRule>
    <cfRule type="expression" dxfId="402" priority="363">
      <formula>AND(BP94&gt;=2,EE94&lt;&gt;GetEquPower(C94,BJ94, CH94, FO94))</formula>
    </cfRule>
  </conditionalFormatting>
  <conditionalFormatting sqref="EF94">
    <cfRule type="expression" dxfId="401" priority="364">
      <formula>AND(BP94&gt;=3,EF94&lt;&gt;0, GetEquPower(C94,BJ94, CI94, FO94)=0)</formula>
    </cfRule>
    <cfRule type="expression" dxfId="400" priority="365">
      <formula>AND(BP94&gt;=3,EF94&lt;&gt;GetEquPower(C94,BJ94, CI94, FO94))</formula>
    </cfRule>
  </conditionalFormatting>
  <conditionalFormatting sqref="EK94">
    <cfRule type="expression" dxfId="399" priority="366">
      <formula>AND(BQ94&gt;=1,EK94&lt;&gt;0, GetEquPower(C94,BK94, CM94, FP94)=0)</formula>
    </cfRule>
    <cfRule type="expression" dxfId="398" priority="367">
      <formula>AND(BQ94&gt;=1,EK94&lt;&gt;GetEquPower(C94,BK94, CM94, FP94))</formula>
    </cfRule>
  </conditionalFormatting>
  <conditionalFormatting sqref="EL94">
    <cfRule type="expression" dxfId="397" priority="368">
      <formula>AND(BQ94&gt;=2,EL94&lt;&gt;0, GetEquPower(C94,BK94, CN94, FP94)=0)</formula>
    </cfRule>
    <cfRule type="expression" dxfId="396" priority="369">
      <formula xml:space="preserve"> AND(BQ94&gt;=2,EL94&lt;&gt;GetEquPower(C94,BK94, CN94, FP94))</formula>
    </cfRule>
  </conditionalFormatting>
  <conditionalFormatting sqref="EM94">
    <cfRule type="expression" dxfId="395" priority="370">
      <formula>AND(BQ94&gt;=3,EM94&lt;&gt;0, GetEquPower(C94,BK94, CO94, FP94)=0)</formula>
    </cfRule>
    <cfRule type="expression" dxfId="394" priority="371">
      <formula xml:space="preserve"> AND(BQ94&gt;=3,EM94&lt;&gt;GetEquPower(C94,BK94, CO94, FP94))</formula>
    </cfRule>
  </conditionalFormatting>
  <conditionalFormatting sqref="ER94">
    <cfRule type="expression" dxfId="393" priority="372">
      <formula>AND(BR94&gt;=1,ER94&lt;&gt;0, GetEquPower(C94,BL94, CS94, FQ94)=0)</formula>
    </cfRule>
    <cfRule type="expression" dxfId="392" priority="373">
      <formula>AND(BR94&gt;=1,ER94&lt;&gt;GetEquPower(C94,BL94, CS94, FQ94))</formula>
    </cfRule>
  </conditionalFormatting>
  <conditionalFormatting sqref="ES94">
    <cfRule type="expression" dxfId="391" priority="374">
      <formula>AND(BR94&gt;=2,ES94&lt;&gt;0, GetEquPower(C94,BL94, CT94, FQ94)=0)</formula>
    </cfRule>
    <cfRule type="expression" dxfId="390" priority="375">
      <formula>AND(BR94&gt;=2,ES94&lt;&gt;GetEquPower(C94,BL94, CT94, FQ94))</formula>
    </cfRule>
  </conditionalFormatting>
  <conditionalFormatting sqref="ET94">
    <cfRule type="expression" dxfId="389" priority="376">
      <formula>AND(BR94&gt;=3,ET94&lt;&gt;0, GetEquPower(C94,BL94, CU94, FQ94)=0)</formula>
    </cfRule>
    <cfRule type="expression" dxfId="388" priority="377">
      <formula>AND(BR94&gt;=3,ET94&lt;&gt;GetEquPower(C94,BL94, CU94, FQ94))</formula>
    </cfRule>
  </conditionalFormatting>
  <conditionalFormatting sqref="EY94">
    <cfRule type="expression" dxfId="387" priority="378">
      <formula>AND(BS94&gt;=1,EY94&lt;&gt;0, GetEquPower(C94,BM94, CY94, FR94)=0)</formula>
    </cfRule>
    <cfRule type="expression" dxfId="386" priority="379">
      <formula>AND(BS94&gt;=1,EY94&lt;&gt;GetEquPower(C94,BM94, CY94, FR94))</formula>
    </cfRule>
  </conditionalFormatting>
  <conditionalFormatting sqref="EZ94">
    <cfRule type="expression" dxfId="385" priority="380">
      <formula>AND(BS94&gt;=2,EZ94&lt;&gt;0, GetEquPower(C94,BM94, CZ94, FR94)=0)</formula>
    </cfRule>
    <cfRule type="expression" dxfId="384" priority="381">
      <formula>AND(BS94&gt;=2,EZ94&lt;&gt;GetEquPower(C94,BM94, CZ94, FR94))</formula>
    </cfRule>
  </conditionalFormatting>
  <conditionalFormatting sqref="FA94">
    <cfRule type="expression" dxfId="383" priority="382">
      <formula>AND(BS94&gt;=3,FA94&lt;&gt;0, GetEquPower(C94,BM94, DA94, FR94)=0)</formula>
    </cfRule>
    <cfRule type="expression" dxfId="382" priority="383">
      <formula>AND(BS94&gt;=3,FA94&lt;&gt;GetEquPower(C94,BM94, DA94, FR94))</formula>
    </cfRule>
  </conditionalFormatting>
  <conditionalFormatting sqref="FF94">
    <cfRule type="expression" dxfId="381" priority="384">
      <formula>AND(BT94&gt;=1,FF94&lt;&gt;0, GetEquPower(C94,BN94, DE94, FS94)=0)</formula>
    </cfRule>
    <cfRule type="expression" dxfId="380" priority="385">
      <formula>AND(BT94&gt;=1,FF94&lt;&gt;GetEquPower(C94,BN94, DE94, FS94))</formula>
    </cfRule>
  </conditionalFormatting>
  <conditionalFormatting sqref="FG94">
    <cfRule type="expression" dxfId="379" priority="386">
      <formula>AND(BT94&gt;=2,FG94&lt;&gt;0, GetEquPower(C94,BN94, DF94, FS94)=0)</formula>
    </cfRule>
    <cfRule type="expression" dxfId="378" priority="387">
      <formula>AND(BT94&gt;=2,FG94&lt;&gt;GetEquPower(C94,BN94, DF94, FS94))</formula>
    </cfRule>
  </conditionalFormatting>
  <conditionalFormatting sqref="FH94">
    <cfRule type="expression" dxfId="377" priority="388">
      <formula>AND(BT94&gt;=3,FH94&lt;&gt;0, GetEquPower(C94,BN94, DG94, FS94)=0)</formula>
    </cfRule>
    <cfRule type="expression" dxfId="376" priority="389">
      <formula>AND(BT94&gt;=3,FH94&lt;&gt;GetEquPower(C94,BN94, DG94, FS94))</formula>
    </cfRule>
  </conditionalFormatting>
  <conditionalFormatting sqref="DZ94">
    <cfRule type="expression" dxfId="375" priority="390">
      <formula>AND(BO94&gt;=4,DZ94&lt;&gt;0, GetEquPower(C94,BI94, CD94, FN94)=0)</formula>
    </cfRule>
    <cfRule type="expression" dxfId="374" priority="391">
      <formula>AND(BO94&gt;=4, DZ94&lt;&gt;GetEquPower(C94,BI94, CD94, FN94))</formula>
    </cfRule>
  </conditionalFormatting>
  <conditionalFormatting sqref="EG94">
    <cfRule type="expression" dxfId="373" priority="392">
      <formula>AND(BP94&gt;=4,EG94&lt;&gt;0, GetEquPower(C94,BJ94, CJ94, FO94)=0)</formula>
    </cfRule>
    <cfRule type="expression" dxfId="372" priority="393">
      <formula>AND(BP94&gt;=4,EG94&lt;&gt;GetEquPower(C94,BJ94, CJ94, FO94))</formula>
    </cfRule>
  </conditionalFormatting>
  <conditionalFormatting sqref="EN94">
    <cfRule type="expression" dxfId="371" priority="394">
      <formula>AND(BQ94&gt;=4,EN94&lt;&gt;0, GetEquPower(C94,BK94, CP94, FP94)=0)</formula>
    </cfRule>
    <cfRule type="expression" dxfId="370" priority="395">
      <formula xml:space="preserve"> AND(BQ94&gt;=4,EN94&lt;&gt;GetEquPower(C94,BK94, CP94, FP94))</formula>
    </cfRule>
  </conditionalFormatting>
  <conditionalFormatting sqref="EU94">
    <cfRule type="expression" dxfId="369" priority="396">
      <formula>AND(BR94&gt;=4,EU94&lt;&gt;0, GetEquPower(C94,BL94, CV94, FQ94)=0)</formula>
    </cfRule>
    <cfRule type="expression" dxfId="368" priority="397">
      <formula>AND(BR94&gt;=4,EU94&lt;&gt;GetEquPower(C94,BL94, CV94, FQ94))</formula>
    </cfRule>
  </conditionalFormatting>
  <conditionalFormatting sqref="FB94">
    <cfRule type="expression" dxfId="367" priority="398">
      <formula>AND(BS94&gt;=4,FB94&lt;&gt;0, GetEquPower(C94,BM94, DB94, FR94)=0)</formula>
    </cfRule>
    <cfRule type="expression" dxfId="366" priority="399">
      <formula>AND(BS94&gt;=4,FB94&lt;&gt;GetEquPower(C94,BM94, DB94, FR94))</formula>
    </cfRule>
  </conditionalFormatting>
  <conditionalFormatting sqref="FI94">
    <cfRule type="expression" dxfId="365" priority="400">
      <formula>AND(BT94&gt;=4,FI94&lt;&gt;0, GetEquPower(C94,BN94, DH94, FS94)=0)</formula>
    </cfRule>
    <cfRule type="expression" dxfId="364" priority="401">
      <formula>AND(BT94&gt;=4,FI94&lt;&gt;GetEquPower(C94,BN94, DH94, FS94))</formula>
    </cfRule>
  </conditionalFormatting>
  <conditionalFormatting sqref="EA94">
    <cfRule type="expression" dxfId="363" priority="402">
      <formula>AND(BO94&gt;=5,EA94&lt;&gt;0, GetEquPower(C94,BI94, CE94, FN94)=0)</formula>
    </cfRule>
    <cfRule type="expression" dxfId="362" priority="403">
      <formula>AND(BO94&gt;=5, EA94&lt;&gt;GetEquPower(C94,BI94, CE94, FN94))</formula>
    </cfRule>
  </conditionalFormatting>
  <conditionalFormatting sqref="EB94">
    <cfRule type="expression" dxfId="361" priority="404">
      <formula>AND(BO94&gt;=6,EB94&lt;&gt;0, GetEquPower(C94,BI94, CF94, FN94)=0)</formula>
    </cfRule>
    <cfRule type="expression" dxfId="360" priority="405">
      <formula>AND(BO94&gt;=6, EB94&lt;&gt;GetEquPower(C94,BI94, CF94, FN94))</formula>
    </cfRule>
  </conditionalFormatting>
  <conditionalFormatting sqref="EH94">
    <cfRule type="expression" dxfId="359" priority="406">
      <formula>AND(BP94&gt;=5,EH94&lt;&gt;0, GetEquPower(C94,BJ94, CK94, FO94)=0)</formula>
    </cfRule>
    <cfRule type="expression" dxfId="358" priority="407">
      <formula>AND(BP94&gt;=5,EH94&lt;&gt;GetEquPower(C94,BJ94, CK94, FO94))</formula>
    </cfRule>
  </conditionalFormatting>
  <conditionalFormatting sqref="EI94">
    <cfRule type="expression" dxfId="357" priority="408">
      <formula>AND(BP94&gt;=6,EI94&lt;&gt;0, GetEquPower(C94,BJ94, CL94, FO94)=0)</formula>
    </cfRule>
    <cfRule type="expression" dxfId="356" priority="409">
      <formula>AND(BP94&gt;=6,EI94&lt;&gt;GetEquPower(C94,BJ94, CL94, FO94))</formula>
    </cfRule>
  </conditionalFormatting>
  <conditionalFormatting sqref="EO94">
    <cfRule type="expression" dxfId="355" priority="410">
      <formula>AND(BQ94&gt;=5,EO94&lt;&gt;0, GetEquPower(C94,BK94, CQ94, FP94)=0)</formula>
    </cfRule>
    <cfRule type="expression" dxfId="354" priority="411">
      <formula xml:space="preserve"> AND(BQ94&gt;=5,EO94&lt;&gt;GetEquPower(C94,BK94, CQ94, FP94))</formula>
    </cfRule>
  </conditionalFormatting>
  <conditionalFormatting sqref="EP94">
    <cfRule type="expression" dxfId="353" priority="412">
      <formula>AND(BQ94&gt;=6,EP94&lt;&gt;0, GetEquPower(C94,BK94, CR94, FP94)=0)</formula>
    </cfRule>
    <cfRule type="expression" dxfId="352" priority="413">
      <formula xml:space="preserve"> AND(BQ94&gt;=6,EP94&lt;&gt;GetEquPower(C94,BK94, CR94, FP94))</formula>
    </cfRule>
  </conditionalFormatting>
  <conditionalFormatting sqref="EV94">
    <cfRule type="expression" dxfId="351" priority="414">
      <formula>AND(BR94&gt;=5,EV94&lt;&gt;0, GetEquPower(C94,BL94, CW94, FQ94)=0)</formula>
    </cfRule>
    <cfRule type="expression" dxfId="350" priority="415">
      <formula>AND(BR94&gt;=5,EV94&lt;&gt;GetEquPower(C94,BL94, CW94, FQ94))</formula>
    </cfRule>
  </conditionalFormatting>
  <conditionalFormatting sqref="EW94">
    <cfRule type="expression" dxfId="349" priority="416">
      <formula>AND(BR94&gt;=6,EW94&lt;&gt;0, GetEquPower(C94,BL94, CX94, FQ94)=0)</formula>
    </cfRule>
    <cfRule type="expression" dxfId="348" priority="417">
      <formula>AND(BR94&gt;=6,EW94&lt;&gt;GetEquPower(C94,BL94, CX94, FQ94))</formula>
    </cfRule>
  </conditionalFormatting>
  <conditionalFormatting sqref="FC94">
    <cfRule type="expression" dxfId="347" priority="418">
      <formula>AND(BS94&gt;=5,FC94&lt;&gt;0, GetEquPower(C94,BM94, DC94, FR94)=0)</formula>
    </cfRule>
    <cfRule type="expression" dxfId="346" priority="419">
      <formula>AND(BS94&gt;=5,FC94&lt;&gt;GetEquPower(C94,BM94, DC94, FR94))</formula>
    </cfRule>
  </conditionalFormatting>
  <conditionalFormatting sqref="FD94">
    <cfRule type="expression" dxfId="345" priority="420">
      <formula>AND(BS94&gt;=6,FD94&lt;&gt;0, GetEquPower(C94,BM94, DD94, FR94)=0)</formula>
    </cfRule>
    <cfRule type="expression" dxfId="344" priority="421">
      <formula>AND(BS94&gt;=6,FD94&lt;&gt;GetEquPower(C94,BM94, DD94, FR94))</formula>
    </cfRule>
  </conditionalFormatting>
  <conditionalFormatting sqref="FJ94">
    <cfRule type="expression" dxfId="343" priority="422">
      <formula>AND(BT94&gt;=5,FJ94&lt;&gt;0, GetEquPower(C94,BN94, DI94, FS94)=0)</formula>
    </cfRule>
    <cfRule type="expression" dxfId="342" priority="423">
      <formula>AND(BT94&gt;=5,FJ94&lt;&gt;GetEquPower(C94,BN94, DI94, FS94))</formula>
    </cfRule>
  </conditionalFormatting>
  <conditionalFormatting sqref="FK94">
    <cfRule type="expression" dxfId="341" priority="424">
      <formula>AND(BT94&gt;=6,FK94&lt;&gt;0, GetEquPower(C94,BN94, DJ94, FS94)=0)</formula>
    </cfRule>
    <cfRule type="expression" dxfId="340" priority="425">
      <formula>AND(BT94&gt;=6,FK94&lt;&gt;GetEquPower(C94,BN94, DJ94, FS94))</formula>
    </cfRule>
  </conditionalFormatting>
  <conditionalFormatting sqref="F95">
    <cfRule type="expression" dxfId="339" priority="268">
      <formula>F95&lt;&gt;RIGHT(SUBSTITUTE(E95,".",""),LEN(F95))</formula>
    </cfRule>
  </conditionalFormatting>
  <conditionalFormatting sqref="X95">
    <cfRule type="expression" dxfId="338" priority="262">
      <formula xml:space="preserve"> NOT(ISLOGICAL($X$2))</formula>
    </cfRule>
    <cfRule type="expression" dxfId="337" priority="267">
      <formula>AND(X95=TRUE,W95=FALSE)</formula>
    </cfRule>
  </conditionalFormatting>
  <conditionalFormatting sqref="Y95">
    <cfRule type="expression" dxfId="336" priority="266">
      <formula>OR(AND(X95=FALSE,INT(Y95)&gt;0),AND(X95=TRUE,INT(Y95)&lt;=0))</formula>
    </cfRule>
  </conditionalFormatting>
  <conditionalFormatting sqref="AA95">
    <cfRule type="expression" dxfId="335" priority="265">
      <formula>AND(Z95=FALSE,AA95&gt;0)</formula>
    </cfRule>
  </conditionalFormatting>
  <conditionalFormatting sqref="BV95:HY95">
    <cfRule type="containsErrors" dxfId="334" priority="264">
      <formula>ISERROR(BV95)</formula>
    </cfRule>
  </conditionalFormatting>
  <conditionalFormatting sqref="W95">
    <cfRule type="expression" dxfId="333" priority="263">
      <formula xml:space="preserve"> NOT(ISLOGICAL(W95))</formula>
    </cfRule>
  </conditionalFormatting>
  <conditionalFormatting sqref="Z95">
    <cfRule type="expression" dxfId="332" priority="261">
      <formula>NOT(ISLOGICAL($Z$2))</formula>
    </cfRule>
  </conditionalFormatting>
  <conditionalFormatting sqref="AB95">
    <cfRule type="expression" dxfId="331" priority="260">
      <formula>NOT(ISLOGICAL($AB$2))</formula>
    </cfRule>
  </conditionalFormatting>
  <conditionalFormatting sqref="AC95">
    <cfRule type="expression" dxfId="330" priority="259">
      <formula>NOT(ISLOGICAL($AC$2))</formula>
    </cfRule>
  </conditionalFormatting>
  <conditionalFormatting sqref="B95:BU95">
    <cfRule type="containsErrors" dxfId="329" priority="258">
      <formula>ISERROR(B95)</formula>
    </cfRule>
  </conditionalFormatting>
  <conditionalFormatting sqref="I95">
    <cfRule type="expression" dxfId="328" priority="257">
      <formula>NOT(ISNUMBER($I$2))</formula>
    </cfRule>
  </conditionalFormatting>
  <conditionalFormatting sqref="D95">
    <cfRule type="expression" dxfId="327" priority="256">
      <formula>ISBLANK($D$2)</formula>
    </cfRule>
  </conditionalFormatting>
  <conditionalFormatting sqref="DW95">
    <cfRule type="expression" dxfId="326" priority="269">
      <formula>AND(BO95&gt;=1,DW95&lt;&gt;0, GetEquPower(C95,BI95, CA95, FN95)=0)</formula>
    </cfRule>
    <cfRule type="expression" dxfId="325" priority="270">
      <formula>AND(BO95&gt;=1,DW95&lt;&gt;GetEquPower(C95,BI95, CA95, FN95))</formula>
    </cfRule>
  </conditionalFormatting>
  <conditionalFormatting sqref="DX95">
    <cfRule type="expression" dxfId="324" priority="271">
      <formula>AND(BO95&gt;=2,DX95&lt;&gt;0, GetEquPower(C95,BI95, CB95, FN95)=0)</formula>
    </cfRule>
    <cfRule type="expression" dxfId="323" priority="272">
      <formula>AND(BO95&gt;=2,DX95&lt;&gt;GetEquPower(C95,BI95, CB95, FN95))</formula>
    </cfRule>
  </conditionalFormatting>
  <conditionalFormatting sqref="DY95">
    <cfRule type="expression" dxfId="322" priority="273">
      <formula>AND(BO95&gt;=3,DY95&lt;&gt;0, GetEquPower(C95,BI95, CC95, FN95)=0)</formula>
    </cfRule>
    <cfRule type="expression" dxfId="321" priority="274">
      <formula>AND(BO95&gt;=3,DY95&lt;&gt;GetEquPower(C95,BI95, CC95, FN95))</formula>
    </cfRule>
  </conditionalFormatting>
  <conditionalFormatting sqref="ED95">
    <cfRule type="expression" dxfId="320" priority="275">
      <formula>AND(BP95&gt;=1,ED95&lt;&gt;0, GetEquPower(C95,BJ95, CG95, FO95)=0)</formula>
    </cfRule>
    <cfRule type="expression" dxfId="319" priority="276">
      <formula>AND(BP95&gt;=1,ED95&lt;&gt;GetEquPower(C95,BJ95, CG95, FO95))</formula>
    </cfRule>
  </conditionalFormatting>
  <conditionalFormatting sqref="EE95">
    <cfRule type="expression" dxfId="318" priority="277">
      <formula>AND(BP95&gt;=2,EE95&lt;&gt;0, GetEquPower(C95,BJ95, CH95, FO95)=0)</formula>
    </cfRule>
    <cfRule type="expression" dxfId="317" priority="278">
      <formula>AND(BP95&gt;=2,EE95&lt;&gt;GetEquPower(C95,BJ95, CH95, FO95))</formula>
    </cfRule>
  </conditionalFormatting>
  <conditionalFormatting sqref="EF95">
    <cfRule type="expression" dxfId="316" priority="279">
      <formula>AND(BP95&gt;=3,EF95&lt;&gt;0, GetEquPower(C95,BJ95, CI95, FO95)=0)</formula>
    </cfRule>
    <cfRule type="expression" dxfId="315" priority="280">
      <formula>AND(BP95&gt;=3,EF95&lt;&gt;GetEquPower(C95,BJ95, CI95, FO95))</formula>
    </cfRule>
  </conditionalFormatting>
  <conditionalFormatting sqref="EK95">
    <cfRule type="expression" dxfId="314" priority="281">
      <formula>AND(BQ95&gt;=1,EK95&lt;&gt;0, GetEquPower(C95,BK95, CM95, FP95)=0)</formula>
    </cfRule>
    <cfRule type="expression" dxfId="313" priority="282">
      <formula>AND(BQ95&gt;=1,EK95&lt;&gt;GetEquPower(C95,BK95, CM95, FP95))</formula>
    </cfRule>
  </conditionalFormatting>
  <conditionalFormatting sqref="EL95">
    <cfRule type="expression" dxfId="312" priority="283">
      <formula>AND(BQ95&gt;=2,EL95&lt;&gt;0, GetEquPower(C95,BK95, CN95, FP95)=0)</formula>
    </cfRule>
    <cfRule type="expression" dxfId="311" priority="284">
      <formula xml:space="preserve"> AND(BQ95&gt;=2,EL95&lt;&gt;GetEquPower(C95,BK95, CN95, FP95))</formula>
    </cfRule>
  </conditionalFormatting>
  <conditionalFormatting sqref="EM95">
    <cfRule type="expression" dxfId="310" priority="285">
      <formula>AND(BQ95&gt;=3,EM95&lt;&gt;0, GetEquPower(C95,BK95, CO95, FP95)=0)</formula>
    </cfRule>
    <cfRule type="expression" dxfId="309" priority="286">
      <formula xml:space="preserve"> AND(BQ95&gt;=3,EM95&lt;&gt;GetEquPower(C95,BK95, CO95, FP95))</formula>
    </cfRule>
  </conditionalFormatting>
  <conditionalFormatting sqref="ER95">
    <cfRule type="expression" dxfId="308" priority="287">
      <formula>AND(BR95&gt;=1,ER95&lt;&gt;0, GetEquPower(C95,BL95, CS95, FQ95)=0)</formula>
    </cfRule>
    <cfRule type="expression" dxfId="307" priority="288">
      <formula>AND(BR95&gt;=1,ER95&lt;&gt;GetEquPower(C95,BL95, CS95, FQ95))</formula>
    </cfRule>
  </conditionalFormatting>
  <conditionalFormatting sqref="ES95">
    <cfRule type="expression" dxfId="306" priority="289">
      <formula>AND(BR95&gt;=2,ES95&lt;&gt;0, GetEquPower(C95,BL95, CT95, FQ95)=0)</formula>
    </cfRule>
    <cfRule type="expression" dxfId="305" priority="290">
      <formula>AND(BR95&gt;=2,ES95&lt;&gt;GetEquPower(C95,BL95, CT95, FQ95))</formula>
    </cfRule>
  </conditionalFormatting>
  <conditionalFormatting sqref="ET95">
    <cfRule type="expression" dxfId="304" priority="291">
      <formula>AND(BR95&gt;=3,ET95&lt;&gt;0, GetEquPower(C95,BL95, CU95, FQ95)=0)</formula>
    </cfRule>
    <cfRule type="expression" dxfId="303" priority="292">
      <formula>AND(BR95&gt;=3,ET95&lt;&gt;GetEquPower(C95,BL95, CU95, FQ95))</formula>
    </cfRule>
  </conditionalFormatting>
  <conditionalFormatting sqref="EY95">
    <cfRule type="expression" dxfId="302" priority="293">
      <formula>AND(BS95&gt;=1,EY95&lt;&gt;0, GetEquPower(C95,BM95, CY95, FR95)=0)</formula>
    </cfRule>
    <cfRule type="expression" dxfId="301" priority="294">
      <formula>AND(BS95&gt;=1,EY95&lt;&gt;GetEquPower(C95,BM95, CY95, FR95))</formula>
    </cfRule>
  </conditionalFormatting>
  <conditionalFormatting sqref="EZ95">
    <cfRule type="expression" dxfId="300" priority="295">
      <formula>AND(BS95&gt;=2,EZ95&lt;&gt;0, GetEquPower(C95,BM95, CZ95, FR95)=0)</formula>
    </cfRule>
    <cfRule type="expression" dxfId="299" priority="296">
      <formula>AND(BS95&gt;=2,EZ95&lt;&gt;GetEquPower(C95,BM95, CZ95, FR95))</formula>
    </cfRule>
  </conditionalFormatting>
  <conditionalFormatting sqref="FA95">
    <cfRule type="expression" dxfId="298" priority="297">
      <formula>AND(BS95&gt;=3,FA95&lt;&gt;0, GetEquPower(C95,BM95, DA95, FR95)=0)</formula>
    </cfRule>
    <cfRule type="expression" dxfId="297" priority="298">
      <formula>AND(BS95&gt;=3,FA95&lt;&gt;GetEquPower(C95,BM95, DA95, FR95))</formula>
    </cfRule>
  </conditionalFormatting>
  <conditionalFormatting sqref="FF95">
    <cfRule type="expression" dxfId="296" priority="299">
      <formula>AND(BT95&gt;=1,FF95&lt;&gt;0, GetEquPower(C95,BN95, DE95, FS95)=0)</formula>
    </cfRule>
    <cfRule type="expression" dxfId="295" priority="300">
      <formula>AND(BT95&gt;=1,FF95&lt;&gt;GetEquPower(C95,BN95, DE95, FS95))</formula>
    </cfRule>
  </conditionalFormatting>
  <conditionalFormatting sqref="FG95">
    <cfRule type="expression" dxfId="294" priority="301">
      <formula>AND(BT95&gt;=2,FG95&lt;&gt;0, GetEquPower(C95,BN95, DF95, FS95)=0)</formula>
    </cfRule>
    <cfRule type="expression" dxfId="293" priority="302">
      <formula>AND(BT95&gt;=2,FG95&lt;&gt;GetEquPower(C95,BN95, DF95, FS95))</formula>
    </cfRule>
  </conditionalFormatting>
  <conditionalFormatting sqref="FH95">
    <cfRule type="expression" dxfId="292" priority="303">
      <formula>AND(BT95&gt;=3,FH95&lt;&gt;0, GetEquPower(C95,BN95, DG95, FS95)=0)</formula>
    </cfRule>
    <cfRule type="expression" dxfId="291" priority="304">
      <formula>AND(BT95&gt;=3,FH95&lt;&gt;GetEquPower(C95,BN95, DG95, FS95))</formula>
    </cfRule>
  </conditionalFormatting>
  <conditionalFormatting sqref="DZ95">
    <cfRule type="expression" dxfId="290" priority="305">
      <formula>AND(BO95&gt;=4,DZ95&lt;&gt;0, GetEquPower(C95,BI95, CD95, FN95)=0)</formula>
    </cfRule>
    <cfRule type="expression" dxfId="289" priority="306">
      <formula>AND(BO95&gt;=4, DZ95&lt;&gt;GetEquPower(C95,BI95, CD95, FN95))</formula>
    </cfRule>
  </conditionalFormatting>
  <conditionalFormatting sqref="EG95">
    <cfRule type="expression" dxfId="288" priority="307">
      <formula>AND(BP95&gt;=4,EG95&lt;&gt;0, GetEquPower(C95,BJ95, CJ95, FO95)=0)</formula>
    </cfRule>
    <cfRule type="expression" dxfId="287" priority="308">
      <formula>AND(BP95&gt;=4,EG95&lt;&gt;GetEquPower(C95,BJ95, CJ95, FO95))</formula>
    </cfRule>
  </conditionalFormatting>
  <conditionalFormatting sqref="EN95">
    <cfRule type="expression" dxfId="286" priority="309">
      <formula>AND(BQ95&gt;=4,EN95&lt;&gt;0, GetEquPower(C95,BK95, CP95, FP95)=0)</formula>
    </cfRule>
    <cfRule type="expression" dxfId="285" priority="310">
      <formula xml:space="preserve"> AND(BQ95&gt;=4,EN95&lt;&gt;GetEquPower(C95,BK95, CP95, FP95))</formula>
    </cfRule>
  </conditionalFormatting>
  <conditionalFormatting sqref="EU95">
    <cfRule type="expression" dxfId="284" priority="311">
      <formula>AND(BR95&gt;=4,EU95&lt;&gt;0, GetEquPower(C95,BL95, CV95, FQ95)=0)</formula>
    </cfRule>
    <cfRule type="expression" dxfId="283" priority="312">
      <formula>AND(BR95&gt;=4,EU95&lt;&gt;GetEquPower(C95,BL95, CV95, FQ95))</formula>
    </cfRule>
  </conditionalFormatting>
  <conditionalFormatting sqref="FB95">
    <cfRule type="expression" dxfId="282" priority="313">
      <formula>AND(BS95&gt;=4,FB95&lt;&gt;0, GetEquPower(C95,BM95, DB95, FR95)=0)</formula>
    </cfRule>
    <cfRule type="expression" dxfId="281" priority="314">
      <formula>AND(BS95&gt;=4,FB95&lt;&gt;GetEquPower(C95,BM95, DB95, FR95))</formula>
    </cfRule>
  </conditionalFormatting>
  <conditionalFormatting sqref="FI95">
    <cfRule type="expression" dxfId="280" priority="315">
      <formula>AND(BT95&gt;=4,FI95&lt;&gt;0, GetEquPower(C95,BN95, DH95, FS95)=0)</formula>
    </cfRule>
    <cfRule type="expression" dxfId="279" priority="316">
      <formula>AND(BT95&gt;=4,FI95&lt;&gt;GetEquPower(C95,BN95, DH95, FS95))</formula>
    </cfRule>
  </conditionalFormatting>
  <conditionalFormatting sqref="EA95">
    <cfRule type="expression" dxfId="278" priority="317">
      <formula>AND(BO95&gt;=5,EA95&lt;&gt;0, GetEquPower(C95,BI95, CE95, FN95)=0)</formula>
    </cfRule>
    <cfRule type="expression" dxfId="277" priority="318">
      <formula>AND(BO95&gt;=5, EA95&lt;&gt;GetEquPower(C95,BI95, CE95, FN95))</formula>
    </cfRule>
  </conditionalFormatting>
  <conditionalFormatting sqref="EB95">
    <cfRule type="expression" dxfId="276" priority="319">
      <formula>AND(BO95&gt;=6,EB95&lt;&gt;0, GetEquPower(C95,BI95, CF95, FN95)=0)</formula>
    </cfRule>
    <cfRule type="expression" dxfId="275" priority="320">
      <formula>AND(BO95&gt;=6, EB95&lt;&gt;GetEquPower(C95,BI95, CF95, FN95))</formula>
    </cfRule>
  </conditionalFormatting>
  <conditionalFormatting sqref="EH95">
    <cfRule type="expression" dxfId="274" priority="321">
      <formula>AND(BP95&gt;=5,EH95&lt;&gt;0, GetEquPower(C95,BJ95, CK95, FO95)=0)</formula>
    </cfRule>
    <cfRule type="expression" dxfId="273" priority="322">
      <formula>AND(BP95&gt;=5,EH95&lt;&gt;GetEquPower(C95,BJ95, CK95, FO95))</formula>
    </cfRule>
  </conditionalFormatting>
  <conditionalFormatting sqref="EI95">
    <cfRule type="expression" dxfId="272" priority="323">
      <formula>AND(BP95&gt;=6,EI95&lt;&gt;0, GetEquPower(C95,BJ95, CL95, FO95)=0)</formula>
    </cfRule>
    <cfRule type="expression" dxfId="271" priority="324">
      <formula>AND(BP95&gt;=6,EI95&lt;&gt;GetEquPower(C95,BJ95, CL95, FO95))</formula>
    </cfRule>
  </conditionalFormatting>
  <conditionalFormatting sqref="EO95">
    <cfRule type="expression" dxfId="270" priority="325">
      <formula>AND(BQ95&gt;=5,EO95&lt;&gt;0, GetEquPower(C95,BK95, CQ95, FP95)=0)</formula>
    </cfRule>
    <cfRule type="expression" dxfId="269" priority="326">
      <formula xml:space="preserve"> AND(BQ95&gt;=5,EO95&lt;&gt;GetEquPower(C95,BK95, CQ95, FP95))</formula>
    </cfRule>
  </conditionalFormatting>
  <conditionalFormatting sqref="EP95">
    <cfRule type="expression" dxfId="268" priority="327">
      <formula>AND(BQ95&gt;=6,EP95&lt;&gt;0, GetEquPower(C95,BK95, CR95, FP95)=0)</formula>
    </cfRule>
    <cfRule type="expression" dxfId="267" priority="328">
      <formula xml:space="preserve"> AND(BQ95&gt;=6,EP95&lt;&gt;GetEquPower(C95,BK95, CR95, FP95))</formula>
    </cfRule>
  </conditionalFormatting>
  <conditionalFormatting sqref="EV95">
    <cfRule type="expression" dxfId="266" priority="329">
      <formula>AND(BR95&gt;=5,EV95&lt;&gt;0, GetEquPower(C95,BL95, CW95, FQ95)=0)</formula>
    </cfRule>
    <cfRule type="expression" dxfId="265" priority="330">
      <formula>AND(BR95&gt;=5,EV95&lt;&gt;GetEquPower(C95,BL95, CW95, FQ95))</formula>
    </cfRule>
  </conditionalFormatting>
  <conditionalFormatting sqref="EW95">
    <cfRule type="expression" dxfId="264" priority="331">
      <formula>AND(BR95&gt;=6,EW95&lt;&gt;0, GetEquPower(C95,BL95, CX95, FQ95)=0)</formula>
    </cfRule>
    <cfRule type="expression" dxfId="263" priority="332">
      <formula>AND(BR95&gt;=6,EW95&lt;&gt;GetEquPower(C95,BL95, CX95, FQ95))</formula>
    </cfRule>
  </conditionalFormatting>
  <conditionalFormatting sqref="FC95">
    <cfRule type="expression" dxfId="262" priority="333">
      <formula>AND(BS95&gt;=5,FC95&lt;&gt;0, GetEquPower(C95,BM95, DC95, FR95)=0)</formula>
    </cfRule>
    <cfRule type="expression" dxfId="261" priority="334">
      <formula>AND(BS95&gt;=5,FC95&lt;&gt;GetEquPower(C95,BM95, DC95, FR95))</formula>
    </cfRule>
  </conditionalFormatting>
  <conditionalFormatting sqref="FD95">
    <cfRule type="expression" dxfId="260" priority="335">
      <formula>AND(BS95&gt;=6,FD95&lt;&gt;0, GetEquPower(C95,BM95, DD95, FR95)=0)</formula>
    </cfRule>
    <cfRule type="expression" dxfId="259" priority="336">
      <formula>AND(BS95&gt;=6,FD95&lt;&gt;GetEquPower(C95,BM95, DD95, FR95))</formula>
    </cfRule>
  </conditionalFormatting>
  <conditionalFormatting sqref="FJ95">
    <cfRule type="expression" dxfId="258" priority="337">
      <formula>AND(BT95&gt;=5,FJ95&lt;&gt;0, GetEquPower(C95,BN95, DI95, FS95)=0)</formula>
    </cfRule>
    <cfRule type="expression" dxfId="257" priority="338">
      <formula>AND(BT95&gt;=5,FJ95&lt;&gt;GetEquPower(C95,BN95, DI95, FS95))</formula>
    </cfRule>
  </conditionalFormatting>
  <conditionalFormatting sqref="FK95">
    <cfRule type="expression" dxfId="256" priority="339">
      <formula>AND(BT95&gt;=6,FK95&lt;&gt;0, GetEquPower(C95,BN95, DJ95, FS95)=0)</formula>
    </cfRule>
    <cfRule type="expression" dxfId="255" priority="340">
      <formula>AND(BT95&gt;=6,FK95&lt;&gt;GetEquPower(C95,BN95, DJ95, FS95))</formula>
    </cfRule>
  </conditionalFormatting>
  <conditionalFormatting sqref="F96">
    <cfRule type="expression" dxfId="254" priority="183">
      <formula>F96&lt;&gt;RIGHT(SUBSTITUTE(E96,".",""),LEN(F96))</formula>
    </cfRule>
  </conditionalFormatting>
  <conditionalFormatting sqref="X96">
    <cfRule type="expression" dxfId="253" priority="177">
      <formula xml:space="preserve"> NOT(ISLOGICAL($X$2))</formula>
    </cfRule>
    <cfRule type="expression" dxfId="252" priority="182">
      <formula>AND(X96=TRUE,W96=FALSE)</formula>
    </cfRule>
  </conditionalFormatting>
  <conditionalFormatting sqref="Y96">
    <cfRule type="expression" dxfId="251" priority="181">
      <formula>OR(AND(X96=FALSE,INT(Y96)&gt;0),AND(X96=TRUE,INT(Y96)&lt;=0))</formula>
    </cfRule>
  </conditionalFormatting>
  <conditionalFormatting sqref="AA96">
    <cfRule type="expression" dxfId="250" priority="180">
      <formula>AND(Z96=FALSE,AA96&gt;0)</formula>
    </cfRule>
  </conditionalFormatting>
  <conditionalFormatting sqref="BV96:HY96">
    <cfRule type="containsErrors" dxfId="249" priority="179">
      <formula>ISERROR(BV96)</formula>
    </cfRule>
  </conditionalFormatting>
  <conditionalFormatting sqref="W96">
    <cfRule type="expression" dxfId="248" priority="178">
      <formula xml:space="preserve"> NOT(ISLOGICAL(W96))</formula>
    </cfRule>
  </conditionalFormatting>
  <conditionalFormatting sqref="Z96">
    <cfRule type="expression" dxfId="247" priority="176">
      <formula>NOT(ISLOGICAL($Z$2))</formula>
    </cfRule>
  </conditionalFormatting>
  <conditionalFormatting sqref="AB96">
    <cfRule type="expression" dxfId="246" priority="175">
      <formula>NOT(ISLOGICAL($AB$2))</formula>
    </cfRule>
  </conditionalFormatting>
  <conditionalFormatting sqref="AC96">
    <cfRule type="expression" dxfId="245" priority="174">
      <formula>NOT(ISLOGICAL($AC$2))</formula>
    </cfRule>
  </conditionalFormatting>
  <conditionalFormatting sqref="B96:BU96">
    <cfRule type="containsErrors" dxfId="244" priority="173">
      <formula>ISERROR(B96)</formula>
    </cfRule>
  </conditionalFormatting>
  <conditionalFormatting sqref="I96">
    <cfRule type="expression" dxfId="243" priority="172">
      <formula>NOT(ISNUMBER($I$2))</formula>
    </cfRule>
  </conditionalFormatting>
  <conditionalFormatting sqref="D96">
    <cfRule type="expression" dxfId="242" priority="171">
      <formula>ISBLANK($D$2)</formula>
    </cfRule>
  </conditionalFormatting>
  <conditionalFormatting sqref="DW96">
    <cfRule type="expression" dxfId="241" priority="184">
      <formula>AND(BO96&gt;=1,DW96&lt;&gt;0, GetEquPower(C96,BI96, CA96, FN96)=0)</formula>
    </cfRule>
    <cfRule type="expression" dxfId="240" priority="185">
      <formula>AND(BO96&gt;=1,DW96&lt;&gt;GetEquPower(C96,BI96, CA96, FN96))</formula>
    </cfRule>
  </conditionalFormatting>
  <conditionalFormatting sqref="DX96">
    <cfRule type="expression" dxfId="239" priority="186">
      <formula>AND(BO96&gt;=2,DX96&lt;&gt;0, GetEquPower(C96,BI96, CB96, FN96)=0)</formula>
    </cfRule>
    <cfRule type="expression" dxfId="238" priority="187">
      <formula>AND(BO96&gt;=2,DX96&lt;&gt;GetEquPower(C96,BI96, CB96, FN96))</formula>
    </cfRule>
  </conditionalFormatting>
  <conditionalFormatting sqref="DY96">
    <cfRule type="expression" dxfId="237" priority="188">
      <formula>AND(BO96&gt;=3,DY96&lt;&gt;0, GetEquPower(C96,BI96, CC96, FN96)=0)</formula>
    </cfRule>
    <cfRule type="expression" dxfId="236" priority="189">
      <formula>AND(BO96&gt;=3,DY96&lt;&gt;GetEquPower(C96,BI96, CC96, FN96))</formula>
    </cfRule>
  </conditionalFormatting>
  <conditionalFormatting sqref="ED96">
    <cfRule type="expression" dxfId="235" priority="190">
      <formula>AND(BP96&gt;=1,ED96&lt;&gt;0, GetEquPower(C96,BJ96, CG96, FO96)=0)</formula>
    </cfRule>
    <cfRule type="expression" dxfId="234" priority="191">
      <formula>AND(BP96&gt;=1,ED96&lt;&gt;GetEquPower(C96,BJ96, CG96, FO96))</formula>
    </cfRule>
  </conditionalFormatting>
  <conditionalFormatting sqref="EE96">
    <cfRule type="expression" dxfId="233" priority="192">
      <formula>AND(BP96&gt;=2,EE96&lt;&gt;0, GetEquPower(C96,BJ96, CH96, FO96)=0)</formula>
    </cfRule>
    <cfRule type="expression" dxfId="232" priority="193">
      <formula>AND(BP96&gt;=2,EE96&lt;&gt;GetEquPower(C96,BJ96, CH96, FO96))</formula>
    </cfRule>
  </conditionalFormatting>
  <conditionalFormatting sqref="EF96">
    <cfRule type="expression" dxfId="231" priority="194">
      <formula>AND(BP96&gt;=3,EF96&lt;&gt;0, GetEquPower(C96,BJ96, CI96, FO96)=0)</formula>
    </cfRule>
    <cfRule type="expression" dxfId="230" priority="195">
      <formula>AND(BP96&gt;=3,EF96&lt;&gt;GetEquPower(C96,BJ96, CI96, FO96))</formula>
    </cfRule>
  </conditionalFormatting>
  <conditionalFormatting sqref="EK96">
    <cfRule type="expression" dxfId="229" priority="196">
      <formula>AND(BQ96&gt;=1,EK96&lt;&gt;0, GetEquPower(C96,BK96, CM96, FP96)=0)</formula>
    </cfRule>
    <cfRule type="expression" dxfId="228" priority="197">
      <formula>AND(BQ96&gt;=1,EK96&lt;&gt;GetEquPower(C96,BK96, CM96, FP96))</formula>
    </cfRule>
  </conditionalFormatting>
  <conditionalFormatting sqref="EL96">
    <cfRule type="expression" dxfId="227" priority="198">
      <formula>AND(BQ96&gt;=2,EL96&lt;&gt;0, GetEquPower(C96,BK96, CN96, FP96)=0)</formula>
    </cfRule>
    <cfRule type="expression" dxfId="226" priority="199">
      <formula xml:space="preserve"> AND(BQ96&gt;=2,EL96&lt;&gt;GetEquPower(C96,BK96, CN96, FP96))</formula>
    </cfRule>
  </conditionalFormatting>
  <conditionalFormatting sqref="EM96">
    <cfRule type="expression" dxfId="225" priority="200">
      <formula>AND(BQ96&gt;=3,EM96&lt;&gt;0, GetEquPower(C96,BK96, CO96, FP96)=0)</formula>
    </cfRule>
    <cfRule type="expression" dxfId="224" priority="201">
      <formula xml:space="preserve"> AND(BQ96&gt;=3,EM96&lt;&gt;GetEquPower(C96,BK96, CO96, FP96))</formula>
    </cfRule>
  </conditionalFormatting>
  <conditionalFormatting sqref="ER96">
    <cfRule type="expression" dxfId="223" priority="202">
      <formula>AND(BR96&gt;=1,ER96&lt;&gt;0, GetEquPower(C96,BL96, CS96, FQ96)=0)</formula>
    </cfRule>
    <cfRule type="expression" dxfId="222" priority="203">
      <formula>AND(BR96&gt;=1,ER96&lt;&gt;GetEquPower(C96,BL96, CS96, FQ96))</formula>
    </cfRule>
  </conditionalFormatting>
  <conditionalFormatting sqref="ES96">
    <cfRule type="expression" dxfId="221" priority="204">
      <formula>AND(BR96&gt;=2,ES96&lt;&gt;0, GetEquPower(C96,BL96, CT96, FQ96)=0)</formula>
    </cfRule>
    <cfRule type="expression" dxfId="220" priority="205">
      <formula>AND(BR96&gt;=2,ES96&lt;&gt;GetEquPower(C96,BL96, CT96, FQ96))</formula>
    </cfRule>
  </conditionalFormatting>
  <conditionalFormatting sqref="ET96">
    <cfRule type="expression" dxfId="219" priority="206">
      <formula>AND(BR96&gt;=3,ET96&lt;&gt;0, GetEquPower(C96,BL96, CU96, FQ96)=0)</formula>
    </cfRule>
    <cfRule type="expression" dxfId="218" priority="207">
      <formula>AND(BR96&gt;=3,ET96&lt;&gt;GetEquPower(C96,BL96, CU96, FQ96))</formula>
    </cfRule>
  </conditionalFormatting>
  <conditionalFormatting sqref="EY96">
    <cfRule type="expression" dxfId="217" priority="208">
      <formula>AND(BS96&gt;=1,EY96&lt;&gt;0, GetEquPower(C96,BM96, CY96, FR96)=0)</formula>
    </cfRule>
    <cfRule type="expression" dxfId="216" priority="209">
      <formula>AND(BS96&gt;=1,EY96&lt;&gt;GetEquPower(C96,BM96, CY96, FR96))</formula>
    </cfRule>
  </conditionalFormatting>
  <conditionalFormatting sqref="EZ96">
    <cfRule type="expression" dxfId="215" priority="210">
      <formula>AND(BS96&gt;=2,EZ96&lt;&gt;0, GetEquPower(C96,BM96, CZ96, FR96)=0)</formula>
    </cfRule>
    <cfRule type="expression" dxfId="214" priority="211">
      <formula>AND(BS96&gt;=2,EZ96&lt;&gt;GetEquPower(C96,BM96, CZ96, FR96))</formula>
    </cfRule>
  </conditionalFormatting>
  <conditionalFormatting sqref="FA96">
    <cfRule type="expression" dxfId="213" priority="212">
      <formula>AND(BS96&gt;=3,FA96&lt;&gt;0, GetEquPower(C96,BM96, DA96, FR96)=0)</formula>
    </cfRule>
    <cfRule type="expression" dxfId="212" priority="213">
      <formula>AND(BS96&gt;=3,FA96&lt;&gt;GetEquPower(C96,BM96, DA96, FR96))</formula>
    </cfRule>
  </conditionalFormatting>
  <conditionalFormatting sqref="FF96">
    <cfRule type="expression" dxfId="211" priority="214">
      <formula>AND(BT96&gt;=1,FF96&lt;&gt;0, GetEquPower(C96,BN96, DE96, FS96)=0)</formula>
    </cfRule>
    <cfRule type="expression" dxfId="210" priority="215">
      <formula>AND(BT96&gt;=1,FF96&lt;&gt;GetEquPower(C96,BN96, DE96, FS96))</formula>
    </cfRule>
  </conditionalFormatting>
  <conditionalFormatting sqref="FG96">
    <cfRule type="expression" dxfId="209" priority="216">
      <formula>AND(BT96&gt;=2,FG96&lt;&gt;0, GetEquPower(C96,BN96, DF96, FS96)=0)</formula>
    </cfRule>
    <cfRule type="expression" dxfId="208" priority="217">
      <formula>AND(BT96&gt;=2,FG96&lt;&gt;GetEquPower(C96,BN96, DF96, FS96))</formula>
    </cfRule>
  </conditionalFormatting>
  <conditionalFormatting sqref="FH96">
    <cfRule type="expression" dxfId="207" priority="218">
      <formula>AND(BT96&gt;=3,FH96&lt;&gt;0, GetEquPower(C96,BN96, DG96, FS96)=0)</formula>
    </cfRule>
    <cfRule type="expression" dxfId="206" priority="219">
      <formula>AND(BT96&gt;=3,FH96&lt;&gt;GetEquPower(C96,BN96, DG96, FS96))</formula>
    </cfRule>
  </conditionalFormatting>
  <conditionalFormatting sqref="DZ96">
    <cfRule type="expression" dxfId="205" priority="220">
      <formula>AND(BO96&gt;=4,DZ96&lt;&gt;0, GetEquPower(C96,BI96, CD96, FN96)=0)</formula>
    </cfRule>
    <cfRule type="expression" dxfId="204" priority="221">
      <formula>AND(BO96&gt;=4, DZ96&lt;&gt;GetEquPower(C96,BI96, CD96, FN96))</formula>
    </cfRule>
  </conditionalFormatting>
  <conditionalFormatting sqref="EG96">
    <cfRule type="expression" dxfId="203" priority="222">
      <formula>AND(BP96&gt;=4,EG96&lt;&gt;0, GetEquPower(C96,BJ96, CJ96, FO96)=0)</formula>
    </cfRule>
    <cfRule type="expression" dxfId="202" priority="223">
      <formula>AND(BP96&gt;=4,EG96&lt;&gt;GetEquPower(C96,BJ96, CJ96, FO96))</formula>
    </cfRule>
  </conditionalFormatting>
  <conditionalFormatting sqref="EN96">
    <cfRule type="expression" dxfId="201" priority="224">
      <formula>AND(BQ96&gt;=4,EN96&lt;&gt;0, GetEquPower(C96,BK96, CP96, FP96)=0)</formula>
    </cfRule>
    <cfRule type="expression" dxfId="200" priority="225">
      <formula xml:space="preserve"> AND(BQ96&gt;=4,EN96&lt;&gt;GetEquPower(C96,BK96, CP96, FP96))</formula>
    </cfRule>
  </conditionalFormatting>
  <conditionalFormatting sqref="EU96">
    <cfRule type="expression" dxfId="199" priority="226">
      <formula>AND(BR96&gt;=4,EU96&lt;&gt;0, GetEquPower(C96,BL96, CV96, FQ96)=0)</formula>
    </cfRule>
    <cfRule type="expression" dxfId="198" priority="227">
      <formula>AND(BR96&gt;=4,EU96&lt;&gt;GetEquPower(C96,BL96, CV96, FQ96))</formula>
    </cfRule>
  </conditionalFormatting>
  <conditionalFormatting sqref="FB96">
    <cfRule type="expression" dxfId="197" priority="228">
      <formula>AND(BS96&gt;=4,FB96&lt;&gt;0, GetEquPower(C96,BM96, DB96, FR96)=0)</formula>
    </cfRule>
    <cfRule type="expression" dxfId="196" priority="229">
      <formula>AND(BS96&gt;=4,FB96&lt;&gt;GetEquPower(C96,BM96, DB96, FR96))</formula>
    </cfRule>
  </conditionalFormatting>
  <conditionalFormatting sqref="FI96">
    <cfRule type="expression" dxfId="195" priority="230">
      <formula>AND(BT96&gt;=4,FI96&lt;&gt;0, GetEquPower(C96,BN96, DH96, FS96)=0)</formula>
    </cfRule>
    <cfRule type="expression" dxfId="194" priority="231">
      <formula>AND(BT96&gt;=4,FI96&lt;&gt;GetEquPower(C96,BN96, DH96, FS96))</formula>
    </cfRule>
  </conditionalFormatting>
  <conditionalFormatting sqref="EA96">
    <cfRule type="expression" dxfId="193" priority="232">
      <formula>AND(BO96&gt;=5,EA96&lt;&gt;0, GetEquPower(C96,BI96, CE96, FN96)=0)</formula>
    </cfRule>
    <cfRule type="expression" dxfId="192" priority="233">
      <formula>AND(BO96&gt;=5, EA96&lt;&gt;GetEquPower(C96,BI96, CE96, FN96))</formula>
    </cfRule>
  </conditionalFormatting>
  <conditionalFormatting sqref="EB96">
    <cfRule type="expression" dxfId="191" priority="234">
      <formula>AND(BO96&gt;=6,EB96&lt;&gt;0, GetEquPower(C96,BI96, CF96, FN96)=0)</formula>
    </cfRule>
    <cfRule type="expression" dxfId="190" priority="235">
      <formula>AND(BO96&gt;=6, EB96&lt;&gt;GetEquPower(C96,BI96, CF96, FN96))</formula>
    </cfRule>
  </conditionalFormatting>
  <conditionalFormatting sqref="EH96">
    <cfRule type="expression" dxfId="189" priority="236">
      <formula>AND(BP96&gt;=5,EH96&lt;&gt;0, GetEquPower(C96,BJ96, CK96, FO96)=0)</formula>
    </cfRule>
    <cfRule type="expression" dxfId="188" priority="237">
      <formula>AND(BP96&gt;=5,EH96&lt;&gt;GetEquPower(C96,BJ96, CK96, FO96))</formula>
    </cfRule>
  </conditionalFormatting>
  <conditionalFormatting sqref="EI96">
    <cfRule type="expression" dxfId="187" priority="238">
      <formula>AND(BP96&gt;=6,EI96&lt;&gt;0, GetEquPower(C96,BJ96, CL96, FO96)=0)</formula>
    </cfRule>
    <cfRule type="expression" dxfId="186" priority="239">
      <formula>AND(BP96&gt;=6,EI96&lt;&gt;GetEquPower(C96,BJ96, CL96, FO96))</formula>
    </cfRule>
  </conditionalFormatting>
  <conditionalFormatting sqref="EO96">
    <cfRule type="expression" dxfId="185" priority="240">
      <formula>AND(BQ96&gt;=5,EO96&lt;&gt;0, GetEquPower(C96,BK96, CQ96, FP96)=0)</formula>
    </cfRule>
    <cfRule type="expression" dxfId="184" priority="241">
      <formula xml:space="preserve"> AND(BQ96&gt;=5,EO96&lt;&gt;GetEquPower(C96,BK96, CQ96, FP96))</formula>
    </cfRule>
  </conditionalFormatting>
  <conditionalFormatting sqref="EP96">
    <cfRule type="expression" dxfId="183" priority="242">
      <formula>AND(BQ96&gt;=6,EP96&lt;&gt;0, GetEquPower(C96,BK96, CR96, FP96)=0)</formula>
    </cfRule>
    <cfRule type="expression" dxfId="182" priority="243">
      <formula xml:space="preserve"> AND(BQ96&gt;=6,EP96&lt;&gt;GetEquPower(C96,BK96, CR96, FP96))</formula>
    </cfRule>
  </conditionalFormatting>
  <conditionalFormatting sqref="EV96">
    <cfRule type="expression" dxfId="181" priority="244">
      <formula>AND(BR96&gt;=5,EV96&lt;&gt;0, GetEquPower(C96,BL96, CW96, FQ96)=0)</formula>
    </cfRule>
    <cfRule type="expression" dxfId="180" priority="245">
      <formula>AND(BR96&gt;=5,EV96&lt;&gt;GetEquPower(C96,BL96, CW96, FQ96))</formula>
    </cfRule>
  </conditionalFormatting>
  <conditionalFormatting sqref="EW96">
    <cfRule type="expression" dxfId="179" priority="246">
      <formula>AND(BR96&gt;=6,EW96&lt;&gt;0, GetEquPower(C96,BL96, CX96, FQ96)=0)</formula>
    </cfRule>
    <cfRule type="expression" dxfId="178" priority="247">
      <formula>AND(BR96&gt;=6,EW96&lt;&gt;GetEquPower(C96,BL96, CX96, FQ96))</formula>
    </cfRule>
  </conditionalFormatting>
  <conditionalFormatting sqref="FC96">
    <cfRule type="expression" dxfId="177" priority="248">
      <formula>AND(BS96&gt;=5,FC96&lt;&gt;0, GetEquPower(C96,BM96, DC96, FR96)=0)</formula>
    </cfRule>
    <cfRule type="expression" dxfId="176" priority="249">
      <formula>AND(BS96&gt;=5,FC96&lt;&gt;GetEquPower(C96,BM96, DC96, FR96))</formula>
    </cfRule>
  </conditionalFormatting>
  <conditionalFormatting sqref="FD96">
    <cfRule type="expression" dxfId="175" priority="250">
      <formula>AND(BS96&gt;=6,FD96&lt;&gt;0, GetEquPower(C96,BM96, DD96, FR96)=0)</formula>
    </cfRule>
    <cfRule type="expression" dxfId="174" priority="251">
      <formula>AND(BS96&gt;=6,FD96&lt;&gt;GetEquPower(C96,BM96, DD96, FR96))</formula>
    </cfRule>
  </conditionalFormatting>
  <conditionalFormatting sqref="FJ96">
    <cfRule type="expression" dxfId="173" priority="252">
      <formula>AND(BT96&gt;=5,FJ96&lt;&gt;0, GetEquPower(C96,BN96, DI96, FS96)=0)</formula>
    </cfRule>
    <cfRule type="expression" dxfId="172" priority="253">
      <formula>AND(BT96&gt;=5,FJ96&lt;&gt;GetEquPower(C96,BN96, DI96, FS96))</formula>
    </cfRule>
  </conditionalFormatting>
  <conditionalFormatting sqref="FK96">
    <cfRule type="expression" dxfId="171" priority="254">
      <formula>AND(BT96&gt;=6,FK96&lt;&gt;0, GetEquPower(C96,BN96, DJ96, FS96)=0)</formula>
    </cfRule>
    <cfRule type="expression" dxfId="170" priority="255">
      <formula>AND(BT96&gt;=6,FK96&lt;&gt;GetEquPower(C96,BN96, DJ96, FS96))</formula>
    </cfRule>
  </conditionalFormatting>
  <conditionalFormatting sqref="F97">
    <cfRule type="expression" dxfId="169" priority="98">
      <formula>F97&lt;&gt;RIGHT(SUBSTITUTE(E97,".",""),LEN(F97))</formula>
    </cfRule>
  </conditionalFormatting>
  <conditionalFormatting sqref="X97">
    <cfRule type="expression" dxfId="168" priority="92">
      <formula xml:space="preserve"> NOT(ISLOGICAL($X$2))</formula>
    </cfRule>
    <cfRule type="expression" dxfId="167" priority="97">
      <formula>AND(X97=TRUE,W97=FALSE)</formula>
    </cfRule>
  </conditionalFormatting>
  <conditionalFormatting sqref="Y97">
    <cfRule type="expression" dxfId="166" priority="96">
      <formula>OR(AND(X97=FALSE,INT(Y97)&gt;0),AND(X97=TRUE,INT(Y97)&lt;=0))</formula>
    </cfRule>
  </conditionalFormatting>
  <conditionalFormatting sqref="AA97">
    <cfRule type="expression" dxfId="165" priority="95">
      <formula>AND(Z97=FALSE,AA97&gt;0)</formula>
    </cfRule>
  </conditionalFormatting>
  <conditionalFormatting sqref="BV97:HY97">
    <cfRule type="containsErrors" dxfId="164" priority="94">
      <formula>ISERROR(BV97)</formula>
    </cfRule>
  </conditionalFormatting>
  <conditionalFormatting sqref="W97">
    <cfRule type="expression" dxfId="163" priority="93">
      <formula xml:space="preserve"> NOT(ISLOGICAL(W97))</formula>
    </cfRule>
  </conditionalFormatting>
  <conditionalFormatting sqref="Z97">
    <cfRule type="expression" dxfId="162" priority="91">
      <formula>NOT(ISLOGICAL($Z$2))</formula>
    </cfRule>
  </conditionalFormatting>
  <conditionalFormatting sqref="AB97">
    <cfRule type="expression" dxfId="161" priority="90">
      <formula>NOT(ISLOGICAL($AB$2))</formula>
    </cfRule>
  </conditionalFormatting>
  <conditionalFormatting sqref="AC97">
    <cfRule type="expression" dxfId="160" priority="89">
      <formula>NOT(ISLOGICAL($AC$2))</formula>
    </cfRule>
  </conditionalFormatting>
  <conditionalFormatting sqref="B97:BU97">
    <cfRule type="containsErrors" dxfId="159" priority="88">
      <formula>ISERROR(B97)</formula>
    </cfRule>
  </conditionalFormatting>
  <conditionalFormatting sqref="I97">
    <cfRule type="expression" dxfId="158" priority="87">
      <formula>NOT(ISNUMBER($I$2))</formula>
    </cfRule>
  </conditionalFormatting>
  <conditionalFormatting sqref="D97">
    <cfRule type="expression" dxfId="157" priority="86">
      <formula>ISBLANK($D$2)</formula>
    </cfRule>
  </conditionalFormatting>
  <conditionalFormatting sqref="DW97">
    <cfRule type="expression" dxfId="156" priority="99">
      <formula>AND(BO97&gt;=1,DW97&lt;&gt;0, GetEquPower(C97,BI97, CA97, FN97)=0)</formula>
    </cfRule>
    <cfRule type="expression" dxfId="155" priority="100">
      <formula>AND(BO97&gt;=1,DW97&lt;&gt;GetEquPower(C97,BI97, CA97, FN97))</formula>
    </cfRule>
  </conditionalFormatting>
  <conditionalFormatting sqref="DX97">
    <cfRule type="expression" dxfId="154" priority="101">
      <formula>AND(BO97&gt;=2,DX97&lt;&gt;0, GetEquPower(C97,BI97, CB97, FN97)=0)</formula>
    </cfRule>
    <cfRule type="expression" dxfId="153" priority="102">
      <formula>AND(BO97&gt;=2,DX97&lt;&gt;GetEquPower(C97,BI97, CB97, FN97))</formula>
    </cfRule>
  </conditionalFormatting>
  <conditionalFormatting sqref="DY97">
    <cfRule type="expression" dxfId="152" priority="103">
      <formula>AND(BO97&gt;=3,DY97&lt;&gt;0, GetEquPower(C97,BI97, CC97, FN97)=0)</formula>
    </cfRule>
    <cfRule type="expression" dxfId="151" priority="104">
      <formula>AND(BO97&gt;=3,DY97&lt;&gt;GetEquPower(C97,BI97, CC97, FN97))</formula>
    </cfRule>
  </conditionalFormatting>
  <conditionalFormatting sqref="ED97">
    <cfRule type="expression" dxfId="150" priority="105">
      <formula>AND(BP97&gt;=1,ED97&lt;&gt;0, GetEquPower(C97,BJ97, CG97, FO97)=0)</formula>
    </cfRule>
    <cfRule type="expression" dxfId="149" priority="106">
      <formula>AND(BP97&gt;=1,ED97&lt;&gt;GetEquPower(C97,BJ97, CG97, FO97))</formula>
    </cfRule>
  </conditionalFormatting>
  <conditionalFormatting sqref="EE97">
    <cfRule type="expression" dxfId="148" priority="107">
      <formula>AND(BP97&gt;=2,EE97&lt;&gt;0, GetEquPower(C97,BJ97, CH97, FO97)=0)</formula>
    </cfRule>
    <cfRule type="expression" dxfId="147" priority="108">
      <formula>AND(BP97&gt;=2,EE97&lt;&gt;GetEquPower(C97,BJ97, CH97, FO97))</formula>
    </cfRule>
  </conditionalFormatting>
  <conditionalFormatting sqref="EF97">
    <cfRule type="expression" dxfId="146" priority="109">
      <formula>AND(BP97&gt;=3,EF97&lt;&gt;0, GetEquPower(C97,BJ97, CI97, FO97)=0)</formula>
    </cfRule>
    <cfRule type="expression" dxfId="145" priority="110">
      <formula>AND(BP97&gt;=3,EF97&lt;&gt;GetEquPower(C97,BJ97, CI97, FO97))</formula>
    </cfRule>
  </conditionalFormatting>
  <conditionalFormatting sqref="EK97">
    <cfRule type="expression" dxfId="144" priority="111">
      <formula>AND(BQ97&gt;=1,EK97&lt;&gt;0, GetEquPower(C97,BK97, CM97, FP97)=0)</formula>
    </cfRule>
    <cfRule type="expression" dxfId="143" priority="112">
      <formula>AND(BQ97&gt;=1,EK97&lt;&gt;GetEquPower(C97,BK97, CM97, FP97))</formula>
    </cfRule>
  </conditionalFormatting>
  <conditionalFormatting sqref="EL97">
    <cfRule type="expression" dxfId="142" priority="113">
      <formula>AND(BQ97&gt;=2,EL97&lt;&gt;0, GetEquPower(C97,BK97, CN97, FP97)=0)</formula>
    </cfRule>
    <cfRule type="expression" dxfId="141" priority="114">
      <formula xml:space="preserve"> AND(BQ97&gt;=2,EL97&lt;&gt;GetEquPower(C97,BK97, CN97, FP97))</formula>
    </cfRule>
  </conditionalFormatting>
  <conditionalFormatting sqref="EM97">
    <cfRule type="expression" dxfId="140" priority="115">
      <formula>AND(BQ97&gt;=3,EM97&lt;&gt;0, GetEquPower(C97,BK97, CO97, FP97)=0)</formula>
    </cfRule>
    <cfRule type="expression" dxfId="139" priority="116">
      <formula xml:space="preserve"> AND(BQ97&gt;=3,EM97&lt;&gt;GetEquPower(C97,BK97, CO97, FP97))</formula>
    </cfRule>
  </conditionalFormatting>
  <conditionalFormatting sqref="ER97">
    <cfRule type="expression" dxfId="138" priority="117">
      <formula>AND(BR97&gt;=1,ER97&lt;&gt;0, GetEquPower(C97,BL97, CS97, FQ97)=0)</formula>
    </cfRule>
    <cfRule type="expression" dxfId="137" priority="118">
      <formula>AND(BR97&gt;=1,ER97&lt;&gt;GetEquPower(C97,BL97, CS97, FQ97))</formula>
    </cfRule>
  </conditionalFormatting>
  <conditionalFormatting sqref="ES97">
    <cfRule type="expression" dxfId="136" priority="119">
      <formula>AND(BR97&gt;=2,ES97&lt;&gt;0, GetEquPower(C97,BL97, CT97, FQ97)=0)</formula>
    </cfRule>
    <cfRule type="expression" dxfId="135" priority="120">
      <formula>AND(BR97&gt;=2,ES97&lt;&gt;GetEquPower(C97,BL97, CT97, FQ97))</formula>
    </cfRule>
  </conditionalFormatting>
  <conditionalFormatting sqref="ET97">
    <cfRule type="expression" dxfId="134" priority="121">
      <formula>AND(BR97&gt;=3,ET97&lt;&gt;0, GetEquPower(C97,BL97, CU97, FQ97)=0)</formula>
    </cfRule>
    <cfRule type="expression" dxfId="133" priority="122">
      <formula>AND(BR97&gt;=3,ET97&lt;&gt;GetEquPower(C97,BL97, CU97, FQ97))</formula>
    </cfRule>
  </conditionalFormatting>
  <conditionalFormatting sqref="EY97">
    <cfRule type="expression" dxfId="132" priority="123">
      <formula>AND(BS97&gt;=1,EY97&lt;&gt;0, GetEquPower(C97,BM97, CY97, FR97)=0)</formula>
    </cfRule>
    <cfRule type="expression" dxfId="131" priority="124">
      <formula>AND(BS97&gt;=1,EY97&lt;&gt;GetEquPower(C97,BM97, CY97, FR97))</formula>
    </cfRule>
  </conditionalFormatting>
  <conditionalFormatting sqref="EZ97">
    <cfRule type="expression" dxfId="130" priority="125">
      <formula>AND(BS97&gt;=2,EZ97&lt;&gt;0, GetEquPower(C97,BM97, CZ97, FR97)=0)</formula>
    </cfRule>
    <cfRule type="expression" dxfId="129" priority="126">
      <formula>AND(BS97&gt;=2,EZ97&lt;&gt;GetEquPower(C97,BM97, CZ97, FR97))</formula>
    </cfRule>
  </conditionalFormatting>
  <conditionalFormatting sqref="FA97">
    <cfRule type="expression" dxfId="128" priority="127">
      <formula>AND(BS97&gt;=3,FA97&lt;&gt;0, GetEquPower(C97,BM97, DA97, FR97)=0)</formula>
    </cfRule>
    <cfRule type="expression" dxfId="127" priority="128">
      <formula>AND(BS97&gt;=3,FA97&lt;&gt;GetEquPower(C97,BM97, DA97, FR97))</formula>
    </cfRule>
  </conditionalFormatting>
  <conditionalFormatting sqref="FF97">
    <cfRule type="expression" dxfId="126" priority="129">
      <formula>AND(BT97&gt;=1,FF97&lt;&gt;0, GetEquPower(C97,BN97, DE97, FS97)=0)</formula>
    </cfRule>
    <cfRule type="expression" dxfId="125" priority="130">
      <formula>AND(BT97&gt;=1,FF97&lt;&gt;GetEquPower(C97,BN97, DE97, FS97))</formula>
    </cfRule>
  </conditionalFormatting>
  <conditionalFormatting sqref="FG97">
    <cfRule type="expression" dxfId="124" priority="131">
      <formula>AND(BT97&gt;=2,FG97&lt;&gt;0, GetEquPower(C97,BN97, DF97, FS97)=0)</formula>
    </cfRule>
    <cfRule type="expression" dxfId="123" priority="132">
      <formula>AND(BT97&gt;=2,FG97&lt;&gt;GetEquPower(C97,BN97, DF97, FS97))</formula>
    </cfRule>
  </conditionalFormatting>
  <conditionalFormatting sqref="FH97">
    <cfRule type="expression" dxfId="122" priority="133">
      <formula>AND(BT97&gt;=3,FH97&lt;&gt;0, GetEquPower(C97,BN97, DG97, FS97)=0)</formula>
    </cfRule>
    <cfRule type="expression" dxfId="121" priority="134">
      <formula>AND(BT97&gt;=3,FH97&lt;&gt;GetEquPower(C97,BN97, DG97, FS97))</formula>
    </cfRule>
  </conditionalFormatting>
  <conditionalFormatting sqref="DZ97">
    <cfRule type="expression" dxfId="120" priority="135">
      <formula>AND(BO97&gt;=4,DZ97&lt;&gt;0, GetEquPower(C97,BI97, CD97, FN97)=0)</formula>
    </cfRule>
    <cfRule type="expression" dxfId="119" priority="136">
      <formula>AND(BO97&gt;=4, DZ97&lt;&gt;GetEquPower(C97,BI97, CD97, FN97))</formula>
    </cfRule>
  </conditionalFormatting>
  <conditionalFormatting sqref="EG97">
    <cfRule type="expression" dxfId="118" priority="137">
      <formula>AND(BP97&gt;=4,EG97&lt;&gt;0, GetEquPower(C97,BJ97, CJ97, FO97)=0)</formula>
    </cfRule>
    <cfRule type="expression" dxfId="117" priority="138">
      <formula>AND(BP97&gt;=4,EG97&lt;&gt;GetEquPower(C97,BJ97, CJ97, FO97))</formula>
    </cfRule>
  </conditionalFormatting>
  <conditionalFormatting sqref="EN97">
    <cfRule type="expression" dxfId="116" priority="139">
      <formula>AND(BQ97&gt;=4,EN97&lt;&gt;0, GetEquPower(C97,BK97, CP97, FP97)=0)</formula>
    </cfRule>
    <cfRule type="expression" dxfId="115" priority="140">
      <formula xml:space="preserve"> AND(BQ97&gt;=4,EN97&lt;&gt;GetEquPower(C97,BK97, CP97, FP97))</formula>
    </cfRule>
  </conditionalFormatting>
  <conditionalFormatting sqref="EU97">
    <cfRule type="expression" dxfId="114" priority="141">
      <formula>AND(BR97&gt;=4,EU97&lt;&gt;0, GetEquPower(C97,BL97, CV97, FQ97)=0)</formula>
    </cfRule>
    <cfRule type="expression" dxfId="113" priority="142">
      <formula>AND(BR97&gt;=4,EU97&lt;&gt;GetEquPower(C97,BL97, CV97, FQ97))</formula>
    </cfRule>
  </conditionalFormatting>
  <conditionalFormatting sqref="FB97">
    <cfRule type="expression" dxfId="112" priority="143">
      <formula>AND(BS97&gt;=4,FB97&lt;&gt;0, GetEquPower(C97,BM97, DB97, FR97)=0)</formula>
    </cfRule>
    <cfRule type="expression" dxfId="111" priority="144">
      <formula>AND(BS97&gt;=4,FB97&lt;&gt;GetEquPower(C97,BM97, DB97, FR97))</formula>
    </cfRule>
  </conditionalFormatting>
  <conditionalFormatting sqref="FI97">
    <cfRule type="expression" dxfId="110" priority="145">
      <formula>AND(BT97&gt;=4,FI97&lt;&gt;0, GetEquPower(C97,BN97, DH97, FS97)=0)</formula>
    </cfRule>
    <cfRule type="expression" dxfId="109" priority="146">
      <formula>AND(BT97&gt;=4,FI97&lt;&gt;GetEquPower(C97,BN97, DH97, FS97))</formula>
    </cfRule>
  </conditionalFormatting>
  <conditionalFormatting sqref="EA97">
    <cfRule type="expression" dxfId="108" priority="147">
      <formula>AND(BO97&gt;=5,EA97&lt;&gt;0, GetEquPower(C97,BI97, CE97, FN97)=0)</formula>
    </cfRule>
    <cfRule type="expression" dxfId="107" priority="148">
      <formula>AND(BO97&gt;=5, EA97&lt;&gt;GetEquPower(C97,BI97, CE97, FN97))</formula>
    </cfRule>
  </conditionalFormatting>
  <conditionalFormatting sqref="EB97">
    <cfRule type="expression" dxfId="106" priority="149">
      <formula>AND(BO97&gt;=6,EB97&lt;&gt;0, GetEquPower(C97,BI97, CF97, FN97)=0)</formula>
    </cfRule>
    <cfRule type="expression" dxfId="105" priority="150">
      <formula>AND(BO97&gt;=6, EB97&lt;&gt;GetEquPower(C97,BI97, CF97, FN97))</formula>
    </cfRule>
  </conditionalFormatting>
  <conditionalFormatting sqref="EH97">
    <cfRule type="expression" dxfId="104" priority="151">
      <formula>AND(BP97&gt;=5,EH97&lt;&gt;0, GetEquPower(C97,BJ97, CK97, FO97)=0)</formula>
    </cfRule>
    <cfRule type="expression" dxfId="103" priority="152">
      <formula>AND(BP97&gt;=5,EH97&lt;&gt;GetEquPower(C97,BJ97, CK97, FO97))</formula>
    </cfRule>
  </conditionalFormatting>
  <conditionalFormatting sqref="EI97">
    <cfRule type="expression" dxfId="102" priority="153">
      <formula>AND(BP97&gt;=6,EI97&lt;&gt;0, GetEquPower(C97,BJ97, CL97, FO97)=0)</formula>
    </cfRule>
    <cfRule type="expression" dxfId="101" priority="154">
      <formula>AND(BP97&gt;=6,EI97&lt;&gt;GetEquPower(C97,BJ97, CL97, FO97))</formula>
    </cfRule>
  </conditionalFormatting>
  <conditionalFormatting sqref="EO97">
    <cfRule type="expression" dxfId="100" priority="155">
      <formula>AND(BQ97&gt;=5,EO97&lt;&gt;0, GetEquPower(C97,BK97, CQ97, FP97)=0)</formula>
    </cfRule>
    <cfRule type="expression" dxfId="99" priority="156">
      <formula xml:space="preserve"> AND(BQ97&gt;=5,EO97&lt;&gt;GetEquPower(C97,BK97, CQ97, FP97))</formula>
    </cfRule>
  </conditionalFormatting>
  <conditionalFormatting sqref="EP97">
    <cfRule type="expression" dxfId="98" priority="157">
      <formula>AND(BQ97&gt;=6,EP97&lt;&gt;0, GetEquPower(C97,BK97, CR97, FP97)=0)</formula>
    </cfRule>
    <cfRule type="expression" dxfId="97" priority="158">
      <formula xml:space="preserve"> AND(BQ97&gt;=6,EP97&lt;&gt;GetEquPower(C97,BK97, CR97, FP97))</formula>
    </cfRule>
  </conditionalFormatting>
  <conditionalFormatting sqref="EV97">
    <cfRule type="expression" dxfId="96" priority="159">
      <formula>AND(BR97&gt;=5,EV97&lt;&gt;0, GetEquPower(C97,BL97, CW97, FQ97)=0)</formula>
    </cfRule>
    <cfRule type="expression" dxfId="95" priority="160">
      <formula>AND(BR97&gt;=5,EV97&lt;&gt;GetEquPower(C97,BL97, CW97, FQ97))</formula>
    </cfRule>
  </conditionalFormatting>
  <conditionalFormatting sqref="EW97">
    <cfRule type="expression" dxfId="94" priority="161">
      <formula>AND(BR97&gt;=6,EW97&lt;&gt;0, GetEquPower(C97,BL97, CX97, FQ97)=0)</formula>
    </cfRule>
    <cfRule type="expression" dxfId="93" priority="162">
      <formula>AND(BR97&gt;=6,EW97&lt;&gt;GetEquPower(C97,BL97, CX97, FQ97))</formula>
    </cfRule>
  </conditionalFormatting>
  <conditionalFormatting sqref="FC97">
    <cfRule type="expression" dxfId="92" priority="163">
      <formula>AND(BS97&gt;=5,FC97&lt;&gt;0, GetEquPower(C97,BM97, DC97, FR97)=0)</formula>
    </cfRule>
    <cfRule type="expression" dxfId="91" priority="164">
      <formula>AND(BS97&gt;=5,FC97&lt;&gt;GetEquPower(C97,BM97, DC97, FR97))</formula>
    </cfRule>
  </conditionalFormatting>
  <conditionalFormatting sqref="FD97">
    <cfRule type="expression" dxfId="90" priority="165">
      <formula>AND(BS97&gt;=6,FD97&lt;&gt;0, GetEquPower(C97,BM97, DD97, FR97)=0)</formula>
    </cfRule>
    <cfRule type="expression" dxfId="89" priority="166">
      <formula>AND(BS97&gt;=6,FD97&lt;&gt;GetEquPower(C97,BM97, DD97, FR97))</formula>
    </cfRule>
  </conditionalFormatting>
  <conditionalFormatting sqref="FJ97">
    <cfRule type="expression" dxfId="88" priority="167">
      <formula>AND(BT97&gt;=5,FJ97&lt;&gt;0, GetEquPower(C97,BN97, DI97, FS97)=0)</formula>
    </cfRule>
    <cfRule type="expression" dxfId="87" priority="168">
      <formula>AND(BT97&gt;=5,FJ97&lt;&gt;GetEquPower(C97,BN97, DI97, FS97))</formula>
    </cfRule>
  </conditionalFormatting>
  <conditionalFormatting sqref="FK97">
    <cfRule type="expression" dxfId="86" priority="169">
      <formula>AND(BT97&gt;=6,FK97&lt;&gt;0, GetEquPower(C97,BN97, DJ97, FS97)=0)</formula>
    </cfRule>
    <cfRule type="expression" dxfId="85" priority="170">
      <formula>AND(BT97&gt;=6,FK97&lt;&gt;GetEquPower(C97,BN97, DJ97, FS97))</formula>
    </cfRule>
  </conditionalFormatting>
  <conditionalFormatting sqref="F98">
    <cfRule type="expression" dxfId="84" priority="13">
      <formula>F98&lt;&gt;RIGHT(SUBSTITUTE(E98,".",""),LEN(F98))</formula>
    </cfRule>
  </conditionalFormatting>
  <conditionalFormatting sqref="X98">
    <cfRule type="expression" dxfId="83" priority="7">
      <formula xml:space="preserve"> NOT(ISLOGICAL($X$2))</formula>
    </cfRule>
    <cfRule type="expression" dxfId="82" priority="12">
      <formula>AND(X98=TRUE,W98=FALSE)</formula>
    </cfRule>
  </conditionalFormatting>
  <conditionalFormatting sqref="Y98">
    <cfRule type="expression" dxfId="81" priority="11">
      <formula>OR(AND(X98=FALSE,INT(Y98)&gt;0),AND(X98=TRUE,INT(Y98)&lt;=0))</formula>
    </cfRule>
  </conditionalFormatting>
  <conditionalFormatting sqref="AA98">
    <cfRule type="expression" dxfId="80" priority="10">
      <formula>AND(Z98=FALSE,AA98&gt;0)</formula>
    </cfRule>
  </conditionalFormatting>
  <conditionalFormatting sqref="BV98:HY98">
    <cfRule type="containsErrors" dxfId="79" priority="9">
      <formula>ISERROR(BV98)</formula>
    </cfRule>
  </conditionalFormatting>
  <conditionalFormatting sqref="W98">
    <cfRule type="expression" dxfId="78" priority="8">
      <formula xml:space="preserve"> NOT(ISLOGICAL(W98))</formula>
    </cfRule>
  </conditionalFormatting>
  <conditionalFormatting sqref="Z98">
    <cfRule type="expression" dxfId="77" priority="6">
      <formula>NOT(ISLOGICAL($Z$2))</formula>
    </cfRule>
  </conditionalFormatting>
  <conditionalFormatting sqref="AB98">
    <cfRule type="expression" dxfId="76" priority="5">
      <formula>NOT(ISLOGICAL($AB$2))</formula>
    </cfRule>
  </conditionalFormatting>
  <conditionalFormatting sqref="AC98">
    <cfRule type="expression" dxfId="75" priority="4">
      <formula>NOT(ISLOGICAL($AC$2))</formula>
    </cfRule>
  </conditionalFormatting>
  <conditionalFormatting sqref="B98:BU98">
    <cfRule type="containsErrors" dxfId="74" priority="3">
      <formula>ISERROR(B98)</formula>
    </cfRule>
  </conditionalFormatting>
  <conditionalFormatting sqref="I98">
    <cfRule type="expression" dxfId="73" priority="2">
      <formula>NOT(ISNUMBER($I$2))</formula>
    </cfRule>
  </conditionalFormatting>
  <conditionalFormatting sqref="D98">
    <cfRule type="expression" dxfId="72" priority="1">
      <formula>ISBLANK($D$2)</formula>
    </cfRule>
  </conditionalFormatting>
  <conditionalFormatting sqref="DW98">
    <cfRule type="expression" dxfId="71" priority="14">
      <formula>AND(BO98&gt;=1,DW98&lt;&gt;0, GetEquPower(C98,BI98, CA98, FN98)=0)</formula>
    </cfRule>
    <cfRule type="expression" dxfId="70" priority="15">
      <formula>AND(BO98&gt;=1,DW98&lt;&gt;GetEquPower(C98,BI98, CA98, FN98))</formula>
    </cfRule>
  </conditionalFormatting>
  <conditionalFormatting sqref="DX98">
    <cfRule type="expression" dxfId="69" priority="16">
      <formula>AND(BO98&gt;=2,DX98&lt;&gt;0, GetEquPower(C98,BI98, CB98, FN98)=0)</formula>
    </cfRule>
    <cfRule type="expression" dxfId="68" priority="17">
      <formula>AND(BO98&gt;=2,DX98&lt;&gt;GetEquPower(C98,BI98, CB98, FN98))</formula>
    </cfRule>
  </conditionalFormatting>
  <conditionalFormatting sqref="DY98">
    <cfRule type="expression" dxfId="67" priority="18">
      <formula>AND(BO98&gt;=3,DY98&lt;&gt;0, GetEquPower(C98,BI98, CC98, FN98)=0)</formula>
    </cfRule>
    <cfRule type="expression" dxfId="66" priority="19">
      <formula>AND(BO98&gt;=3,DY98&lt;&gt;GetEquPower(C98,BI98, CC98, FN98))</formula>
    </cfRule>
  </conditionalFormatting>
  <conditionalFormatting sqref="ED98">
    <cfRule type="expression" dxfId="65" priority="20">
      <formula>AND(BP98&gt;=1,ED98&lt;&gt;0, GetEquPower(C98,BJ98, CG98, FO98)=0)</formula>
    </cfRule>
    <cfRule type="expression" dxfId="64" priority="21">
      <formula>AND(BP98&gt;=1,ED98&lt;&gt;GetEquPower(C98,BJ98, CG98, FO98))</formula>
    </cfRule>
  </conditionalFormatting>
  <conditionalFormatting sqref="EE98">
    <cfRule type="expression" dxfId="63" priority="22">
      <formula>AND(BP98&gt;=2,EE98&lt;&gt;0, GetEquPower(C98,BJ98, CH98, FO98)=0)</formula>
    </cfRule>
    <cfRule type="expression" dxfId="62" priority="23">
      <formula>AND(BP98&gt;=2,EE98&lt;&gt;GetEquPower(C98,BJ98, CH98, FO98))</formula>
    </cfRule>
  </conditionalFormatting>
  <conditionalFormatting sqref="EF98">
    <cfRule type="expression" dxfId="61" priority="24">
      <formula>AND(BP98&gt;=3,EF98&lt;&gt;0, GetEquPower(C98,BJ98, CI98, FO98)=0)</formula>
    </cfRule>
    <cfRule type="expression" dxfId="60" priority="25">
      <formula>AND(BP98&gt;=3,EF98&lt;&gt;GetEquPower(C98,BJ98, CI98, FO98))</formula>
    </cfRule>
  </conditionalFormatting>
  <conditionalFormatting sqref="EK98">
    <cfRule type="expression" dxfId="59" priority="26">
      <formula>AND(BQ98&gt;=1,EK98&lt;&gt;0, GetEquPower(C98,BK98, CM98, FP98)=0)</formula>
    </cfRule>
    <cfRule type="expression" dxfId="58" priority="27">
      <formula>AND(BQ98&gt;=1,EK98&lt;&gt;GetEquPower(C98,BK98, CM98, FP98))</formula>
    </cfRule>
  </conditionalFormatting>
  <conditionalFormatting sqref="EL98">
    <cfRule type="expression" dxfId="57" priority="28">
      <formula>AND(BQ98&gt;=2,EL98&lt;&gt;0, GetEquPower(C98,BK98, CN98, FP98)=0)</formula>
    </cfRule>
    <cfRule type="expression" dxfId="56" priority="29">
      <formula xml:space="preserve"> AND(BQ98&gt;=2,EL98&lt;&gt;GetEquPower(C98,BK98, CN98, FP98))</formula>
    </cfRule>
  </conditionalFormatting>
  <conditionalFormatting sqref="EM98">
    <cfRule type="expression" dxfId="55" priority="30">
      <formula>AND(BQ98&gt;=3,EM98&lt;&gt;0, GetEquPower(C98,BK98, CO98, FP98)=0)</formula>
    </cfRule>
    <cfRule type="expression" dxfId="54" priority="31">
      <formula xml:space="preserve"> AND(BQ98&gt;=3,EM98&lt;&gt;GetEquPower(C98,BK98, CO98, FP98))</formula>
    </cfRule>
  </conditionalFormatting>
  <conditionalFormatting sqref="ER98">
    <cfRule type="expression" dxfId="53" priority="32">
      <formula>AND(BR98&gt;=1,ER98&lt;&gt;0, GetEquPower(C98,BL98, CS98, FQ98)=0)</formula>
    </cfRule>
    <cfRule type="expression" dxfId="52" priority="33">
      <formula>AND(BR98&gt;=1,ER98&lt;&gt;GetEquPower(C98,BL98, CS98, FQ98))</formula>
    </cfRule>
  </conditionalFormatting>
  <conditionalFormatting sqref="ES98">
    <cfRule type="expression" dxfId="51" priority="34">
      <formula>AND(BR98&gt;=2,ES98&lt;&gt;0, GetEquPower(C98,BL98, CT98, FQ98)=0)</formula>
    </cfRule>
    <cfRule type="expression" dxfId="50" priority="35">
      <formula>AND(BR98&gt;=2,ES98&lt;&gt;GetEquPower(C98,BL98, CT98, FQ98))</formula>
    </cfRule>
  </conditionalFormatting>
  <conditionalFormatting sqref="ET98">
    <cfRule type="expression" dxfId="49" priority="36">
      <formula>AND(BR98&gt;=3,ET98&lt;&gt;0, GetEquPower(C98,BL98, CU98, FQ98)=0)</formula>
    </cfRule>
    <cfRule type="expression" dxfId="48" priority="37">
      <formula>AND(BR98&gt;=3,ET98&lt;&gt;GetEquPower(C98,BL98, CU98, FQ98))</formula>
    </cfRule>
  </conditionalFormatting>
  <conditionalFormatting sqref="EY98">
    <cfRule type="expression" dxfId="47" priority="38">
      <formula>AND(BS98&gt;=1,EY98&lt;&gt;0, GetEquPower(C98,BM98, CY98, FR98)=0)</formula>
    </cfRule>
    <cfRule type="expression" dxfId="46" priority="39">
      <formula>AND(BS98&gt;=1,EY98&lt;&gt;GetEquPower(C98,BM98, CY98, FR98))</formula>
    </cfRule>
  </conditionalFormatting>
  <conditionalFormatting sqref="EZ98">
    <cfRule type="expression" dxfId="45" priority="40">
      <formula>AND(BS98&gt;=2,EZ98&lt;&gt;0, GetEquPower(C98,BM98, CZ98, FR98)=0)</formula>
    </cfRule>
    <cfRule type="expression" dxfId="44" priority="41">
      <formula>AND(BS98&gt;=2,EZ98&lt;&gt;GetEquPower(C98,BM98, CZ98, FR98))</formula>
    </cfRule>
  </conditionalFormatting>
  <conditionalFormatting sqref="FA98">
    <cfRule type="expression" dxfId="43" priority="42">
      <formula>AND(BS98&gt;=3,FA98&lt;&gt;0, GetEquPower(C98,BM98, DA98, FR98)=0)</formula>
    </cfRule>
    <cfRule type="expression" dxfId="42" priority="43">
      <formula>AND(BS98&gt;=3,FA98&lt;&gt;GetEquPower(C98,BM98, DA98, FR98))</formula>
    </cfRule>
  </conditionalFormatting>
  <conditionalFormatting sqref="FF98">
    <cfRule type="expression" dxfId="41" priority="44">
      <formula>AND(BT98&gt;=1,FF98&lt;&gt;0, GetEquPower(C98,BN98, DE98, FS98)=0)</formula>
    </cfRule>
    <cfRule type="expression" dxfId="40" priority="45">
      <formula>AND(BT98&gt;=1,FF98&lt;&gt;GetEquPower(C98,BN98, DE98, FS98))</formula>
    </cfRule>
  </conditionalFormatting>
  <conditionalFormatting sqref="FG98">
    <cfRule type="expression" dxfId="39" priority="46">
      <formula>AND(BT98&gt;=2,FG98&lt;&gt;0, GetEquPower(C98,BN98, DF98, FS98)=0)</formula>
    </cfRule>
    <cfRule type="expression" dxfId="38" priority="47">
      <formula>AND(BT98&gt;=2,FG98&lt;&gt;GetEquPower(C98,BN98, DF98, FS98))</formula>
    </cfRule>
  </conditionalFormatting>
  <conditionalFormatting sqref="FH98">
    <cfRule type="expression" dxfId="37" priority="48">
      <formula>AND(BT98&gt;=3,FH98&lt;&gt;0, GetEquPower(C98,BN98, DG98, FS98)=0)</formula>
    </cfRule>
    <cfRule type="expression" dxfId="36" priority="49">
      <formula>AND(BT98&gt;=3,FH98&lt;&gt;GetEquPower(C98,BN98, DG98, FS98))</formula>
    </cfRule>
  </conditionalFormatting>
  <conditionalFormatting sqref="DZ98">
    <cfRule type="expression" dxfId="35" priority="50">
      <formula>AND(BO98&gt;=4,DZ98&lt;&gt;0, GetEquPower(C98,BI98, CD98, FN98)=0)</formula>
    </cfRule>
    <cfRule type="expression" dxfId="34" priority="51">
      <formula>AND(BO98&gt;=4, DZ98&lt;&gt;GetEquPower(C98,BI98, CD98, FN98))</formula>
    </cfRule>
  </conditionalFormatting>
  <conditionalFormatting sqref="EG98">
    <cfRule type="expression" dxfId="33" priority="52">
      <formula>AND(BP98&gt;=4,EG98&lt;&gt;0, GetEquPower(C98,BJ98, CJ98, FO98)=0)</formula>
    </cfRule>
    <cfRule type="expression" dxfId="32" priority="53">
      <formula>AND(BP98&gt;=4,EG98&lt;&gt;GetEquPower(C98,BJ98, CJ98, FO98))</formula>
    </cfRule>
  </conditionalFormatting>
  <conditionalFormatting sqref="EN98">
    <cfRule type="expression" dxfId="31" priority="54">
      <formula>AND(BQ98&gt;=4,EN98&lt;&gt;0, GetEquPower(C98,BK98, CP98, FP98)=0)</formula>
    </cfRule>
    <cfRule type="expression" dxfId="30" priority="55">
      <formula xml:space="preserve"> AND(BQ98&gt;=4,EN98&lt;&gt;GetEquPower(C98,BK98, CP98, FP98))</formula>
    </cfRule>
  </conditionalFormatting>
  <conditionalFormatting sqref="EU98">
    <cfRule type="expression" dxfId="29" priority="56">
      <formula>AND(BR98&gt;=4,EU98&lt;&gt;0, GetEquPower(C98,BL98, CV98, FQ98)=0)</formula>
    </cfRule>
    <cfRule type="expression" dxfId="28" priority="57">
      <formula>AND(BR98&gt;=4,EU98&lt;&gt;GetEquPower(C98,BL98, CV98, FQ98))</formula>
    </cfRule>
  </conditionalFormatting>
  <conditionalFormatting sqref="FB98">
    <cfRule type="expression" dxfId="27" priority="58">
      <formula>AND(BS98&gt;=4,FB98&lt;&gt;0, GetEquPower(C98,BM98, DB98, FR98)=0)</formula>
    </cfRule>
    <cfRule type="expression" dxfId="26" priority="59">
      <formula>AND(BS98&gt;=4,FB98&lt;&gt;GetEquPower(C98,BM98, DB98, FR98))</formula>
    </cfRule>
  </conditionalFormatting>
  <conditionalFormatting sqref="FI98">
    <cfRule type="expression" dxfId="25" priority="60">
      <formula>AND(BT98&gt;=4,FI98&lt;&gt;0, GetEquPower(C98,BN98, DH98, FS98)=0)</formula>
    </cfRule>
    <cfRule type="expression" dxfId="24" priority="61">
      <formula>AND(BT98&gt;=4,FI98&lt;&gt;GetEquPower(C98,BN98, DH98, FS98))</formula>
    </cfRule>
  </conditionalFormatting>
  <conditionalFormatting sqref="EA98">
    <cfRule type="expression" dxfId="23" priority="62">
      <formula>AND(BO98&gt;=5,EA98&lt;&gt;0, GetEquPower(C98,BI98, CE98, FN98)=0)</formula>
    </cfRule>
    <cfRule type="expression" dxfId="22" priority="63">
      <formula>AND(BO98&gt;=5, EA98&lt;&gt;GetEquPower(C98,BI98, CE98, FN98))</formula>
    </cfRule>
  </conditionalFormatting>
  <conditionalFormatting sqref="EB98">
    <cfRule type="expression" dxfId="21" priority="64">
      <formula>AND(BO98&gt;=6,EB98&lt;&gt;0, GetEquPower(C98,BI98, CF98, FN98)=0)</formula>
    </cfRule>
    <cfRule type="expression" dxfId="20" priority="65">
      <formula>AND(BO98&gt;=6, EB98&lt;&gt;GetEquPower(C98,BI98, CF98, FN98))</formula>
    </cfRule>
  </conditionalFormatting>
  <conditionalFormatting sqref="EH98">
    <cfRule type="expression" dxfId="19" priority="66">
      <formula>AND(BP98&gt;=5,EH98&lt;&gt;0, GetEquPower(C98,BJ98, CK98, FO98)=0)</formula>
    </cfRule>
    <cfRule type="expression" dxfId="18" priority="67">
      <formula>AND(BP98&gt;=5,EH98&lt;&gt;GetEquPower(C98,BJ98, CK98, FO98))</formula>
    </cfRule>
  </conditionalFormatting>
  <conditionalFormatting sqref="EI98">
    <cfRule type="expression" dxfId="17" priority="68">
      <formula>AND(BP98&gt;=6,EI98&lt;&gt;0, GetEquPower(C98,BJ98, CL98, FO98)=0)</formula>
    </cfRule>
    <cfRule type="expression" dxfId="16" priority="69">
      <formula>AND(BP98&gt;=6,EI98&lt;&gt;GetEquPower(C98,BJ98, CL98, FO98))</formula>
    </cfRule>
  </conditionalFormatting>
  <conditionalFormatting sqref="EO98">
    <cfRule type="expression" dxfId="15" priority="70">
      <formula>AND(BQ98&gt;=5,EO98&lt;&gt;0, GetEquPower(C98,BK98, CQ98, FP98)=0)</formula>
    </cfRule>
    <cfRule type="expression" dxfId="14" priority="71">
      <formula xml:space="preserve"> AND(BQ98&gt;=5,EO98&lt;&gt;GetEquPower(C98,BK98, CQ98, FP98))</formula>
    </cfRule>
  </conditionalFormatting>
  <conditionalFormatting sqref="EP98">
    <cfRule type="expression" dxfId="13" priority="72">
      <formula>AND(BQ98&gt;=6,EP98&lt;&gt;0, GetEquPower(C98,BK98, CR98, FP98)=0)</formula>
    </cfRule>
    <cfRule type="expression" dxfId="12" priority="73">
      <formula xml:space="preserve"> AND(BQ98&gt;=6,EP98&lt;&gt;GetEquPower(C98,BK98, CR98, FP98))</formula>
    </cfRule>
  </conditionalFormatting>
  <conditionalFormatting sqref="EV98">
    <cfRule type="expression" dxfId="11" priority="74">
      <formula>AND(BR98&gt;=5,EV98&lt;&gt;0, GetEquPower(C98,BL98, CW98, FQ98)=0)</formula>
    </cfRule>
    <cfRule type="expression" dxfId="10" priority="75">
      <formula>AND(BR98&gt;=5,EV98&lt;&gt;GetEquPower(C98,BL98, CW98, FQ98))</formula>
    </cfRule>
  </conditionalFormatting>
  <conditionalFormatting sqref="EW98">
    <cfRule type="expression" dxfId="9" priority="76">
      <formula>AND(BR98&gt;=6,EW98&lt;&gt;0, GetEquPower(C98,BL98, CX98, FQ98)=0)</formula>
    </cfRule>
    <cfRule type="expression" dxfId="8" priority="77">
      <formula>AND(BR98&gt;=6,EW98&lt;&gt;GetEquPower(C98,BL98, CX98, FQ98))</formula>
    </cfRule>
  </conditionalFormatting>
  <conditionalFormatting sqref="FC98">
    <cfRule type="expression" dxfId="7" priority="78">
      <formula>AND(BS98&gt;=5,FC98&lt;&gt;0, GetEquPower(C98,BM98, DC98, FR98)=0)</formula>
    </cfRule>
    <cfRule type="expression" dxfId="6" priority="79">
      <formula>AND(BS98&gt;=5,FC98&lt;&gt;GetEquPower(C98,BM98, DC98, FR98))</formula>
    </cfRule>
  </conditionalFormatting>
  <conditionalFormatting sqref="FD98">
    <cfRule type="expression" dxfId="5" priority="80">
      <formula>AND(BS98&gt;=6,FD98&lt;&gt;0, GetEquPower(C98,BM98, DD98, FR98)=0)</formula>
    </cfRule>
    <cfRule type="expression" dxfId="4" priority="81">
      <formula>AND(BS98&gt;=6,FD98&lt;&gt;GetEquPower(C98,BM98, DD98, FR98))</formula>
    </cfRule>
  </conditionalFormatting>
  <conditionalFormatting sqref="FJ98">
    <cfRule type="expression" dxfId="3" priority="82">
      <formula>AND(BT98&gt;=5,FJ98&lt;&gt;0, GetEquPower(C98,BN98, DI98, FS98)=0)</formula>
    </cfRule>
    <cfRule type="expression" dxfId="2" priority="83">
      <formula>AND(BT98&gt;=5,FJ98&lt;&gt;GetEquPower(C98,BN98, DI98, FS98))</formula>
    </cfRule>
  </conditionalFormatting>
  <conditionalFormatting sqref="FK98">
    <cfRule type="expression" dxfId="1" priority="84">
      <formula>AND(BT98&gt;=6,FK98&lt;&gt;0, GetEquPower(C98,BN98, DJ98, FS98)=0)</formula>
    </cfRule>
    <cfRule type="expression" dxfId="0" priority="85">
      <formula>AND(BT98&gt;=6,FK98&lt;&gt;GetEquPower(C98,BN98, DJ98, FS98))</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IU2"/>
  <sheetViews>
    <sheetView zoomScale="85" zoomScaleNormal="85" workbookViewId="0">
      <pane xSplit="5" ySplit="1" topLeftCell="F2" activePane="bottomRight" state="frozen"/>
      <selection pane="topRight" activeCell="F1" sqref="F1"/>
      <selection pane="bottomLeft" activeCell="A2" sqref="A2"/>
      <selection pane="bottomRight" activeCell="F2" sqref="F2"/>
    </sheetView>
  </sheetViews>
  <sheetFormatPr defaultColWidth="9.140625" defaultRowHeight="12.75"/>
  <cols>
    <col min="1" max="1" width="5" style="115" bestFit="1" customWidth="1"/>
    <col min="2" max="2" width="17.140625" style="117" bestFit="1" customWidth="1"/>
    <col min="3" max="3" width="16.7109375" style="115" bestFit="1" customWidth="1"/>
    <col min="4" max="4" width="16" style="115" customWidth="1"/>
    <col min="5" max="5" width="54.140625" style="115" customWidth="1"/>
    <col min="6" max="6" width="16.5703125" style="115" customWidth="1"/>
    <col min="7" max="7" width="13.5703125" style="115" bestFit="1" customWidth="1"/>
    <col min="8" max="8" width="12.28515625" style="110" bestFit="1" customWidth="1"/>
    <col min="9" max="9" width="10.5703125" style="118" customWidth="1"/>
    <col min="10" max="10" width="23.140625" style="110" customWidth="1"/>
    <col min="11" max="12" width="11.28515625" style="119" bestFit="1" customWidth="1"/>
    <col min="13" max="13" width="33.28515625" style="110" customWidth="1"/>
    <col min="14" max="15" width="15.28515625" style="110" customWidth="1"/>
    <col min="16" max="16" width="9.140625" style="110"/>
    <col min="17" max="17" width="15.42578125" style="110" bestFit="1" customWidth="1"/>
    <col min="18" max="18" width="42.140625" style="110" customWidth="1"/>
    <col min="19" max="19" width="27.28515625" style="110" customWidth="1"/>
    <col min="20" max="20" width="14.28515625" style="110" customWidth="1"/>
    <col min="21" max="21" width="7.7109375" style="110" customWidth="1"/>
    <col min="22" max="22" width="20.42578125" style="110" customWidth="1"/>
    <col min="23" max="24" width="10.5703125" style="110" customWidth="1"/>
    <col min="25" max="29" width="13" style="110" customWidth="1"/>
    <col min="30" max="30" width="32.28515625" style="110" customWidth="1"/>
    <col min="31" max="31" width="14.140625" style="110" customWidth="1"/>
    <col min="32" max="32" width="10.7109375" style="110" customWidth="1"/>
    <col min="33" max="33" width="24.7109375" style="110" customWidth="1"/>
    <col min="34" max="34" width="4.7109375" style="110" customWidth="1"/>
    <col min="35" max="35" width="15.42578125" style="110" bestFit="1" customWidth="1"/>
    <col min="36" max="40" width="15.85546875" style="110" customWidth="1"/>
    <col min="41" max="41" width="9.140625" style="115"/>
    <col min="42" max="187" width="9.140625" style="110"/>
    <col min="188" max="188" width="9.5703125" style="110" bestFit="1" customWidth="1"/>
    <col min="189" max="194" width="9.140625" style="110"/>
    <col min="195" max="196" width="13" style="110" customWidth="1"/>
    <col min="197" max="236" width="9.140625" style="110"/>
    <col min="237" max="240" width="15.140625" style="110" customWidth="1"/>
    <col min="241" max="255" width="14.140625" style="110" customWidth="1"/>
    <col min="256" max="256" width="12.28515625" style="110" customWidth="1"/>
    <col min="257" max="16384" width="9.140625" style="110"/>
  </cols>
  <sheetData>
    <row r="1" spans="1:255" s="115" customFormat="1" ht="63">
      <c r="A1" s="296" t="str">
        <f>Check!A1</f>
        <v>No</v>
      </c>
      <c r="B1" s="301" t="str">
        <f>Check!B1</f>
        <v>ApplicantID</v>
      </c>
      <c r="C1" s="301" t="str">
        <f>Check!C1</f>
        <v>OperatorID</v>
      </c>
      <c r="D1" s="296" t="str">
        <f>Check!D1</f>
        <v>BtsCode</v>
      </c>
      <c r="E1" s="296" t="str">
        <f>Check!E1</f>
        <v>Address</v>
      </c>
      <c r="F1" s="296" t="str">
        <f>Check!F1</f>
        <v>CityName</v>
      </c>
      <c r="G1" s="296" t="str">
        <f>Check!G1</f>
        <v>Longtitude</v>
      </c>
      <c r="H1" s="297" t="str">
        <f>Check!H1</f>
        <v>Latitude</v>
      </c>
      <c r="I1" s="297" t="str">
        <f>Check!I1</f>
        <v>SubBTSQuantity</v>
      </c>
      <c r="J1" s="297" t="str">
        <f>Check!J1</f>
        <v>TestReportNo</v>
      </c>
      <c r="K1" s="298" t="str">
        <f>Check!K1</f>
        <v>TestReportDate</v>
      </c>
      <c r="L1" s="298" t="str">
        <f>Check!L1</f>
        <v>VerifyDate</v>
      </c>
      <c r="M1" s="297" t="str">
        <f>Check!M1</f>
        <v>SubBtsOperatorNames</v>
      </c>
      <c r="N1" s="297" t="str">
        <f>Check!N1</f>
        <v>SubBtsCodes</v>
      </c>
      <c r="O1" s="297" t="str">
        <f>Check!O1</f>
        <v>SubBtsEquipments</v>
      </c>
      <c r="P1" s="297" t="str">
        <f>Check!P1</f>
        <v>SubBtsAntenNums</v>
      </c>
      <c r="Q1" s="297" t="str">
        <f>Check!Q1</f>
        <v>SubBtsConfigurations</v>
      </c>
      <c r="R1" s="297" t="str">
        <f>Check!R1</f>
        <v>SubBtsPowerSums</v>
      </c>
      <c r="S1" s="297" t="str">
        <f>Check!S1</f>
        <v>SubBtsBands</v>
      </c>
      <c r="T1" s="297" t="str">
        <f>Check!T1</f>
        <v>SubBtsAntenHeights</v>
      </c>
      <c r="U1" s="297" t="str">
        <f>Check!U1</f>
        <v>InCaseOfID</v>
      </c>
      <c r="V1" s="297" t="str">
        <f>Check!V1</f>
        <v>SubAntenTypes</v>
      </c>
      <c r="W1" s="295" t="str">
        <f>Check!W1</f>
        <v>IsPoleOnGround</v>
      </c>
      <c r="X1" s="295" t="str">
        <f>Check!X1</f>
        <v>IsSafeLimit</v>
      </c>
      <c r="Y1" s="295" t="str">
        <f>Check!Y1</f>
        <v>SafeLimitHeight</v>
      </c>
      <c r="Z1" s="295" t="str">
        <f>Check!Z1</f>
        <v>IsHouseIn100m</v>
      </c>
      <c r="AA1" s="339" t="str">
        <f>Check!AA1</f>
        <v>MaxHeightIn100m</v>
      </c>
      <c r="AB1" s="295" t="str">
        <f>Check!AB1</f>
        <v>IsMeasuringExposure</v>
      </c>
      <c r="AC1" s="295" t="str">
        <f>Check!AC1</f>
        <v>IssueCertificate</v>
      </c>
      <c r="AD1" s="299" t="str">
        <f>Check!AD1</f>
        <v>Note</v>
      </c>
      <c r="AE1" s="296" t="str">
        <f>Check!AE1</f>
        <v>SharedAntens</v>
      </c>
      <c r="AF1" s="296" t="str">
        <f>Check!AF1</f>
        <v>LabID</v>
      </c>
      <c r="AG1" s="296" t="str">
        <f>Check!AG1</f>
        <v>ReasonNoCertificate</v>
      </c>
      <c r="AH1" s="300" t="str">
        <f>Check!AH1</f>
        <v>Line1</v>
      </c>
      <c r="AI1" s="296" t="str">
        <f>Check!AI1</f>
        <v>ApplicantName</v>
      </c>
      <c r="AJ1" s="296" t="str">
        <f>Check!AJ1</f>
        <v>OperatorName</v>
      </c>
      <c r="AK1" s="301" t="str">
        <f>Check!AK1</f>
        <v>NumOfComma</v>
      </c>
      <c r="AL1" s="302" t="str">
        <f>Check!AL1</f>
        <v>Province</v>
      </c>
      <c r="AM1" s="302" t="str">
        <f>Check!AM1</f>
        <v>District</v>
      </c>
      <c r="AN1" s="302" t="str">
        <f>Check!AN1</f>
        <v>Ward</v>
      </c>
      <c r="AO1" s="303" t="str">
        <f>Check!AO1</f>
        <v>CityID</v>
      </c>
      <c r="AP1" s="304" t="str">
        <f>Check!AP1</f>
        <v>SubBtsOperatorName_1</v>
      </c>
      <c r="AQ1" s="304" t="str">
        <f>Check!AQ1</f>
        <v>SubBtsOperatorName_2</v>
      </c>
      <c r="AR1" s="304" t="str">
        <f>Check!AR1</f>
        <v>SubBtsOperatorName_3</v>
      </c>
      <c r="AS1" s="304" t="str">
        <f>Check!AS1</f>
        <v>SubBtsOperatorName_4</v>
      </c>
      <c r="AT1" s="304" t="str">
        <f>Check!AT1</f>
        <v>SubBtsOperatorName_5</v>
      </c>
      <c r="AU1" s="304" t="str">
        <f>Check!AU1</f>
        <v>SubBtsOperatorName_6</v>
      </c>
      <c r="AV1" s="303" t="str">
        <f>Check!AV1</f>
        <v>SubBtsOperatorID_1</v>
      </c>
      <c r="AW1" s="303" t="str">
        <f>Check!AW1</f>
        <v>SubBtsOperatorID_2</v>
      </c>
      <c r="AX1" s="303" t="str">
        <f>Check!AX1</f>
        <v>SubBtsOperatorID_3</v>
      </c>
      <c r="AY1" s="303" t="str">
        <f>Check!AY1</f>
        <v>SubBtsOperatorID_4</v>
      </c>
      <c r="AZ1" s="303" t="str">
        <f>Check!AZ1</f>
        <v>SubBtsOperatorID_5</v>
      </c>
      <c r="BA1" s="303" t="str">
        <f>Check!BA1</f>
        <v>SubBtsOperatorID_6</v>
      </c>
      <c r="BB1" s="304" t="str">
        <f>Check!BB1</f>
        <v>SubBtsOperatorIDs</v>
      </c>
      <c r="BC1" s="303" t="str">
        <f>Check!BC1</f>
        <v>SubBtsCode_1</v>
      </c>
      <c r="BD1" s="303" t="str">
        <f>Check!BD1</f>
        <v>SubBtsCode_2</v>
      </c>
      <c r="BE1" s="303" t="str">
        <f>Check!BE1</f>
        <v>SubBtsCode_3</v>
      </c>
      <c r="BF1" s="303" t="str">
        <f>Check!BF1</f>
        <v>SubBtsCode_4</v>
      </c>
      <c r="BG1" s="303" t="str">
        <f>Check!BG1</f>
        <v>SubBtsCode_5</v>
      </c>
      <c r="BH1" s="303" t="str">
        <f>Check!BH1</f>
        <v>SubBtsCode_6</v>
      </c>
      <c r="BI1" s="304" t="str">
        <f>Check!BI1</f>
        <v>SubBtsEquipment_1</v>
      </c>
      <c r="BJ1" s="304" t="str">
        <f>Check!BJ1</f>
        <v>SubBtsEquipment_2</v>
      </c>
      <c r="BK1" s="304" t="str">
        <f>Check!BK1</f>
        <v>SubBtsEquipment_3</v>
      </c>
      <c r="BL1" s="304" t="str">
        <f>Check!BL1</f>
        <v>SubBtsEquipment_4</v>
      </c>
      <c r="BM1" s="304" t="str">
        <f>Check!BM1</f>
        <v>SubBtsEquipment_5</v>
      </c>
      <c r="BN1" s="304" t="str">
        <f>Check!BN1</f>
        <v>SubBtsEquipment_6</v>
      </c>
      <c r="BO1" s="303" t="str">
        <f>Check!BO1</f>
        <v>SubBtsAntenNum_1</v>
      </c>
      <c r="BP1" s="303" t="str">
        <f>Check!BP1</f>
        <v>SubBtsAntenNum_2</v>
      </c>
      <c r="BQ1" s="303" t="str">
        <f>Check!BQ1</f>
        <v>SubBtsAntenNum_3</v>
      </c>
      <c r="BR1" s="303" t="str">
        <f>Check!BR1</f>
        <v>SubBtsAntenNum_4</v>
      </c>
      <c r="BS1" s="303" t="str">
        <f>Check!BS1</f>
        <v>SubBtsAntenNum_5</v>
      </c>
      <c r="BT1" s="303" t="str">
        <f>Check!BT1</f>
        <v>SubBtsAntenNum_6</v>
      </c>
      <c r="BU1" s="304" t="str">
        <f>Check!BU1</f>
        <v>SubBtsConfiguration_1</v>
      </c>
      <c r="BV1" s="304" t="str">
        <f>Check!BV1</f>
        <v>SubBtsConfiguration_2</v>
      </c>
      <c r="BW1" s="304" t="str">
        <f>Check!BW1</f>
        <v>SubBtsConfiguration_3</v>
      </c>
      <c r="BX1" s="304" t="str">
        <f>Check!BX1</f>
        <v>SubBtsConfiguration_4</v>
      </c>
      <c r="BY1" s="304" t="str">
        <f>Check!BY1</f>
        <v>SubBtsConfiguration_5</v>
      </c>
      <c r="BZ1" s="304" t="str">
        <f>Check!BZ1</f>
        <v>SubBtsConfiguration_6</v>
      </c>
      <c r="CA1" s="303" t="str">
        <f>Check!CA1</f>
        <v>SubBtsConfiguration_1.1</v>
      </c>
      <c r="CB1" s="303" t="str">
        <f>Check!CB1</f>
        <v>SubBtsConfiguration_1.2</v>
      </c>
      <c r="CC1" s="303" t="str">
        <f>Check!CC1</f>
        <v>SubBtsConfiguration_1.3</v>
      </c>
      <c r="CD1" s="303" t="str">
        <f>Check!CD1</f>
        <v>SubBtsConfiguration_1.4</v>
      </c>
      <c r="CE1" s="303" t="str">
        <f>Check!CE1</f>
        <v>SubBtsConfiguration_1.5</v>
      </c>
      <c r="CF1" s="303" t="str">
        <f>Check!CF1</f>
        <v>SubBtsConfiguration_1.6</v>
      </c>
      <c r="CG1" s="341" t="str">
        <f>Check!CG1</f>
        <v>SubBtsConfiguration_2.1</v>
      </c>
      <c r="CH1" s="341" t="str">
        <f>Check!CH1</f>
        <v>SubBtsConfiguration_2.2</v>
      </c>
      <c r="CI1" s="341" t="str">
        <f>Check!CI1</f>
        <v>SubBtsConfiguration_2.3</v>
      </c>
      <c r="CJ1" s="341" t="str">
        <f>Check!CJ1</f>
        <v>SubBtsConfiguration_2.4</v>
      </c>
      <c r="CK1" s="341" t="str">
        <f>Check!CK1</f>
        <v>SubBtsConfiguration_2.5</v>
      </c>
      <c r="CL1" s="341" t="str">
        <f>Check!CL1</f>
        <v>SubBtsConfiguration_2.6</v>
      </c>
      <c r="CM1" s="303" t="str">
        <f>Check!CM1</f>
        <v>SubBtsConfiguration_3.1</v>
      </c>
      <c r="CN1" s="303" t="str">
        <f>Check!CN1</f>
        <v>SubBtsConfiguration_3.2</v>
      </c>
      <c r="CO1" s="303" t="str">
        <f>Check!CO1</f>
        <v>SubBtsConfiguration_3.3</v>
      </c>
      <c r="CP1" s="303" t="str">
        <f>Check!CP1</f>
        <v>SubBtsConfiguration_3.4</v>
      </c>
      <c r="CQ1" s="303" t="str">
        <f>Check!CQ1</f>
        <v>SubBtsConfiguration_3.5</v>
      </c>
      <c r="CR1" s="303" t="str">
        <f>Check!CR1</f>
        <v>SubBtsConfiguration_3.6</v>
      </c>
      <c r="CS1" s="341" t="str">
        <f>Check!CS1</f>
        <v>SubBtsConfiguration_4.1</v>
      </c>
      <c r="CT1" s="341" t="str">
        <f>Check!CT1</f>
        <v>SubBtsConfiguration_4.2</v>
      </c>
      <c r="CU1" s="341" t="str">
        <f>Check!CU1</f>
        <v>SubBtsConfiguration_4.3</v>
      </c>
      <c r="CV1" s="341" t="str">
        <f>Check!CV1</f>
        <v>SubBtsConfiguration_4.4</v>
      </c>
      <c r="CW1" s="341" t="str">
        <f>Check!CW1</f>
        <v>SubBtsConfiguration_4.5</v>
      </c>
      <c r="CX1" s="341" t="str">
        <f>Check!CX1</f>
        <v>SubBtsConfiguration_4.6</v>
      </c>
      <c r="CY1" s="303" t="str">
        <f>Check!CY1</f>
        <v>SubBtsConfiguration_5.1</v>
      </c>
      <c r="CZ1" s="303" t="str">
        <f>Check!CZ1</f>
        <v>SubBtsConfiguration_5.2</v>
      </c>
      <c r="DA1" s="303" t="str">
        <f>Check!DA1</f>
        <v>SubBtsConfiguration_5.3</v>
      </c>
      <c r="DB1" s="303" t="str">
        <f>Check!DB1</f>
        <v>SubBtsConfiguration_5.4</v>
      </c>
      <c r="DC1" s="303" t="str">
        <f>Check!DC1</f>
        <v>SubBtsConfiguration_5.5</v>
      </c>
      <c r="DD1" s="303" t="str">
        <f>Check!DD1</f>
        <v>SubBtsConfiguration_5.6</v>
      </c>
      <c r="DE1" s="341" t="str">
        <f>Check!DE1</f>
        <v>SubBtsConfiguration_6.1</v>
      </c>
      <c r="DF1" s="341" t="str">
        <f>Check!DF1</f>
        <v>SubBtsConfiguration_6.2</v>
      </c>
      <c r="DG1" s="341" t="str">
        <f>Check!DG1</f>
        <v>SubBtsConfiguration_6.3</v>
      </c>
      <c r="DH1" s="341" t="str">
        <f>Check!DH1</f>
        <v>SubBtsConfiguration_6.4</v>
      </c>
      <c r="DI1" s="341" t="str">
        <f>Check!DI1</f>
        <v>SubBtsConfiguration_6.5</v>
      </c>
      <c r="DJ1" s="341" t="str">
        <f>Check!DJ1</f>
        <v>SubBtsConfiguration_6.6</v>
      </c>
      <c r="DK1" s="304" t="str">
        <f>Check!DK1</f>
        <v>SubBtsPowerSum_1_Input</v>
      </c>
      <c r="DL1" s="304" t="str">
        <f>Check!DL1</f>
        <v>SubBtsPowerSum_2_Input</v>
      </c>
      <c r="DM1" s="304" t="str">
        <f>Check!DM1</f>
        <v>SubBtsPowerSum_3_Input</v>
      </c>
      <c r="DN1" s="304" t="str">
        <f>Check!DN1</f>
        <v>SubBtsPowerSum_4_Input</v>
      </c>
      <c r="DO1" s="304" t="str">
        <f>Check!DO1</f>
        <v>SubBtsPowerSum_5_Input</v>
      </c>
      <c r="DP1" s="304" t="str">
        <f>Check!DP1</f>
        <v>SubBtsPowerSum_6_Input</v>
      </c>
      <c r="DQ1" s="305" t="str">
        <f>Check!DQ1</f>
        <v>SubBtsPowerSum_1</v>
      </c>
      <c r="DR1" s="305" t="str">
        <f>Check!DR1</f>
        <v>SubBtsPowerSum_2</v>
      </c>
      <c r="DS1" s="305" t="str">
        <f>Check!DS1</f>
        <v>SubBtsPowerSum_3</v>
      </c>
      <c r="DT1" s="305" t="str">
        <f>Check!DT1</f>
        <v>SubBtsPowerSum_4</v>
      </c>
      <c r="DU1" s="305" t="str">
        <f>Check!DU1</f>
        <v>SubBtsPowerSum_5</v>
      </c>
      <c r="DV1" s="305" t="str">
        <f>Check!DV1</f>
        <v>SubBtsPowerSum_6</v>
      </c>
      <c r="DW1" s="303" t="str">
        <f>Check!DW1</f>
        <v>SubBtsPowerSum_1.1</v>
      </c>
      <c r="DX1" s="303" t="str">
        <f>Check!DX1</f>
        <v>SubBtsPowerSum_1.2</v>
      </c>
      <c r="DY1" s="303" t="str">
        <f>Check!DY1</f>
        <v>SubBtsPowerSum_1.3</v>
      </c>
      <c r="DZ1" s="303" t="str">
        <f>Check!DZ1</f>
        <v>SubBtsPowerSum_1.4</v>
      </c>
      <c r="EA1" s="303" t="str">
        <f>Check!EA1</f>
        <v>SubBtsPowerSum_1.5</v>
      </c>
      <c r="EB1" s="303" t="str">
        <f>Check!EB1</f>
        <v>SubBtsPowerSum_1.6</v>
      </c>
      <c r="EC1" s="305" t="str">
        <f>Check!EC1</f>
        <v>MaxPowerSum_1</v>
      </c>
      <c r="ED1" s="303" t="str">
        <f>Check!ED1</f>
        <v>SubBtsPowerSum_2.1</v>
      </c>
      <c r="EE1" s="303" t="str">
        <f>Check!EE1</f>
        <v>SubBtsPowerSum_2.2</v>
      </c>
      <c r="EF1" s="303" t="str">
        <f>Check!EF1</f>
        <v>SubBtsPowerSum_2.3</v>
      </c>
      <c r="EG1" s="303" t="str">
        <f>Check!EG1</f>
        <v>SubBtsPowerSum_2.4</v>
      </c>
      <c r="EH1" s="303" t="str">
        <f>Check!EH1</f>
        <v>SubBtsPowerSum_2.5</v>
      </c>
      <c r="EI1" s="303" t="str">
        <f>Check!EI1</f>
        <v>SubBtsPowerSum_2.6</v>
      </c>
      <c r="EJ1" s="305" t="str">
        <f>Check!EJ1</f>
        <v>MaxPowerSum_2</v>
      </c>
      <c r="EK1" s="303" t="str">
        <f>Check!EK1</f>
        <v>SubBtsPowerSum_3.1</v>
      </c>
      <c r="EL1" s="303" t="str">
        <f>Check!EL1</f>
        <v>SubBtsPowerSum_3.2</v>
      </c>
      <c r="EM1" s="303" t="str">
        <f>Check!EM1</f>
        <v>SubBtsPowerSum_3.3</v>
      </c>
      <c r="EN1" s="303" t="str">
        <f>Check!EN1</f>
        <v>SubBtsPowerSum_3.4</v>
      </c>
      <c r="EO1" s="303" t="str">
        <f>Check!EO1</f>
        <v>SubBtsPowerSum_3.5</v>
      </c>
      <c r="EP1" s="303" t="str">
        <f>Check!EP1</f>
        <v>SubBtsPowerSum_3.6</v>
      </c>
      <c r="EQ1" s="305" t="str">
        <f>Check!EQ1</f>
        <v>MaxPowerSum_3</v>
      </c>
      <c r="ER1" s="303" t="str">
        <f>Check!ER1</f>
        <v>SubBtsPowerSum_4.1</v>
      </c>
      <c r="ES1" s="303" t="str">
        <f>Check!ES1</f>
        <v>SubBtsPowerSum_4.2</v>
      </c>
      <c r="ET1" s="303" t="str">
        <f>Check!ET1</f>
        <v>SubBtsPowerSum_4.3</v>
      </c>
      <c r="EU1" s="303" t="str">
        <f>Check!EU1</f>
        <v>SubBtsPowerSum_4.4</v>
      </c>
      <c r="EV1" s="303" t="str">
        <f>Check!EV1</f>
        <v>SubBtsPowerSum_4.5</v>
      </c>
      <c r="EW1" s="303" t="str">
        <f>Check!EW1</f>
        <v>SubBtsPowerSum_4.6</v>
      </c>
      <c r="EX1" s="305" t="str">
        <f>Check!EX1</f>
        <v>MaxPowerSum_4</v>
      </c>
      <c r="EY1" s="303" t="str">
        <f>Check!EY1</f>
        <v>SubBtsPowerSum_5.1</v>
      </c>
      <c r="EZ1" s="303" t="str">
        <f>Check!EZ1</f>
        <v>SubBtsPowerSum_5.2</v>
      </c>
      <c r="FA1" s="303" t="str">
        <f>Check!FA1</f>
        <v>SubBtsPowerSum_5.3</v>
      </c>
      <c r="FB1" s="303" t="str">
        <f>Check!FB1</f>
        <v>SubBtsPowerSum_5.4</v>
      </c>
      <c r="FC1" s="303" t="str">
        <f>Check!FC1</f>
        <v>SubBtsPowerSum_5.5</v>
      </c>
      <c r="FD1" s="303" t="str">
        <f>Check!FD1</f>
        <v>SubBtsPowerSum_5.6</v>
      </c>
      <c r="FE1" s="305" t="str">
        <f>Check!FE1</f>
        <v>MaxPowerSum_5</v>
      </c>
      <c r="FF1" s="303" t="str">
        <f>Check!FF1</f>
        <v>SubBtsPowerSum_6.1</v>
      </c>
      <c r="FG1" s="303" t="str">
        <f>Check!FG1</f>
        <v>SubBtsPowerSum_6.2</v>
      </c>
      <c r="FH1" s="303" t="str">
        <f>Check!FH1</f>
        <v>SubBtsPowerSum_6.3</v>
      </c>
      <c r="FI1" s="303" t="str">
        <f>Check!FI1</f>
        <v>SubBtsPowerSum_6.4</v>
      </c>
      <c r="FJ1" s="303" t="str">
        <f>Check!FJ1</f>
        <v>SubBtsPowerSum_6.5</v>
      </c>
      <c r="FK1" s="303" t="str">
        <f>Check!FK1</f>
        <v>SubBtsPowerSum_6.6</v>
      </c>
      <c r="FL1" s="305" t="str">
        <f>Check!FL1</f>
        <v>MaxPowerSum_6</v>
      </c>
      <c r="FM1" s="305" t="str">
        <f>Check!FM1</f>
        <v>MaxPowerSum</v>
      </c>
      <c r="FN1" s="306" t="str">
        <f>Check!FN1</f>
        <v>SubBtsBand_1</v>
      </c>
      <c r="FO1" s="306" t="str">
        <f>Check!FO1</f>
        <v>SubBtsBand_2</v>
      </c>
      <c r="FP1" s="306" t="str">
        <f>Check!FP1</f>
        <v>SubBtsBand_3</v>
      </c>
      <c r="FQ1" s="306" t="str">
        <f>Check!FQ1</f>
        <v>SubBtsBand_4</v>
      </c>
      <c r="FR1" s="306" t="str">
        <f>Check!FR1</f>
        <v>SubBtsBand_5</v>
      </c>
      <c r="FS1" s="306" t="str">
        <f>Check!FS1</f>
        <v>SubBtsBand_6</v>
      </c>
      <c r="FT1" s="304" t="str">
        <f>Check!FT1</f>
        <v>SubBtsAntenHeight_1_Input</v>
      </c>
      <c r="FU1" s="304" t="str">
        <f>Check!FU1</f>
        <v>SubBtsAntenHeight_2_Input</v>
      </c>
      <c r="FV1" s="304" t="str">
        <f>Check!FV1</f>
        <v>SubBtsAntenHeight_3_Input</v>
      </c>
      <c r="FW1" s="304" t="str">
        <f>Check!FW1</f>
        <v>SubBtsAntenHeight_4_Input</v>
      </c>
      <c r="FX1" s="304" t="str">
        <f>Check!FX1</f>
        <v>SubBtsAntenHeight_5_Input</v>
      </c>
      <c r="FY1" s="304" t="str">
        <f>Check!FY1</f>
        <v>SubBtsAntenHeight_6_Input</v>
      </c>
      <c r="FZ1" s="305" t="str">
        <f>Check!FZ1</f>
        <v>SubBtsAntenHeight_1</v>
      </c>
      <c r="GA1" s="305" t="str">
        <f>Check!GA1</f>
        <v>SubBtsAntenHeight_2</v>
      </c>
      <c r="GB1" s="305" t="str">
        <f>Check!GB1</f>
        <v>SubBtsAntenHeight_3</v>
      </c>
      <c r="GC1" s="305" t="str">
        <f>Check!GC1</f>
        <v>SubBtsAntenHeight_4</v>
      </c>
      <c r="GD1" s="305" t="str">
        <f>Check!GD1</f>
        <v>SubBtsAntenHeight_5</v>
      </c>
      <c r="GE1" s="305" t="str">
        <f>Check!GE1</f>
        <v>SubBtsAntenHeight_6</v>
      </c>
      <c r="GF1" s="303" t="str">
        <f>Check!GF1</f>
        <v>SubBtsAntenHeight_1.1</v>
      </c>
      <c r="GG1" s="303" t="str">
        <f>Check!GG1</f>
        <v>SubBtsAntenHeight_1.2</v>
      </c>
      <c r="GH1" s="303" t="str">
        <f>Check!GH1</f>
        <v>SubBtsAntenHeight_1.3</v>
      </c>
      <c r="GI1" s="303" t="str">
        <f>Check!GI1</f>
        <v>SubBtsAntenHeight_1.4</v>
      </c>
      <c r="GJ1" s="303" t="str">
        <f>Check!GJ1</f>
        <v>SubBtsAntenHeight_1.5</v>
      </c>
      <c r="GK1" s="303" t="str">
        <f>Check!GK1</f>
        <v>SubBtsAntenHeight_1.6</v>
      </c>
      <c r="GL1" s="341" t="str">
        <f>Check!GL1</f>
        <v>SubBtsAntenHeight_2.1</v>
      </c>
      <c r="GM1" s="341" t="str">
        <f>Check!GM1</f>
        <v>SubBtsAntenHeight_2.2</v>
      </c>
      <c r="GN1" s="341" t="str">
        <f>Check!GN1</f>
        <v>SubBtsAntenHeight_2.3</v>
      </c>
      <c r="GO1" s="341" t="str">
        <f>Check!GO1</f>
        <v>SubBtsAntenHeight_2.4</v>
      </c>
      <c r="GP1" s="341" t="str">
        <f>Check!GP1</f>
        <v>SubBtsAntenHeight_2.5</v>
      </c>
      <c r="GQ1" s="341" t="str">
        <f>Check!GQ1</f>
        <v>SubBtsAntenHeight_2.6</v>
      </c>
      <c r="GR1" s="303" t="str">
        <f>Check!GR1</f>
        <v>SubBtsAntenHeight_3.1</v>
      </c>
      <c r="GS1" s="303" t="str">
        <f>Check!GS1</f>
        <v>SubBtsAntenHeight_3.2</v>
      </c>
      <c r="GT1" s="303" t="str">
        <f>Check!GT1</f>
        <v>SubBtsAntenHeight_3.3</v>
      </c>
      <c r="GU1" s="303" t="str">
        <f>Check!GU1</f>
        <v>SubBtsAntenHeight_3.4</v>
      </c>
      <c r="GV1" s="303" t="str">
        <f>Check!GV1</f>
        <v>SubBtsAntenHeight_3.5</v>
      </c>
      <c r="GW1" s="303" t="str">
        <f>Check!GW1</f>
        <v>SubBtsAntenHeight_3.6</v>
      </c>
      <c r="GX1" s="341" t="str">
        <f>Check!GX1</f>
        <v>SubBtsAntenHeight_4.1</v>
      </c>
      <c r="GY1" s="341" t="str">
        <f>Check!GY1</f>
        <v>SubBtsAntenHeight_4.2</v>
      </c>
      <c r="GZ1" s="341" t="str">
        <f>Check!GZ1</f>
        <v>SubBtsAntenHeight_4.3</v>
      </c>
      <c r="HA1" s="341" t="str">
        <f>Check!HA1</f>
        <v>SubBtsAntenHeight_4.4</v>
      </c>
      <c r="HB1" s="341" t="str">
        <f>Check!HB1</f>
        <v>SubBtsAntenHeight_4.5</v>
      </c>
      <c r="HC1" s="341" t="str">
        <f>Check!HC1</f>
        <v>SubBtsAntenHeight_4.6</v>
      </c>
      <c r="HD1" s="303" t="str">
        <f>Check!HD1</f>
        <v>SubBtsAntenHeight_5.1</v>
      </c>
      <c r="HE1" s="303" t="str">
        <f>Check!HE1</f>
        <v>SubBtsAntenHeight_5.2</v>
      </c>
      <c r="HF1" s="303" t="str">
        <f>Check!HF1</f>
        <v>SubBtsAntenHeight_5.3</v>
      </c>
      <c r="HG1" s="303" t="str">
        <f>Check!HG1</f>
        <v>SubBtsAntenHeight_5.4</v>
      </c>
      <c r="HH1" s="303" t="str">
        <f>Check!HH1</f>
        <v>SubBtsAntenHeight_5.5</v>
      </c>
      <c r="HI1" s="303" t="str">
        <f>Check!HI1</f>
        <v>SubBtsAntenHeight_5.6</v>
      </c>
      <c r="HJ1" s="341" t="str">
        <f>Check!HJ1</f>
        <v>SubBtsAntenHeight_6.1</v>
      </c>
      <c r="HK1" s="341" t="str">
        <f>Check!HK1</f>
        <v>SubBtsAntenHeight_6.2</v>
      </c>
      <c r="HL1" s="341" t="str">
        <f>Check!HL1</f>
        <v>SubBtsAntenHeight_6.3</v>
      </c>
      <c r="HM1" s="341" t="str">
        <f>Check!HM1</f>
        <v>SubBtsAntenHeight_6.4</v>
      </c>
      <c r="HN1" s="341" t="str">
        <f>Check!HN1</f>
        <v>SubBtsAntenHeight_6.5</v>
      </c>
      <c r="HO1" s="341" t="str">
        <f>Check!HO1</f>
        <v>SubBtsAntenHeight_6.6</v>
      </c>
      <c r="HP1" s="304" t="str">
        <f>Check!HP1</f>
        <v>LabName</v>
      </c>
      <c r="HQ1" s="307" t="str">
        <f>Check!HQ1</f>
        <v>SubBtsMinAntenHeight_1</v>
      </c>
      <c r="HR1" s="307" t="str">
        <f>Check!HR1</f>
        <v>SubBtsMinAntenHeight_2</v>
      </c>
      <c r="HS1" s="307" t="str">
        <f>Check!HS1</f>
        <v>SubBtsMinAntenHeight_3</v>
      </c>
      <c r="HT1" s="307" t="str">
        <f>Check!HT1</f>
        <v>SubBtsMinAntenHeight_4</v>
      </c>
      <c r="HU1" s="307" t="str">
        <f>Check!HU1</f>
        <v>SubBtsMinAntenHeight_5</v>
      </c>
      <c r="HV1" s="307" t="str">
        <f>Check!HV1</f>
        <v>SubBtsMinAntenHeight_6</v>
      </c>
      <c r="HW1" s="308" t="str">
        <f>Check!HW1</f>
        <v>MinAntenHeight</v>
      </c>
      <c r="HX1" s="340" t="str">
        <f>Check!HX1</f>
        <v>OffsetHeight</v>
      </c>
      <c r="HY1" s="309" t="str">
        <f>Check!HY1</f>
        <v>TotalBtsNum</v>
      </c>
      <c r="HZ1" s="310" t="s">
        <v>6118</v>
      </c>
      <c r="IA1" s="310" t="str">
        <f>Check!IA1</f>
        <v>ManageCode</v>
      </c>
      <c r="IB1" s="310" t="str">
        <f>Check!IB1</f>
        <v>CodeID</v>
      </c>
      <c r="IC1" s="310" t="str">
        <f>Check!IC1</f>
        <v>CertificateNum</v>
      </c>
      <c r="ID1" s="310" t="str">
        <f>Check!ID1</f>
        <v>SerialCert</v>
      </c>
      <c r="IE1" s="310" t="str">
        <f>Check!IE1</f>
        <v>DDMMYY</v>
      </c>
      <c r="IF1" s="310" t="str">
        <f>Check!IF1</f>
        <v>PPTL</v>
      </c>
      <c r="IG1" s="310" t="str">
        <f>Check!IG1</f>
        <v>IssuedDate</v>
      </c>
      <c r="IH1" s="310" t="str">
        <f>Check!IH1</f>
        <v>ExpiredDate</v>
      </c>
      <c r="II1" s="310" t="str">
        <f>Check!II1</f>
        <v>CertIssuedDate</v>
      </c>
      <c r="IJ1" s="310" t="str">
        <f>Check!IJ1</f>
        <v>CertExpiredDate</v>
      </c>
      <c r="IK1" s="310" t="str">
        <f>Check!IK1</f>
        <v>Số lượng công trình thực tế</v>
      </c>
      <c r="IL1" s="310" t="str">
        <f>Check!IL1</f>
        <v>Số công trình thực tế/ Số lượng trạm chung</v>
      </c>
      <c r="IM1" s="310" t="str">
        <f>Check!IM1</f>
        <v>Xét công trình 2 so với công trình 1</v>
      </c>
      <c r="IN1" s="310" t="str">
        <f>Check!IN1</f>
        <v>Xét công trình 3 so với công trình 1</v>
      </c>
      <c r="IO1" s="310" t="str">
        <f>Check!IO1</f>
        <v>Xét công trình 4 so với công trình 1</v>
      </c>
      <c r="IP1" s="310" t="str">
        <f>Check!IP1</f>
        <v>Xét công trình 5 so với công trình 1</v>
      </c>
      <c r="IQ1" s="310" t="str">
        <f>Check!IQ1</f>
        <v>Xét công trình 6 so với công trình 1</v>
      </c>
      <c r="IR1" s="310" t="str">
        <f>Check!IR1</f>
        <v>NoBtsPage1</v>
      </c>
      <c r="IS1" s="310" t="str">
        <f>Check!IS1</f>
        <v>NoBtsPage2</v>
      </c>
      <c r="IT1" s="310" t="str">
        <f>Check!IT1</f>
        <v>Có mặt sau hay không? (dùng để sort)</v>
      </c>
      <c r="IU1" s="310" t="str">
        <f>Check!IU1</f>
        <v>Sort be-af</v>
      </c>
    </row>
    <row r="2" spans="1:255" s="120" customFormat="1" ht="102">
      <c r="A2" s="22">
        <v>1</v>
      </c>
      <c r="B2" s="22" t="s">
        <v>6133</v>
      </c>
      <c r="C2" s="22" t="s">
        <v>275</v>
      </c>
      <c r="D2" s="22" t="s">
        <v>6124</v>
      </c>
      <c r="E2" s="22" t="s">
        <v>6119</v>
      </c>
      <c r="F2" s="22" t="s">
        <v>153</v>
      </c>
      <c r="G2" s="22" t="s">
        <v>6120</v>
      </c>
      <c r="H2" s="22" t="s">
        <v>6121</v>
      </c>
      <c r="I2" s="22">
        <v>1</v>
      </c>
      <c r="J2" s="22" t="s">
        <v>6122</v>
      </c>
      <c r="K2" s="24" t="s">
        <v>6134</v>
      </c>
      <c r="L2" s="24" t="s">
        <v>6135</v>
      </c>
      <c r="M2" s="22" t="s">
        <v>6123</v>
      </c>
      <c r="N2" s="22" t="s">
        <v>6124</v>
      </c>
      <c r="O2" s="22" t="s">
        <v>634</v>
      </c>
      <c r="P2" s="22">
        <v>1</v>
      </c>
      <c r="Q2" s="22" t="s">
        <v>6125</v>
      </c>
      <c r="R2" s="22" t="s">
        <v>6126</v>
      </c>
      <c r="S2" s="22" t="s">
        <v>444</v>
      </c>
      <c r="T2" s="22" t="s">
        <v>6127</v>
      </c>
      <c r="U2" s="22">
        <v>1</v>
      </c>
      <c r="V2" s="22" t="s">
        <v>674</v>
      </c>
      <c r="W2" s="22" t="s">
        <v>72</v>
      </c>
      <c r="X2" s="22" t="s">
        <v>6128</v>
      </c>
      <c r="Y2" s="22" t="s">
        <v>72</v>
      </c>
      <c r="Z2" s="22" t="s">
        <v>6129</v>
      </c>
      <c r="AA2" s="22" t="s">
        <v>6130</v>
      </c>
      <c r="AB2" s="22" t="s">
        <v>6128</v>
      </c>
      <c r="AC2" s="22" t="b">
        <v>1</v>
      </c>
      <c r="AD2" s="22" t="s">
        <v>72</v>
      </c>
      <c r="AE2" s="22">
        <v>0</v>
      </c>
      <c r="AF2" s="22" t="s">
        <v>237</v>
      </c>
      <c r="AG2" s="22">
        <v>0</v>
      </c>
      <c r="AH2" s="23"/>
      <c r="AI2" s="23" t="s">
        <v>6132</v>
      </c>
      <c r="AJ2" s="23" t="s">
        <v>6123</v>
      </c>
      <c r="AK2" s="22">
        <v>4</v>
      </c>
      <c r="AL2" s="258" t="s">
        <v>5765</v>
      </c>
      <c r="AM2" s="270" t="s">
        <v>6136</v>
      </c>
      <c r="AN2" s="270" t="s">
        <v>5817</v>
      </c>
      <c r="AO2" s="22" t="s">
        <v>206</v>
      </c>
      <c r="AP2" s="23" t="s">
        <v>6123</v>
      </c>
      <c r="AQ2" s="23" t="s">
        <v>72</v>
      </c>
      <c r="AR2" s="23" t="s">
        <v>72</v>
      </c>
      <c r="AS2" s="23" t="s">
        <v>72</v>
      </c>
      <c r="AT2" s="23" t="s">
        <v>72</v>
      </c>
      <c r="AU2" s="23" t="s">
        <v>72</v>
      </c>
      <c r="AV2" s="23" t="s">
        <v>275</v>
      </c>
      <c r="AW2" s="23" t="s">
        <v>72</v>
      </c>
      <c r="AX2" s="23" t="s">
        <v>72</v>
      </c>
      <c r="AY2" s="23" t="s">
        <v>72</v>
      </c>
      <c r="AZ2" s="23" t="s">
        <v>72</v>
      </c>
      <c r="BA2" s="23" t="s">
        <v>72</v>
      </c>
      <c r="BB2" s="23" t="s">
        <v>6150</v>
      </c>
      <c r="BC2" s="23" t="s">
        <v>6124</v>
      </c>
      <c r="BD2" s="23" t="s">
        <v>72</v>
      </c>
      <c r="BE2" s="23" t="s">
        <v>72</v>
      </c>
      <c r="BF2" s="23" t="s">
        <v>72</v>
      </c>
      <c r="BG2" s="23" t="s">
        <v>72</v>
      </c>
      <c r="BH2" s="23" t="s">
        <v>72</v>
      </c>
      <c r="BI2" s="23" t="s">
        <v>634</v>
      </c>
      <c r="BJ2" s="23" t="s">
        <v>72</v>
      </c>
      <c r="BK2" s="23" t="s">
        <v>72</v>
      </c>
      <c r="BL2" s="23" t="s">
        <v>72</v>
      </c>
      <c r="BM2" s="23" t="s">
        <v>72</v>
      </c>
      <c r="BN2" s="23" t="s">
        <v>72</v>
      </c>
      <c r="BO2" s="23">
        <v>1</v>
      </c>
      <c r="BP2" s="23">
        <v>0</v>
      </c>
      <c r="BQ2" s="23">
        <v>0</v>
      </c>
      <c r="BR2" s="23">
        <v>0</v>
      </c>
      <c r="BS2" s="23">
        <v>0</v>
      </c>
      <c r="BT2" s="23">
        <v>0</v>
      </c>
      <c r="BU2" s="23" t="s">
        <v>6125</v>
      </c>
      <c r="BV2" s="23">
        <v>2</v>
      </c>
      <c r="BW2" s="23">
        <v>0</v>
      </c>
      <c r="BX2" s="23">
        <v>0</v>
      </c>
      <c r="BY2" s="23">
        <v>0</v>
      </c>
      <c r="BZ2" s="23">
        <v>0</v>
      </c>
      <c r="CA2" s="23">
        <v>0</v>
      </c>
      <c r="CB2" s="23" t="s">
        <v>72</v>
      </c>
      <c r="CC2" s="23">
        <v>0</v>
      </c>
      <c r="CD2" s="23">
        <v>0</v>
      </c>
      <c r="CE2" s="23">
        <v>0</v>
      </c>
      <c r="CF2" s="23">
        <v>0</v>
      </c>
      <c r="CG2" s="23">
        <v>0</v>
      </c>
      <c r="CH2" s="23">
        <v>0</v>
      </c>
      <c r="CI2" s="23" t="s">
        <v>72</v>
      </c>
      <c r="CJ2" s="23">
        <v>0</v>
      </c>
      <c r="CK2" s="23">
        <v>0</v>
      </c>
      <c r="CL2" s="23">
        <v>0</v>
      </c>
      <c r="CM2" s="23">
        <v>0</v>
      </c>
      <c r="CN2" s="23">
        <v>0</v>
      </c>
      <c r="CO2" s="23">
        <v>0</v>
      </c>
      <c r="CP2" s="23" t="s">
        <v>72</v>
      </c>
      <c r="CQ2" s="23">
        <v>0</v>
      </c>
      <c r="CR2" s="23">
        <v>0</v>
      </c>
      <c r="CS2" s="23">
        <v>0</v>
      </c>
      <c r="CT2" s="23">
        <v>0</v>
      </c>
      <c r="CU2" s="23">
        <v>0</v>
      </c>
      <c r="CV2" s="23">
        <v>0</v>
      </c>
      <c r="CW2" s="23" t="s">
        <v>72</v>
      </c>
      <c r="CX2" s="23">
        <v>0</v>
      </c>
      <c r="CY2" s="23">
        <v>0</v>
      </c>
      <c r="CZ2" s="23">
        <v>0</v>
      </c>
      <c r="DA2" s="23">
        <v>0</v>
      </c>
      <c r="DB2" s="23">
        <v>0</v>
      </c>
      <c r="DC2" s="23">
        <v>0</v>
      </c>
      <c r="DD2" s="23" t="s">
        <v>72</v>
      </c>
      <c r="DE2" s="23">
        <v>0</v>
      </c>
      <c r="DF2" s="23">
        <v>0</v>
      </c>
      <c r="DG2" s="23">
        <v>0</v>
      </c>
      <c r="DH2" s="23">
        <v>0</v>
      </c>
      <c r="DI2" s="23">
        <v>0</v>
      </c>
      <c r="DJ2" s="23">
        <v>0</v>
      </c>
      <c r="DK2" s="23" t="s">
        <v>6126</v>
      </c>
      <c r="DL2" s="23">
        <v>40</v>
      </c>
      <c r="DM2" s="23">
        <v>0</v>
      </c>
      <c r="DN2" s="23">
        <v>0</v>
      </c>
      <c r="DO2" s="23">
        <v>0</v>
      </c>
      <c r="DP2" s="23">
        <v>0</v>
      </c>
      <c r="DQ2" s="23">
        <v>0</v>
      </c>
      <c r="DR2" s="23" t="s">
        <v>6126</v>
      </c>
      <c r="DS2" s="23">
        <v>40</v>
      </c>
      <c r="DT2" s="23" t="s">
        <v>72</v>
      </c>
      <c r="DU2" s="23">
        <v>0</v>
      </c>
      <c r="DV2" s="23">
        <v>0</v>
      </c>
      <c r="DW2" s="23">
        <v>0</v>
      </c>
      <c r="DX2" s="23">
        <v>0</v>
      </c>
      <c r="DY2" s="23">
        <v>0</v>
      </c>
      <c r="DZ2" s="23">
        <v>0</v>
      </c>
      <c r="EA2" s="23" t="s">
        <v>72</v>
      </c>
      <c r="EB2" s="23">
        <v>0</v>
      </c>
      <c r="EC2" s="23" t="s">
        <v>72</v>
      </c>
      <c r="ED2" s="23">
        <v>0</v>
      </c>
      <c r="EE2" s="23">
        <v>0</v>
      </c>
      <c r="EF2" s="23">
        <v>0</v>
      </c>
      <c r="EG2" s="23">
        <v>0</v>
      </c>
      <c r="EH2" s="23">
        <v>0</v>
      </c>
      <c r="EI2" s="23">
        <v>0</v>
      </c>
      <c r="EJ2" s="23" t="s">
        <v>72</v>
      </c>
      <c r="EK2" s="23">
        <v>0</v>
      </c>
      <c r="EL2" s="23" t="s">
        <v>72</v>
      </c>
      <c r="EM2" s="23">
        <v>0</v>
      </c>
      <c r="EN2" s="23">
        <v>0</v>
      </c>
      <c r="EO2" s="23">
        <v>0</v>
      </c>
      <c r="EP2" s="23">
        <v>0</v>
      </c>
      <c r="EQ2" s="23">
        <v>0</v>
      </c>
      <c r="ER2" s="23">
        <v>0</v>
      </c>
      <c r="ES2" s="23" t="s">
        <v>72</v>
      </c>
      <c r="ET2" s="23">
        <v>0</v>
      </c>
      <c r="EU2" s="23" t="s">
        <v>72</v>
      </c>
      <c r="EV2" s="23">
        <v>0</v>
      </c>
      <c r="EW2" s="23">
        <v>0</v>
      </c>
      <c r="EX2" s="23">
        <v>0</v>
      </c>
      <c r="EY2" s="23">
        <v>0</v>
      </c>
      <c r="EZ2" s="23">
        <v>0</v>
      </c>
      <c r="FA2" s="23">
        <v>0</v>
      </c>
      <c r="FB2" s="23" t="s">
        <v>72</v>
      </c>
      <c r="FC2" s="23">
        <v>0</v>
      </c>
      <c r="FD2" s="23" t="s">
        <v>72</v>
      </c>
      <c r="FE2" s="23">
        <v>0</v>
      </c>
      <c r="FF2" s="23">
        <v>0</v>
      </c>
      <c r="FG2" s="23">
        <v>0</v>
      </c>
      <c r="FH2" s="23">
        <v>0</v>
      </c>
      <c r="FI2" s="23">
        <v>0</v>
      </c>
      <c r="FJ2" s="23">
        <v>0</v>
      </c>
      <c r="FK2" s="23" t="s">
        <v>72</v>
      </c>
      <c r="FL2" s="23">
        <v>0</v>
      </c>
      <c r="FM2" s="23">
        <v>40</v>
      </c>
      <c r="FN2" s="23" t="s">
        <v>444</v>
      </c>
      <c r="FO2" s="23" t="s">
        <v>72</v>
      </c>
      <c r="FP2" s="23" t="s">
        <v>72</v>
      </c>
      <c r="FQ2" s="23" t="s">
        <v>72</v>
      </c>
      <c r="FR2" s="23" t="s">
        <v>72</v>
      </c>
      <c r="FS2" s="23" t="s">
        <v>72</v>
      </c>
      <c r="FT2" s="23" t="s">
        <v>6127</v>
      </c>
      <c r="FU2" s="23">
        <v>47</v>
      </c>
      <c r="FV2" s="23">
        <v>0</v>
      </c>
      <c r="FW2" s="23">
        <v>0</v>
      </c>
      <c r="FX2" s="23">
        <v>0</v>
      </c>
      <c r="FY2" s="23">
        <v>0</v>
      </c>
      <c r="FZ2" s="23">
        <v>0</v>
      </c>
      <c r="GA2" s="23" t="s">
        <v>6127</v>
      </c>
      <c r="GB2" s="23" t="s">
        <v>72</v>
      </c>
      <c r="GC2" s="23">
        <v>0</v>
      </c>
      <c r="GD2" s="23">
        <v>0</v>
      </c>
      <c r="GE2" s="23">
        <v>0</v>
      </c>
      <c r="GF2" s="23">
        <v>0</v>
      </c>
      <c r="GG2" s="23">
        <v>0</v>
      </c>
      <c r="GH2" s="23">
        <v>0</v>
      </c>
      <c r="GI2" s="23" t="s">
        <v>72</v>
      </c>
      <c r="GJ2" s="23" t="s">
        <v>72</v>
      </c>
      <c r="GK2" s="23">
        <v>0</v>
      </c>
      <c r="GL2" s="23">
        <v>0</v>
      </c>
      <c r="GM2" s="23">
        <v>0</v>
      </c>
      <c r="GN2" s="23">
        <v>0</v>
      </c>
      <c r="GO2" s="23">
        <v>0</v>
      </c>
      <c r="GP2" s="23">
        <v>0</v>
      </c>
      <c r="GQ2" s="23" t="s">
        <v>72</v>
      </c>
      <c r="GR2" s="23" t="s">
        <v>72</v>
      </c>
      <c r="GS2" s="23">
        <v>0</v>
      </c>
      <c r="GT2" s="23">
        <v>0</v>
      </c>
      <c r="GU2" s="23">
        <v>0</v>
      </c>
      <c r="GV2" s="23">
        <v>0</v>
      </c>
      <c r="GW2" s="23">
        <v>0</v>
      </c>
      <c r="GX2" s="23">
        <v>0</v>
      </c>
      <c r="GY2" s="22" t="s">
        <v>72</v>
      </c>
      <c r="GZ2" s="22" t="s">
        <v>72</v>
      </c>
      <c r="HA2" s="23">
        <v>0</v>
      </c>
      <c r="HB2" s="23">
        <v>0</v>
      </c>
      <c r="HC2" s="23">
        <v>0</v>
      </c>
      <c r="HD2" s="23">
        <v>0</v>
      </c>
      <c r="HE2" s="23">
        <v>0</v>
      </c>
      <c r="HF2" s="23">
        <v>0</v>
      </c>
      <c r="HG2" s="23" t="s">
        <v>72</v>
      </c>
      <c r="HH2" s="23" t="s">
        <v>72</v>
      </c>
      <c r="HI2" s="23">
        <v>0</v>
      </c>
      <c r="HJ2" s="23">
        <v>0</v>
      </c>
      <c r="HK2" s="23">
        <v>0</v>
      </c>
      <c r="HL2" s="23">
        <v>0</v>
      </c>
      <c r="HM2" s="23">
        <v>0</v>
      </c>
      <c r="HN2" s="23">
        <v>0</v>
      </c>
      <c r="HO2" s="23" t="s">
        <v>72</v>
      </c>
      <c r="HP2" s="23" t="s">
        <v>68</v>
      </c>
      <c r="HQ2" s="23">
        <v>47</v>
      </c>
      <c r="HR2" s="23">
        <v>0</v>
      </c>
      <c r="HS2" s="23">
        <v>0</v>
      </c>
      <c r="HT2" s="23">
        <v>0</v>
      </c>
      <c r="HU2" s="23">
        <v>0</v>
      </c>
      <c r="HV2" s="23">
        <v>0</v>
      </c>
      <c r="HW2" s="23">
        <v>47</v>
      </c>
      <c r="HX2" s="23">
        <v>12</v>
      </c>
      <c r="HY2" s="23">
        <v>97</v>
      </c>
      <c r="HZ2" s="23">
        <v>0</v>
      </c>
      <c r="IA2" s="23"/>
      <c r="IB2" s="23"/>
      <c r="IC2" s="284" t="str">
        <f t="shared" ref="IC2" si="0">IF(LEN(ID2)=4,"B0"&amp;ID2&amp;IE2&amp;IF2,IF(LEN(ID2)=3,"B00"&amp;ID2&amp;IE2&amp;IF2,IF(LEN(ID2)=2,"B000"&amp;ID2&amp;IE2&amp;IF2,IF(LEN(ID2)=1,"B0000"&amp;ID2&amp;IE2&amp;IF2,"B"&amp;ID2&amp;IE2&amp;IF2))))</f>
        <v>B00001030319TG05</v>
      </c>
      <c r="ID2" s="26">
        <v>1</v>
      </c>
      <c r="IE2" s="280" t="str">
        <f>TEXT(II2,"ddmmyy")</f>
        <v>030319</v>
      </c>
      <c r="IF2" s="25" t="s">
        <v>128</v>
      </c>
      <c r="IG2" s="280" t="str">
        <f t="shared" ref="IG2:IH2" si="1">TEXT(II2,"dd/mm/yyyy")</f>
        <v>03/03/2019</v>
      </c>
      <c r="IH2" s="280" t="str">
        <f t="shared" si="1"/>
        <v>03/03/2024</v>
      </c>
      <c r="II2" s="27" t="s">
        <v>462</v>
      </c>
      <c r="IJ2" s="280">
        <f>DATE(YEAR(II2) + 5,MONTH(II2),DAY(II2))</f>
        <v>45354</v>
      </c>
      <c r="IK2" s="281">
        <f>IFERROR(MATCH("",AP2:AU2,0)-1,6)</f>
        <v>1</v>
      </c>
      <c r="IL2" s="282" t="str">
        <f>IK2&amp;"-"&amp;IR2</f>
        <v>1-1</v>
      </c>
      <c r="IM2" s="282" t="str">
        <f>IF(AQ2&lt;&gt;"",IF(AQ2=AP2,"CHUNG","KHAC"),"")</f>
        <v/>
      </c>
      <c r="IN2" s="282" t="str">
        <f>IF(AR2&lt;&gt;"",IF(AR2=AP2,"CHUNG","KHAC"),"")</f>
        <v/>
      </c>
      <c r="IO2" s="282" t="str">
        <f>IF(AS2&lt;&gt;"",IF(AS2=AP2,"CHUNG","KHAC"),"")</f>
        <v/>
      </c>
      <c r="IP2" s="282" t="str">
        <f>IF(AT2&lt;&gt;"",IF(AT2=AP2,"CHUNG","KHAC"),"")</f>
        <v/>
      </c>
      <c r="IQ2" s="282" t="str">
        <f>IF(AU2&lt;&gt;"",IF(AU2=AP2,"CHUNG","KHAC"),"")</f>
        <v/>
      </c>
      <c r="IR2" s="282">
        <f t="shared" ref="IR2" si="2">IF(COUNTIF(IM2:IQ2,"CHUNG")=0,1,COUNTIF(IM2:IQ2,"CHUNG")+1)</f>
        <v>1</v>
      </c>
      <c r="IS2" s="283">
        <f>IK2-IR2</f>
        <v>0</v>
      </c>
      <c r="IT2" s="283" t="str">
        <f>IF(IS2=0,"No","Yes")</f>
        <v>No</v>
      </c>
      <c r="IU2" s="283" t="str">
        <f t="shared" ref="IU2" si="3">IF(IS2=0,"No","Yes")</f>
        <v>No</v>
      </c>
    </row>
  </sheetData>
  <sheetProtection sheet="1" objects="1" scenarios="1" formatCells="0" formatColumns="0" formatRows="0" sort="0" autoFilter="0" pivotTables="0"/>
  <autoFilter ref="A1:IU2" xr:uid="{00000000-0009-0000-0000-00000E000000}"/>
  <pageMargins left="0.27" right="0.28999999999999998" top="0.74803149606299213" bottom="0.74803149606299213" header="0.31496062992125984" footer="0.31496062992125984"/>
  <pageSetup paperSize="9" orientation="landscape"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D4"/>
  <sheetViews>
    <sheetView topLeftCell="C1" workbookViewId="0">
      <selection activeCell="D6" sqref="D6"/>
    </sheetView>
  </sheetViews>
  <sheetFormatPr defaultRowHeight="15"/>
  <cols>
    <col min="1" max="1" width="5.28515625" style="122" customWidth="1"/>
    <col min="2" max="2" width="7.140625" style="122" customWidth="1"/>
    <col min="3" max="3" width="60.140625" style="6" customWidth="1"/>
    <col min="4" max="4" width="18.42578125" style="6" customWidth="1"/>
    <col min="5" max="16384" width="9.140625" style="6"/>
  </cols>
  <sheetData>
    <row r="1" spans="1:4" s="122" customFormat="1">
      <c r="A1" s="313" t="s">
        <v>434</v>
      </c>
      <c r="B1" s="313" t="s">
        <v>440</v>
      </c>
      <c r="C1" s="313" t="s">
        <v>435</v>
      </c>
      <c r="D1" s="313" t="s">
        <v>436</v>
      </c>
    </row>
    <row r="2" spans="1:4">
      <c r="A2" s="28">
        <v>1</v>
      </c>
      <c r="B2" s="28">
        <v>1</v>
      </c>
      <c r="C2" s="348" t="s">
        <v>437</v>
      </c>
      <c r="D2" s="348"/>
    </row>
    <row r="3" spans="1:4">
      <c r="A3" s="28">
        <v>2</v>
      </c>
      <c r="B3" s="28">
        <v>2</v>
      </c>
      <c r="C3" s="348" t="s">
        <v>438</v>
      </c>
      <c r="D3" s="348"/>
    </row>
    <row r="4" spans="1:4">
      <c r="A4" s="28">
        <v>3</v>
      </c>
      <c r="B4" s="28">
        <v>3</v>
      </c>
      <c r="C4" s="348" t="s">
        <v>439</v>
      </c>
      <c r="D4" s="348"/>
    </row>
  </sheetData>
  <sheetProtection sheet="1" objects="1" scenarios="1" formatCells="0" formatColumns="0" formatRows="0" sort="0" autoFilter="0" pivotTables="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9" customWidth="1"/>
    <col min="14" max="14" width="8.42578125" style="29" customWidth="1"/>
    <col min="15" max="25" width="3.140625" style="29" customWidth="1"/>
    <col min="26" max="26" width="3.5703125" style="29" customWidth="1"/>
    <col min="27" max="29" width="3.140625" style="29" customWidth="1"/>
    <col min="30" max="30" width="10.5703125" style="29" bestFit="1" customWidth="1"/>
    <col min="31" max="31" width="11.85546875" style="29" bestFit="1" customWidth="1"/>
    <col min="32" max="32" width="10.5703125" style="29" bestFit="1" customWidth="1"/>
    <col min="33" max="33" width="9.85546875" style="29" bestFit="1" customWidth="1"/>
    <col min="34" max="34" width="11.85546875" style="29" bestFit="1" customWidth="1"/>
    <col min="35" max="16384" width="9.140625" style="29"/>
  </cols>
  <sheetData>
    <row r="1" spans="1:34" ht="16.5">
      <c r="A1" s="456" t="s">
        <v>59</v>
      </c>
      <c r="B1" s="456"/>
      <c r="C1" s="456"/>
      <c r="D1" s="456"/>
      <c r="E1" s="456"/>
      <c r="F1" s="456"/>
      <c r="G1" s="456"/>
      <c r="H1" s="456"/>
      <c r="I1" s="456"/>
      <c r="J1" s="456"/>
      <c r="N1" s="432" t="s">
        <v>23</v>
      </c>
      <c r="O1" s="432"/>
      <c r="P1" s="432"/>
      <c r="Q1" s="432"/>
      <c r="R1" s="432"/>
      <c r="S1" s="432"/>
      <c r="T1" s="432"/>
      <c r="U1" s="432"/>
      <c r="V1" s="432"/>
      <c r="W1" s="432"/>
      <c r="X1" s="432"/>
      <c r="Y1" s="432"/>
      <c r="Z1" s="432"/>
      <c r="AA1" s="30"/>
    </row>
    <row r="2" spans="1:34" ht="16.5" customHeight="1">
      <c r="A2" s="432" t="s">
        <v>22</v>
      </c>
      <c r="B2" s="432"/>
      <c r="C2" s="432"/>
      <c r="D2" s="432"/>
      <c r="E2" s="432"/>
      <c r="F2" s="432"/>
      <c r="G2" s="432"/>
      <c r="H2" s="432"/>
      <c r="I2" s="432"/>
      <c r="J2" s="432"/>
      <c r="N2" s="435" t="s">
        <v>95</v>
      </c>
      <c r="O2" s="435"/>
      <c r="P2" s="435"/>
      <c r="Q2" s="435"/>
      <c r="R2" s="435"/>
      <c r="S2" s="435"/>
      <c r="T2" s="435"/>
      <c r="U2" s="435"/>
      <c r="V2" s="435"/>
      <c r="W2" s="435"/>
      <c r="X2" s="435"/>
      <c r="Y2" s="435"/>
      <c r="Z2" s="435"/>
    </row>
    <row r="3" spans="1:34" ht="16.5">
      <c r="A3" s="432" t="s">
        <v>24</v>
      </c>
      <c r="B3" s="432"/>
      <c r="C3" s="432"/>
      <c r="D3" s="432"/>
      <c r="E3" s="432"/>
      <c r="F3" s="432"/>
      <c r="G3" s="432"/>
      <c r="H3" s="432"/>
      <c r="I3" s="432"/>
      <c r="J3" s="432"/>
      <c r="O3" s="31"/>
      <c r="P3" s="31"/>
      <c r="Q3" s="31"/>
      <c r="R3" s="31"/>
      <c r="S3" s="31"/>
      <c r="T3" s="31"/>
      <c r="U3" s="31"/>
      <c r="V3" s="31"/>
      <c r="W3" s="31"/>
    </row>
    <row r="4" spans="1:34" ht="21.75" customHeight="1">
      <c r="C4" s="458" t="str">
        <f>IF(LEN(AD4)=1,"Số: 0"&amp;AD4&amp;"/LPKĐ-TT2","Số: "&amp;AD4&amp;"/LPKĐ-TT2")</f>
        <v>Số: 02/LPKĐ-TT2</v>
      </c>
      <c r="D4" s="458"/>
      <c r="E4" s="458"/>
      <c r="F4" s="458"/>
      <c r="G4" s="458"/>
      <c r="H4" s="458"/>
      <c r="N4" s="461" t="str">
        <f>"TP. Hồ Chí Minh, ngày "&amp;AF4&amp;" tháng "&amp;AG4&amp;" năm "&amp;AH4</f>
        <v>TP. Hồ Chí Minh, ngày 27 tháng 2 năm 2019</v>
      </c>
      <c r="O4" s="461"/>
      <c r="P4" s="461"/>
      <c r="Q4" s="461"/>
      <c r="R4" s="461"/>
      <c r="S4" s="461"/>
      <c r="T4" s="461"/>
      <c r="U4" s="461"/>
      <c r="V4" s="461"/>
      <c r="W4" s="461"/>
      <c r="X4" s="461"/>
      <c r="Y4" s="461"/>
      <c r="Z4" s="461"/>
      <c r="AD4" s="32">
        <v>2</v>
      </c>
      <c r="AE4" s="33" t="s">
        <v>446</v>
      </c>
      <c r="AF4" s="29">
        <f>DAY(AE4)</f>
        <v>27</v>
      </c>
      <c r="AG4" s="29">
        <f>MONTH(AE4)</f>
        <v>2</v>
      </c>
      <c r="AH4" s="29">
        <f>YEAR(AE4)</f>
        <v>2019</v>
      </c>
    </row>
    <row r="6" spans="1:34" ht="8.25" customHeight="1">
      <c r="O6" s="30"/>
    </row>
    <row r="7" spans="1:34" ht="18.75">
      <c r="C7" s="460" t="s">
        <v>93</v>
      </c>
      <c r="D7" s="460"/>
      <c r="E7" s="460"/>
      <c r="F7" s="460"/>
      <c r="G7" s="460"/>
      <c r="H7" s="460"/>
      <c r="I7" s="460"/>
      <c r="J7" s="460"/>
      <c r="K7" s="460"/>
      <c r="L7" s="460"/>
      <c r="M7" s="460"/>
      <c r="N7" s="460"/>
      <c r="O7" s="460"/>
      <c r="P7" s="460"/>
      <c r="Q7" s="460"/>
      <c r="R7" s="460"/>
      <c r="S7" s="460"/>
      <c r="T7" s="460"/>
      <c r="U7" s="460"/>
      <c r="V7" s="460"/>
      <c r="W7" s="460"/>
      <c r="X7" s="460"/>
    </row>
    <row r="8" spans="1:34" ht="18.75">
      <c r="C8" s="460" t="s">
        <v>26</v>
      </c>
      <c r="D8" s="460"/>
      <c r="E8" s="460"/>
      <c r="F8" s="460"/>
      <c r="G8" s="460"/>
      <c r="H8" s="460"/>
      <c r="I8" s="460"/>
      <c r="J8" s="460"/>
      <c r="K8" s="460"/>
      <c r="L8" s="460"/>
      <c r="M8" s="460"/>
      <c r="N8" s="460"/>
      <c r="O8" s="460"/>
      <c r="P8" s="460"/>
      <c r="Q8" s="460"/>
      <c r="R8" s="460"/>
      <c r="S8" s="460"/>
      <c r="T8" s="460"/>
      <c r="U8" s="460"/>
      <c r="V8" s="460"/>
      <c r="W8" s="460"/>
      <c r="X8" s="460"/>
    </row>
    <row r="10" spans="1:34" ht="16.5">
      <c r="D10" s="456" t="str">
        <f>"Kính gửi: "&amp;AD10</f>
        <v>Kính gửi: Trung tâm Thông tin di động khu vực II</v>
      </c>
      <c r="E10" s="456"/>
      <c r="F10" s="456"/>
      <c r="G10" s="456"/>
      <c r="H10" s="456"/>
      <c r="I10" s="456"/>
      <c r="J10" s="456"/>
      <c r="K10" s="456"/>
      <c r="L10" s="456"/>
      <c r="M10" s="456"/>
      <c r="N10" s="456"/>
      <c r="O10" s="456"/>
      <c r="P10" s="456"/>
      <c r="Q10" s="456"/>
      <c r="R10" s="456"/>
      <c r="S10" s="456"/>
      <c r="T10" s="456"/>
      <c r="U10" s="456"/>
      <c r="V10" s="456"/>
      <c r="W10" s="456"/>
      <c r="AD10" s="29" t="s">
        <v>145</v>
      </c>
    </row>
    <row r="11" spans="1:34" ht="15.75" customHeight="1">
      <c r="A11" s="34"/>
      <c r="B11" s="34"/>
      <c r="D11" s="459" t="s">
        <v>96</v>
      </c>
      <c r="E11" s="459"/>
      <c r="F11" s="459"/>
      <c r="G11" s="436" t="str">
        <f>AD11</f>
        <v>Số MM18, đường Trường Sơn, phường 14, quận 10, thành phố Hồ Chí Minh.</v>
      </c>
      <c r="H11" s="436"/>
      <c r="I11" s="436"/>
      <c r="J11" s="436"/>
      <c r="K11" s="436"/>
      <c r="L11" s="436"/>
      <c r="M11" s="436"/>
      <c r="N11" s="436"/>
      <c r="O11" s="436"/>
      <c r="P11" s="436"/>
      <c r="Q11" s="436"/>
      <c r="R11" s="436"/>
      <c r="S11" s="436"/>
      <c r="T11" s="436"/>
      <c r="U11" s="436"/>
      <c r="V11" s="436"/>
      <c r="W11" s="436"/>
      <c r="X11" s="35"/>
      <c r="Y11" s="35"/>
      <c r="Z11" s="35"/>
      <c r="AD11" s="29" t="s">
        <v>144</v>
      </c>
    </row>
    <row r="12" spans="1:34">
      <c r="A12" s="34"/>
      <c r="B12" s="34"/>
      <c r="C12" s="34"/>
      <c r="D12" s="34"/>
      <c r="E12" s="34"/>
      <c r="F12" s="35"/>
      <c r="G12" s="436"/>
      <c r="H12" s="436"/>
      <c r="I12" s="436"/>
      <c r="J12" s="436"/>
      <c r="K12" s="436"/>
      <c r="L12" s="436"/>
      <c r="M12" s="436"/>
      <c r="N12" s="436"/>
      <c r="O12" s="436"/>
      <c r="P12" s="436"/>
      <c r="Q12" s="436"/>
      <c r="R12" s="436"/>
      <c r="S12" s="436"/>
      <c r="T12" s="436"/>
      <c r="U12" s="436"/>
      <c r="V12" s="436"/>
      <c r="W12" s="436"/>
      <c r="X12" s="35"/>
      <c r="Y12" s="35"/>
      <c r="Z12" s="35"/>
    </row>
    <row r="13" spans="1:34" ht="20.25" customHeight="1">
      <c r="A13" s="34"/>
      <c r="B13" s="34"/>
      <c r="D13" s="34" t="s">
        <v>97</v>
      </c>
      <c r="E13" s="34"/>
      <c r="F13" s="34"/>
      <c r="G13" s="459" t="str">
        <f>AD13</f>
        <v>08 38662387</v>
      </c>
      <c r="H13" s="459"/>
      <c r="I13" s="459"/>
      <c r="J13" s="459"/>
      <c r="K13" s="459"/>
      <c r="L13" s="459"/>
      <c r="M13" s="459"/>
      <c r="N13" s="34"/>
      <c r="O13" s="34" t="s">
        <v>60</v>
      </c>
      <c r="P13" s="34"/>
      <c r="Q13" s="459" t="str">
        <f>AH13</f>
        <v>08 38662388</v>
      </c>
      <c r="R13" s="459"/>
      <c r="S13" s="459"/>
      <c r="T13" s="459"/>
      <c r="U13" s="459"/>
      <c r="V13" s="459"/>
      <c r="W13" s="459"/>
      <c r="X13" s="34"/>
      <c r="Y13" s="34"/>
      <c r="Z13" s="34"/>
      <c r="AD13" s="29" t="s">
        <v>143</v>
      </c>
      <c r="AH13" s="29" t="s">
        <v>142</v>
      </c>
    </row>
    <row r="14" spans="1:34" ht="55.15" customHeight="1">
      <c r="A14" s="43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434"/>
      <c r="C14" s="434"/>
      <c r="D14" s="434"/>
      <c r="E14" s="434"/>
      <c r="F14" s="434"/>
      <c r="G14" s="434"/>
      <c r="H14" s="434"/>
      <c r="I14" s="434"/>
      <c r="J14" s="434"/>
      <c r="K14" s="434"/>
      <c r="L14" s="434"/>
      <c r="M14" s="434"/>
      <c r="N14" s="434"/>
      <c r="O14" s="434"/>
      <c r="P14" s="434"/>
      <c r="Q14" s="434"/>
      <c r="R14" s="434"/>
      <c r="S14" s="434"/>
      <c r="T14" s="434"/>
      <c r="U14" s="434"/>
      <c r="V14" s="434"/>
      <c r="W14" s="434"/>
      <c r="X14" s="434"/>
      <c r="Y14" s="434"/>
      <c r="Z14" s="434"/>
      <c r="AD14" s="29" t="s">
        <v>141</v>
      </c>
      <c r="AE14" s="33" t="s">
        <v>140</v>
      </c>
      <c r="AF14" s="29">
        <f>DAY(AE14)</f>
        <v>25</v>
      </c>
      <c r="AG14" s="29">
        <f>MONTH(AE14)</f>
        <v>12</v>
      </c>
      <c r="AH14" s="29">
        <f>YEAR(AE14)</f>
        <v>2013</v>
      </c>
    </row>
    <row r="15" spans="1:34" ht="87.75" customHeight="1">
      <c r="A15" s="457" t="s">
        <v>131</v>
      </c>
      <c r="B15" s="457"/>
      <c r="C15" s="457"/>
      <c r="D15" s="457"/>
      <c r="E15" s="457"/>
      <c r="F15" s="457"/>
      <c r="G15" s="457"/>
      <c r="H15" s="457"/>
      <c r="I15" s="457"/>
      <c r="J15" s="457"/>
      <c r="K15" s="457"/>
      <c r="L15" s="457"/>
      <c r="M15" s="457"/>
      <c r="N15" s="457"/>
      <c r="O15" s="457"/>
      <c r="P15" s="457"/>
      <c r="Q15" s="457"/>
      <c r="R15" s="457"/>
      <c r="S15" s="457"/>
      <c r="T15" s="457"/>
      <c r="U15" s="457"/>
      <c r="V15" s="457"/>
      <c r="W15" s="457"/>
      <c r="X15" s="457"/>
      <c r="Y15" s="457"/>
      <c r="Z15" s="457"/>
    </row>
    <row r="16" spans="1:34" ht="33" customHeight="1">
      <c r="B16" s="443" t="s">
        <v>0</v>
      </c>
      <c r="C16" s="445"/>
      <c r="D16" s="443" t="s">
        <v>58</v>
      </c>
      <c r="E16" s="444"/>
      <c r="F16" s="444"/>
      <c r="G16" s="444"/>
      <c r="H16" s="444"/>
      <c r="I16" s="444"/>
      <c r="J16" s="444"/>
      <c r="K16" s="444"/>
      <c r="L16" s="444"/>
      <c r="M16" s="444"/>
      <c r="N16" s="445"/>
      <c r="O16" s="442" t="s">
        <v>115</v>
      </c>
      <c r="P16" s="442"/>
      <c r="Q16" s="442"/>
      <c r="R16" s="442" t="s">
        <v>147</v>
      </c>
      <c r="S16" s="442"/>
      <c r="T16" s="442"/>
      <c r="U16" s="442" t="s">
        <v>61</v>
      </c>
      <c r="V16" s="442"/>
      <c r="W16" s="442"/>
      <c r="X16" s="442"/>
      <c r="Y16" s="442"/>
    </row>
    <row r="17" spans="1:44" ht="18.75" customHeight="1">
      <c r="B17" s="454">
        <v>1</v>
      </c>
      <c r="C17" s="455"/>
      <c r="D17" s="446" t="s">
        <v>62</v>
      </c>
      <c r="E17" s="447"/>
      <c r="F17" s="447"/>
      <c r="G17" s="447"/>
      <c r="H17" s="447"/>
      <c r="I17" s="447"/>
      <c r="J17" s="447"/>
      <c r="K17" s="447"/>
      <c r="L17" s="447"/>
      <c r="M17" s="447"/>
      <c r="N17" s="447"/>
      <c r="O17" s="448">
        <v>50000</v>
      </c>
      <c r="P17" s="449"/>
      <c r="Q17" s="450"/>
      <c r="R17" s="439">
        <f>AD17</f>
        <v>97</v>
      </c>
      <c r="S17" s="440"/>
      <c r="T17" s="441"/>
      <c r="U17" s="448">
        <f>O17*R17</f>
        <v>4850000</v>
      </c>
      <c r="V17" s="449"/>
      <c r="W17" s="449"/>
      <c r="X17" s="449"/>
      <c r="Y17" s="450"/>
      <c r="AD17" s="29">
        <v>97</v>
      </c>
    </row>
    <row r="18" spans="1:44" ht="18.75" customHeight="1">
      <c r="B18" s="443" t="s">
        <v>63</v>
      </c>
      <c r="C18" s="444"/>
      <c r="D18" s="444"/>
      <c r="E18" s="444"/>
      <c r="F18" s="444"/>
      <c r="G18" s="444"/>
      <c r="H18" s="444"/>
      <c r="I18" s="444"/>
      <c r="J18" s="444"/>
      <c r="K18" s="444"/>
      <c r="L18" s="444"/>
      <c r="M18" s="444"/>
      <c r="N18" s="444"/>
      <c r="O18" s="444"/>
      <c r="P18" s="444"/>
      <c r="Q18" s="444"/>
      <c r="R18" s="444"/>
      <c r="S18" s="444"/>
      <c r="T18" s="445"/>
      <c r="U18" s="451">
        <f>U17</f>
        <v>4850000</v>
      </c>
      <c r="V18" s="452"/>
      <c r="W18" s="452"/>
      <c r="X18" s="452"/>
      <c r="Y18" s="453"/>
      <c r="AD18" s="36">
        <f>U18</f>
        <v>4850000</v>
      </c>
    </row>
    <row r="19" spans="1:44">
      <c r="B19" s="439" t="str">
        <f>"Bằng chữ: "&amp;AD19</f>
        <v>Bằng chữ: Ba triệu năm trăm ngàn đồng chẵn.</v>
      </c>
      <c r="C19" s="440"/>
      <c r="D19" s="440"/>
      <c r="E19" s="440"/>
      <c r="F19" s="440"/>
      <c r="G19" s="440"/>
      <c r="H19" s="440"/>
      <c r="I19" s="440"/>
      <c r="J19" s="440"/>
      <c r="K19" s="440"/>
      <c r="L19" s="440"/>
      <c r="M19" s="440"/>
      <c r="N19" s="440"/>
      <c r="O19" s="440"/>
      <c r="P19" s="440"/>
      <c r="Q19" s="440"/>
      <c r="R19" s="440"/>
      <c r="S19" s="440"/>
      <c r="T19" s="440"/>
      <c r="U19" s="440"/>
      <c r="V19" s="440"/>
      <c r="W19" s="440"/>
      <c r="X19" s="440"/>
      <c r="Y19" s="441"/>
      <c r="AD19" s="29" t="s">
        <v>139</v>
      </c>
    </row>
    <row r="20" spans="1:44" ht="7.5" customHeight="1"/>
    <row r="21" spans="1:44" ht="18" customHeight="1">
      <c r="B21" s="433" t="s">
        <v>64</v>
      </c>
      <c r="C21" s="433"/>
      <c r="D21" s="433"/>
      <c r="E21" s="433"/>
      <c r="F21" s="433"/>
      <c r="G21" s="433"/>
      <c r="H21" s="433"/>
      <c r="I21" s="433"/>
      <c r="J21" s="433" t="s">
        <v>67</v>
      </c>
      <c r="K21" s="433"/>
      <c r="L21" s="433"/>
      <c r="M21" s="433"/>
      <c r="N21" s="433"/>
      <c r="O21" s="433"/>
      <c r="P21" s="433"/>
      <c r="Q21" s="433"/>
      <c r="R21" s="433"/>
      <c r="S21" s="433"/>
      <c r="T21" s="433"/>
      <c r="U21" s="433"/>
      <c r="V21" s="433"/>
      <c r="W21" s="433"/>
      <c r="X21" s="433"/>
      <c r="Y21" s="433"/>
    </row>
    <row r="22" spans="1:44" ht="18.75" customHeight="1">
      <c r="B22" s="433" t="s">
        <v>65</v>
      </c>
      <c r="C22" s="433"/>
      <c r="D22" s="433"/>
      <c r="E22" s="433"/>
      <c r="F22" s="433"/>
      <c r="G22" s="433"/>
      <c r="H22" s="433"/>
      <c r="I22" s="433"/>
      <c r="J22" s="433" t="s">
        <v>68</v>
      </c>
      <c r="K22" s="433"/>
      <c r="L22" s="433"/>
      <c r="M22" s="433"/>
      <c r="N22" s="433"/>
      <c r="O22" s="433"/>
      <c r="P22" s="433"/>
      <c r="Q22" s="433"/>
      <c r="R22" s="433"/>
      <c r="S22" s="433"/>
      <c r="T22" s="433"/>
      <c r="U22" s="433"/>
      <c r="V22" s="433"/>
      <c r="W22" s="433"/>
      <c r="X22" s="433"/>
      <c r="Y22" s="433"/>
    </row>
    <row r="23" spans="1:44" ht="18" customHeight="1">
      <c r="B23" s="438"/>
      <c r="C23" s="438"/>
      <c r="D23" s="438"/>
      <c r="E23" s="438"/>
      <c r="F23" s="438"/>
      <c r="G23" s="438"/>
      <c r="H23" s="438"/>
      <c r="I23" s="438"/>
      <c r="J23" s="433" t="s">
        <v>130</v>
      </c>
      <c r="K23" s="433"/>
      <c r="L23" s="433"/>
      <c r="M23" s="433"/>
      <c r="N23" s="433"/>
      <c r="O23" s="433"/>
      <c r="P23" s="433"/>
      <c r="Q23" s="433"/>
      <c r="R23" s="433"/>
      <c r="S23" s="433"/>
      <c r="T23" s="433"/>
      <c r="U23" s="433"/>
      <c r="V23" s="433"/>
      <c r="W23" s="433"/>
      <c r="X23" s="433"/>
      <c r="Y23" s="433"/>
    </row>
    <row r="24" spans="1:44" ht="16.5" customHeight="1">
      <c r="B24" s="433" t="s">
        <v>66</v>
      </c>
      <c r="C24" s="433"/>
      <c r="D24" s="433"/>
      <c r="E24" s="433"/>
      <c r="F24" s="433"/>
      <c r="G24" s="433"/>
      <c r="H24" s="433"/>
      <c r="I24" s="433"/>
      <c r="J24" s="433" t="s">
        <v>146</v>
      </c>
      <c r="K24" s="433"/>
      <c r="L24" s="433"/>
      <c r="M24" s="433"/>
      <c r="N24" s="433"/>
      <c r="O24" s="433"/>
      <c r="P24" s="433"/>
      <c r="Q24" s="433"/>
      <c r="R24" s="433"/>
      <c r="S24" s="433"/>
      <c r="T24" s="433"/>
      <c r="U24" s="433"/>
      <c r="V24" s="433"/>
      <c r="W24" s="433"/>
      <c r="X24" s="433"/>
      <c r="Y24" s="433"/>
    </row>
    <row r="25" spans="1:44" ht="17.25" customHeight="1">
      <c r="J25" s="433" t="s">
        <v>69</v>
      </c>
      <c r="K25" s="433"/>
      <c r="L25" s="433"/>
      <c r="M25" s="433"/>
      <c r="N25" s="433"/>
      <c r="O25" s="433"/>
      <c r="P25" s="433"/>
      <c r="Q25" s="433"/>
      <c r="R25" s="433"/>
      <c r="S25" s="433"/>
      <c r="T25" s="433"/>
      <c r="U25" s="433"/>
      <c r="V25" s="433"/>
      <c r="W25" s="433"/>
      <c r="X25" s="433"/>
      <c r="Y25" s="433"/>
    </row>
    <row r="26" spans="1:44" ht="47.25" customHeight="1">
      <c r="A26" s="434" t="s">
        <v>132</v>
      </c>
      <c r="B26" s="434"/>
      <c r="C26" s="434"/>
      <c r="D26" s="434"/>
      <c r="E26" s="434"/>
      <c r="F26" s="434"/>
      <c r="G26" s="434"/>
      <c r="H26" s="434"/>
      <c r="I26" s="434"/>
      <c r="J26" s="434"/>
      <c r="K26" s="434"/>
      <c r="L26" s="434"/>
      <c r="M26" s="434"/>
      <c r="N26" s="434"/>
      <c r="O26" s="434"/>
      <c r="P26" s="434"/>
      <c r="Q26" s="434"/>
      <c r="R26" s="434"/>
      <c r="S26" s="434"/>
      <c r="T26" s="434"/>
      <c r="U26" s="434"/>
      <c r="V26" s="434"/>
      <c r="W26" s="434"/>
      <c r="X26" s="434"/>
      <c r="Y26" s="434"/>
      <c r="Z26" s="434"/>
    </row>
    <row r="27" spans="1:44" ht="14.25" customHeight="1">
      <c r="AD27" s="37"/>
      <c r="AE27" s="37" t="s">
        <v>45</v>
      </c>
      <c r="AF27" s="37"/>
      <c r="AG27" s="29" t="s">
        <v>123</v>
      </c>
      <c r="AI27" s="37" t="s">
        <v>122</v>
      </c>
      <c r="AK27" s="37"/>
      <c r="AL27" s="37"/>
      <c r="AN27" s="37"/>
      <c r="AO27" s="37"/>
      <c r="AP27" s="37"/>
      <c r="AQ27" s="37"/>
      <c r="AR27" s="37"/>
    </row>
    <row r="28" spans="1:44" ht="16.5">
      <c r="A28" s="437" t="s">
        <v>70</v>
      </c>
      <c r="B28" s="437"/>
      <c r="C28" s="437"/>
      <c r="D28" s="437"/>
      <c r="E28" s="437"/>
      <c r="F28" s="437"/>
      <c r="G28" s="437"/>
      <c r="H28" s="437"/>
      <c r="I28" s="437"/>
      <c r="J28" s="437"/>
      <c r="K28" s="437"/>
      <c r="L28" s="437"/>
      <c r="M28" s="437"/>
      <c r="O28" s="432" t="str">
        <f>IF(AD34=0,AG27,IF(AD34=1,AE27,AI27))</f>
        <v>KT. GIÁM ĐỐC</v>
      </c>
      <c r="P28" s="432"/>
      <c r="Q28" s="432"/>
      <c r="R28" s="432"/>
      <c r="S28" s="432"/>
      <c r="T28" s="432"/>
      <c r="U28" s="432"/>
      <c r="V28" s="432"/>
      <c r="W28" s="432"/>
      <c r="X28" s="432"/>
      <c r="Y28" s="432"/>
      <c r="Z28" s="432"/>
      <c r="AD28" s="37"/>
      <c r="AF28" s="37"/>
      <c r="AG28" s="37" t="s">
        <v>120</v>
      </c>
      <c r="AH28" s="37"/>
      <c r="AI28" s="37" t="s">
        <v>77</v>
      </c>
      <c r="AK28" s="37"/>
      <c r="AL28" s="37"/>
      <c r="AN28" s="37"/>
      <c r="AO28" s="37"/>
      <c r="AP28" s="37"/>
      <c r="AQ28" s="37"/>
      <c r="AR28" s="37"/>
    </row>
    <row r="29" spans="1:44">
      <c r="A29" s="38" t="s">
        <v>71</v>
      </c>
      <c r="B29" s="34"/>
      <c r="C29" s="34"/>
      <c r="D29" s="34"/>
      <c r="E29" s="34"/>
      <c r="F29" s="34"/>
      <c r="O29" s="431" t="str">
        <f>IF(AD34=0,AG28,IF(AD34=1,"",AI28))</f>
        <v>PHÓ GIÁM ĐỐC</v>
      </c>
      <c r="P29" s="431"/>
      <c r="Q29" s="431"/>
      <c r="R29" s="431"/>
      <c r="S29" s="431"/>
      <c r="T29" s="431"/>
      <c r="U29" s="431"/>
      <c r="V29" s="431"/>
      <c r="W29" s="431"/>
      <c r="X29" s="431"/>
      <c r="Y29" s="431"/>
      <c r="Z29" s="431"/>
      <c r="AD29" s="37"/>
      <c r="AE29" s="37"/>
      <c r="AF29" s="37"/>
      <c r="AG29" s="37"/>
      <c r="AH29" s="37"/>
      <c r="AI29" s="37"/>
      <c r="AK29" s="37"/>
      <c r="AL29" s="37"/>
      <c r="AM29" s="37"/>
      <c r="AN29" s="37"/>
      <c r="AO29" s="37"/>
      <c r="AP29" s="37"/>
      <c r="AQ29" s="37"/>
      <c r="AR29" s="37"/>
    </row>
    <row r="30" spans="1:44">
      <c r="A30" s="38" t="str">
        <f>IF(AD34=1,AD31,AD30:AD31)</f>
        <v>-    GĐTT (để báo cáo);</v>
      </c>
      <c r="B30" s="34"/>
      <c r="C30" s="34"/>
      <c r="D30" s="34"/>
      <c r="E30" s="34"/>
      <c r="F30" s="34"/>
      <c r="AD30" s="38" t="s">
        <v>124</v>
      </c>
      <c r="AE30" s="37"/>
      <c r="AF30" s="37"/>
      <c r="AG30" s="37"/>
      <c r="AH30" s="37"/>
      <c r="AI30" s="37"/>
      <c r="AK30" s="37"/>
      <c r="AL30" s="37"/>
      <c r="AM30" s="37"/>
      <c r="AN30" s="37"/>
      <c r="AO30" s="37"/>
      <c r="AP30" s="37"/>
      <c r="AQ30" s="37"/>
      <c r="AR30" s="37"/>
    </row>
    <row r="31" spans="1:44" ht="16.5" customHeight="1">
      <c r="A31" s="38" t="str">
        <f>IF(AD34=1,"",AD31)</f>
        <v>-    Lưu: PTH, PKĐ.</v>
      </c>
      <c r="AD31" s="38" t="s">
        <v>138</v>
      </c>
      <c r="AE31" s="37"/>
      <c r="AF31" s="37"/>
      <c r="AG31" s="37"/>
      <c r="AH31" s="37"/>
      <c r="AI31" s="37"/>
      <c r="AK31" s="37"/>
      <c r="AL31" s="37"/>
      <c r="AM31" s="37"/>
      <c r="AN31" s="37"/>
      <c r="AO31" s="37"/>
      <c r="AP31" s="37"/>
      <c r="AQ31" s="37"/>
      <c r="AR31" s="37"/>
    </row>
    <row r="32" spans="1:44" ht="16.5" customHeight="1">
      <c r="AD32" s="37"/>
      <c r="AE32" s="37"/>
      <c r="AF32" s="37"/>
      <c r="AG32" s="37"/>
      <c r="AH32" s="37"/>
      <c r="AI32" s="37"/>
      <c r="AK32" s="37"/>
      <c r="AL32" s="37"/>
      <c r="AM32" s="37"/>
      <c r="AN32" s="37"/>
      <c r="AO32" s="37"/>
      <c r="AP32" s="37"/>
      <c r="AQ32" s="37"/>
      <c r="AR32" s="37"/>
    </row>
    <row r="33" spans="15:44" ht="16.5" customHeight="1">
      <c r="O33" s="39"/>
      <c r="P33" s="39"/>
      <c r="Q33" s="39"/>
      <c r="R33" s="39"/>
      <c r="S33" s="39"/>
      <c r="T33" s="39"/>
      <c r="U33" s="39"/>
      <c r="V33" s="39"/>
      <c r="W33" s="39"/>
      <c r="X33" s="39"/>
      <c r="Y33" s="39"/>
      <c r="Z33" s="39"/>
      <c r="AD33" s="37"/>
      <c r="AE33" s="37"/>
      <c r="AF33" s="37"/>
      <c r="AG33" s="37"/>
      <c r="AH33" s="37"/>
      <c r="AI33" s="37"/>
      <c r="AK33" s="37"/>
      <c r="AL33" s="37"/>
      <c r="AM33" s="37"/>
      <c r="AN33" s="37"/>
      <c r="AO33" s="37"/>
      <c r="AP33" s="37"/>
      <c r="AQ33" s="37"/>
      <c r="AR33" s="37"/>
    </row>
    <row r="34" spans="15:44" ht="16.5" customHeight="1">
      <c r="O34" s="432" t="str">
        <f>IF(AD34=0,AG34,IF(AD34=1,AE34,AI34))</f>
        <v>Trần Công Khanh</v>
      </c>
      <c r="P34" s="432"/>
      <c r="Q34" s="432"/>
      <c r="R34" s="432"/>
      <c r="S34" s="432"/>
      <c r="T34" s="432"/>
      <c r="U34" s="432"/>
      <c r="V34" s="432"/>
      <c r="W34" s="432"/>
      <c r="X34" s="432"/>
      <c r="Y34" s="432"/>
      <c r="Z34" s="432"/>
      <c r="AD34" s="37">
        <v>0</v>
      </c>
      <c r="AE34" s="37" t="s">
        <v>51</v>
      </c>
      <c r="AF34" s="37"/>
      <c r="AG34" s="37" t="s">
        <v>121</v>
      </c>
      <c r="AH34" s="37"/>
      <c r="AI34" s="37" t="s">
        <v>73</v>
      </c>
      <c r="AK34" s="37"/>
      <c r="AL34" s="37"/>
      <c r="AM34" s="37"/>
      <c r="AO34" s="37"/>
      <c r="AP34" s="37"/>
      <c r="AQ34" s="37"/>
      <c r="AR34" s="37"/>
    </row>
  </sheetData>
  <sheetProtection sheet="1" objects="1" scenarios="1" formatCells="0" formatColumns="0" formatRows="0" sort="0" autoFilter="0" pivotTables="0"/>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A1:M10"/>
  <sheetViews>
    <sheetView view="pageLayout" topLeftCell="D7" workbookViewId="0">
      <selection activeCell="G5" sqref="G5"/>
    </sheetView>
  </sheetViews>
  <sheetFormatPr defaultColWidth="9.140625" defaultRowHeight="15"/>
  <cols>
    <col min="1" max="1" width="6.7109375" style="123" customWidth="1"/>
    <col min="2" max="2" width="13" style="123" customWidth="1"/>
    <col min="3" max="3" width="46.7109375" style="123" customWidth="1"/>
    <col min="4" max="4" width="26.28515625" style="123"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6384" width="9.140625" style="6"/>
  </cols>
  <sheetData>
    <row r="1" spans="1:13" ht="16.5" customHeight="1">
      <c r="A1" s="462" t="s">
        <v>91</v>
      </c>
      <c r="B1" s="462"/>
      <c r="C1" s="462"/>
      <c r="D1" s="462"/>
      <c r="E1" s="462" t="s">
        <v>91</v>
      </c>
      <c r="F1" s="462"/>
      <c r="G1" s="462"/>
      <c r="H1" s="462"/>
      <c r="I1" s="462"/>
      <c r="J1" s="462"/>
      <c r="K1" s="462"/>
      <c r="L1" s="462"/>
      <c r="M1" s="462"/>
    </row>
    <row r="2" spans="1:13" ht="15.75" customHeight="1">
      <c r="A2" s="463" t="s">
        <v>155</v>
      </c>
      <c r="B2" s="463"/>
      <c r="C2" s="463"/>
      <c r="D2" s="463"/>
      <c r="E2" s="463" t="s">
        <v>161</v>
      </c>
      <c r="F2" s="463"/>
      <c r="G2" s="463"/>
      <c r="H2" s="463"/>
      <c r="I2" s="463"/>
      <c r="J2" s="463"/>
      <c r="K2" s="463"/>
      <c r="L2" s="463"/>
      <c r="M2" s="463"/>
    </row>
    <row r="3" spans="1:13" s="40" customFormat="1" ht="15.75" customHeight="1">
      <c r="A3" s="464"/>
      <c r="B3" s="464"/>
      <c r="C3" s="464"/>
      <c r="D3" s="464"/>
    </row>
    <row r="4" spans="1:13" ht="52.5">
      <c r="A4" s="41" t="s">
        <v>0</v>
      </c>
      <c r="B4" s="41" t="s">
        <v>8</v>
      </c>
      <c r="C4" s="41" t="s">
        <v>9</v>
      </c>
      <c r="D4" s="104" t="s">
        <v>92</v>
      </c>
      <c r="E4" s="42" t="s">
        <v>0</v>
      </c>
      <c r="F4" s="42" t="s">
        <v>156</v>
      </c>
      <c r="G4" s="42" t="s">
        <v>8</v>
      </c>
      <c r="H4" s="42" t="s">
        <v>9</v>
      </c>
      <c r="I4" s="42" t="s">
        <v>157</v>
      </c>
      <c r="J4" s="42" t="s">
        <v>158</v>
      </c>
      <c r="K4" s="42" t="s">
        <v>13</v>
      </c>
      <c r="L4" s="42" t="s">
        <v>159</v>
      </c>
      <c r="M4" s="42" t="s">
        <v>160</v>
      </c>
    </row>
    <row r="5" spans="1:13" ht="63.75">
      <c r="A5" s="43">
        <v>1</v>
      </c>
      <c r="B5" s="43" t="s">
        <v>455</v>
      </c>
      <c r="C5" s="44" t="s">
        <v>170</v>
      </c>
      <c r="D5" s="43" t="s">
        <v>466</v>
      </c>
      <c r="E5" s="45">
        <f>A5</f>
        <v>1</v>
      </c>
      <c r="F5" s="46"/>
      <c r="G5" s="46">
        <v>43423</v>
      </c>
      <c r="H5" s="47" t="str">
        <f>C5</f>
        <v>Số 47, đường Hoàng Văn Thụ, khu dân cư Chánh Nghĩa, phường Chánh Nghĩa, thành phố Thủ Dầu Một, tỉnh Bình Dương.</v>
      </c>
      <c r="I5" s="46" t="s">
        <v>171</v>
      </c>
      <c r="J5" s="45">
        <v>0</v>
      </c>
      <c r="K5" s="46">
        <v>0</v>
      </c>
      <c r="L5" s="45"/>
      <c r="M5" s="46" t="str">
        <f>D5</f>
        <v>B00300040319TG05</v>
      </c>
    </row>
    <row r="6" spans="1:13" ht="51">
      <c r="A6" s="43">
        <v>2</v>
      </c>
      <c r="B6" s="43" t="s">
        <v>456</v>
      </c>
      <c r="C6" s="44" t="s">
        <v>172</v>
      </c>
      <c r="D6" s="43" t="s">
        <v>467</v>
      </c>
      <c r="E6" s="45">
        <f t="shared" ref="E6:E10" si="0">A6</f>
        <v>2</v>
      </c>
      <c r="F6" s="46"/>
      <c r="G6" s="46">
        <v>43423</v>
      </c>
      <c r="H6" s="47" t="str">
        <f t="shared" ref="H6:H10" si="1">C6</f>
        <v>Số 74, đường Bùi Quốc Khánh, phường Chánh Nghĩa, thành phố Thủ Dầu Một, tỉnh Bình Dương.</v>
      </c>
      <c r="I6" s="46" t="s">
        <v>173</v>
      </c>
      <c r="J6" s="45">
        <v>0</v>
      </c>
      <c r="K6" s="46">
        <v>0</v>
      </c>
      <c r="L6" s="45"/>
      <c r="M6" s="46" t="str">
        <f t="shared" ref="M6:M10" si="2">D6</f>
        <v>B00301040319TG05</v>
      </c>
    </row>
    <row r="7" spans="1:13" ht="51">
      <c r="A7" s="43">
        <v>3</v>
      </c>
      <c r="B7" s="43" t="s">
        <v>458</v>
      </c>
      <c r="C7" s="44" t="s">
        <v>174</v>
      </c>
      <c r="D7" s="43" t="s">
        <v>468</v>
      </c>
      <c r="E7" s="45">
        <f t="shared" si="0"/>
        <v>3</v>
      </c>
      <c r="F7" s="46"/>
      <c r="G7" s="46">
        <v>43423</v>
      </c>
      <c r="H7" s="47" t="str">
        <f t="shared" si="1"/>
        <v>Số 104/6, đường Bàu Bàng, phường Chánh Nghĩa, thành phố Thủ Dầu Một, tỉnh Bình Dương.</v>
      </c>
      <c r="I7" s="46" t="s">
        <v>175</v>
      </c>
      <c r="J7" s="45">
        <v>0</v>
      </c>
      <c r="K7" s="46">
        <v>0</v>
      </c>
      <c r="L7" s="45"/>
      <c r="M7" s="46" t="str">
        <f t="shared" si="2"/>
        <v>B00302040319TG05</v>
      </c>
    </row>
    <row r="8" spans="1:13" ht="51">
      <c r="A8" s="43">
        <v>4</v>
      </c>
      <c r="B8" s="43" t="s">
        <v>459</v>
      </c>
      <c r="C8" s="44" t="s">
        <v>176</v>
      </c>
      <c r="D8" s="43" t="s">
        <v>469</v>
      </c>
      <c r="E8" s="45">
        <f t="shared" si="0"/>
        <v>4</v>
      </c>
      <c r="F8" s="46"/>
      <c r="G8" s="46">
        <v>43423</v>
      </c>
      <c r="H8" s="47" t="str">
        <f t="shared" si="1"/>
        <v>Số 3, đường Chùa Hội Khánh, phường Phú Cường, thành phố Thủ Dầu Một, tỉnh Bình Dương.</v>
      </c>
      <c r="I8" s="46" t="s">
        <v>177</v>
      </c>
      <c r="J8" s="45">
        <v>0</v>
      </c>
      <c r="K8" s="46">
        <v>0</v>
      </c>
      <c r="L8" s="45"/>
      <c r="M8" s="46" t="str">
        <f t="shared" si="2"/>
        <v>B00303040319TG05</v>
      </c>
    </row>
    <row r="9" spans="1:13" ht="51">
      <c r="A9" s="43">
        <v>5</v>
      </c>
      <c r="B9" s="43" t="s">
        <v>460</v>
      </c>
      <c r="C9" s="44" t="s">
        <v>178</v>
      </c>
      <c r="D9" s="43" t="s">
        <v>470</v>
      </c>
      <c r="E9" s="45">
        <f t="shared" si="0"/>
        <v>5</v>
      </c>
      <c r="F9" s="46"/>
      <c r="G9" s="46">
        <v>43423</v>
      </c>
      <c r="H9" s="47" t="str">
        <f t="shared" si="1"/>
        <v>Số 54-D2, khu dân cư Phú Hòa, phường Phú Hòa, thành phố Thủ Dầu Một, tỉnh Bình Dương.</v>
      </c>
      <c r="I9" s="46" t="s">
        <v>179</v>
      </c>
      <c r="J9" s="45">
        <v>0</v>
      </c>
      <c r="K9" s="46">
        <v>0</v>
      </c>
      <c r="L9" s="45"/>
      <c r="M9" s="46" t="str">
        <f t="shared" si="2"/>
        <v>B00304040319TG05</v>
      </c>
    </row>
    <row r="10" spans="1:13" ht="51">
      <c r="A10" s="43">
        <v>6</v>
      </c>
      <c r="B10" s="43" t="s">
        <v>461</v>
      </c>
      <c r="C10" s="44" t="s">
        <v>182</v>
      </c>
      <c r="D10" s="43" t="s">
        <v>471</v>
      </c>
      <c r="E10" s="45">
        <f t="shared" si="0"/>
        <v>6</v>
      </c>
      <c r="F10" s="46"/>
      <c r="G10" s="46">
        <v>43423</v>
      </c>
      <c r="H10" s="47" t="str">
        <f t="shared" si="1"/>
        <v>Số 108/15, đường 30 Tháng 4, khu phố 2, phường Phú Hòa, thành phố Thủ Dầu Một, tỉnh Bình Dương.</v>
      </c>
      <c r="I10" s="46" t="s">
        <v>183</v>
      </c>
      <c r="J10" s="45">
        <v>0</v>
      </c>
      <c r="K10" s="46">
        <v>0</v>
      </c>
      <c r="L10" s="45"/>
      <c r="M10" s="46" t="str">
        <f t="shared" si="2"/>
        <v>B00305040319TG05</v>
      </c>
    </row>
  </sheetData>
  <sheetProtection sheet="1" objects="1" scenarios="1"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8"/>
  <sheetViews>
    <sheetView workbookViewId="0">
      <selection activeCell="I5" sqref="I5"/>
    </sheetView>
  </sheetViews>
  <sheetFormatPr defaultColWidth="9.140625" defaultRowHeight="15"/>
  <cols>
    <col min="1" max="1" width="5.140625" style="49" customWidth="1"/>
    <col min="2" max="2" width="12.7109375" style="49" customWidth="1"/>
    <col min="3" max="3" width="39.140625" style="5" customWidth="1"/>
    <col min="4" max="4" width="13.140625" style="49" customWidth="1"/>
    <col min="5" max="5" width="20.5703125" style="49" customWidth="1"/>
    <col min="6" max="6" width="21.28515625" style="49" customWidth="1"/>
    <col min="7" max="7" width="11.5703125" style="4" customWidth="1"/>
    <col min="8" max="8" width="9.85546875" style="49" customWidth="1"/>
    <col min="9" max="9" width="34" style="343" customWidth="1"/>
    <col min="10" max="16384" width="9.140625" style="4"/>
  </cols>
  <sheetData>
    <row r="1" spans="1:9" ht="7.5" customHeight="1">
      <c r="A1" s="1"/>
      <c r="B1" s="1"/>
      <c r="C1" s="2"/>
      <c r="D1" s="1"/>
      <c r="E1" s="1"/>
      <c r="F1" s="1"/>
      <c r="G1" s="48"/>
      <c r="H1" s="1"/>
    </row>
    <row r="2" spans="1:9">
      <c r="C2" s="465" t="s">
        <v>113</v>
      </c>
      <c r="D2" s="465"/>
      <c r="E2" s="465"/>
      <c r="F2" s="465"/>
      <c r="G2" s="465"/>
    </row>
    <row r="3" spans="1:9" ht="9.75" customHeight="1">
      <c r="A3" s="50"/>
      <c r="B3" s="50"/>
      <c r="C3" s="51"/>
      <c r="D3" s="50"/>
      <c r="E3" s="50"/>
      <c r="F3" s="50"/>
      <c r="G3" s="52"/>
      <c r="H3" s="50"/>
    </row>
    <row r="4" spans="1:9" ht="36" customHeight="1">
      <c r="A4" s="53" t="s">
        <v>0</v>
      </c>
      <c r="B4" s="56" t="s">
        <v>21</v>
      </c>
      <c r="C4" s="54" t="s">
        <v>9</v>
      </c>
      <c r="D4" s="53" t="s">
        <v>1</v>
      </c>
      <c r="E4" s="55" t="s">
        <v>127</v>
      </c>
      <c r="F4" s="55" t="s">
        <v>6</v>
      </c>
      <c r="G4" s="56" t="s">
        <v>12</v>
      </c>
      <c r="H4" s="56" t="s">
        <v>129</v>
      </c>
      <c r="I4" s="55" t="s">
        <v>103</v>
      </c>
    </row>
    <row r="5" spans="1:9" s="124" customFormat="1" ht="45">
      <c r="A5" s="105">
        <v>1</v>
      </c>
      <c r="B5" s="105" t="s">
        <v>441</v>
      </c>
      <c r="C5" s="106" t="s">
        <v>163</v>
      </c>
      <c r="D5" s="107" t="s">
        <v>164</v>
      </c>
      <c r="E5" s="105" t="s">
        <v>472</v>
      </c>
      <c r="F5" s="105" t="s">
        <v>165</v>
      </c>
      <c r="G5" s="108">
        <v>43423</v>
      </c>
      <c r="H5" s="105">
        <v>3</v>
      </c>
      <c r="I5" s="109" t="s">
        <v>464</v>
      </c>
    </row>
    <row r="6" spans="1:9" s="124" customFormat="1" ht="45">
      <c r="A6" s="105">
        <v>2</v>
      </c>
      <c r="B6" s="105" t="s">
        <v>451</v>
      </c>
      <c r="C6" s="106" t="s">
        <v>166</v>
      </c>
      <c r="D6" s="107" t="s">
        <v>164</v>
      </c>
      <c r="E6" s="105" t="s">
        <v>473</v>
      </c>
      <c r="F6" s="105" t="s">
        <v>167</v>
      </c>
      <c r="G6" s="108">
        <v>43423</v>
      </c>
      <c r="H6" s="105">
        <v>4</v>
      </c>
      <c r="I6" s="109" t="s">
        <v>465</v>
      </c>
    </row>
    <row r="7" spans="1:9" s="124" customFormat="1" ht="45">
      <c r="A7" s="105">
        <v>3</v>
      </c>
      <c r="B7" s="105" t="s">
        <v>454</v>
      </c>
      <c r="C7" s="106" t="s">
        <v>168</v>
      </c>
      <c r="D7" s="107" t="s">
        <v>164</v>
      </c>
      <c r="E7" s="105" t="s">
        <v>474</v>
      </c>
      <c r="F7" s="105" t="s">
        <v>169</v>
      </c>
      <c r="G7" s="108">
        <v>43423</v>
      </c>
      <c r="H7" s="105">
        <v>3</v>
      </c>
      <c r="I7" s="109" t="s">
        <v>464</v>
      </c>
    </row>
    <row r="8" spans="1:9" s="124" customFormat="1" ht="45">
      <c r="A8" s="105">
        <v>4</v>
      </c>
      <c r="B8" s="105" t="s">
        <v>463</v>
      </c>
      <c r="C8" s="106" t="s">
        <v>180</v>
      </c>
      <c r="D8" s="107" t="s">
        <v>164</v>
      </c>
      <c r="E8" s="105" t="s">
        <v>475</v>
      </c>
      <c r="F8" s="105" t="s">
        <v>181</v>
      </c>
      <c r="G8" s="108">
        <v>43423</v>
      </c>
      <c r="H8" s="105">
        <v>4</v>
      </c>
      <c r="I8" s="109" t="s">
        <v>465</v>
      </c>
    </row>
  </sheetData>
  <sheetProtection sheet="1" objects="1" scenarios="1"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7"/>
    <col min="2" max="2" width="2" style="37" customWidth="1"/>
    <col min="3" max="15" width="3.140625" style="37"/>
    <col min="16" max="29" width="3.140625" style="37" customWidth="1"/>
    <col min="30" max="30" width="6" style="37" customWidth="1"/>
    <col min="31" max="31" width="3.140625" style="59" customWidth="1"/>
    <col min="32" max="32" width="3.140625" style="37"/>
    <col min="33" max="33" width="3.5703125" style="37" bestFit="1" customWidth="1"/>
    <col min="34" max="44" width="3.140625" style="37"/>
    <col min="45" max="45" width="5" style="37" bestFit="1" customWidth="1"/>
    <col min="46" max="16384" width="3.140625" style="37"/>
  </cols>
  <sheetData>
    <row r="1" spans="2:45" ht="19.7" customHeight="1">
      <c r="B1" s="488" t="s">
        <v>22</v>
      </c>
      <c r="C1" s="488"/>
      <c r="D1" s="488"/>
      <c r="E1" s="488"/>
      <c r="F1" s="488"/>
      <c r="G1" s="488"/>
      <c r="H1" s="488"/>
      <c r="I1" s="488"/>
      <c r="J1" s="488"/>
      <c r="K1" s="488"/>
      <c r="L1" s="488"/>
      <c r="M1" s="488"/>
      <c r="P1" s="469" t="s">
        <v>23</v>
      </c>
      <c r="Q1" s="469"/>
      <c r="R1" s="469"/>
      <c r="S1" s="469"/>
      <c r="T1" s="469"/>
      <c r="U1" s="469"/>
      <c r="V1" s="469"/>
      <c r="W1" s="469"/>
      <c r="X1" s="469"/>
      <c r="Y1" s="469"/>
      <c r="Z1" s="469"/>
      <c r="AA1" s="469"/>
      <c r="AB1" s="469"/>
      <c r="AC1" s="469"/>
      <c r="AD1" s="469"/>
      <c r="AE1" s="57"/>
    </row>
    <row r="2" spans="2:45" ht="19.7" customHeight="1">
      <c r="C2" s="488" t="s">
        <v>24</v>
      </c>
      <c r="D2" s="488"/>
      <c r="E2" s="488"/>
      <c r="F2" s="488"/>
      <c r="G2" s="488"/>
      <c r="H2" s="488"/>
      <c r="I2" s="488"/>
      <c r="J2" s="488"/>
      <c r="K2" s="488"/>
      <c r="L2" s="488"/>
      <c r="N2" s="58"/>
      <c r="P2" s="477" t="s">
        <v>95</v>
      </c>
      <c r="Q2" s="477"/>
      <c r="R2" s="477"/>
      <c r="S2" s="477"/>
      <c r="T2" s="477"/>
      <c r="U2" s="477"/>
      <c r="V2" s="477"/>
      <c r="W2" s="477"/>
      <c r="X2" s="477"/>
      <c r="Y2" s="477"/>
      <c r="Z2" s="477"/>
      <c r="AA2" s="477"/>
      <c r="AB2" s="477"/>
      <c r="AC2" s="477"/>
      <c r="AD2" s="477"/>
    </row>
    <row r="3" spans="2:45" ht="12" customHeight="1">
      <c r="C3" s="60"/>
      <c r="D3" s="60"/>
      <c r="E3" s="61"/>
      <c r="F3" s="61"/>
      <c r="G3" s="61"/>
      <c r="H3" s="61"/>
      <c r="I3" s="61"/>
      <c r="J3" s="61"/>
      <c r="K3" s="60"/>
      <c r="L3" s="347"/>
      <c r="M3" s="60"/>
      <c r="N3" s="60"/>
      <c r="O3" s="60"/>
      <c r="P3" s="60"/>
      <c r="Q3" s="62"/>
      <c r="R3" s="62"/>
      <c r="S3" s="61"/>
      <c r="T3" s="61"/>
      <c r="U3" s="61"/>
      <c r="V3" s="61"/>
      <c r="W3" s="61"/>
      <c r="X3" s="61"/>
      <c r="Y3" s="61"/>
      <c r="Z3" s="61"/>
      <c r="AA3" s="61"/>
    </row>
    <row r="4" spans="2:45" ht="8.25" customHeight="1">
      <c r="C4" s="63"/>
      <c r="D4" s="63"/>
      <c r="E4" s="64"/>
      <c r="F4" s="64"/>
      <c r="G4" s="64"/>
      <c r="H4" s="64"/>
      <c r="I4" s="64"/>
      <c r="J4" s="64"/>
      <c r="K4" s="64"/>
      <c r="L4" s="65"/>
      <c r="M4" s="65"/>
      <c r="N4" s="65"/>
      <c r="O4" s="65"/>
      <c r="P4" s="64"/>
      <c r="Q4" s="66"/>
      <c r="R4" s="66"/>
      <c r="S4" s="66"/>
      <c r="T4" s="66"/>
      <c r="U4" s="66"/>
      <c r="V4" s="66"/>
      <c r="W4" s="66"/>
      <c r="X4" s="66"/>
      <c r="Y4" s="66"/>
      <c r="Z4" s="66"/>
      <c r="AA4" s="66"/>
      <c r="AB4" s="66"/>
      <c r="AC4" s="66"/>
      <c r="AD4" s="66"/>
    </row>
    <row r="5" spans="2:45" ht="9.75" hidden="1" customHeight="1">
      <c r="C5" s="67"/>
      <c r="D5" s="67"/>
      <c r="E5" s="60"/>
      <c r="F5" s="60"/>
      <c r="G5" s="60"/>
      <c r="H5" s="60"/>
      <c r="I5" s="60"/>
      <c r="J5" s="60"/>
      <c r="K5" s="60"/>
      <c r="L5" s="60"/>
      <c r="M5" s="60"/>
      <c r="N5" s="60"/>
      <c r="O5" s="60"/>
      <c r="P5" s="60"/>
      <c r="Q5" s="60"/>
      <c r="R5" s="60"/>
      <c r="S5" s="60"/>
      <c r="T5" s="60"/>
      <c r="U5" s="60"/>
      <c r="V5" s="60"/>
      <c r="W5" s="60"/>
      <c r="X5" s="60"/>
      <c r="Y5" s="60"/>
      <c r="Z5" s="60"/>
      <c r="AA5" s="60"/>
    </row>
    <row r="6" spans="2:45" ht="19.7" customHeight="1">
      <c r="C6" s="481" t="s">
        <v>25</v>
      </c>
      <c r="D6" s="481"/>
      <c r="E6" s="481"/>
      <c r="F6" s="481"/>
      <c r="G6" s="481"/>
      <c r="H6" s="481"/>
      <c r="I6" s="481"/>
      <c r="J6" s="481"/>
      <c r="K6" s="481"/>
      <c r="L6" s="481"/>
      <c r="M6" s="481"/>
      <c r="N6" s="481"/>
      <c r="O6" s="481"/>
      <c r="P6" s="481"/>
      <c r="Q6" s="481"/>
      <c r="R6" s="481"/>
      <c r="S6" s="481"/>
      <c r="T6" s="481"/>
      <c r="U6" s="481"/>
      <c r="V6" s="481"/>
      <c r="W6" s="481"/>
      <c r="X6" s="481"/>
      <c r="Y6" s="481"/>
      <c r="Z6" s="481"/>
      <c r="AA6" s="481"/>
      <c r="AB6" s="481"/>
      <c r="AC6" s="481"/>
      <c r="AD6" s="481"/>
    </row>
    <row r="7" spans="2:45" ht="19.7" customHeight="1">
      <c r="C7" s="481" t="s">
        <v>26</v>
      </c>
      <c r="D7" s="481"/>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row>
    <row r="8" spans="2:45" ht="10.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89" t="str">
        <f>"Số: "&amp;AG9</f>
        <v>Số: B08600120811TG05</v>
      </c>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G9" s="71" t="s">
        <v>125</v>
      </c>
    </row>
    <row r="10" spans="2:45" ht="11.2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81" t="s">
        <v>27</v>
      </c>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row>
    <row r="12" spans="2:45" ht="19.7" customHeight="1">
      <c r="C12" s="481" t="s">
        <v>28</v>
      </c>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5.5" customHeight="1">
      <c r="C15" s="482" t="s">
        <v>26</v>
      </c>
      <c r="D15" s="483"/>
      <c r="E15" s="483"/>
      <c r="F15" s="483"/>
      <c r="G15" s="483"/>
      <c r="H15" s="483"/>
      <c r="I15" s="483"/>
      <c r="J15" s="483"/>
      <c r="K15" s="483"/>
      <c r="L15" s="483"/>
      <c r="M15" s="483"/>
      <c r="N15" s="483"/>
      <c r="O15" s="483"/>
      <c r="P15" s="483"/>
      <c r="Q15" s="483"/>
      <c r="R15" s="483"/>
      <c r="S15" s="483"/>
      <c r="T15" s="483"/>
      <c r="U15" s="483"/>
      <c r="V15" s="483"/>
      <c r="W15" s="483"/>
      <c r="X15" s="483"/>
      <c r="Y15" s="483"/>
      <c r="Z15" s="483"/>
      <c r="AA15" s="483"/>
      <c r="AB15" s="483"/>
      <c r="AC15" s="483"/>
      <c r="AD15" s="484"/>
      <c r="AE15" s="75"/>
      <c r="AG15" s="76">
        <v>1</v>
      </c>
      <c r="AH15" s="76"/>
      <c r="AI15" s="76"/>
      <c r="AJ15" s="76"/>
      <c r="AK15" s="76">
        <v>2</v>
      </c>
      <c r="AL15" s="76"/>
      <c r="AM15" s="76"/>
      <c r="AN15" s="76"/>
      <c r="AO15" s="76">
        <v>3</v>
      </c>
      <c r="AS15" s="37">
        <v>4</v>
      </c>
    </row>
    <row r="16" spans="2:45" ht="40.5" customHeight="1">
      <c r="C16" s="490" t="s">
        <v>9</v>
      </c>
      <c r="D16" s="491"/>
      <c r="E16" s="491"/>
      <c r="F16" s="491"/>
      <c r="G16" s="491"/>
      <c r="H16" s="491"/>
      <c r="I16" s="491"/>
      <c r="J16" s="491"/>
      <c r="K16" s="491"/>
      <c r="L16" s="492"/>
      <c r="M16" s="493" t="str">
        <f>AG16</f>
        <v>Ấp Bàu Trâu, xã Phước Thạnh, huyện Củ Chi, thành phố Hồ Chí Minh.</v>
      </c>
      <c r="N16" s="494"/>
      <c r="O16" s="494"/>
      <c r="P16" s="494"/>
      <c r="Q16" s="494"/>
      <c r="R16" s="494"/>
      <c r="S16" s="494"/>
      <c r="T16" s="494"/>
      <c r="U16" s="494"/>
      <c r="V16" s="494"/>
      <c r="W16" s="494"/>
      <c r="X16" s="494"/>
      <c r="Y16" s="494"/>
      <c r="Z16" s="494"/>
      <c r="AA16" s="494"/>
      <c r="AB16" s="494"/>
      <c r="AC16" s="494"/>
      <c r="AD16" s="495"/>
      <c r="AE16" s="75"/>
      <c r="AG16" s="77" t="s">
        <v>29</v>
      </c>
    </row>
    <row r="17" spans="3:48" ht="19.5" customHeight="1">
      <c r="C17" s="490" t="s">
        <v>8</v>
      </c>
      <c r="D17" s="491"/>
      <c r="E17" s="491"/>
      <c r="F17" s="491"/>
      <c r="G17" s="491"/>
      <c r="H17" s="491"/>
      <c r="I17" s="491"/>
      <c r="J17" s="491"/>
      <c r="K17" s="491"/>
      <c r="L17" s="492"/>
      <c r="M17" s="478" t="str">
        <f>IF(AG17="","",AG17)</f>
        <v/>
      </c>
      <c r="N17" s="479"/>
      <c r="O17" s="479"/>
      <c r="P17" s="479"/>
      <c r="Q17" s="479"/>
      <c r="R17" s="479"/>
      <c r="S17" s="479"/>
      <c r="T17" s="479"/>
      <c r="U17" s="479"/>
      <c r="V17" s="479"/>
      <c r="W17" s="479"/>
      <c r="X17" s="479"/>
      <c r="Y17" s="479"/>
      <c r="Z17" s="479"/>
      <c r="AA17" s="479"/>
      <c r="AB17" s="479"/>
      <c r="AC17" s="479"/>
      <c r="AD17" s="480"/>
      <c r="AE17" s="75"/>
    </row>
    <row r="18" spans="3:48" ht="33.950000000000003" customHeight="1">
      <c r="C18" s="485" t="s">
        <v>5</v>
      </c>
      <c r="D18" s="486"/>
      <c r="E18" s="486"/>
      <c r="F18" s="486"/>
      <c r="G18" s="486"/>
      <c r="H18" s="486"/>
      <c r="I18" s="486"/>
      <c r="J18" s="486"/>
      <c r="K18" s="486"/>
      <c r="L18" s="487"/>
      <c r="M18" s="478" t="str">
        <f>AG18</f>
        <v>CÔNG TY CỔ PHẦN VIỄN THÔNG DI ĐỘNG TOÀN CẦU</v>
      </c>
      <c r="N18" s="479"/>
      <c r="O18" s="479"/>
      <c r="P18" s="479"/>
      <c r="Q18" s="479"/>
      <c r="R18" s="479"/>
      <c r="S18" s="479"/>
      <c r="T18" s="479"/>
      <c r="U18" s="479"/>
      <c r="V18" s="479"/>
      <c r="W18" s="479"/>
      <c r="X18" s="479"/>
      <c r="Y18" s="479"/>
      <c r="Z18" s="479"/>
      <c r="AA18" s="479"/>
      <c r="AB18" s="479"/>
      <c r="AC18" s="479"/>
      <c r="AD18" s="480"/>
      <c r="AE18" s="75"/>
      <c r="AG18" s="71" t="s">
        <v>74</v>
      </c>
    </row>
    <row r="19" spans="3:48" ht="33.950000000000003" customHeight="1">
      <c r="C19" s="485" t="s">
        <v>7</v>
      </c>
      <c r="D19" s="486"/>
      <c r="E19" s="486"/>
      <c r="F19" s="486"/>
      <c r="G19" s="486"/>
      <c r="H19" s="486"/>
      <c r="I19" s="486"/>
      <c r="J19" s="486"/>
      <c r="K19" s="486"/>
      <c r="L19" s="487"/>
      <c r="M19" s="478" t="str">
        <f>AG19</f>
        <v>CÔNG TY CỔ PHẦN VIỄN THÔNG DI ĐỘNG TOÀN CẦU</v>
      </c>
      <c r="N19" s="479"/>
      <c r="O19" s="479"/>
      <c r="P19" s="479"/>
      <c r="Q19" s="479"/>
      <c r="R19" s="479"/>
      <c r="S19" s="479"/>
      <c r="T19" s="479"/>
      <c r="U19" s="479"/>
      <c r="V19" s="479"/>
      <c r="W19" s="479"/>
      <c r="X19" s="479"/>
      <c r="Y19" s="479"/>
      <c r="Z19" s="479"/>
      <c r="AA19" s="479"/>
      <c r="AB19" s="479"/>
      <c r="AC19" s="479"/>
      <c r="AD19" s="480"/>
      <c r="AE19" s="78"/>
      <c r="AG19" s="71" t="s">
        <v>74</v>
      </c>
    </row>
    <row r="20" spans="3:48" ht="21" customHeight="1">
      <c r="C20" s="502" t="s">
        <v>30</v>
      </c>
      <c r="D20" s="503"/>
      <c r="E20" s="503"/>
      <c r="F20" s="503"/>
      <c r="G20" s="503"/>
      <c r="H20" s="503"/>
      <c r="I20" s="503"/>
      <c r="J20" s="503"/>
      <c r="K20" s="503"/>
      <c r="L20" s="503"/>
      <c r="M20" s="503"/>
      <c r="N20" s="503"/>
      <c r="O20" s="503"/>
      <c r="P20" s="503"/>
      <c r="Q20" s="503"/>
      <c r="R20" s="503"/>
      <c r="S20" s="503"/>
      <c r="T20" s="503"/>
      <c r="U20" s="503"/>
      <c r="V20" s="503"/>
      <c r="W20" s="503"/>
      <c r="X20" s="503"/>
      <c r="Y20" s="503"/>
      <c r="Z20" s="503"/>
      <c r="AA20" s="503"/>
      <c r="AB20" s="503"/>
      <c r="AC20" s="503"/>
      <c r="AD20" s="504"/>
      <c r="AE20" s="79"/>
    </row>
    <row r="21" spans="3:48" ht="33.950000000000003" customHeight="1">
      <c r="C21" s="496" t="s">
        <v>31</v>
      </c>
      <c r="D21" s="496"/>
      <c r="E21" s="496"/>
      <c r="F21" s="496"/>
      <c r="G21" s="496"/>
      <c r="H21" s="496"/>
      <c r="I21" s="496"/>
      <c r="J21" s="496"/>
      <c r="K21" s="496"/>
      <c r="L21" s="496"/>
      <c r="M21" s="478" t="str">
        <f>AG21</f>
        <v>A</v>
      </c>
      <c r="N21" s="479"/>
      <c r="O21" s="479"/>
      <c r="P21" s="479"/>
      <c r="Q21" s="479"/>
      <c r="R21" s="479"/>
      <c r="S21" s="479"/>
      <c r="T21" s="479"/>
      <c r="U21" s="479"/>
      <c r="V21" s="479"/>
      <c r="W21" s="479"/>
      <c r="X21" s="479"/>
      <c r="Y21" s="479"/>
      <c r="Z21" s="479"/>
      <c r="AA21" s="479"/>
      <c r="AB21" s="479"/>
      <c r="AC21" s="479"/>
      <c r="AD21" s="480"/>
      <c r="AE21" s="75"/>
      <c r="AG21" s="71" t="s">
        <v>32</v>
      </c>
      <c r="AK21" s="71" t="s">
        <v>33</v>
      </c>
      <c r="AO21" s="71" t="s">
        <v>34</v>
      </c>
      <c r="AS21" s="71" t="s">
        <v>35</v>
      </c>
    </row>
    <row r="22" spans="3:48" ht="19.7" customHeight="1">
      <c r="C22" s="505" t="s">
        <v>36</v>
      </c>
      <c r="D22" s="506"/>
      <c r="E22" s="506"/>
      <c r="F22" s="506"/>
      <c r="G22" s="506"/>
      <c r="H22" s="506"/>
      <c r="I22" s="506"/>
      <c r="J22" s="506"/>
      <c r="K22" s="506"/>
      <c r="L22" s="507"/>
      <c r="M22" s="478">
        <f>AG22</f>
        <v>4</v>
      </c>
      <c r="N22" s="479"/>
      <c r="O22" s="479"/>
      <c r="P22" s="479"/>
      <c r="Q22" s="479"/>
      <c r="R22" s="479"/>
      <c r="S22" s="479"/>
      <c r="T22" s="479"/>
      <c r="U22" s="479"/>
      <c r="V22" s="479"/>
      <c r="W22" s="479"/>
      <c r="X22" s="479"/>
      <c r="Y22" s="479"/>
      <c r="Z22" s="479"/>
      <c r="AA22" s="479"/>
      <c r="AB22" s="479"/>
      <c r="AC22" s="479"/>
      <c r="AD22" s="480"/>
      <c r="AE22" s="75"/>
      <c r="AG22" s="76">
        <v>4</v>
      </c>
      <c r="AH22" s="76"/>
      <c r="AI22" s="76"/>
      <c r="AJ22" s="76"/>
      <c r="AK22" s="76">
        <v>1</v>
      </c>
      <c r="AL22" s="76"/>
      <c r="AM22" s="76"/>
      <c r="AN22" s="76"/>
      <c r="AO22" s="76">
        <v>3</v>
      </c>
      <c r="AS22" s="37">
        <v>1</v>
      </c>
    </row>
    <row r="23" spans="3:48" ht="19.7" customHeight="1">
      <c r="C23" s="496" t="s">
        <v>37</v>
      </c>
      <c r="D23" s="496"/>
      <c r="E23" s="496"/>
      <c r="F23" s="496"/>
      <c r="G23" s="496"/>
      <c r="H23" s="496"/>
      <c r="I23" s="496"/>
      <c r="J23" s="496"/>
      <c r="K23" s="496"/>
      <c r="L23" s="496"/>
      <c r="M23" s="499" t="str">
        <f>AG23</f>
        <v>4/4/4</v>
      </c>
      <c r="N23" s="500"/>
      <c r="O23" s="500"/>
      <c r="P23" s="500"/>
      <c r="Q23" s="500"/>
      <c r="R23" s="500"/>
      <c r="S23" s="500"/>
      <c r="T23" s="500"/>
      <c r="U23" s="500"/>
      <c r="V23" s="500"/>
      <c r="W23" s="500"/>
      <c r="X23" s="500"/>
      <c r="Y23" s="500"/>
      <c r="Z23" s="500"/>
      <c r="AA23" s="500"/>
      <c r="AB23" s="500"/>
      <c r="AC23" s="500"/>
      <c r="AD23" s="501"/>
      <c r="AE23" s="80"/>
      <c r="AG23" s="81" t="s">
        <v>38</v>
      </c>
      <c r="AH23" s="82"/>
      <c r="AI23" s="82"/>
      <c r="AJ23" s="82"/>
      <c r="AK23" s="81" t="s">
        <v>39</v>
      </c>
      <c r="AL23" s="82"/>
      <c r="AM23" s="82"/>
      <c r="AN23" s="82"/>
      <c r="AO23" s="81" t="s">
        <v>40</v>
      </c>
      <c r="AP23" s="82"/>
      <c r="AQ23" s="82"/>
      <c r="AR23" s="82"/>
      <c r="AS23" s="81" t="s">
        <v>41</v>
      </c>
    </row>
    <row r="24" spans="3:48" ht="19.7" customHeight="1">
      <c r="C24" s="505" t="s">
        <v>75</v>
      </c>
      <c r="D24" s="506"/>
      <c r="E24" s="506"/>
      <c r="F24" s="506"/>
      <c r="G24" s="506"/>
      <c r="H24" s="506"/>
      <c r="I24" s="506"/>
      <c r="J24" s="506"/>
      <c r="K24" s="506"/>
      <c r="L24" s="507"/>
      <c r="M24" s="478" t="str">
        <f>IF(M22=4,AG24&amp;"W/ "&amp;AH24&amp;"W/ "&amp;AI24&amp;"W/ "&amp;AJ24&amp;"W",IF(M22=3,AG24&amp;"W/ "&amp;AH24&amp;"W/ "&amp;AI24&amp;"W",IF(M22=2,AG24&amp;"W/ "&amp;AH24&amp;"W",AG24&amp;"W")))</f>
        <v>20W/ 20W/ 20W/ 20W</v>
      </c>
      <c r="N24" s="479"/>
      <c r="O24" s="479"/>
      <c r="P24" s="479"/>
      <c r="Q24" s="479"/>
      <c r="R24" s="479"/>
      <c r="S24" s="479"/>
      <c r="T24" s="479"/>
      <c r="U24" s="479"/>
      <c r="V24" s="479"/>
      <c r="W24" s="479"/>
      <c r="X24" s="479"/>
      <c r="Y24" s="479"/>
      <c r="Z24" s="479"/>
      <c r="AA24" s="479"/>
      <c r="AB24" s="479"/>
      <c r="AC24" s="479"/>
      <c r="AD24" s="480"/>
      <c r="AE24" s="78"/>
      <c r="AG24" s="37">
        <v>20</v>
      </c>
      <c r="AH24" s="37">
        <v>20</v>
      </c>
      <c r="AI24" s="37">
        <v>20</v>
      </c>
      <c r="AJ24" s="37">
        <v>20</v>
      </c>
      <c r="AK24" s="37">
        <v>40</v>
      </c>
      <c r="AL24" s="37">
        <v>40</v>
      </c>
      <c r="AM24" s="37">
        <v>40</v>
      </c>
      <c r="AN24" s="37">
        <v>20</v>
      </c>
      <c r="AO24" s="37">
        <v>60</v>
      </c>
      <c r="AP24" s="37">
        <v>60</v>
      </c>
      <c r="AQ24" s="37">
        <v>60</v>
      </c>
      <c r="AR24" s="37">
        <v>60</v>
      </c>
      <c r="AS24" s="37">
        <v>80</v>
      </c>
      <c r="AT24" s="37">
        <v>80</v>
      </c>
      <c r="AU24" s="37">
        <v>80</v>
      </c>
      <c r="AV24" s="37">
        <v>80</v>
      </c>
    </row>
    <row r="25" spans="3:48" ht="19.7" customHeight="1">
      <c r="C25" s="496" t="s">
        <v>42</v>
      </c>
      <c r="D25" s="496"/>
      <c r="E25" s="496"/>
      <c r="F25" s="496"/>
      <c r="G25" s="496"/>
      <c r="H25" s="496"/>
      <c r="I25" s="496"/>
      <c r="J25" s="496"/>
      <c r="K25" s="496"/>
      <c r="L25" s="496"/>
      <c r="M25" s="478" t="str">
        <f>IF(AG25="900 &amp; 1800","900MHz &amp; 1800MHz",IF(AG25="900 &amp; 2100","900MHz &amp; 2100MHz",IF(AG25="1800 &amp; 2100","1800MHz &amp; 2100MHz",AG25&amp;"MHz")))</f>
        <v>900MHz</v>
      </c>
      <c r="N25" s="479"/>
      <c r="O25" s="479"/>
      <c r="P25" s="479"/>
      <c r="Q25" s="479"/>
      <c r="R25" s="479"/>
      <c r="S25" s="479"/>
      <c r="T25" s="479"/>
      <c r="U25" s="479"/>
      <c r="V25" s="479"/>
      <c r="W25" s="479"/>
      <c r="X25" s="479"/>
      <c r="Y25" s="479"/>
      <c r="Z25" s="479"/>
      <c r="AA25" s="479"/>
      <c r="AB25" s="479"/>
      <c r="AC25" s="479"/>
      <c r="AD25" s="480"/>
      <c r="AE25" s="75"/>
      <c r="AG25" s="37">
        <v>900</v>
      </c>
      <c r="AK25" s="37">
        <v>1800</v>
      </c>
      <c r="AO25" s="37">
        <v>2100</v>
      </c>
      <c r="AS25" s="71" t="s">
        <v>116</v>
      </c>
    </row>
    <row r="26" spans="3:48" ht="33.950000000000003" customHeight="1">
      <c r="C26" s="496" t="s">
        <v>89</v>
      </c>
      <c r="D26" s="496"/>
      <c r="E26" s="496"/>
      <c r="F26" s="496"/>
      <c r="G26" s="496"/>
      <c r="H26" s="496"/>
      <c r="I26" s="496"/>
      <c r="J26" s="496"/>
      <c r="K26" s="496"/>
      <c r="L26" s="496"/>
      <c r="M26" s="478">
        <f>AG26</f>
        <v>15</v>
      </c>
      <c r="N26" s="479"/>
      <c r="O26" s="479"/>
      <c r="P26" s="479"/>
      <c r="Q26" s="479"/>
      <c r="R26" s="479"/>
      <c r="S26" s="479"/>
      <c r="T26" s="479"/>
      <c r="U26" s="479"/>
      <c r="V26" s="479"/>
      <c r="W26" s="479"/>
      <c r="X26" s="479"/>
      <c r="Y26" s="479"/>
      <c r="Z26" s="479"/>
      <c r="AA26" s="479"/>
      <c r="AB26" s="479"/>
      <c r="AC26" s="479"/>
      <c r="AD26" s="480"/>
      <c r="AE26" s="78"/>
      <c r="AG26" s="37">
        <v>15</v>
      </c>
      <c r="AK26" s="37">
        <v>16</v>
      </c>
      <c r="AO26" s="37">
        <v>17</v>
      </c>
      <c r="AS26" s="37">
        <v>18</v>
      </c>
    </row>
    <row r="27" spans="3:48" ht="25.5" customHeight="1">
      <c r="C27" s="497" t="s">
        <v>44</v>
      </c>
      <c r="D27" s="497"/>
      <c r="E27" s="497"/>
      <c r="F27" s="497"/>
      <c r="G27" s="497"/>
      <c r="H27" s="497"/>
      <c r="I27" s="497"/>
      <c r="J27" s="497"/>
      <c r="K27" s="497"/>
      <c r="L27" s="497"/>
      <c r="M27" s="497"/>
      <c r="N27" s="497"/>
      <c r="O27" s="497"/>
      <c r="P27" s="497"/>
      <c r="Q27" s="497"/>
      <c r="R27" s="497"/>
      <c r="S27" s="497"/>
      <c r="T27" s="497"/>
      <c r="U27" s="497"/>
      <c r="V27" s="497"/>
      <c r="W27" s="497"/>
      <c r="X27" s="497"/>
      <c r="Y27" s="497"/>
      <c r="Z27" s="497"/>
      <c r="AA27" s="497"/>
      <c r="AB27" s="83"/>
      <c r="AC27" s="83"/>
      <c r="AD27" s="83"/>
    </row>
    <row r="28" spans="3:48" ht="24.75" customHeight="1">
      <c r="C28" s="50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08"/>
      <c r="E28" s="508"/>
      <c r="F28" s="508"/>
      <c r="G28" s="508"/>
      <c r="H28" s="508"/>
      <c r="I28" s="508"/>
      <c r="J28" s="508"/>
      <c r="K28" s="508"/>
      <c r="L28" s="508"/>
      <c r="M28" s="508"/>
      <c r="N28" s="508"/>
      <c r="O28" s="508"/>
      <c r="P28" s="508"/>
      <c r="Q28" s="508"/>
      <c r="R28" s="508"/>
      <c r="S28" s="508"/>
      <c r="T28" s="508"/>
      <c r="U28" s="508"/>
      <c r="V28" s="508"/>
      <c r="W28" s="508"/>
      <c r="X28" s="508"/>
      <c r="Y28" s="508"/>
      <c r="Z28" s="508"/>
      <c r="AA28" s="508"/>
      <c r="AB28" s="508"/>
      <c r="AC28" s="508"/>
      <c r="AD28" s="508"/>
      <c r="AG28" s="37">
        <v>30</v>
      </c>
      <c r="AO28" s="37" t="s">
        <v>148</v>
      </c>
    </row>
    <row r="29" spans="3:48" ht="24.75" customHeight="1">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8"/>
      <c r="AA29" s="508"/>
      <c r="AB29" s="508"/>
      <c r="AC29" s="508"/>
      <c r="AD29" s="508"/>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8" ht="16.5" customHeight="1">
      <c r="C30" s="498" t="str">
        <f>IF(AG31=1,AO31,IF(AG31=2,AO30))</f>
        <v>Trạm gốc điện thoại di động mặt đất công cộng này có mức an toàn phơi nhiễm trường điện từ tuân thủ quy chuẩn kỹ thuật trên.</v>
      </c>
      <c r="D30" s="498"/>
      <c r="E30" s="498"/>
      <c r="F30" s="498"/>
      <c r="G30" s="498"/>
      <c r="H30" s="498"/>
      <c r="I30" s="498"/>
      <c r="J30" s="498"/>
      <c r="K30" s="498"/>
      <c r="L30" s="498"/>
      <c r="M30" s="498"/>
      <c r="N30" s="498"/>
      <c r="O30" s="498"/>
      <c r="P30" s="498"/>
      <c r="Q30" s="498"/>
      <c r="R30" s="498"/>
      <c r="S30" s="498"/>
      <c r="T30" s="498"/>
      <c r="U30" s="498"/>
      <c r="V30" s="498"/>
      <c r="W30" s="498"/>
      <c r="X30" s="498"/>
      <c r="Y30" s="498"/>
      <c r="Z30" s="498"/>
      <c r="AA30" s="498"/>
      <c r="AB30" s="498"/>
      <c r="AC30" s="498"/>
      <c r="AD30" s="498"/>
      <c r="AG30" s="37">
        <v>20</v>
      </c>
      <c r="AO30" s="37" t="s">
        <v>90</v>
      </c>
    </row>
    <row r="31" spans="3:48" ht="16.5" customHeight="1">
      <c r="C31" s="498"/>
      <c r="D31" s="498"/>
      <c r="E31" s="498"/>
      <c r="F31" s="498"/>
      <c r="G31" s="498"/>
      <c r="H31" s="498"/>
      <c r="I31" s="498"/>
      <c r="J31" s="498"/>
      <c r="K31" s="498"/>
      <c r="L31" s="498"/>
      <c r="M31" s="498"/>
      <c r="N31" s="498"/>
      <c r="O31" s="498"/>
      <c r="P31" s="498"/>
      <c r="Q31" s="498"/>
      <c r="R31" s="498"/>
      <c r="S31" s="498"/>
      <c r="T31" s="498"/>
      <c r="U31" s="498"/>
      <c r="V31" s="498"/>
      <c r="W31" s="498"/>
      <c r="X31" s="498"/>
      <c r="Y31" s="498"/>
      <c r="Z31" s="498"/>
      <c r="AA31" s="498"/>
      <c r="AB31" s="498"/>
      <c r="AC31" s="498"/>
      <c r="AD31" s="498"/>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509" t="s">
        <v>90</v>
      </c>
      <c r="D32" s="509"/>
      <c r="E32" s="509"/>
      <c r="F32" s="509"/>
      <c r="G32" s="509"/>
      <c r="H32" s="509"/>
      <c r="I32" s="509"/>
      <c r="J32" s="509"/>
      <c r="K32" s="509"/>
      <c r="L32" s="509"/>
      <c r="M32" s="509"/>
      <c r="N32" s="509"/>
      <c r="O32" s="509"/>
      <c r="P32" s="509"/>
      <c r="Q32" s="509"/>
      <c r="R32" s="509"/>
      <c r="S32" s="509"/>
      <c r="T32" s="509"/>
      <c r="U32" s="509"/>
      <c r="V32" s="509"/>
      <c r="W32" s="509"/>
      <c r="X32" s="509"/>
      <c r="Y32" s="509"/>
      <c r="Z32" s="509"/>
      <c r="AA32" s="509"/>
      <c r="AB32" s="509"/>
      <c r="AC32" s="509"/>
      <c r="AD32" s="509"/>
    </row>
    <row r="33" spans="1:48" ht="17.100000000000001" customHeight="1">
      <c r="C33" s="509"/>
      <c r="D33" s="509"/>
      <c r="E33" s="509"/>
      <c r="F33" s="509"/>
      <c r="G33" s="509"/>
      <c r="H33" s="509"/>
      <c r="I33" s="509"/>
      <c r="J33" s="509"/>
      <c r="K33" s="509"/>
      <c r="L33" s="509"/>
      <c r="M33" s="509"/>
      <c r="N33" s="509"/>
      <c r="O33" s="509"/>
      <c r="P33" s="509"/>
      <c r="Q33" s="509"/>
      <c r="R33" s="509"/>
      <c r="S33" s="509"/>
      <c r="T33" s="509"/>
      <c r="U33" s="509"/>
      <c r="V33" s="509"/>
      <c r="W33" s="509"/>
      <c r="X33" s="509"/>
      <c r="Y33" s="509"/>
      <c r="Z33" s="509"/>
      <c r="AA33" s="509"/>
      <c r="AB33" s="509"/>
      <c r="AC33" s="509"/>
      <c r="AD33" s="509"/>
      <c r="AE33" s="85"/>
    </row>
    <row r="34" spans="1:48" ht="17.100000000000001" customHeight="1">
      <c r="C34" s="475"/>
      <c r="D34" s="475"/>
      <c r="E34" s="475"/>
      <c r="F34" s="475"/>
      <c r="G34" s="475"/>
      <c r="H34" s="83"/>
      <c r="I34" s="476"/>
      <c r="J34" s="476"/>
      <c r="K34" s="476"/>
      <c r="L34" s="476"/>
      <c r="M34" s="476"/>
      <c r="N34" s="476"/>
      <c r="O34" s="83"/>
      <c r="P34" s="57"/>
      <c r="Q34" s="57"/>
      <c r="R34" s="57"/>
      <c r="S34" s="57"/>
      <c r="T34" s="470" t="str">
        <f>IF(AI41=0,AN34,IF(AI41=1,AK34,AR34))</f>
        <v>KT. GIÁM ĐỐC</v>
      </c>
      <c r="U34" s="470"/>
      <c r="V34" s="470"/>
      <c r="W34" s="470"/>
      <c r="X34" s="470"/>
      <c r="Y34" s="470"/>
      <c r="Z34" s="470"/>
      <c r="AA34" s="470"/>
      <c r="AB34" s="470"/>
      <c r="AC34" s="470"/>
      <c r="AD34" s="470"/>
      <c r="AE34" s="470"/>
      <c r="AK34" s="37" t="s">
        <v>45</v>
      </c>
      <c r="AN34" s="37" t="s">
        <v>123</v>
      </c>
      <c r="AR34" s="37" t="s">
        <v>122</v>
      </c>
    </row>
    <row r="35" spans="1:48" ht="17.100000000000001" customHeight="1">
      <c r="C35" s="471" t="s">
        <v>46</v>
      </c>
      <c r="D35" s="471"/>
      <c r="E35" s="471"/>
      <c r="F35" s="471"/>
      <c r="G35" s="471"/>
      <c r="H35" s="86" t="s">
        <v>47</v>
      </c>
      <c r="I35" s="473" t="s">
        <v>48</v>
      </c>
      <c r="J35" s="473"/>
      <c r="K35" s="473"/>
      <c r="L35" s="473"/>
      <c r="M35" s="473"/>
      <c r="N35" s="473"/>
      <c r="O35" s="87"/>
      <c r="P35" s="87"/>
      <c r="Q35" s="83"/>
      <c r="R35" s="83"/>
      <c r="S35" s="83"/>
      <c r="T35" s="470" t="str">
        <f>IF(AI41=0,AN35,IF(AI41=1,"",AR35))</f>
        <v>PHÓ GIÁM ĐỐC</v>
      </c>
      <c r="U35" s="470"/>
      <c r="V35" s="470"/>
      <c r="W35" s="470"/>
      <c r="X35" s="470"/>
      <c r="Y35" s="470"/>
      <c r="Z35" s="470"/>
      <c r="AA35" s="470"/>
      <c r="AB35" s="470"/>
      <c r="AC35" s="470"/>
      <c r="AD35" s="470"/>
      <c r="AE35" s="470"/>
      <c r="AN35" s="37" t="s">
        <v>120</v>
      </c>
      <c r="AR35" s="37" t="s">
        <v>77</v>
      </c>
    </row>
    <row r="36" spans="1:48" ht="17.100000000000001" customHeight="1">
      <c r="C36" s="471" t="s">
        <v>49</v>
      </c>
      <c r="D36" s="471"/>
      <c r="E36" s="471"/>
      <c r="F36" s="471"/>
      <c r="G36" s="471"/>
      <c r="H36" s="86" t="s">
        <v>47</v>
      </c>
      <c r="I36" s="472">
        <f>AG36</f>
        <v>40806</v>
      </c>
      <c r="J36" s="473"/>
      <c r="K36" s="473"/>
      <c r="L36" s="473"/>
      <c r="M36" s="473"/>
      <c r="N36" s="88"/>
      <c r="O36" s="88"/>
      <c r="P36" s="88"/>
      <c r="Q36" s="83"/>
      <c r="R36" s="83"/>
      <c r="S36" s="83"/>
      <c r="T36" s="83"/>
      <c r="U36" s="83"/>
      <c r="V36" s="83"/>
      <c r="W36" s="83"/>
      <c r="X36" s="83"/>
      <c r="Y36" s="83"/>
      <c r="Z36" s="83"/>
      <c r="AA36" s="83"/>
      <c r="AB36" s="83"/>
      <c r="AC36" s="83"/>
      <c r="AD36" s="83"/>
      <c r="AG36" s="89">
        <v>40806</v>
      </c>
    </row>
    <row r="37" spans="1:48" ht="17.100000000000001" customHeight="1">
      <c r="C37" s="471" t="s">
        <v>50</v>
      </c>
      <c r="D37" s="471"/>
      <c r="E37" s="471"/>
      <c r="F37" s="471"/>
      <c r="G37" s="471"/>
      <c r="H37" s="86" t="s">
        <v>47</v>
      </c>
      <c r="I37" s="472">
        <f>AG37</f>
        <v>42633</v>
      </c>
      <c r="J37" s="473"/>
      <c r="K37" s="473"/>
      <c r="L37" s="473"/>
      <c r="M37" s="473"/>
      <c r="N37" s="88"/>
      <c r="O37" s="88"/>
      <c r="P37" s="88"/>
      <c r="Q37" s="83"/>
      <c r="R37" s="83"/>
      <c r="S37" s="83"/>
      <c r="T37" s="83"/>
      <c r="U37" s="83"/>
      <c r="V37" s="83"/>
      <c r="W37" s="83"/>
      <c r="X37" s="83"/>
      <c r="Y37" s="83"/>
      <c r="Z37" s="83"/>
      <c r="AA37" s="83"/>
      <c r="AB37" s="83"/>
      <c r="AC37" s="83"/>
      <c r="AD37" s="83"/>
      <c r="AG37" s="89">
        <v>42633</v>
      </c>
    </row>
    <row r="38" spans="1: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1:48" ht="17.100000000000001" customHeight="1">
      <c r="C39" s="90"/>
      <c r="D39" s="90"/>
      <c r="E39" s="90"/>
      <c r="F39" s="67"/>
      <c r="G39" s="60"/>
      <c r="H39" s="60"/>
      <c r="I39" s="60"/>
      <c r="J39" s="60"/>
      <c r="K39" s="60"/>
      <c r="L39" s="60"/>
      <c r="M39" s="60"/>
      <c r="N39" s="60"/>
      <c r="O39" s="60"/>
      <c r="P39" s="60"/>
      <c r="Q39" s="60"/>
      <c r="R39" s="60"/>
      <c r="S39" s="60"/>
      <c r="T39" s="474"/>
      <c r="U39" s="474"/>
      <c r="V39" s="474"/>
      <c r="W39" s="474"/>
      <c r="X39" s="474"/>
      <c r="Y39" s="474"/>
      <c r="Z39" s="474"/>
      <c r="AA39" s="474"/>
      <c r="AB39" s="474"/>
      <c r="AC39" s="474"/>
      <c r="AD39" s="474"/>
      <c r="AE39" s="474"/>
      <c r="AI39" s="37">
        <v>0</v>
      </c>
    </row>
    <row r="40" spans="1:48" ht="17.100000000000001" customHeight="1">
      <c r="C40" s="90"/>
      <c r="D40" s="90"/>
      <c r="E40" s="90"/>
      <c r="F40" s="67"/>
      <c r="G40" s="60"/>
      <c r="H40" s="60"/>
      <c r="I40" s="60"/>
      <c r="J40" s="60"/>
      <c r="K40" s="60"/>
      <c r="L40" s="60"/>
      <c r="M40" s="60"/>
      <c r="N40" s="60"/>
      <c r="O40" s="60"/>
      <c r="P40" s="57"/>
      <c r="Q40" s="57"/>
      <c r="R40" s="57"/>
      <c r="S40" s="57"/>
      <c r="T40" s="469"/>
      <c r="U40" s="469"/>
      <c r="V40" s="469"/>
      <c r="W40" s="469"/>
      <c r="X40" s="469"/>
      <c r="Y40" s="469"/>
      <c r="Z40" s="469"/>
      <c r="AA40" s="469"/>
      <c r="AB40" s="469"/>
      <c r="AC40" s="469"/>
      <c r="AD40" s="469"/>
      <c r="AE40" s="469"/>
    </row>
    <row r="41" spans="1:48" ht="17.100000000000001" customHeight="1">
      <c r="C41" s="90"/>
      <c r="D41" s="90"/>
      <c r="E41" s="90"/>
      <c r="F41" s="67"/>
      <c r="G41" s="60"/>
      <c r="H41" s="60"/>
      <c r="I41" s="60"/>
      <c r="J41" s="60"/>
      <c r="K41" s="60"/>
      <c r="L41" s="60"/>
      <c r="M41" s="60"/>
      <c r="N41" s="60"/>
      <c r="O41" s="60"/>
      <c r="P41" s="60"/>
      <c r="Q41" s="60"/>
      <c r="R41" s="60"/>
      <c r="S41" s="60"/>
      <c r="T41" s="469" t="str">
        <f>IF(AI41=0,AO41,IF(AI41=1,AK41,AS41))</f>
        <v>Trần Công Khanh</v>
      </c>
      <c r="U41" s="469"/>
      <c r="V41" s="469"/>
      <c r="W41" s="469"/>
      <c r="X41" s="469"/>
      <c r="Y41" s="469"/>
      <c r="Z41" s="469"/>
      <c r="AA41" s="469"/>
      <c r="AB41" s="469"/>
      <c r="AC41" s="469"/>
      <c r="AD41" s="469"/>
      <c r="AE41" s="469"/>
      <c r="AI41" s="37">
        <v>0</v>
      </c>
      <c r="AK41" s="37" t="s">
        <v>51</v>
      </c>
      <c r="AO41" s="37" t="s">
        <v>121</v>
      </c>
      <c r="AS41" s="37" t="s">
        <v>73</v>
      </c>
    </row>
    <row r="42" spans="1:48" ht="16.5">
      <c r="A42" s="59"/>
      <c r="B42" s="59"/>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1:48" s="76" customFormat="1" ht="16.5" customHeight="1">
      <c r="A43" s="92"/>
      <c r="B43" s="511" t="s">
        <v>52</v>
      </c>
      <c r="C43" s="511"/>
      <c r="D43" s="511"/>
      <c r="E43" s="511"/>
      <c r="F43" s="511"/>
      <c r="G43" s="511"/>
      <c r="H43" s="512" t="s">
        <v>30</v>
      </c>
      <c r="I43" s="512"/>
      <c r="J43" s="512"/>
      <c r="K43" s="512"/>
      <c r="L43" s="512"/>
      <c r="M43" s="512"/>
      <c r="N43" s="512"/>
      <c r="O43" s="512"/>
      <c r="P43" s="512"/>
      <c r="Q43" s="512"/>
      <c r="R43" s="512"/>
      <c r="S43" s="512"/>
      <c r="T43" s="512"/>
      <c r="U43" s="512"/>
      <c r="V43" s="512"/>
      <c r="W43" s="512"/>
      <c r="X43" s="512"/>
      <c r="Y43" s="512"/>
      <c r="Z43" s="512"/>
      <c r="AA43" s="512"/>
      <c r="AB43" s="512"/>
      <c r="AC43" s="512"/>
      <c r="AD43" s="512"/>
      <c r="AE43" s="346"/>
    </row>
    <row r="44" spans="1:48" ht="16.5" customHeight="1">
      <c r="A44" s="59"/>
      <c r="B44" s="511"/>
      <c r="C44" s="511"/>
      <c r="D44" s="511"/>
      <c r="E44" s="511"/>
      <c r="F44" s="511"/>
      <c r="G44" s="511"/>
      <c r="H44" s="512"/>
      <c r="I44" s="512"/>
      <c r="J44" s="512"/>
      <c r="K44" s="512"/>
      <c r="L44" s="512"/>
      <c r="M44" s="512"/>
      <c r="N44" s="512"/>
      <c r="O44" s="512"/>
      <c r="P44" s="512"/>
      <c r="Q44" s="512"/>
      <c r="R44" s="512"/>
      <c r="S44" s="512"/>
      <c r="T44" s="512"/>
      <c r="U44" s="512"/>
      <c r="V44" s="512"/>
      <c r="W44" s="512"/>
      <c r="X44" s="512"/>
      <c r="Y44" s="512"/>
      <c r="Z44" s="512"/>
      <c r="AA44" s="512"/>
      <c r="AB44" s="512"/>
      <c r="AC44" s="512"/>
      <c r="AD44" s="512"/>
      <c r="AE44" s="346"/>
    </row>
    <row r="45" spans="1:48" ht="16.5" customHeight="1">
      <c r="A45" s="59"/>
      <c r="B45" s="511"/>
      <c r="C45" s="511"/>
      <c r="D45" s="511"/>
      <c r="E45" s="511"/>
      <c r="F45" s="511"/>
      <c r="G45" s="511"/>
      <c r="H45" s="466" t="s">
        <v>2</v>
      </c>
      <c r="I45" s="466"/>
      <c r="J45" s="466"/>
      <c r="K45" s="466"/>
      <c r="L45" s="466" t="s">
        <v>3</v>
      </c>
      <c r="M45" s="466"/>
      <c r="N45" s="466" t="s">
        <v>53</v>
      </c>
      <c r="O45" s="466"/>
      <c r="P45" s="466"/>
      <c r="Q45" s="466" t="s">
        <v>4</v>
      </c>
      <c r="R45" s="466"/>
      <c r="S45" s="466"/>
      <c r="T45" s="466"/>
      <c r="U45" s="466"/>
      <c r="V45" s="466" t="s">
        <v>54</v>
      </c>
      <c r="W45" s="466"/>
      <c r="X45" s="466"/>
      <c r="Y45" s="466" t="s">
        <v>55</v>
      </c>
      <c r="Z45" s="466"/>
      <c r="AA45" s="466"/>
      <c r="AB45" s="466"/>
      <c r="AC45" s="466"/>
      <c r="AD45" s="466"/>
      <c r="AE45" s="345"/>
    </row>
    <row r="46" spans="1:48" ht="16.5" customHeight="1">
      <c r="A46" s="59"/>
      <c r="B46" s="511"/>
      <c r="C46" s="511"/>
      <c r="D46" s="511"/>
      <c r="E46" s="511"/>
      <c r="F46" s="511"/>
      <c r="G46" s="511"/>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345"/>
    </row>
    <row r="47" spans="1:48" ht="16.5" customHeight="1">
      <c r="A47" s="59"/>
      <c r="B47" s="511"/>
      <c r="C47" s="511"/>
      <c r="D47" s="511"/>
      <c r="E47" s="511"/>
      <c r="F47" s="511"/>
      <c r="G47" s="511"/>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c r="AE47" s="345"/>
    </row>
    <row r="48" spans="1:48" ht="16.5" customHeight="1">
      <c r="A48" s="59"/>
      <c r="B48" s="511"/>
      <c r="C48" s="511"/>
      <c r="D48" s="511"/>
      <c r="E48" s="511"/>
      <c r="F48" s="511"/>
      <c r="G48" s="511"/>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345"/>
      <c r="AG48" s="37">
        <v>33</v>
      </c>
      <c r="AI48" s="37">
        <v>35</v>
      </c>
      <c r="AL48" s="37">
        <v>38</v>
      </c>
      <c r="AO48" s="37">
        <v>41</v>
      </c>
      <c r="AP48" s="37">
        <v>42</v>
      </c>
      <c r="AQ48" s="37">
        <v>43</v>
      </c>
      <c r="AR48" s="37">
        <v>44</v>
      </c>
      <c r="AS48" s="37">
        <v>45</v>
      </c>
      <c r="AT48" s="37">
        <v>46</v>
      </c>
      <c r="AU48" s="37">
        <v>47</v>
      </c>
      <c r="AV48" s="37">
        <v>48</v>
      </c>
    </row>
    <row r="49" spans="1:46" ht="18.75" customHeight="1">
      <c r="A49" s="59"/>
      <c r="B49" s="466" t="str">
        <f>AG49</f>
        <v>CÔNG TY CỔ PHẦN VIỄN THÔNG DI ĐỘNG TOÀN CẦU</v>
      </c>
      <c r="C49" s="466"/>
      <c r="D49" s="466"/>
      <c r="E49" s="466"/>
      <c r="F49" s="466"/>
      <c r="G49" s="466"/>
      <c r="H49" s="467" t="str">
        <f>AI49</f>
        <v>TB1</v>
      </c>
      <c r="I49" s="467"/>
      <c r="J49" s="467"/>
      <c r="K49" s="467"/>
      <c r="L49" s="468">
        <v>2</v>
      </c>
      <c r="M49" s="468"/>
      <c r="N49" s="510" t="str">
        <f>AL49</f>
        <v>4/4/4</v>
      </c>
      <c r="O49" s="510"/>
      <c r="P49" s="510"/>
      <c r="Q49" s="466" t="str">
        <f>IF(L49=4,AO49&amp;"W/ "&amp;AP49&amp;"W/ "&amp;AQ49&amp;"W/ "&amp;AR49&amp;"W",IF(L49=3,AO49&amp;"W/ "&amp;AP49&amp;"W/ "&amp;AQ49&amp;"W",IF(L49=2,AO49&amp;"W/ "&amp;AP49&amp;"W",AO49&amp;"W")))</f>
        <v>20W/ 30W</v>
      </c>
      <c r="R49" s="466"/>
      <c r="S49" s="466"/>
      <c r="T49" s="466"/>
      <c r="U49" s="466"/>
      <c r="V49" s="466" t="str">
        <f>IF(AS49="900 &amp; 1800","900MHz &amp; 1800MHz",IF(AS49="900 &amp; 2100","900MHz &amp; 2100MHz",IF(AS49="1800 &amp; 2100","1800MHz &amp; 2100MHz",AS49&amp;"MHz")))</f>
        <v>900MHz</v>
      </c>
      <c r="W49" s="466"/>
      <c r="X49" s="466"/>
      <c r="Y49" s="466">
        <f>AT49</f>
        <v>15</v>
      </c>
      <c r="Z49" s="466"/>
      <c r="AA49" s="466"/>
      <c r="AB49" s="466"/>
      <c r="AC49" s="466"/>
      <c r="AD49" s="466"/>
      <c r="AE49" s="345"/>
      <c r="AG49" s="71" t="s">
        <v>74</v>
      </c>
      <c r="AI49" s="71" t="s">
        <v>56</v>
      </c>
      <c r="AJ49" s="71"/>
      <c r="AL49" s="81" t="s">
        <v>38</v>
      </c>
      <c r="AO49" s="37">
        <v>20</v>
      </c>
      <c r="AP49" s="37">
        <v>30</v>
      </c>
      <c r="AQ49" s="37">
        <v>40</v>
      </c>
      <c r="AR49" s="37">
        <v>50</v>
      </c>
      <c r="AS49" s="37">
        <v>900</v>
      </c>
      <c r="AT49" s="37">
        <v>15</v>
      </c>
    </row>
    <row r="50" spans="1:46" ht="18.75" customHeight="1">
      <c r="A50" s="59"/>
      <c r="B50" s="466"/>
      <c r="C50" s="466"/>
      <c r="D50" s="466"/>
      <c r="E50" s="466"/>
      <c r="F50" s="466"/>
      <c r="G50" s="466"/>
      <c r="H50" s="467"/>
      <c r="I50" s="467"/>
      <c r="J50" s="467"/>
      <c r="K50" s="467"/>
      <c r="L50" s="468"/>
      <c r="M50" s="468"/>
      <c r="N50" s="510"/>
      <c r="O50" s="510"/>
      <c r="P50" s="510"/>
      <c r="Q50" s="466"/>
      <c r="R50" s="466"/>
      <c r="S50" s="466"/>
      <c r="T50" s="466"/>
      <c r="U50" s="466"/>
      <c r="V50" s="466"/>
      <c r="W50" s="466"/>
      <c r="X50" s="466"/>
      <c r="Y50" s="466"/>
      <c r="Z50" s="466"/>
      <c r="AA50" s="466"/>
      <c r="AB50" s="466"/>
      <c r="AC50" s="466"/>
      <c r="AD50" s="466"/>
      <c r="AE50" s="345"/>
    </row>
    <row r="51" spans="1:46" ht="18.75" customHeight="1">
      <c r="A51" s="59"/>
      <c r="B51" s="466"/>
      <c r="C51" s="466"/>
      <c r="D51" s="466"/>
      <c r="E51" s="466"/>
      <c r="F51" s="466"/>
      <c r="G51" s="466"/>
      <c r="H51" s="467"/>
      <c r="I51" s="467"/>
      <c r="J51" s="467"/>
      <c r="K51" s="467"/>
      <c r="L51" s="468"/>
      <c r="M51" s="468"/>
      <c r="N51" s="510"/>
      <c r="O51" s="510"/>
      <c r="P51" s="510"/>
      <c r="Q51" s="466"/>
      <c r="R51" s="466"/>
      <c r="S51" s="466"/>
      <c r="T51" s="466"/>
      <c r="U51" s="466"/>
      <c r="V51" s="466"/>
      <c r="W51" s="466"/>
      <c r="X51" s="466"/>
      <c r="Y51" s="466"/>
      <c r="Z51" s="466"/>
      <c r="AA51" s="466"/>
      <c r="AB51" s="466"/>
      <c r="AC51" s="466"/>
      <c r="AD51" s="466"/>
      <c r="AE51" s="345"/>
    </row>
    <row r="52" spans="1:46" ht="18.75" customHeight="1">
      <c r="A52" s="59"/>
      <c r="B52" s="466"/>
      <c r="C52" s="466"/>
      <c r="D52" s="466"/>
      <c r="E52" s="466"/>
      <c r="F52" s="466"/>
      <c r="G52" s="466"/>
      <c r="H52" s="467"/>
      <c r="I52" s="467"/>
      <c r="J52" s="467"/>
      <c r="K52" s="467"/>
      <c r="L52" s="468"/>
      <c r="M52" s="468"/>
      <c r="N52" s="510"/>
      <c r="O52" s="510"/>
      <c r="P52" s="510"/>
      <c r="Q52" s="466"/>
      <c r="R52" s="466"/>
      <c r="S52" s="466"/>
      <c r="T52" s="466"/>
      <c r="U52" s="466"/>
      <c r="V52" s="466"/>
      <c r="W52" s="466"/>
      <c r="X52" s="466"/>
      <c r="Y52" s="466"/>
      <c r="Z52" s="466"/>
      <c r="AA52" s="466"/>
      <c r="AB52" s="466"/>
      <c r="AC52" s="466"/>
      <c r="AD52" s="466"/>
      <c r="AE52" s="345"/>
    </row>
    <row r="53" spans="1:46" ht="18.75" customHeight="1">
      <c r="A53" s="59"/>
      <c r="B53" s="466" t="str">
        <f t="shared" ref="B53" si="0">AG53</f>
        <v>CÔNG TY CỔ PHẦN VIỄN THÔNG DI ĐỘNG TOÀN CẦU</v>
      </c>
      <c r="C53" s="466"/>
      <c r="D53" s="466"/>
      <c r="E53" s="466"/>
      <c r="F53" s="466"/>
      <c r="G53" s="466"/>
      <c r="H53" s="467" t="str">
        <f>AI53</f>
        <v>TB1</v>
      </c>
      <c r="I53" s="467"/>
      <c r="J53" s="467"/>
      <c r="K53" s="467"/>
      <c r="L53" s="468">
        <v>4</v>
      </c>
      <c r="M53" s="468"/>
      <c r="N53" s="510" t="str">
        <f>AL53</f>
        <v>4/4/4</v>
      </c>
      <c r="O53" s="510"/>
      <c r="P53" s="510"/>
      <c r="Q53" s="466" t="str">
        <f>IF(L53=4,AO53&amp;"W/ "&amp;AP53&amp;"W/ "&amp;AQ53&amp;"W/ "&amp;AR53&amp;"W",IF(L53=3,AO53&amp;"W/ "&amp;AP53&amp;"W/ "&amp;AQ53&amp;"W",IF(L53=2,AO53&amp;"W/ "&amp;AP53&amp;"W",AO53&amp;"W")))</f>
        <v>20W/ 30W/ 40W/ 50W</v>
      </c>
      <c r="R53" s="466"/>
      <c r="S53" s="466"/>
      <c r="T53" s="466"/>
      <c r="U53" s="466"/>
      <c r="V53" s="466" t="str">
        <f>IF(AS53="900 &amp; 1800","900MHz &amp; 1800MHz",IF(AS53="900 &amp; 2100","900MHz &amp; 2100MHz",IF(AS53="1800 &amp; 2100","1800MHz &amp; 2100MHz",AS53&amp;"MHz")))</f>
        <v>1800MHz</v>
      </c>
      <c r="W53" s="466"/>
      <c r="X53" s="466"/>
      <c r="Y53" s="466">
        <f>AT53</f>
        <v>15</v>
      </c>
      <c r="Z53" s="466"/>
      <c r="AA53" s="466"/>
      <c r="AB53" s="466"/>
      <c r="AC53" s="466"/>
      <c r="AD53" s="466"/>
      <c r="AE53" s="345"/>
      <c r="AG53" s="71" t="s">
        <v>74</v>
      </c>
      <c r="AI53" s="71" t="s">
        <v>56</v>
      </c>
      <c r="AJ53" s="71"/>
      <c r="AL53" s="81" t="s">
        <v>38</v>
      </c>
      <c r="AO53" s="37">
        <v>20</v>
      </c>
      <c r="AP53" s="37">
        <v>30</v>
      </c>
      <c r="AQ53" s="37">
        <v>40</v>
      </c>
      <c r="AR53" s="37">
        <v>50</v>
      </c>
      <c r="AS53" s="37">
        <v>1800</v>
      </c>
      <c r="AT53" s="37">
        <v>15</v>
      </c>
    </row>
    <row r="54" spans="1:46" ht="18.75" customHeight="1">
      <c r="A54" s="59"/>
      <c r="B54" s="466"/>
      <c r="C54" s="466"/>
      <c r="D54" s="466"/>
      <c r="E54" s="466"/>
      <c r="F54" s="466"/>
      <c r="G54" s="466"/>
      <c r="H54" s="467"/>
      <c r="I54" s="467"/>
      <c r="J54" s="467"/>
      <c r="K54" s="467"/>
      <c r="L54" s="468"/>
      <c r="M54" s="468"/>
      <c r="N54" s="510"/>
      <c r="O54" s="510"/>
      <c r="P54" s="510"/>
      <c r="Q54" s="466"/>
      <c r="R54" s="466"/>
      <c r="S54" s="466"/>
      <c r="T54" s="466"/>
      <c r="U54" s="466"/>
      <c r="V54" s="466"/>
      <c r="W54" s="466"/>
      <c r="X54" s="466"/>
      <c r="Y54" s="466"/>
      <c r="Z54" s="466"/>
      <c r="AA54" s="466"/>
      <c r="AB54" s="466"/>
      <c r="AC54" s="466"/>
      <c r="AD54" s="466"/>
      <c r="AE54" s="345"/>
      <c r="AG54" s="71"/>
      <c r="AI54" s="71"/>
      <c r="AJ54" s="71"/>
      <c r="AL54" s="81"/>
    </row>
    <row r="55" spans="1:46" ht="18.75" customHeight="1">
      <c r="A55" s="59"/>
      <c r="B55" s="466"/>
      <c r="C55" s="466"/>
      <c r="D55" s="466"/>
      <c r="E55" s="466"/>
      <c r="F55" s="466"/>
      <c r="G55" s="466"/>
      <c r="H55" s="467"/>
      <c r="I55" s="467"/>
      <c r="J55" s="467"/>
      <c r="K55" s="467"/>
      <c r="L55" s="468"/>
      <c r="M55" s="468"/>
      <c r="N55" s="510"/>
      <c r="O55" s="510"/>
      <c r="P55" s="510"/>
      <c r="Q55" s="466"/>
      <c r="R55" s="466"/>
      <c r="S55" s="466"/>
      <c r="T55" s="466"/>
      <c r="U55" s="466"/>
      <c r="V55" s="466"/>
      <c r="W55" s="466"/>
      <c r="X55" s="466"/>
      <c r="Y55" s="466"/>
      <c r="Z55" s="466"/>
      <c r="AA55" s="466"/>
      <c r="AB55" s="466"/>
      <c r="AC55" s="466"/>
      <c r="AD55" s="466"/>
      <c r="AE55" s="345"/>
    </row>
    <row r="56" spans="1:46" ht="18.75" customHeight="1">
      <c r="A56" s="59"/>
      <c r="B56" s="466"/>
      <c r="C56" s="466"/>
      <c r="D56" s="466"/>
      <c r="E56" s="466"/>
      <c r="F56" s="466"/>
      <c r="G56" s="466"/>
      <c r="H56" s="467"/>
      <c r="I56" s="467"/>
      <c r="J56" s="467"/>
      <c r="K56" s="467"/>
      <c r="L56" s="468"/>
      <c r="M56" s="468"/>
      <c r="N56" s="510"/>
      <c r="O56" s="510"/>
      <c r="P56" s="510"/>
      <c r="Q56" s="466"/>
      <c r="R56" s="466"/>
      <c r="S56" s="466"/>
      <c r="T56" s="466"/>
      <c r="U56" s="466"/>
      <c r="V56" s="466"/>
      <c r="W56" s="466"/>
      <c r="X56" s="466"/>
      <c r="Y56" s="466"/>
      <c r="Z56" s="466"/>
      <c r="AA56" s="466"/>
      <c r="AB56" s="466"/>
      <c r="AC56" s="466"/>
      <c r="AD56" s="466"/>
      <c r="AE56" s="345"/>
    </row>
    <row r="57" spans="1:46" ht="18.75" customHeight="1">
      <c r="A57" s="59"/>
      <c r="B57" s="466" t="str">
        <f t="shared" ref="B57" si="1">AG57</f>
        <v>CÔNG TY CỔ PHẦN VIỄN THÔNG DI ĐỘNG TOÀN CẦU</v>
      </c>
      <c r="C57" s="466"/>
      <c r="D57" s="466"/>
      <c r="E57" s="466"/>
      <c r="F57" s="466"/>
      <c r="G57" s="466"/>
      <c r="H57" s="467" t="str">
        <f>AI57</f>
        <v>TB1</v>
      </c>
      <c r="I57" s="467"/>
      <c r="J57" s="467"/>
      <c r="K57" s="467"/>
      <c r="L57" s="468">
        <v>3</v>
      </c>
      <c r="M57" s="468"/>
      <c r="N57" s="510" t="str">
        <f t="shared" ref="N57" si="2">AL57</f>
        <v>4/4/4</v>
      </c>
      <c r="O57" s="510"/>
      <c r="P57" s="510"/>
      <c r="Q57" s="466" t="str">
        <f>IF(L57=4,AO57&amp;"W/ "&amp;AP57&amp;"W/ "&amp;AQ57&amp;"W/ "&amp;AR57&amp;"W",IF(L57=3,AO57&amp;"W/ "&amp;AP57&amp;"W/ "&amp;AQ57&amp;"W",IF(L57=2,AO57&amp;"W/ "&amp;AP57&amp;"W",AO57&amp;"W")))</f>
        <v>20W/ 30W/ 40W</v>
      </c>
      <c r="R57" s="466"/>
      <c r="S57" s="466"/>
      <c r="T57" s="466"/>
      <c r="U57" s="466"/>
      <c r="V57" s="466" t="str">
        <f>IF(AS57="900 &amp; 1800","900MHz &amp; 1800MHz",IF(AS57="900 &amp; 2100","900MHz &amp; 2100MHz",IF(AS57="1800 &amp; 2100","1800MHz &amp; 2100MHz",AS57&amp;"MHz")))</f>
        <v>9000 &amp; 1800MHz</v>
      </c>
      <c r="W57" s="466"/>
      <c r="X57" s="466"/>
      <c r="Y57" s="466">
        <f>AT57</f>
        <v>15</v>
      </c>
      <c r="Z57" s="466"/>
      <c r="AA57" s="466"/>
      <c r="AB57" s="466"/>
      <c r="AC57" s="466"/>
      <c r="AD57" s="466"/>
      <c r="AE57" s="345"/>
      <c r="AG57" s="71" t="s">
        <v>74</v>
      </c>
      <c r="AI57" s="71" t="s">
        <v>56</v>
      </c>
      <c r="AJ57" s="71"/>
      <c r="AL57" s="81" t="s">
        <v>38</v>
      </c>
      <c r="AO57" s="37">
        <v>20</v>
      </c>
      <c r="AP57" s="37">
        <v>30</v>
      </c>
      <c r="AQ57" s="37">
        <v>40</v>
      </c>
      <c r="AR57" s="37">
        <v>50</v>
      </c>
      <c r="AS57" s="37" t="s">
        <v>117</v>
      </c>
      <c r="AT57" s="37">
        <v>15</v>
      </c>
    </row>
    <row r="58" spans="1:46" ht="18.75" customHeight="1">
      <c r="A58" s="59"/>
      <c r="B58" s="466"/>
      <c r="C58" s="466"/>
      <c r="D58" s="466"/>
      <c r="E58" s="466"/>
      <c r="F58" s="466"/>
      <c r="G58" s="466"/>
      <c r="H58" s="467"/>
      <c r="I58" s="467"/>
      <c r="J58" s="467"/>
      <c r="K58" s="467"/>
      <c r="L58" s="468"/>
      <c r="M58" s="468"/>
      <c r="N58" s="510"/>
      <c r="O58" s="510"/>
      <c r="P58" s="510"/>
      <c r="Q58" s="466"/>
      <c r="R58" s="466"/>
      <c r="S58" s="466"/>
      <c r="T58" s="466"/>
      <c r="U58" s="466"/>
      <c r="V58" s="466"/>
      <c r="W58" s="466"/>
      <c r="X58" s="466"/>
      <c r="Y58" s="466"/>
      <c r="Z58" s="466"/>
      <c r="AA58" s="466"/>
      <c r="AB58" s="466"/>
      <c r="AC58" s="466"/>
      <c r="AD58" s="466"/>
      <c r="AE58" s="345"/>
      <c r="AG58" s="71"/>
      <c r="AI58" s="71"/>
      <c r="AJ58" s="71"/>
      <c r="AL58" s="81"/>
    </row>
    <row r="59" spans="1:46" ht="18.75" customHeight="1">
      <c r="A59" s="59"/>
      <c r="B59" s="466"/>
      <c r="C59" s="466"/>
      <c r="D59" s="466"/>
      <c r="E59" s="466"/>
      <c r="F59" s="466"/>
      <c r="G59" s="466"/>
      <c r="H59" s="467"/>
      <c r="I59" s="467"/>
      <c r="J59" s="467"/>
      <c r="K59" s="467"/>
      <c r="L59" s="468"/>
      <c r="M59" s="468"/>
      <c r="N59" s="510"/>
      <c r="O59" s="510"/>
      <c r="P59" s="510"/>
      <c r="Q59" s="466"/>
      <c r="R59" s="466"/>
      <c r="S59" s="466"/>
      <c r="T59" s="466"/>
      <c r="U59" s="466"/>
      <c r="V59" s="466"/>
      <c r="W59" s="466"/>
      <c r="X59" s="466"/>
      <c r="Y59" s="466"/>
      <c r="Z59" s="466"/>
      <c r="AA59" s="466"/>
      <c r="AB59" s="466"/>
      <c r="AC59" s="466"/>
      <c r="AD59" s="466"/>
      <c r="AE59" s="345"/>
    </row>
    <row r="60" spans="1:46" ht="18.75" customHeight="1">
      <c r="A60" s="59"/>
      <c r="B60" s="466"/>
      <c r="C60" s="466"/>
      <c r="D60" s="466"/>
      <c r="E60" s="466"/>
      <c r="F60" s="466"/>
      <c r="G60" s="466"/>
      <c r="H60" s="467"/>
      <c r="I60" s="467"/>
      <c r="J60" s="467"/>
      <c r="K60" s="467"/>
      <c r="L60" s="468"/>
      <c r="M60" s="468"/>
      <c r="N60" s="510"/>
      <c r="O60" s="510"/>
      <c r="P60" s="510"/>
      <c r="Q60" s="466"/>
      <c r="R60" s="466"/>
      <c r="S60" s="466"/>
      <c r="T60" s="466"/>
      <c r="U60" s="466"/>
      <c r="V60" s="466"/>
      <c r="W60" s="466"/>
      <c r="X60" s="466"/>
      <c r="Y60" s="466"/>
      <c r="Z60" s="466"/>
      <c r="AA60" s="466"/>
      <c r="AB60" s="466"/>
      <c r="AC60" s="466"/>
      <c r="AD60" s="466"/>
      <c r="AE60" s="345"/>
    </row>
    <row r="61" spans="1:46" ht="18.75" customHeight="1">
      <c r="A61" s="59"/>
      <c r="B61" s="466" t="str">
        <f t="shared" ref="B61" si="3">AG61</f>
        <v>CÔNG TY CỔ PHẦN VIỄN THÔNG DI ĐỘNG TOÀN CẦU</v>
      </c>
      <c r="C61" s="466"/>
      <c r="D61" s="466"/>
      <c r="E61" s="466"/>
      <c r="F61" s="466"/>
      <c r="G61" s="466"/>
      <c r="H61" s="467" t="str">
        <f>AI61</f>
        <v>TB1</v>
      </c>
      <c r="I61" s="467"/>
      <c r="J61" s="467"/>
      <c r="K61" s="467"/>
      <c r="L61" s="468">
        <v>2</v>
      </c>
      <c r="M61" s="468"/>
      <c r="N61" s="510" t="str">
        <f t="shared" ref="N61" si="4">AL61</f>
        <v>4/4/4</v>
      </c>
      <c r="O61" s="510"/>
      <c r="P61" s="510"/>
      <c r="Q61" s="466" t="str">
        <f>IF(L61=4,AO61&amp;"W/ "&amp;AP61&amp;"W/ "&amp;AQ61&amp;"W/ "&amp;AR61&amp;"W",IF(L61=3,AO61&amp;"W/ "&amp;AP61&amp;"W/ "&amp;AQ61&amp;"W",IF(L61=2,AO61&amp;"W/ "&amp;AP61&amp;"W",AO61&amp;"W")))</f>
        <v>20W/ 30W</v>
      </c>
      <c r="R61" s="466"/>
      <c r="S61" s="466"/>
      <c r="T61" s="466"/>
      <c r="U61" s="466"/>
      <c r="V61" s="466" t="str">
        <f>IF(AS61="900 &amp; 1800","900MHz &amp; 1800MHz",IF(AS61="900 &amp; 2100","900MHz &amp; 2100MHz",IF(AS61="1800 &amp; 2100","1800MHz &amp; 2100MHz",AS61&amp;"MHz")))</f>
        <v>9000 &amp; 2100MHz</v>
      </c>
      <c r="W61" s="466"/>
      <c r="X61" s="466"/>
      <c r="Y61" s="466">
        <f>AT61</f>
        <v>15</v>
      </c>
      <c r="Z61" s="466"/>
      <c r="AA61" s="466"/>
      <c r="AB61" s="466"/>
      <c r="AC61" s="466"/>
      <c r="AD61" s="466"/>
      <c r="AE61" s="345"/>
      <c r="AG61" s="71" t="s">
        <v>74</v>
      </c>
      <c r="AI61" s="71" t="s">
        <v>56</v>
      </c>
      <c r="AJ61" s="71"/>
      <c r="AL61" s="81" t="s">
        <v>38</v>
      </c>
      <c r="AO61" s="37">
        <v>20</v>
      </c>
      <c r="AP61" s="37">
        <v>30</v>
      </c>
      <c r="AQ61" s="37">
        <v>40</v>
      </c>
      <c r="AR61" s="37">
        <v>50</v>
      </c>
      <c r="AS61" s="37" t="s">
        <v>118</v>
      </c>
      <c r="AT61" s="37">
        <v>15</v>
      </c>
    </row>
    <row r="62" spans="1:46" ht="18.75" customHeight="1">
      <c r="A62" s="59"/>
      <c r="B62" s="466"/>
      <c r="C62" s="466"/>
      <c r="D62" s="466"/>
      <c r="E62" s="466"/>
      <c r="F62" s="466"/>
      <c r="G62" s="466"/>
      <c r="H62" s="467"/>
      <c r="I62" s="467"/>
      <c r="J62" s="467"/>
      <c r="K62" s="467"/>
      <c r="L62" s="468"/>
      <c r="M62" s="468"/>
      <c r="N62" s="510"/>
      <c r="O62" s="510"/>
      <c r="P62" s="510"/>
      <c r="Q62" s="466"/>
      <c r="R62" s="466"/>
      <c r="S62" s="466"/>
      <c r="T62" s="466"/>
      <c r="U62" s="466"/>
      <c r="V62" s="466"/>
      <c r="W62" s="466"/>
      <c r="X62" s="466"/>
      <c r="Y62" s="466"/>
      <c r="Z62" s="466"/>
      <c r="AA62" s="466"/>
      <c r="AB62" s="466"/>
      <c r="AC62" s="466"/>
      <c r="AD62" s="466"/>
      <c r="AE62" s="345"/>
      <c r="AG62" s="71"/>
      <c r="AI62" s="71"/>
      <c r="AJ62" s="71"/>
      <c r="AL62" s="81"/>
    </row>
    <row r="63" spans="1:46" ht="18.75" customHeight="1">
      <c r="A63" s="59"/>
      <c r="B63" s="466"/>
      <c r="C63" s="466"/>
      <c r="D63" s="466"/>
      <c r="E63" s="466"/>
      <c r="F63" s="466"/>
      <c r="G63" s="466"/>
      <c r="H63" s="467"/>
      <c r="I63" s="467"/>
      <c r="J63" s="467"/>
      <c r="K63" s="467"/>
      <c r="L63" s="468"/>
      <c r="M63" s="468"/>
      <c r="N63" s="510"/>
      <c r="O63" s="510"/>
      <c r="P63" s="510"/>
      <c r="Q63" s="466"/>
      <c r="R63" s="466"/>
      <c r="S63" s="466"/>
      <c r="T63" s="466"/>
      <c r="U63" s="466"/>
      <c r="V63" s="466"/>
      <c r="W63" s="466"/>
      <c r="X63" s="466"/>
      <c r="Y63" s="466"/>
      <c r="Z63" s="466"/>
      <c r="AA63" s="466"/>
      <c r="AB63" s="466"/>
      <c r="AC63" s="466"/>
      <c r="AD63" s="466"/>
      <c r="AE63" s="345"/>
    </row>
    <row r="64" spans="1:46" ht="18.75" customHeight="1">
      <c r="A64" s="59"/>
      <c r="B64" s="466"/>
      <c r="C64" s="466"/>
      <c r="D64" s="466"/>
      <c r="E64" s="466"/>
      <c r="F64" s="466"/>
      <c r="G64" s="466"/>
      <c r="H64" s="467"/>
      <c r="I64" s="467"/>
      <c r="J64" s="467"/>
      <c r="K64" s="467"/>
      <c r="L64" s="468"/>
      <c r="M64" s="468"/>
      <c r="N64" s="510"/>
      <c r="O64" s="510"/>
      <c r="P64" s="510"/>
      <c r="Q64" s="466"/>
      <c r="R64" s="466"/>
      <c r="S64" s="466"/>
      <c r="T64" s="466"/>
      <c r="U64" s="466"/>
      <c r="V64" s="466"/>
      <c r="W64" s="466"/>
      <c r="X64" s="466"/>
      <c r="Y64" s="466"/>
      <c r="Z64" s="466"/>
      <c r="AA64" s="466"/>
      <c r="AB64" s="466"/>
      <c r="AC64" s="466"/>
      <c r="AD64" s="466"/>
      <c r="AE64" s="345"/>
    </row>
    <row r="65" spans="1:48" ht="18.75" customHeight="1">
      <c r="A65" s="59"/>
      <c r="B65" s="466" t="str">
        <f t="shared" ref="B65" si="5">AG65</f>
        <v>CÔNG TY CỔ PHẦN VIỄN THÔNG DI ĐỘNG TOÀN CẦU</v>
      </c>
      <c r="C65" s="466"/>
      <c r="D65" s="466"/>
      <c r="E65" s="466"/>
      <c r="F65" s="466"/>
      <c r="G65" s="466"/>
      <c r="H65" s="467" t="str">
        <f>AI65</f>
        <v>TB1</v>
      </c>
      <c r="I65" s="467"/>
      <c r="J65" s="467"/>
      <c r="K65" s="467"/>
      <c r="L65" s="468">
        <v>1</v>
      </c>
      <c r="M65" s="468"/>
      <c r="N65" s="510" t="str">
        <f t="shared" ref="N65" si="6">AL65</f>
        <v>4/4/4</v>
      </c>
      <c r="O65" s="510"/>
      <c r="P65" s="510"/>
      <c r="Q65" s="466" t="str">
        <f>IF(L65=4,AO65&amp;"W/ "&amp;AP65&amp;"W/ "&amp;AQ65&amp;"W/ "&amp;AR65&amp;"W",IF(L65=3,AO65&amp;"W/ "&amp;AP65&amp;"W/ "&amp;AQ65&amp;"W",IF(L65=2,AO65&amp;"W/ "&amp;AP65&amp;"W",AO65&amp;"W")))</f>
        <v>20W</v>
      </c>
      <c r="R65" s="466"/>
      <c r="S65" s="466"/>
      <c r="T65" s="466"/>
      <c r="U65" s="466"/>
      <c r="V65" s="466" t="str">
        <f>IF(AS65="900 &amp; 1800","900MHz &amp; 1800MHz",IF(AS65="900 &amp; 2100","900MHz &amp; 2100MHz",IF(AS65="1800 &amp; 2100","1800MHz &amp; 2100MHz",AS65&amp;"MHz")))</f>
        <v>1800MHz &amp; 2100MHz</v>
      </c>
      <c r="W65" s="466"/>
      <c r="X65" s="466"/>
      <c r="Y65" s="466">
        <f>AT65</f>
        <v>15</v>
      </c>
      <c r="Z65" s="466"/>
      <c r="AA65" s="466"/>
      <c r="AB65" s="466"/>
      <c r="AC65" s="466"/>
      <c r="AD65" s="466"/>
      <c r="AE65" s="345"/>
      <c r="AG65" s="71" t="s">
        <v>74</v>
      </c>
      <c r="AI65" s="71" t="s">
        <v>56</v>
      </c>
      <c r="AJ65" s="71"/>
      <c r="AL65" s="81" t="s">
        <v>38</v>
      </c>
      <c r="AO65" s="37">
        <v>20</v>
      </c>
      <c r="AP65" s="37">
        <v>30</v>
      </c>
      <c r="AQ65" s="37">
        <v>40</v>
      </c>
      <c r="AR65" s="37">
        <v>50</v>
      </c>
      <c r="AS65" s="37" t="s">
        <v>119</v>
      </c>
      <c r="AT65" s="37">
        <v>15</v>
      </c>
      <c r="AU65" s="37">
        <v>16</v>
      </c>
      <c r="AV65" s="37">
        <v>17</v>
      </c>
    </row>
    <row r="66" spans="1:48" ht="18.75" customHeight="1">
      <c r="A66" s="59"/>
      <c r="B66" s="466"/>
      <c r="C66" s="466"/>
      <c r="D66" s="466"/>
      <c r="E66" s="466"/>
      <c r="F66" s="466"/>
      <c r="G66" s="466"/>
      <c r="H66" s="467"/>
      <c r="I66" s="467"/>
      <c r="J66" s="467"/>
      <c r="K66" s="467"/>
      <c r="L66" s="468"/>
      <c r="M66" s="468"/>
      <c r="N66" s="510"/>
      <c r="O66" s="510"/>
      <c r="P66" s="510"/>
      <c r="Q66" s="466"/>
      <c r="R66" s="466"/>
      <c r="S66" s="466"/>
      <c r="T66" s="466"/>
      <c r="U66" s="466"/>
      <c r="V66" s="466"/>
      <c r="W66" s="466"/>
      <c r="X66" s="466"/>
      <c r="Y66" s="466"/>
      <c r="Z66" s="466"/>
      <c r="AA66" s="466"/>
      <c r="AB66" s="466"/>
      <c r="AC66" s="466"/>
      <c r="AD66" s="466"/>
      <c r="AE66" s="345"/>
      <c r="AG66" s="71"/>
      <c r="AI66" s="71"/>
      <c r="AJ66" s="71"/>
      <c r="AL66" s="81"/>
    </row>
    <row r="67" spans="1:48" ht="18.75" customHeight="1">
      <c r="A67" s="59"/>
      <c r="B67" s="466"/>
      <c r="C67" s="466"/>
      <c r="D67" s="466"/>
      <c r="E67" s="466"/>
      <c r="F67" s="466"/>
      <c r="G67" s="466"/>
      <c r="H67" s="467"/>
      <c r="I67" s="467"/>
      <c r="J67" s="467"/>
      <c r="K67" s="467"/>
      <c r="L67" s="468"/>
      <c r="M67" s="468"/>
      <c r="N67" s="510"/>
      <c r="O67" s="510"/>
      <c r="P67" s="510"/>
      <c r="Q67" s="466"/>
      <c r="R67" s="466"/>
      <c r="S67" s="466"/>
      <c r="T67" s="466"/>
      <c r="U67" s="466"/>
      <c r="V67" s="466"/>
      <c r="W67" s="466"/>
      <c r="X67" s="466"/>
      <c r="Y67" s="466"/>
      <c r="Z67" s="466"/>
      <c r="AA67" s="466"/>
      <c r="AB67" s="466"/>
      <c r="AC67" s="466"/>
      <c r="AD67" s="466"/>
      <c r="AE67" s="345"/>
    </row>
    <row r="68" spans="1:48" ht="18.75" customHeight="1">
      <c r="A68" s="59"/>
      <c r="B68" s="466"/>
      <c r="C68" s="466"/>
      <c r="D68" s="466"/>
      <c r="E68" s="466"/>
      <c r="F68" s="466"/>
      <c r="G68" s="466"/>
      <c r="H68" s="467"/>
      <c r="I68" s="467"/>
      <c r="J68" s="467"/>
      <c r="K68" s="467"/>
      <c r="L68" s="468"/>
      <c r="M68" s="468"/>
      <c r="N68" s="510"/>
      <c r="O68" s="510"/>
      <c r="P68" s="510"/>
      <c r="Q68" s="466"/>
      <c r="R68" s="466"/>
      <c r="S68" s="466"/>
      <c r="T68" s="466"/>
      <c r="U68" s="466"/>
      <c r="V68" s="466"/>
      <c r="W68" s="466"/>
      <c r="X68" s="466"/>
      <c r="Y68" s="466"/>
      <c r="Z68" s="466"/>
      <c r="AA68" s="466"/>
      <c r="AB68" s="466"/>
      <c r="AC68" s="466"/>
      <c r="AD68" s="466"/>
      <c r="AE68" s="345"/>
    </row>
    <row r="69" spans="1:48" ht="18.75" customHeight="1">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1:48" ht="18.75" customHeight="1">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1:48" ht="18.75" customHeight="1">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1:48" ht="18.75" customHeight="1">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1:48" ht="18.75" customHeight="1">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1:48" ht="18.75" customHeight="1">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1:48" ht="18.75" customHeight="1">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1:48" ht="18.75" customHeight="1">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1:48" ht="18.75" customHeight="1">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1:48" ht="18.75" customHeight="1">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1:48" ht="18.75" customHeight="1">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1:48" ht="18.75" customHeight="1">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1:30" ht="18.75" customHeight="1">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1:30" ht="18.75" customHeight="1">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1:30" ht="18.75" customHeight="1">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1: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1: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1: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1: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1: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1: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1: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1: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1: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1: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1: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1: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1: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7" customWidth="1"/>
    <col min="16" max="30" width="3.28515625" style="37" customWidth="1"/>
    <col min="31" max="31" width="3.28515625" style="59" customWidth="1"/>
    <col min="32" max="146" width="3.140625" style="37" customWidth="1"/>
    <col min="147" max="16384" width="9.140625" style="37"/>
  </cols>
  <sheetData>
    <row r="1" spans="2:45" ht="19.7" customHeight="1">
      <c r="B1" s="488" t="s">
        <v>22</v>
      </c>
      <c r="C1" s="488"/>
      <c r="D1" s="488"/>
      <c r="E1" s="488"/>
      <c r="F1" s="488"/>
      <c r="G1" s="488"/>
      <c r="H1" s="488"/>
      <c r="I1" s="488"/>
      <c r="J1" s="488"/>
      <c r="K1" s="488"/>
      <c r="L1" s="488"/>
      <c r="M1" s="488"/>
      <c r="N1" s="70"/>
      <c r="O1" s="70"/>
      <c r="P1" s="469" t="s">
        <v>23</v>
      </c>
      <c r="Q1" s="469"/>
      <c r="R1" s="469"/>
      <c r="S1" s="469"/>
      <c r="T1" s="469"/>
      <c r="U1" s="469"/>
      <c r="V1" s="469"/>
      <c r="W1" s="469"/>
      <c r="X1" s="469"/>
      <c r="Y1" s="469"/>
      <c r="Z1" s="469"/>
      <c r="AA1" s="469"/>
      <c r="AB1" s="469"/>
      <c r="AC1" s="469"/>
      <c r="AD1" s="469"/>
      <c r="AE1" s="57"/>
    </row>
    <row r="2" spans="2:45" ht="19.7" customHeight="1">
      <c r="C2" s="488" t="s">
        <v>24</v>
      </c>
      <c r="D2" s="488"/>
      <c r="E2" s="488"/>
      <c r="F2" s="488"/>
      <c r="G2" s="488"/>
      <c r="H2" s="488"/>
      <c r="I2" s="488"/>
      <c r="J2" s="488"/>
      <c r="K2" s="488"/>
      <c r="L2" s="488"/>
      <c r="M2" s="70"/>
      <c r="N2" s="93"/>
      <c r="O2" s="70"/>
      <c r="P2" s="489" t="s">
        <v>95</v>
      </c>
      <c r="Q2" s="489"/>
      <c r="R2" s="489"/>
      <c r="S2" s="489"/>
      <c r="T2" s="489"/>
      <c r="U2" s="489"/>
      <c r="V2" s="489"/>
      <c r="W2" s="489"/>
      <c r="X2" s="489"/>
      <c r="Y2" s="489"/>
      <c r="Z2" s="489"/>
      <c r="AA2" s="489"/>
      <c r="AB2" s="489"/>
      <c r="AC2" s="489"/>
      <c r="AD2" s="489"/>
    </row>
    <row r="3" spans="2:45" ht="12"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5" ht="6.7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5"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5" ht="19.7" customHeight="1">
      <c r="C6" s="481" t="s">
        <v>25</v>
      </c>
      <c r="D6" s="481"/>
      <c r="E6" s="481"/>
      <c r="F6" s="481"/>
      <c r="G6" s="481"/>
      <c r="H6" s="481"/>
      <c r="I6" s="481"/>
      <c r="J6" s="481"/>
      <c r="K6" s="481"/>
      <c r="L6" s="481"/>
      <c r="M6" s="481"/>
      <c r="N6" s="481"/>
      <c r="O6" s="481"/>
      <c r="P6" s="481"/>
      <c r="Q6" s="481"/>
      <c r="R6" s="481"/>
      <c r="S6" s="481"/>
      <c r="T6" s="481"/>
      <c r="U6" s="481"/>
      <c r="V6" s="481"/>
      <c r="W6" s="481"/>
      <c r="X6" s="481"/>
      <c r="Y6" s="481"/>
      <c r="Z6" s="481"/>
      <c r="AA6" s="481"/>
      <c r="AB6" s="481"/>
      <c r="AC6" s="481"/>
      <c r="AD6" s="481"/>
    </row>
    <row r="7" spans="2:45" ht="19.7" customHeight="1">
      <c r="C7" s="481" t="s">
        <v>26</v>
      </c>
      <c r="D7" s="481"/>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row>
    <row r="8" spans="2:45" ht="12.7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489" t="str">
        <f>"Số: "&amp;AG9</f>
        <v>Số: B08600120811TG05</v>
      </c>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G9" s="71" t="s">
        <v>125</v>
      </c>
    </row>
    <row r="10" spans="2:45" ht="10.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481" t="s">
        <v>27</v>
      </c>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row>
    <row r="12" spans="2:45" ht="19.7" customHeight="1">
      <c r="C12" s="481" t="s">
        <v>28</v>
      </c>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3.25" customHeight="1">
      <c r="C15" s="482" t="s">
        <v>26</v>
      </c>
      <c r="D15" s="483"/>
      <c r="E15" s="483"/>
      <c r="F15" s="483"/>
      <c r="G15" s="483"/>
      <c r="H15" s="483"/>
      <c r="I15" s="483"/>
      <c r="J15" s="483"/>
      <c r="K15" s="483"/>
      <c r="L15" s="483"/>
      <c r="M15" s="483"/>
      <c r="N15" s="483"/>
      <c r="O15" s="483"/>
      <c r="P15" s="483"/>
      <c r="Q15" s="483"/>
      <c r="R15" s="483"/>
      <c r="S15" s="483"/>
      <c r="T15" s="483"/>
      <c r="U15" s="483"/>
      <c r="V15" s="483"/>
      <c r="W15" s="483"/>
      <c r="X15" s="483"/>
      <c r="Y15" s="483"/>
      <c r="Z15" s="483"/>
      <c r="AA15" s="483"/>
      <c r="AB15" s="483"/>
      <c r="AC15" s="483"/>
      <c r="AD15" s="484"/>
      <c r="AE15" s="75"/>
      <c r="AG15" s="76">
        <v>1</v>
      </c>
      <c r="AH15" s="76"/>
      <c r="AI15" s="76"/>
      <c r="AJ15" s="76"/>
      <c r="AK15" s="76">
        <v>2</v>
      </c>
      <c r="AL15" s="76"/>
      <c r="AM15" s="76"/>
      <c r="AN15" s="76"/>
      <c r="AO15" s="76">
        <v>3</v>
      </c>
      <c r="AS15" s="37">
        <v>4</v>
      </c>
    </row>
    <row r="16" spans="2:45" ht="38.25" customHeight="1">
      <c r="C16" s="513" t="s">
        <v>9</v>
      </c>
      <c r="D16" s="514"/>
      <c r="E16" s="514"/>
      <c r="F16" s="514"/>
      <c r="G16" s="514"/>
      <c r="H16" s="514"/>
      <c r="I16" s="514"/>
      <c r="J16" s="514"/>
      <c r="K16" s="514"/>
      <c r="L16" s="515"/>
      <c r="M16" s="493" t="str">
        <f>AG16</f>
        <v>Ấp Bàu Trâu, xã Phước Thạnh, huyện Củ Chi, thành phố Hồ Chí Minh.</v>
      </c>
      <c r="N16" s="494"/>
      <c r="O16" s="494"/>
      <c r="P16" s="494"/>
      <c r="Q16" s="494"/>
      <c r="R16" s="494"/>
      <c r="S16" s="494"/>
      <c r="T16" s="494"/>
      <c r="U16" s="494"/>
      <c r="V16" s="494"/>
      <c r="W16" s="494"/>
      <c r="X16" s="494"/>
      <c r="Y16" s="494"/>
      <c r="Z16" s="494"/>
      <c r="AA16" s="494"/>
      <c r="AB16" s="494"/>
      <c r="AC16" s="494"/>
      <c r="AD16" s="495"/>
      <c r="AE16" s="75"/>
      <c r="AG16" s="96" t="s">
        <v>29</v>
      </c>
    </row>
    <row r="17" spans="3:47" ht="21" customHeight="1">
      <c r="C17" s="490" t="s">
        <v>8</v>
      </c>
      <c r="D17" s="491"/>
      <c r="E17" s="491"/>
      <c r="F17" s="491"/>
      <c r="G17" s="491"/>
      <c r="H17" s="491"/>
      <c r="I17" s="491"/>
      <c r="J17" s="491"/>
      <c r="K17" s="491"/>
      <c r="L17" s="492"/>
      <c r="M17" s="482" t="str">
        <f>IF(AG17="","",AG17)</f>
        <v/>
      </c>
      <c r="N17" s="483"/>
      <c r="O17" s="483"/>
      <c r="P17" s="483"/>
      <c r="Q17" s="483"/>
      <c r="R17" s="483"/>
      <c r="S17" s="483"/>
      <c r="T17" s="483"/>
      <c r="U17" s="483"/>
      <c r="V17" s="483"/>
      <c r="W17" s="483"/>
      <c r="X17" s="483"/>
      <c r="Y17" s="483"/>
      <c r="Z17" s="483"/>
      <c r="AA17" s="483"/>
      <c r="AB17" s="483"/>
      <c r="AC17" s="483"/>
      <c r="AD17" s="484"/>
      <c r="AE17" s="75"/>
    </row>
    <row r="18" spans="3:47" ht="33.950000000000003" customHeight="1">
      <c r="C18" s="485" t="s">
        <v>5</v>
      </c>
      <c r="D18" s="486"/>
      <c r="E18" s="486"/>
      <c r="F18" s="486"/>
      <c r="G18" s="486"/>
      <c r="H18" s="486"/>
      <c r="I18" s="486"/>
      <c r="J18" s="486"/>
      <c r="K18" s="486"/>
      <c r="L18" s="487"/>
      <c r="M18" s="478" t="str">
        <f>AG18</f>
        <v>CÔNG TY CỔ PHẦN VIỄN THÔNG DI ĐỘNG TOÀN CẦU</v>
      </c>
      <c r="N18" s="479"/>
      <c r="O18" s="479"/>
      <c r="P18" s="479"/>
      <c r="Q18" s="479"/>
      <c r="R18" s="479"/>
      <c r="S18" s="479"/>
      <c r="T18" s="479"/>
      <c r="U18" s="479"/>
      <c r="V18" s="479"/>
      <c r="W18" s="479"/>
      <c r="X18" s="479"/>
      <c r="Y18" s="479"/>
      <c r="Z18" s="479"/>
      <c r="AA18" s="479"/>
      <c r="AB18" s="479"/>
      <c r="AC18" s="479"/>
      <c r="AD18" s="480"/>
      <c r="AE18" s="75"/>
      <c r="AG18" s="71" t="s">
        <v>74</v>
      </c>
    </row>
    <row r="19" spans="3:47" ht="33.950000000000003" customHeight="1">
      <c r="C19" s="485" t="s">
        <v>7</v>
      </c>
      <c r="D19" s="486"/>
      <c r="E19" s="486"/>
      <c r="F19" s="486"/>
      <c r="G19" s="486"/>
      <c r="H19" s="486"/>
      <c r="I19" s="486"/>
      <c r="J19" s="486"/>
      <c r="K19" s="486"/>
      <c r="L19" s="487"/>
      <c r="M19" s="478" t="str">
        <f>AG19</f>
        <v>CÔNG TY CỔ PHẦN VIỄN THÔNG DI ĐỘNG TOÀN CẦU</v>
      </c>
      <c r="N19" s="479"/>
      <c r="O19" s="479"/>
      <c r="P19" s="479"/>
      <c r="Q19" s="479"/>
      <c r="R19" s="479"/>
      <c r="S19" s="479"/>
      <c r="T19" s="479"/>
      <c r="U19" s="479"/>
      <c r="V19" s="479"/>
      <c r="W19" s="479"/>
      <c r="X19" s="479"/>
      <c r="Y19" s="479"/>
      <c r="Z19" s="479"/>
      <c r="AA19" s="479"/>
      <c r="AB19" s="479"/>
      <c r="AC19" s="479"/>
      <c r="AD19" s="480"/>
      <c r="AE19" s="78"/>
      <c r="AG19" s="71" t="s">
        <v>74</v>
      </c>
    </row>
    <row r="20" spans="3:47" ht="21" customHeight="1">
      <c r="C20" s="502" t="s">
        <v>30</v>
      </c>
      <c r="D20" s="503"/>
      <c r="E20" s="503"/>
      <c r="F20" s="503"/>
      <c r="G20" s="503"/>
      <c r="H20" s="503"/>
      <c r="I20" s="503"/>
      <c r="J20" s="503"/>
      <c r="K20" s="503"/>
      <c r="L20" s="503"/>
      <c r="M20" s="503"/>
      <c r="N20" s="503"/>
      <c r="O20" s="503"/>
      <c r="P20" s="503"/>
      <c r="Q20" s="503"/>
      <c r="R20" s="503"/>
      <c r="S20" s="503"/>
      <c r="T20" s="503"/>
      <c r="U20" s="503"/>
      <c r="V20" s="503"/>
      <c r="W20" s="503"/>
      <c r="X20" s="503"/>
      <c r="Y20" s="503"/>
      <c r="Z20" s="503"/>
      <c r="AA20" s="503"/>
      <c r="AB20" s="503"/>
      <c r="AC20" s="503"/>
      <c r="AD20" s="504"/>
      <c r="AE20" s="79"/>
    </row>
    <row r="21" spans="3:47" ht="33.950000000000003" customHeight="1">
      <c r="C21" s="496" t="s">
        <v>31</v>
      </c>
      <c r="D21" s="496"/>
      <c r="E21" s="496"/>
      <c r="F21" s="496"/>
      <c r="G21" s="496"/>
      <c r="H21" s="496"/>
      <c r="I21" s="496"/>
      <c r="J21" s="496"/>
      <c r="K21" s="496"/>
      <c r="L21" s="496"/>
      <c r="M21" s="516" t="str">
        <f>AG21</f>
        <v>MOTOROLA HORIZON II MACRO</v>
      </c>
      <c r="N21" s="516"/>
      <c r="O21" s="516"/>
      <c r="P21" s="516"/>
      <c r="Q21" s="516"/>
      <c r="R21" s="516"/>
      <c r="S21" s="516"/>
      <c r="T21" s="516"/>
      <c r="U21" s="516"/>
      <c r="V21" s="516" t="str">
        <f>AK21</f>
        <v>MOTOROLA HORIZON II MACRO</v>
      </c>
      <c r="W21" s="516"/>
      <c r="X21" s="516"/>
      <c r="Y21" s="516"/>
      <c r="Z21" s="516"/>
      <c r="AA21" s="516"/>
      <c r="AB21" s="516"/>
      <c r="AC21" s="516"/>
      <c r="AD21" s="516"/>
      <c r="AE21" s="75"/>
      <c r="AG21" s="71" t="s">
        <v>100</v>
      </c>
      <c r="AK21" s="71" t="s">
        <v>100</v>
      </c>
      <c r="AO21" s="71" t="s">
        <v>34</v>
      </c>
      <c r="AS21" s="71" t="s">
        <v>35</v>
      </c>
    </row>
    <row r="22" spans="3:47" ht="19.7" customHeight="1">
      <c r="C22" s="505" t="s">
        <v>36</v>
      </c>
      <c r="D22" s="506"/>
      <c r="E22" s="506"/>
      <c r="F22" s="506"/>
      <c r="G22" s="506"/>
      <c r="H22" s="506"/>
      <c r="I22" s="506"/>
      <c r="J22" s="506"/>
      <c r="K22" s="506"/>
      <c r="L22" s="507"/>
      <c r="M22" s="478">
        <f>AG22</f>
        <v>3</v>
      </c>
      <c r="N22" s="479"/>
      <c r="O22" s="479"/>
      <c r="P22" s="479"/>
      <c r="Q22" s="479"/>
      <c r="R22" s="479"/>
      <c r="S22" s="479"/>
      <c r="T22" s="479"/>
      <c r="U22" s="480"/>
      <c r="V22" s="478">
        <f>AK22</f>
        <v>3</v>
      </c>
      <c r="W22" s="479"/>
      <c r="X22" s="479"/>
      <c r="Y22" s="479"/>
      <c r="Z22" s="479"/>
      <c r="AA22" s="479"/>
      <c r="AB22" s="479"/>
      <c r="AC22" s="479"/>
      <c r="AD22" s="480"/>
      <c r="AE22" s="75"/>
      <c r="AG22" s="76">
        <v>3</v>
      </c>
      <c r="AH22" s="76"/>
      <c r="AI22" s="76"/>
      <c r="AJ22" s="76"/>
      <c r="AK22" s="76">
        <v>3</v>
      </c>
      <c r="AL22" s="76"/>
      <c r="AM22" s="76"/>
      <c r="AN22" s="76"/>
      <c r="AO22" s="76">
        <v>3</v>
      </c>
      <c r="AS22" s="37">
        <v>1</v>
      </c>
    </row>
    <row r="23" spans="3:47" ht="19.7" customHeight="1">
      <c r="C23" s="496" t="s">
        <v>37</v>
      </c>
      <c r="D23" s="496"/>
      <c r="E23" s="496"/>
      <c r="F23" s="496"/>
      <c r="G23" s="496"/>
      <c r="H23" s="496"/>
      <c r="I23" s="496"/>
      <c r="J23" s="496"/>
      <c r="K23" s="496"/>
      <c r="L23" s="496"/>
      <c r="M23" s="519" t="str">
        <f>AG23</f>
        <v>4/4/4</v>
      </c>
      <c r="N23" s="520"/>
      <c r="O23" s="520"/>
      <c r="P23" s="520"/>
      <c r="Q23" s="520"/>
      <c r="R23" s="520"/>
      <c r="S23" s="520"/>
      <c r="T23" s="520"/>
      <c r="U23" s="520"/>
      <c r="V23" s="500" t="str">
        <f>AK23</f>
        <v>2/2/2</v>
      </c>
      <c r="W23" s="517"/>
      <c r="X23" s="517"/>
      <c r="Y23" s="517"/>
      <c r="Z23" s="517"/>
      <c r="AA23" s="517"/>
      <c r="AB23" s="517"/>
      <c r="AC23" s="517"/>
      <c r="AD23" s="518"/>
      <c r="AE23" s="80"/>
      <c r="AG23" s="81" t="s">
        <v>38</v>
      </c>
      <c r="AH23" s="82"/>
      <c r="AI23" s="82"/>
      <c r="AJ23" s="82"/>
      <c r="AK23" s="81" t="s">
        <v>39</v>
      </c>
      <c r="AL23" s="82"/>
      <c r="AM23" s="82"/>
      <c r="AN23" s="82"/>
      <c r="AO23" s="81" t="s">
        <v>40</v>
      </c>
      <c r="AP23" s="82"/>
      <c r="AQ23" s="82"/>
      <c r="AR23" s="82"/>
      <c r="AS23" s="81" t="s">
        <v>41</v>
      </c>
    </row>
    <row r="24" spans="3:47" ht="18.75" customHeight="1">
      <c r="C24" s="505" t="s">
        <v>75</v>
      </c>
      <c r="D24" s="506"/>
      <c r="E24" s="506"/>
      <c r="F24" s="506"/>
      <c r="G24" s="506"/>
      <c r="H24" s="506"/>
      <c r="I24" s="506"/>
      <c r="J24" s="506"/>
      <c r="K24" s="506"/>
      <c r="L24" s="507"/>
      <c r="M24" s="478" t="str">
        <f>IF(M22=4,AG24&amp;"W/ "&amp;AH24&amp;"W/ "&amp;AI24&amp;"W/ "&amp;AJ24&amp;"W",IF(M22=3,AG24&amp;"W/ "&amp;AH24&amp;"W/ "&amp;AI24&amp;"W",IF(M22=2,AG24&amp;"W/ "&amp;AH24&amp;"W",AG24&amp;"W")))</f>
        <v>100,45W/ 100,45W/ 100,45W</v>
      </c>
      <c r="N24" s="479"/>
      <c r="O24" s="479"/>
      <c r="P24" s="479"/>
      <c r="Q24" s="479"/>
      <c r="R24" s="479"/>
      <c r="S24" s="479"/>
      <c r="T24" s="479"/>
      <c r="U24" s="480"/>
      <c r="V24" s="478" t="str">
        <f>IF(V22=4,AK24&amp;"W/ "&amp;AL24&amp;"W/ "&amp;AM24&amp;"W/ "&amp;AN24&amp;"W",IF(V22=3,AK24&amp;"W/ "&amp;AL24&amp;"W/ "&amp;AM24&amp;"W",IF(V22=2,AK24&amp;"W/"&amp;AL24&amp;"W",AK24&amp;"W")))</f>
        <v>40W/ 40W/ 40W</v>
      </c>
      <c r="W24" s="479"/>
      <c r="X24" s="479"/>
      <c r="Y24" s="479"/>
      <c r="Z24" s="479"/>
      <c r="AA24" s="479"/>
      <c r="AB24" s="479"/>
      <c r="AC24" s="479"/>
      <c r="AD24" s="480"/>
      <c r="AE24" s="78"/>
      <c r="AG24" s="37" t="s">
        <v>99</v>
      </c>
      <c r="AH24" s="37" t="s">
        <v>99</v>
      </c>
      <c r="AI24" s="37" t="s">
        <v>99</v>
      </c>
      <c r="AJ24" s="37" t="s">
        <v>99</v>
      </c>
      <c r="AK24" s="37">
        <v>40</v>
      </c>
      <c r="AL24" s="37">
        <v>40</v>
      </c>
      <c r="AM24" s="37">
        <v>40</v>
      </c>
      <c r="AN24" s="37">
        <v>40</v>
      </c>
      <c r="AO24" s="37">
        <v>60</v>
      </c>
      <c r="AP24" s="37">
        <v>60</v>
      </c>
      <c r="AQ24" s="37">
        <v>60</v>
      </c>
      <c r="AS24" s="37">
        <v>80</v>
      </c>
      <c r="AT24" s="37">
        <v>80</v>
      </c>
      <c r="AU24" s="37">
        <v>80</v>
      </c>
    </row>
    <row r="25" spans="3:47" ht="19.7" customHeight="1">
      <c r="C25" s="496" t="s">
        <v>42</v>
      </c>
      <c r="D25" s="496"/>
      <c r="E25" s="496"/>
      <c r="F25" s="496"/>
      <c r="G25" s="496"/>
      <c r="H25" s="496"/>
      <c r="I25" s="496"/>
      <c r="J25" s="496"/>
      <c r="K25" s="496"/>
      <c r="L25" s="496"/>
      <c r="M25" s="516" t="str">
        <f>IF(AG25="900 &amp; 1800","900MHz &amp; 1800MHz",IF(AG25="900 &amp; 2100","900MHz &amp; 2100MHz",IF(AG25="1800 &amp; 2100","1800MHz &amp; 2100MHz",AG25&amp;"MHz")))</f>
        <v>1800MHz</v>
      </c>
      <c r="N25" s="516"/>
      <c r="O25" s="516"/>
      <c r="P25" s="516"/>
      <c r="Q25" s="516"/>
      <c r="R25" s="516"/>
      <c r="S25" s="516"/>
      <c r="T25" s="516"/>
      <c r="U25" s="516"/>
      <c r="V25" s="516" t="str">
        <f>IF(AK25="900 &amp; 1800","900MHz &amp; 1800MHz",IF(AK25="900 &amp; 2100","900MHz &amp; 2100MHz",AK25&amp;"MHz"))</f>
        <v>1800MHz</v>
      </c>
      <c r="W25" s="516"/>
      <c r="X25" s="516"/>
      <c r="Y25" s="516"/>
      <c r="Z25" s="516"/>
      <c r="AA25" s="516"/>
      <c r="AB25" s="516"/>
      <c r="AC25" s="516"/>
      <c r="AD25" s="516"/>
      <c r="AE25" s="75"/>
      <c r="AG25" s="37">
        <v>1800</v>
      </c>
      <c r="AK25" s="37">
        <v>1800</v>
      </c>
      <c r="AO25" s="37">
        <v>2100</v>
      </c>
      <c r="AS25" s="71" t="s">
        <v>43</v>
      </c>
    </row>
    <row r="26" spans="3:47" ht="33.950000000000003" customHeight="1">
      <c r="C26" s="496" t="s">
        <v>88</v>
      </c>
      <c r="D26" s="496"/>
      <c r="E26" s="496"/>
      <c r="F26" s="496"/>
      <c r="G26" s="496"/>
      <c r="H26" s="496"/>
      <c r="I26" s="496"/>
      <c r="J26" s="496"/>
      <c r="K26" s="496"/>
      <c r="L26" s="496"/>
      <c r="M26" s="516">
        <f>AG26</f>
        <v>15</v>
      </c>
      <c r="N26" s="516"/>
      <c r="O26" s="516"/>
      <c r="P26" s="516"/>
      <c r="Q26" s="516"/>
      <c r="R26" s="516"/>
      <c r="S26" s="516"/>
      <c r="T26" s="516"/>
      <c r="U26" s="516"/>
      <c r="V26" s="516">
        <f>AK26</f>
        <v>16</v>
      </c>
      <c r="W26" s="516"/>
      <c r="X26" s="516"/>
      <c r="Y26" s="516"/>
      <c r="Z26" s="516"/>
      <c r="AA26" s="516"/>
      <c r="AB26" s="516"/>
      <c r="AC26" s="516"/>
      <c r="AD26" s="516"/>
      <c r="AE26" s="78"/>
      <c r="AG26" s="37">
        <v>15</v>
      </c>
      <c r="AK26" s="37">
        <v>16</v>
      </c>
      <c r="AO26" s="37">
        <v>17</v>
      </c>
      <c r="AS26" s="37">
        <v>18</v>
      </c>
    </row>
    <row r="27" spans="3:47" ht="25.5" customHeight="1">
      <c r="C27" s="497" t="s">
        <v>44</v>
      </c>
      <c r="D27" s="497"/>
      <c r="E27" s="497"/>
      <c r="F27" s="497"/>
      <c r="G27" s="497"/>
      <c r="H27" s="497"/>
      <c r="I27" s="497"/>
      <c r="J27" s="497"/>
      <c r="K27" s="497"/>
      <c r="L27" s="497"/>
      <c r="M27" s="497"/>
      <c r="N27" s="497"/>
      <c r="O27" s="497"/>
      <c r="P27" s="497"/>
      <c r="Q27" s="497"/>
      <c r="R27" s="497"/>
      <c r="S27" s="497"/>
      <c r="T27" s="497"/>
      <c r="U27" s="497"/>
      <c r="V27" s="497"/>
      <c r="W27" s="497"/>
      <c r="X27" s="497"/>
      <c r="Y27" s="497"/>
      <c r="Z27" s="497"/>
      <c r="AA27" s="497"/>
      <c r="AB27" s="83"/>
      <c r="AC27" s="83"/>
      <c r="AD27" s="83"/>
    </row>
    <row r="28" spans="3:47" ht="24.75" customHeight="1">
      <c r="C28" s="50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08"/>
      <c r="E28" s="508"/>
      <c r="F28" s="508"/>
      <c r="G28" s="508"/>
      <c r="H28" s="508"/>
      <c r="I28" s="508"/>
      <c r="J28" s="508"/>
      <c r="K28" s="508"/>
      <c r="L28" s="508"/>
      <c r="M28" s="508"/>
      <c r="N28" s="508"/>
      <c r="O28" s="508"/>
      <c r="P28" s="508"/>
      <c r="Q28" s="508"/>
      <c r="R28" s="508"/>
      <c r="S28" s="508"/>
      <c r="T28" s="508"/>
      <c r="U28" s="508"/>
      <c r="V28" s="508"/>
      <c r="W28" s="508"/>
      <c r="X28" s="508"/>
      <c r="Y28" s="508"/>
      <c r="Z28" s="508"/>
      <c r="AA28" s="508"/>
      <c r="AB28" s="508"/>
      <c r="AC28" s="508"/>
      <c r="AD28" s="508"/>
      <c r="AG28" s="37">
        <v>30</v>
      </c>
      <c r="AO28" s="37" t="s">
        <v>148</v>
      </c>
    </row>
    <row r="29" spans="3:47" ht="24.75" customHeight="1">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8"/>
      <c r="AA29" s="508"/>
      <c r="AB29" s="508"/>
      <c r="AC29" s="508"/>
      <c r="AD29" s="508"/>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6.5" customHeight="1">
      <c r="C30" s="498" t="str">
        <f>IF(AG31=1,AO31,IF(AG31=2,AO30))</f>
        <v>Trạm gốc điện thoại di động mặt đất công cộng này có mức an toàn phơi nhiễm trường điện từ tuân thủ quy chuẩn kỹ thuật trên.</v>
      </c>
      <c r="D30" s="498"/>
      <c r="E30" s="498"/>
      <c r="F30" s="498"/>
      <c r="G30" s="498"/>
      <c r="H30" s="498"/>
      <c r="I30" s="498"/>
      <c r="J30" s="498"/>
      <c r="K30" s="498"/>
      <c r="L30" s="498"/>
      <c r="M30" s="498"/>
      <c r="N30" s="498"/>
      <c r="O30" s="498"/>
      <c r="P30" s="498"/>
      <c r="Q30" s="498"/>
      <c r="R30" s="498"/>
      <c r="S30" s="498"/>
      <c r="T30" s="498"/>
      <c r="U30" s="498"/>
      <c r="V30" s="498"/>
      <c r="W30" s="498"/>
      <c r="X30" s="498"/>
      <c r="Y30" s="498"/>
      <c r="Z30" s="498"/>
      <c r="AA30" s="498"/>
      <c r="AB30" s="498"/>
      <c r="AC30" s="498"/>
      <c r="AD30" s="498"/>
      <c r="AG30" s="37">
        <v>20</v>
      </c>
      <c r="AO30" s="37" t="s">
        <v>90</v>
      </c>
    </row>
    <row r="31" spans="3:47" ht="16.5" customHeight="1">
      <c r="C31" s="498"/>
      <c r="D31" s="498"/>
      <c r="E31" s="498"/>
      <c r="F31" s="498"/>
      <c r="G31" s="498"/>
      <c r="H31" s="498"/>
      <c r="I31" s="498"/>
      <c r="J31" s="498"/>
      <c r="K31" s="498"/>
      <c r="L31" s="498"/>
      <c r="M31" s="498"/>
      <c r="N31" s="498"/>
      <c r="O31" s="498"/>
      <c r="P31" s="498"/>
      <c r="Q31" s="498"/>
      <c r="R31" s="498"/>
      <c r="S31" s="498"/>
      <c r="T31" s="498"/>
      <c r="U31" s="498"/>
      <c r="V31" s="498"/>
      <c r="W31" s="498"/>
      <c r="X31" s="498"/>
      <c r="Y31" s="498"/>
      <c r="Z31" s="498"/>
      <c r="AA31" s="498"/>
      <c r="AB31" s="498"/>
      <c r="AC31" s="498"/>
      <c r="AD31" s="498"/>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509" t="s">
        <v>90</v>
      </c>
      <c r="D32" s="509"/>
      <c r="E32" s="509"/>
      <c r="F32" s="509"/>
      <c r="G32" s="509"/>
      <c r="H32" s="509"/>
      <c r="I32" s="509"/>
      <c r="J32" s="509"/>
      <c r="K32" s="509"/>
      <c r="L32" s="509"/>
      <c r="M32" s="509"/>
      <c r="N32" s="509"/>
      <c r="O32" s="509"/>
      <c r="P32" s="509"/>
      <c r="Q32" s="509"/>
      <c r="R32" s="509"/>
      <c r="S32" s="509"/>
      <c r="T32" s="509"/>
      <c r="U32" s="509"/>
      <c r="V32" s="509"/>
      <c r="W32" s="509"/>
      <c r="X32" s="509"/>
      <c r="Y32" s="509"/>
      <c r="Z32" s="509"/>
      <c r="AA32" s="509"/>
      <c r="AB32" s="509"/>
      <c r="AC32" s="509"/>
      <c r="AD32" s="509"/>
    </row>
    <row r="33" spans="2:48" ht="17.100000000000001" customHeight="1">
      <c r="C33" s="509"/>
      <c r="D33" s="509"/>
      <c r="E33" s="509"/>
      <c r="F33" s="509"/>
      <c r="G33" s="509"/>
      <c r="H33" s="509"/>
      <c r="I33" s="509"/>
      <c r="J33" s="509"/>
      <c r="K33" s="509"/>
      <c r="L33" s="509"/>
      <c r="M33" s="509"/>
      <c r="N33" s="509"/>
      <c r="O33" s="509"/>
      <c r="P33" s="509"/>
      <c r="Q33" s="509"/>
      <c r="R33" s="509"/>
      <c r="S33" s="509"/>
      <c r="T33" s="509"/>
      <c r="U33" s="509"/>
      <c r="V33" s="509"/>
      <c r="W33" s="509"/>
      <c r="X33" s="509"/>
      <c r="Y33" s="509"/>
      <c r="Z33" s="509"/>
      <c r="AA33" s="509"/>
      <c r="AB33" s="509"/>
      <c r="AC33" s="509"/>
      <c r="AD33" s="509"/>
      <c r="AE33" s="85"/>
    </row>
    <row r="34" spans="2:48" ht="17.100000000000001" customHeight="1">
      <c r="C34" s="475"/>
      <c r="D34" s="475"/>
      <c r="E34" s="475"/>
      <c r="F34" s="475"/>
      <c r="G34" s="475"/>
      <c r="H34" s="83"/>
      <c r="I34" s="476"/>
      <c r="J34" s="476"/>
      <c r="K34" s="476"/>
      <c r="L34" s="476"/>
      <c r="M34" s="476"/>
      <c r="N34" s="476"/>
      <c r="O34" s="83"/>
      <c r="P34" s="57"/>
      <c r="Q34" s="57"/>
      <c r="R34" s="57"/>
      <c r="S34" s="57"/>
      <c r="T34" s="470" t="str">
        <f>IF(AI41=0,AO34,IF(AI41=1,AK34,AS34))</f>
        <v>KT. GIÁM ĐỐC</v>
      </c>
      <c r="U34" s="470"/>
      <c r="V34" s="470"/>
      <c r="W34" s="470"/>
      <c r="X34" s="470"/>
      <c r="Y34" s="470"/>
      <c r="Z34" s="470"/>
      <c r="AA34" s="470"/>
      <c r="AB34" s="470"/>
      <c r="AC34" s="470"/>
      <c r="AD34" s="470"/>
      <c r="AE34" s="470"/>
      <c r="AK34" s="37" t="s">
        <v>45</v>
      </c>
      <c r="AO34" s="37" t="s">
        <v>123</v>
      </c>
      <c r="AS34" s="37" t="s">
        <v>122</v>
      </c>
    </row>
    <row r="35" spans="2:48" ht="17.100000000000001" customHeight="1">
      <c r="C35" s="471" t="s">
        <v>46</v>
      </c>
      <c r="D35" s="471"/>
      <c r="E35" s="471"/>
      <c r="F35" s="471"/>
      <c r="G35" s="471"/>
      <c r="H35" s="86" t="s">
        <v>47</v>
      </c>
      <c r="I35" s="473" t="s">
        <v>48</v>
      </c>
      <c r="J35" s="473"/>
      <c r="K35" s="473"/>
      <c r="L35" s="473"/>
      <c r="M35" s="473"/>
      <c r="N35" s="473"/>
      <c r="O35" s="87"/>
      <c r="P35" s="87"/>
      <c r="Q35" s="83"/>
      <c r="R35" s="83"/>
      <c r="S35" s="83"/>
      <c r="T35" s="470" t="str">
        <f>IF(AI41=0,AO35,IF(AI41=1,"",AS35))</f>
        <v>PHÓ GIÁM ĐỐC</v>
      </c>
      <c r="U35" s="470"/>
      <c r="V35" s="470"/>
      <c r="W35" s="470"/>
      <c r="X35" s="470"/>
      <c r="Y35" s="470"/>
      <c r="Z35" s="470"/>
      <c r="AA35" s="470"/>
      <c r="AB35" s="470"/>
      <c r="AC35" s="470"/>
      <c r="AD35" s="470"/>
      <c r="AE35" s="470"/>
      <c r="AO35" s="37" t="s">
        <v>120</v>
      </c>
      <c r="AS35" s="37" t="s">
        <v>77</v>
      </c>
    </row>
    <row r="36" spans="2:48" ht="17.100000000000001" customHeight="1">
      <c r="C36" s="471" t="s">
        <v>49</v>
      </c>
      <c r="D36" s="471"/>
      <c r="E36" s="471"/>
      <c r="F36" s="471"/>
      <c r="G36" s="471"/>
      <c r="H36" s="86" t="s">
        <v>47</v>
      </c>
      <c r="I36" s="472">
        <f>AG36</f>
        <v>40806</v>
      </c>
      <c r="J36" s="473"/>
      <c r="K36" s="473"/>
      <c r="L36" s="473"/>
      <c r="M36" s="473"/>
      <c r="N36" s="88"/>
      <c r="O36" s="88"/>
      <c r="P36" s="88"/>
      <c r="Q36" s="83"/>
      <c r="R36" s="83"/>
      <c r="S36" s="83"/>
      <c r="T36" s="83"/>
      <c r="U36" s="83"/>
      <c r="V36" s="83"/>
      <c r="W36" s="83"/>
      <c r="X36" s="83"/>
      <c r="Y36" s="83"/>
      <c r="Z36" s="83"/>
      <c r="AA36" s="83"/>
      <c r="AB36" s="83"/>
      <c r="AC36" s="83"/>
      <c r="AD36" s="83"/>
      <c r="AG36" s="89">
        <v>40806</v>
      </c>
    </row>
    <row r="37" spans="2:48" ht="17.100000000000001" customHeight="1">
      <c r="C37" s="471" t="s">
        <v>50</v>
      </c>
      <c r="D37" s="471"/>
      <c r="E37" s="471"/>
      <c r="F37" s="471"/>
      <c r="G37" s="471"/>
      <c r="H37" s="86" t="s">
        <v>47</v>
      </c>
      <c r="I37" s="472">
        <f>AG37</f>
        <v>42633</v>
      </c>
      <c r="J37" s="473"/>
      <c r="K37" s="473"/>
      <c r="L37" s="473"/>
      <c r="M37" s="473"/>
      <c r="N37" s="88"/>
      <c r="O37" s="88"/>
      <c r="P37" s="88"/>
      <c r="Q37" s="83"/>
      <c r="R37" s="83"/>
      <c r="S37" s="83"/>
      <c r="T37" s="83"/>
      <c r="U37" s="83"/>
      <c r="V37" s="83"/>
      <c r="W37" s="83"/>
      <c r="X37" s="83"/>
      <c r="Y37" s="83"/>
      <c r="Z37" s="83"/>
      <c r="AA37" s="83"/>
      <c r="AB37" s="83"/>
      <c r="AC37" s="83"/>
      <c r="AD37" s="83"/>
      <c r="AG37" s="89">
        <v>42633</v>
      </c>
    </row>
    <row r="38" spans="2: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474"/>
      <c r="U39" s="474"/>
      <c r="V39" s="474"/>
      <c r="W39" s="474"/>
      <c r="X39" s="474"/>
      <c r="Y39" s="474"/>
      <c r="Z39" s="474"/>
      <c r="AA39" s="474"/>
      <c r="AB39" s="474"/>
      <c r="AC39" s="474"/>
      <c r="AD39" s="474"/>
      <c r="AE39" s="474"/>
      <c r="AI39" s="37">
        <v>0</v>
      </c>
    </row>
    <row r="40" spans="2:48" ht="17.100000000000001" customHeight="1">
      <c r="C40" s="90"/>
      <c r="D40" s="90"/>
      <c r="E40" s="90"/>
      <c r="F40" s="67"/>
      <c r="G40" s="60"/>
      <c r="H40" s="60"/>
      <c r="I40" s="60"/>
      <c r="J40" s="60"/>
      <c r="K40" s="60"/>
      <c r="L40" s="60"/>
      <c r="M40" s="60"/>
      <c r="N40" s="60"/>
      <c r="O40" s="60"/>
      <c r="P40" s="57"/>
      <c r="Q40" s="57"/>
      <c r="R40" s="57"/>
      <c r="S40" s="57"/>
      <c r="T40" s="469"/>
      <c r="U40" s="469"/>
      <c r="V40" s="469"/>
      <c r="W40" s="469"/>
      <c r="X40" s="469"/>
      <c r="Y40" s="469"/>
      <c r="Z40" s="469"/>
      <c r="AA40" s="469"/>
      <c r="AB40" s="469"/>
      <c r="AC40" s="469"/>
      <c r="AD40" s="469"/>
      <c r="AE40" s="469"/>
    </row>
    <row r="41" spans="2:48" ht="17.100000000000001" customHeight="1">
      <c r="C41" s="90"/>
      <c r="D41" s="90"/>
      <c r="E41" s="90"/>
      <c r="F41" s="67"/>
      <c r="G41" s="60"/>
      <c r="H41" s="60"/>
      <c r="I41" s="60"/>
      <c r="J41" s="60"/>
      <c r="K41" s="60"/>
      <c r="L41" s="60"/>
      <c r="M41" s="60"/>
      <c r="N41" s="60"/>
      <c r="O41" s="60"/>
      <c r="P41" s="60"/>
      <c r="Q41" s="60"/>
      <c r="R41" s="60"/>
      <c r="S41" s="60"/>
      <c r="T41" s="469" t="str">
        <f>IF(AI41=0,AO41,IF(AI41=1,AK41,AT41))</f>
        <v>Trần Công Khanh</v>
      </c>
      <c r="U41" s="469"/>
      <c r="V41" s="469"/>
      <c r="W41" s="469"/>
      <c r="X41" s="469"/>
      <c r="Y41" s="469"/>
      <c r="Z41" s="469"/>
      <c r="AA41" s="469"/>
      <c r="AB41" s="469"/>
      <c r="AC41" s="469"/>
      <c r="AD41" s="469"/>
      <c r="AE41" s="469"/>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511" t="s">
        <v>52</v>
      </c>
      <c r="C43" s="511"/>
      <c r="D43" s="511"/>
      <c r="E43" s="511"/>
      <c r="F43" s="511"/>
      <c r="G43" s="511"/>
      <c r="H43" s="512" t="s">
        <v>30</v>
      </c>
      <c r="I43" s="512"/>
      <c r="J43" s="512"/>
      <c r="K43" s="512"/>
      <c r="L43" s="512"/>
      <c r="M43" s="512"/>
      <c r="N43" s="512"/>
      <c r="O43" s="512"/>
      <c r="P43" s="512"/>
      <c r="Q43" s="512"/>
      <c r="R43" s="512"/>
      <c r="S43" s="512"/>
      <c r="T43" s="512"/>
      <c r="U43" s="512"/>
      <c r="V43" s="512"/>
      <c r="W43" s="512"/>
      <c r="X43" s="512"/>
      <c r="Y43" s="512"/>
      <c r="Z43" s="512"/>
      <c r="AA43" s="512"/>
      <c r="AB43" s="512"/>
      <c r="AC43" s="512"/>
      <c r="AD43" s="512"/>
    </row>
    <row r="44" spans="2:48" ht="16.5" customHeight="1">
      <c r="B44" s="511"/>
      <c r="C44" s="511"/>
      <c r="D44" s="511"/>
      <c r="E44" s="511"/>
      <c r="F44" s="511"/>
      <c r="G44" s="511"/>
      <c r="H44" s="512"/>
      <c r="I44" s="512"/>
      <c r="J44" s="512"/>
      <c r="K44" s="512"/>
      <c r="L44" s="512"/>
      <c r="M44" s="512"/>
      <c r="N44" s="512"/>
      <c r="O44" s="512"/>
      <c r="P44" s="512"/>
      <c r="Q44" s="512"/>
      <c r="R44" s="512"/>
      <c r="S44" s="512"/>
      <c r="T44" s="512"/>
      <c r="U44" s="512"/>
      <c r="V44" s="512"/>
      <c r="W44" s="512"/>
      <c r="X44" s="512"/>
      <c r="Y44" s="512"/>
      <c r="Z44" s="512"/>
      <c r="AA44" s="512"/>
      <c r="AB44" s="512"/>
      <c r="AC44" s="512"/>
      <c r="AD44" s="512"/>
    </row>
    <row r="45" spans="2:48" ht="16.5" customHeight="1">
      <c r="B45" s="511"/>
      <c r="C45" s="511"/>
      <c r="D45" s="511"/>
      <c r="E45" s="511"/>
      <c r="F45" s="511"/>
      <c r="G45" s="511"/>
      <c r="H45" s="466" t="s">
        <v>2</v>
      </c>
      <c r="I45" s="466"/>
      <c r="J45" s="466"/>
      <c r="K45" s="466"/>
      <c r="L45" s="466" t="s">
        <v>3</v>
      </c>
      <c r="M45" s="466"/>
      <c r="N45" s="466" t="s">
        <v>53</v>
      </c>
      <c r="O45" s="466"/>
      <c r="P45" s="466"/>
      <c r="Q45" s="466" t="s">
        <v>4</v>
      </c>
      <c r="R45" s="466"/>
      <c r="S45" s="466"/>
      <c r="T45" s="466"/>
      <c r="U45" s="466"/>
      <c r="V45" s="466" t="s">
        <v>54</v>
      </c>
      <c r="W45" s="466"/>
      <c r="X45" s="466"/>
      <c r="Y45" s="466" t="s">
        <v>55</v>
      </c>
      <c r="Z45" s="466"/>
      <c r="AA45" s="466"/>
      <c r="AB45" s="466"/>
      <c r="AC45" s="466"/>
      <c r="AD45" s="466"/>
    </row>
    <row r="46" spans="2:48" ht="16.5" customHeight="1">
      <c r="B46" s="511"/>
      <c r="C46" s="511"/>
      <c r="D46" s="511"/>
      <c r="E46" s="511"/>
      <c r="F46" s="511"/>
      <c r="G46" s="511"/>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row>
    <row r="47" spans="2:48" ht="16.5" customHeight="1">
      <c r="B47" s="511"/>
      <c r="C47" s="511"/>
      <c r="D47" s="511"/>
      <c r="E47" s="511"/>
      <c r="F47" s="511"/>
      <c r="G47" s="511"/>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row>
    <row r="48" spans="2:48" ht="16.5" customHeight="1">
      <c r="B48" s="511"/>
      <c r="C48" s="511"/>
      <c r="D48" s="511"/>
      <c r="E48" s="511"/>
      <c r="F48" s="511"/>
      <c r="G48" s="511"/>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G48" s="37">
        <v>33</v>
      </c>
      <c r="AI48" s="37">
        <v>35</v>
      </c>
      <c r="AL48" s="37">
        <v>37</v>
      </c>
      <c r="AO48" s="37">
        <v>39</v>
      </c>
      <c r="AP48" s="37">
        <v>40</v>
      </c>
      <c r="AQ48" s="37">
        <v>41</v>
      </c>
      <c r="AS48" s="37">
        <v>42</v>
      </c>
      <c r="AT48" s="37">
        <v>43</v>
      </c>
      <c r="AU48" s="37">
        <v>44</v>
      </c>
      <c r="AV48" s="37">
        <v>45</v>
      </c>
    </row>
    <row r="49" spans="2:48" ht="18.75" customHeight="1">
      <c r="B49" s="466" t="str">
        <f>AG49</f>
        <v>CÔNG TY CỔ PHẦN VIỄN THÔNG DI ĐỘNG TOÀN CẦU</v>
      </c>
      <c r="C49" s="466"/>
      <c r="D49" s="466"/>
      <c r="E49" s="466"/>
      <c r="F49" s="466"/>
      <c r="G49" s="466"/>
      <c r="H49" s="467" t="str">
        <f>AI49</f>
        <v>TB1</v>
      </c>
      <c r="I49" s="467"/>
      <c r="J49" s="467"/>
      <c r="K49" s="467"/>
      <c r="L49" s="468">
        <v>2</v>
      </c>
      <c r="M49" s="468"/>
      <c r="N49" s="510" t="str">
        <f>AL49</f>
        <v>4/4/4</v>
      </c>
      <c r="O49" s="510"/>
      <c r="P49" s="510"/>
      <c r="Q49" s="466" t="str">
        <f>IF(L49=4,AO49&amp;"W/ "&amp;AP49&amp;"W/ "&amp;AQ49&amp;"W/ "&amp;AR49&amp;"W",IF(L49=3,AO49&amp;"W/ "&amp;AP49&amp;"W/ "&amp;AQ49&amp;"W",IF(L49=2,AO49&amp;"W/ "&amp;AP49&amp;"W",AO49&amp;"W")))</f>
        <v>20W/ 30W</v>
      </c>
      <c r="R49" s="466"/>
      <c r="S49" s="466"/>
      <c r="T49" s="466"/>
      <c r="U49" s="466"/>
      <c r="V49" s="466" t="str">
        <f>IF(AS49="900 &amp; 1800","900MHz &amp; 1800MHz",IF(AS49="900 &amp; 2100","900MHz &amp; 2100MHz",IF(AS49="1800 &amp; 2100","1800MHz &amp; 2100MHz",AS49&amp;"MHz")))</f>
        <v>900MHz</v>
      </c>
      <c r="W49" s="466"/>
      <c r="X49" s="466"/>
      <c r="Y49" s="466">
        <f>AT49</f>
        <v>15</v>
      </c>
      <c r="Z49" s="466"/>
      <c r="AA49" s="466"/>
      <c r="AB49" s="466"/>
      <c r="AC49" s="466"/>
      <c r="AD49" s="466"/>
      <c r="AG49" s="71" t="s">
        <v>74</v>
      </c>
      <c r="AI49" s="71" t="s">
        <v>56</v>
      </c>
      <c r="AJ49" s="71"/>
      <c r="AL49" s="81" t="s">
        <v>38</v>
      </c>
      <c r="AO49" s="37">
        <v>20</v>
      </c>
      <c r="AP49" s="37">
        <v>30</v>
      </c>
      <c r="AQ49" s="37">
        <v>40</v>
      </c>
      <c r="AS49" s="37">
        <v>900</v>
      </c>
      <c r="AT49" s="37">
        <v>15</v>
      </c>
      <c r="AU49" s="37">
        <v>16</v>
      </c>
      <c r="AV49" s="37">
        <v>17</v>
      </c>
    </row>
    <row r="50" spans="2:48" ht="18.75" customHeight="1">
      <c r="B50" s="466"/>
      <c r="C50" s="466"/>
      <c r="D50" s="466"/>
      <c r="E50" s="466"/>
      <c r="F50" s="466"/>
      <c r="G50" s="466"/>
      <c r="H50" s="467"/>
      <c r="I50" s="467"/>
      <c r="J50" s="467"/>
      <c r="K50" s="467"/>
      <c r="L50" s="468"/>
      <c r="M50" s="468"/>
      <c r="N50" s="510"/>
      <c r="O50" s="510"/>
      <c r="P50" s="510"/>
      <c r="Q50" s="466"/>
      <c r="R50" s="466"/>
      <c r="S50" s="466"/>
      <c r="T50" s="466"/>
      <c r="U50" s="466"/>
      <c r="V50" s="466"/>
      <c r="W50" s="466"/>
      <c r="X50" s="466"/>
      <c r="Y50" s="466"/>
      <c r="Z50" s="466"/>
      <c r="AA50" s="466"/>
      <c r="AB50" s="466"/>
      <c r="AC50" s="466"/>
      <c r="AD50" s="466"/>
    </row>
    <row r="51" spans="2:48" ht="18.75" customHeight="1">
      <c r="B51" s="466"/>
      <c r="C51" s="466"/>
      <c r="D51" s="466"/>
      <c r="E51" s="466"/>
      <c r="F51" s="466"/>
      <c r="G51" s="466"/>
      <c r="H51" s="467"/>
      <c r="I51" s="467"/>
      <c r="J51" s="467"/>
      <c r="K51" s="467"/>
      <c r="L51" s="468"/>
      <c r="M51" s="468"/>
      <c r="N51" s="510"/>
      <c r="O51" s="510"/>
      <c r="P51" s="510"/>
      <c r="Q51" s="466"/>
      <c r="R51" s="466"/>
      <c r="S51" s="466"/>
      <c r="T51" s="466"/>
      <c r="U51" s="466"/>
      <c r="V51" s="466"/>
      <c r="W51" s="466"/>
      <c r="X51" s="466"/>
      <c r="Y51" s="466"/>
      <c r="Z51" s="466"/>
      <c r="AA51" s="466"/>
      <c r="AB51" s="466"/>
      <c r="AC51" s="466"/>
      <c r="AD51" s="466"/>
    </row>
    <row r="52" spans="2:48" ht="18.75" customHeight="1">
      <c r="B52" s="466"/>
      <c r="C52" s="466"/>
      <c r="D52" s="466"/>
      <c r="E52" s="466"/>
      <c r="F52" s="466"/>
      <c r="G52" s="466"/>
      <c r="H52" s="467"/>
      <c r="I52" s="467"/>
      <c r="J52" s="467"/>
      <c r="K52" s="467"/>
      <c r="L52" s="468"/>
      <c r="M52" s="468"/>
      <c r="N52" s="510"/>
      <c r="O52" s="510"/>
      <c r="P52" s="510"/>
      <c r="Q52" s="466"/>
      <c r="R52" s="466"/>
      <c r="S52" s="466"/>
      <c r="T52" s="466"/>
      <c r="U52" s="466"/>
      <c r="V52" s="466"/>
      <c r="W52" s="466"/>
      <c r="X52" s="466"/>
      <c r="Y52" s="466"/>
      <c r="Z52" s="466"/>
      <c r="AA52" s="466"/>
      <c r="AB52" s="466"/>
      <c r="AC52" s="466"/>
      <c r="AD52" s="466"/>
    </row>
    <row r="53" spans="2:48" ht="18.75" customHeight="1">
      <c r="B53" s="466" t="str">
        <f t="shared" ref="B53" si="0">AG53</f>
        <v>CÔNG TY CỔ PHẦN VIỄN THÔNG DI ĐỘNG TOÀN CẦU</v>
      </c>
      <c r="C53" s="466"/>
      <c r="D53" s="466"/>
      <c r="E53" s="466"/>
      <c r="F53" s="466"/>
      <c r="G53" s="466"/>
      <c r="H53" s="467" t="str">
        <f>AI53</f>
        <v>TB1</v>
      </c>
      <c r="I53" s="467"/>
      <c r="J53" s="467"/>
      <c r="K53" s="467"/>
      <c r="L53" s="468">
        <v>4</v>
      </c>
      <c r="M53" s="468"/>
      <c r="N53" s="510" t="str">
        <f>AL53</f>
        <v>4/4/4</v>
      </c>
      <c r="O53" s="510"/>
      <c r="P53" s="510"/>
      <c r="Q53" s="466" t="str">
        <f>IF(L53=4,AO53&amp;"W/ "&amp;AP53&amp;"W/ "&amp;AQ53&amp;"W/ "&amp;AR53&amp;"W",IF(L53=3,AO53&amp;"W/ "&amp;AP53&amp;"W/ "&amp;AQ53&amp;"W",IF(L53=2,AO53&amp;"W/ "&amp;AP53&amp;"W",AO53&amp;"W")))</f>
        <v>20W/ 30W/ 40W/ W</v>
      </c>
      <c r="R53" s="466"/>
      <c r="S53" s="466"/>
      <c r="T53" s="466"/>
      <c r="U53" s="466"/>
      <c r="V53" s="466" t="str">
        <f>IF(AS53="900 &amp; 1800","900MHz &amp; 1800MHz",IF(AS53="900 &amp; 2100","900MHz &amp; 2100MHz",IF(AS53="1800 &amp; 2100","1800MHz &amp; 2100MHz",AS53&amp;"MHz")))</f>
        <v>1800MHz</v>
      </c>
      <c r="W53" s="466"/>
      <c r="X53" s="466"/>
      <c r="Y53" s="466">
        <f>AT53</f>
        <v>15</v>
      </c>
      <c r="Z53" s="466"/>
      <c r="AA53" s="466"/>
      <c r="AB53" s="466"/>
      <c r="AC53" s="466"/>
      <c r="AD53" s="466"/>
      <c r="AG53" s="71" t="s">
        <v>74</v>
      </c>
      <c r="AI53" s="71" t="s">
        <v>56</v>
      </c>
      <c r="AJ53" s="71"/>
      <c r="AL53" s="81" t="s">
        <v>38</v>
      </c>
      <c r="AO53" s="37">
        <v>20</v>
      </c>
      <c r="AP53" s="37">
        <v>30</v>
      </c>
      <c r="AQ53" s="37">
        <v>40</v>
      </c>
      <c r="AS53" s="37">
        <v>1800</v>
      </c>
      <c r="AT53" s="37">
        <v>15</v>
      </c>
      <c r="AU53" s="37">
        <v>16</v>
      </c>
      <c r="AV53" s="37">
        <v>17</v>
      </c>
    </row>
    <row r="54" spans="2:48" ht="18.75" customHeight="1">
      <c r="B54" s="466"/>
      <c r="C54" s="466"/>
      <c r="D54" s="466"/>
      <c r="E54" s="466"/>
      <c r="F54" s="466"/>
      <c r="G54" s="466"/>
      <c r="H54" s="467"/>
      <c r="I54" s="467"/>
      <c r="J54" s="467"/>
      <c r="K54" s="467"/>
      <c r="L54" s="468"/>
      <c r="M54" s="468"/>
      <c r="N54" s="510"/>
      <c r="O54" s="510"/>
      <c r="P54" s="510"/>
      <c r="Q54" s="466"/>
      <c r="R54" s="466"/>
      <c r="S54" s="466"/>
      <c r="T54" s="466"/>
      <c r="U54" s="466"/>
      <c r="V54" s="466"/>
      <c r="W54" s="466"/>
      <c r="X54" s="466"/>
      <c r="Y54" s="466"/>
      <c r="Z54" s="466"/>
      <c r="AA54" s="466"/>
      <c r="AB54" s="466"/>
      <c r="AC54" s="466"/>
      <c r="AD54" s="466"/>
      <c r="AG54" s="71"/>
      <c r="AI54" s="71"/>
      <c r="AJ54" s="71"/>
      <c r="AL54" s="81"/>
    </row>
    <row r="55" spans="2:48" ht="18.75" customHeight="1">
      <c r="B55" s="466"/>
      <c r="C55" s="466"/>
      <c r="D55" s="466"/>
      <c r="E55" s="466"/>
      <c r="F55" s="466"/>
      <c r="G55" s="466"/>
      <c r="H55" s="467"/>
      <c r="I55" s="467"/>
      <c r="J55" s="467"/>
      <c r="K55" s="467"/>
      <c r="L55" s="468"/>
      <c r="M55" s="468"/>
      <c r="N55" s="510"/>
      <c r="O55" s="510"/>
      <c r="P55" s="510"/>
      <c r="Q55" s="466"/>
      <c r="R55" s="466"/>
      <c r="S55" s="466"/>
      <c r="T55" s="466"/>
      <c r="U55" s="466"/>
      <c r="V55" s="466"/>
      <c r="W55" s="466"/>
      <c r="X55" s="466"/>
      <c r="Y55" s="466"/>
      <c r="Z55" s="466"/>
      <c r="AA55" s="466"/>
      <c r="AB55" s="466"/>
      <c r="AC55" s="466"/>
      <c r="AD55" s="466"/>
    </row>
    <row r="56" spans="2:48" ht="18.75" customHeight="1">
      <c r="B56" s="466"/>
      <c r="C56" s="466"/>
      <c r="D56" s="466"/>
      <c r="E56" s="466"/>
      <c r="F56" s="466"/>
      <c r="G56" s="466"/>
      <c r="H56" s="467"/>
      <c r="I56" s="467"/>
      <c r="J56" s="467"/>
      <c r="K56" s="467"/>
      <c r="L56" s="468"/>
      <c r="M56" s="468"/>
      <c r="N56" s="510"/>
      <c r="O56" s="510"/>
      <c r="P56" s="510"/>
      <c r="Q56" s="466"/>
      <c r="R56" s="466"/>
      <c r="S56" s="466"/>
      <c r="T56" s="466"/>
      <c r="U56" s="466"/>
      <c r="V56" s="466"/>
      <c r="W56" s="466"/>
      <c r="X56" s="466"/>
      <c r="Y56" s="466"/>
      <c r="Z56" s="466"/>
      <c r="AA56" s="466"/>
      <c r="AB56" s="466"/>
      <c r="AC56" s="466"/>
      <c r="AD56" s="466"/>
    </row>
    <row r="57" spans="2:48" ht="18.75" customHeight="1">
      <c r="B57" s="466" t="str">
        <f t="shared" ref="B57" si="1">AG57</f>
        <v>CÔNG TY CỔ PHẦN VIỄN THÔNG DI ĐỘNG TOÀN CẦU</v>
      </c>
      <c r="C57" s="466"/>
      <c r="D57" s="466"/>
      <c r="E57" s="466"/>
      <c r="F57" s="466"/>
      <c r="G57" s="466"/>
      <c r="H57" s="467" t="str">
        <f>AI57</f>
        <v>TB1</v>
      </c>
      <c r="I57" s="467"/>
      <c r="J57" s="467"/>
      <c r="K57" s="467"/>
      <c r="L57" s="468">
        <v>3</v>
      </c>
      <c r="M57" s="468"/>
      <c r="N57" s="510" t="str">
        <f t="shared" ref="N57" si="2">AL57</f>
        <v>4/4/4</v>
      </c>
      <c r="O57" s="510"/>
      <c r="P57" s="510"/>
      <c r="Q57" s="466" t="str">
        <f>IF(L57=4,AO57&amp;"W/ "&amp;AP57&amp;"W/ "&amp;AQ57&amp;"W/ "&amp;AR57&amp;"W",IF(L57=3,AO57&amp;"W/ "&amp;AP57&amp;"W/ "&amp;AQ57&amp;"W",IF(L57=2,AO57&amp;"W/ "&amp;AP57&amp;"W",AO57&amp;"W")))</f>
        <v>20W/ 30W/ 40W</v>
      </c>
      <c r="R57" s="466"/>
      <c r="S57" s="466"/>
      <c r="T57" s="466"/>
      <c r="U57" s="466"/>
      <c r="V57" s="466" t="str">
        <f>IF(AS57="900 &amp; 1800","900MHz &amp; 1800MHz",IF(AS57="900 &amp; 2100","900MHz &amp; 2100MHz",IF(AS57="1800 &amp; 2100","1800MHz &amp; 2100MHz",AS57&amp;"MHz")))</f>
        <v>900MHz &amp; 1800MHz</v>
      </c>
      <c r="W57" s="466"/>
      <c r="X57" s="466"/>
      <c r="Y57" s="466">
        <f>AT57</f>
        <v>15</v>
      </c>
      <c r="Z57" s="466"/>
      <c r="AA57" s="466"/>
      <c r="AB57" s="466"/>
      <c r="AC57" s="466"/>
      <c r="AD57" s="466"/>
      <c r="AG57" s="71" t="s">
        <v>74</v>
      </c>
      <c r="AI57" s="71" t="s">
        <v>56</v>
      </c>
      <c r="AJ57" s="71"/>
      <c r="AL57" s="81" t="s">
        <v>38</v>
      </c>
      <c r="AO57" s="37">
        <v>20</v>
      </c>
      <c r="AP57" s="37">
        <v>30</v>
      </c>
      <c r="AQ57" s="37">
        <v>40</v>
      </c>
      <c r="AS57" s="37" t="s">
        <v>116</v>
      </c>
      <c r="AT57" s="37">
        <v>15</v>
      </c>
      <c r="AU57" s="37">
        <v>16</v>
      </c>
      <c r="AV57" s="37">
        <v>17</v>
      </c>
    </row>
    <row r="58" spans="2:48" ht="18.75" customHeight="1">
      <c r="B58" s="466"/>
      <c r="C58" s="466"/>
      <c r="D58" s="466"/>
      <c r="E58" s="466"/>
      <c r="F58" s="466"/>
      <c r="G58" s="466"/>
      <c r="H58" s="467"/>
      <c r="I58" s="467"/>
      <c r="J58" s="467"/>
      <c r="K58" s="467"/>
      <c r="L58" s="468"/>
      <c r="M58" s="468"/>
      <c r="N58" s="510"/>
      <c r="O58" s="510"/>
      <c r="P58" s="510"/>
      <c r="Q58" s="466"/>
      <c r="R58" s="466"/>
      <c r="S58" s="466"/>
      <c r="T58" s="466"/>
      <c r="U58" s="466"/>
      <c r="V58" s="466"/>
      <c r="W58" s="466"/>
      <c r="X58" s="466"/>
      <c r="Y58" s="466"/>
      <c r="Z58" s="466"/>
      <c r="AA58" s="466"/>
      <c r="AB58" s="466"/>
      <c r="AC58" s="466"/>
      <c r="AD58" s="466"/>
      <c r="AG58" s="71"/>
      <c r="AI58" s="71"/>
      <c r="AJ58" s="71"/>
      <c r="AL58" s="81"/>
    </row>
    <row r="59" spans="2:48" ht="18.75" customHeight="1">
      <c r="B59" s="466"/>
      <c r="C59" s="466"/>
      <c r="D59" s="466"/>
      <c r="E59" s="466"/>
      <c r="F59" s="466"/>
      <c r="G59" s="466"/>
      <c r="H59" s="467"/>
      <c r="I59" s="467"/>
      <c r="J59" s="467"/>
      <c r="K59" s="467"/>
      <c r="L59" s="468"/>
      <c r="M59" s="468"/>
      <c r="N59" s="510"/>
      <c r="O59" s="510"/>
      <c r="P59" s="510"/>
      <c r="Q59" s="466"/>
      <c r="R59" s="466"/>
      <c r="S59" s="466"/>
      <c r="T59" s="466"/>
      <c r="U59" s="466"/>
      <c r="V59" s="466"/>
      <c r="W59" s="466"/>
      <c r="X59" s="466"/>
      <c r="Y59" s="466"/>
      <c r="Z59" s="466"/>
      <c r="AA59" s="466"/>
      <c r="AB59" s="466"/>
      <c r="AC59" s="466"/>
      <c r="AD59" s="466"/>
    </row>
    <row r="60" spans="2:48" ht="18.75" customHeight="1">
      <c r="B60" s="466"/>
      <c r="C60" s="466"/>
      <c r="D60" s="466"/>
      <c r="E60" s="466"/>
      <c r="F60" s="466"/>
      <c r="G60" s="466"/>
      <c r="H60" s="467"/>
      <c r="I60" s="467"/>
      <c r="J60" s="467"/>
      <c r="K60" s="467"/>
      <c r="L60" s="468"/>
      <c r="M60" s="468"/>
      <c r="N60" s="510"/>
      <c r="O60" s="510"/>
      <c r="P60" s="510"/>
      <c r="Q60" s="466"/>
      <c r="R60" s="466"/>
      <c r="S60" s="466"/>
      <c r="T60" s="466"/>
      <c r="U60" s="466"/>
      <c r="V60" s="466"/>
      <c r="W60" s="466"/>
      <c r="X60" s="466"/>
      <c r="Y60" s="466"/>
      <c r="Z60" s="466"/>
      <c r="AA60" s="466"/>
      <c r="AB60" s="466"/>
      <c r="AC60" s="466"/>
      <c r="AD60" s="466"/>
    </row>
    <row r="61" spans="2:48" ht="18.75" customHeight="1">
      <c r="B61" s="466" t="str">
        <f t="shared" ref="B61" si="3">AG61</f>
        <v>CÔNG TY CỔ PHẦN VIỄN THÔNG DI ĐỘNG TOÀN CẦU</v>
      </c>
      <c r="C61" s="466"/>
      <c r="D61" s="466"/>
      <c r="E61" s="466"/>
      <c r="F61" s="466"/>
      <c r="G61" s="466"/>
      <c r="H61" s="467" t="str">
        <f>AI61</f>
        <v>TB1</v>
      </c>
      <c r="I61" s="467"/>
      <c r="J61" s="467"/>
      <c r="K61" s="467"/>
      <c r="L61" s="468">
        <v>2</v>
      </c>
      <c r="M61" s="468"/>
      <c r="N61" s="510" t="str">
        <f t="shared" ref="N61" si="4">AL61</f>
        <v>4/4/4</v>
      </c>
      <c r="O61" s="510"/>
      <c r="P61" s="510"/>
      <c r="Q61" s="466" t="str">
        <f>IF(L61=4,AO61&amp;"W/ "&amp;AP61&amp;"W/ "&amp;AQ61&amp;"W/ "&amp;AR61&amp;"W",IF(L61=3,AO61&amp;"W/ "&amp;AP61&amp;"W/ "&amp;AQ61&amp;"W",IF(L61=2,AO61&amp;"W/ "&amp;AP61&amp;"W",AO61&amp;"W")))</f>
        <v>20W/ 30W</v>
      </c>
      <c r="R61" s="466"/>
      <c r="S61" s="466"/>
      <c r="T61" s="466"/>
      <c r="U61" s="466"/>
      <c r="V61" s="466" t="str">
        <f>IF(AS61="900 &amp; 1800","900MHz &amp; 1800MHz",IF(AS61="900 &amp; 2100","900MHz &amp; 2100MHz",IF(AS61="1800 &amp; 2100","1800MHz &amp; 2100MHz",AS61&amp;"MHz")))</f>
        <v>9000 &amp; 2100MHz</v>
      </c>
      <c r="W61" s="466"/>
      <c r="X61" s="466"/>
      <c r="Y61" s="466">
        <f>AT61</f>
        <v>15</v>
      </c>
      <c r="Z61" s="466"/>
      <c r="AA61" s="466"/>
      <c r="AB61" s="466"/>
      <c r="AC61" s="466"/>
      <c r="AD61" s="466"/>
      <c r="AG61" s="71" t="s">
        <v>74</v>
      </c>
      <c r="AI61" s="71" t="s">
        <v>56</v>
      </c>
      <c r="AJ61" s="71"/>
      <c r="AL61" s="81" t="s">
        <v>38</v>
      </c>
      <c r="AO61" s="37">
        <v>20</v>
      </c>
      <c r="AP61" s="37">
        <v>30</v>
      </c>
      <c r="AQ61" s="37">
        <v>40</v>
      </c>
      <c r="AS61" s="37" t="s">
        <v>118</v>
      </c>
      <c r="AT61" s="37">
        <v>15</v>
      </c>
      <c r="AU61" s="37">
        <v>16</v>
      </c>
      <c r="AV61" s="37">
        <v>17</v>
      </c>
    </row>
    <row r="62" spans="2:48" ht="18.75" customHeight="1">
      <c r="B62" s="466"/>
      <c r="C62" s="466"/>
      <c r="D62" s="466"/>
      <c r="E62" s="466"/>
      <c r="F62" s="466"/>
      <c r="G62" s="466"/>
      <c r="H62" s="467"/>
      <c r="I62" s="467"/>
      <c r="J62" s="467"/>
      <c r="K62" s="467"/>
      <c r="L62" s="468"/>
      <c r="M62" s="468"/>
      <c r="N62" s="510"/>
      <c r="O62" s="510"/>
      <c r="P62" s="510"/>
      <c r="Q62" s="466"/>
      <c r="R62" s="466"/>
      <c r="S62" s="466"/>
      <c r="T62" s="466"/>
      <c r="U62" s="466"/>
      <c r="V62" s="466"/>
      <c r="W62" s="466"/>
      <c r="X62" s="466"/>
      <c r="Y62" s="466"/>
      <c r="Z62" s="466"/>
      <c r="AA62" s="466"/>
      <c r="AB62" s="466"/>
      <c r="AC62" s="466"/>
      <c r="AD62" s="466"/>
      <c r="AG62" s="71"/>
      <c r="AI62" s="71"/>
      <c r="AJ62" s="71"/>
      <c r="AL62" s="81"/>
    </row>
    <row r="63" spans="2:48" ht="18.75" customHeight="1">
      <c r="B63" s="466"/>
      <c r="C63" s="466"/>
      <c r="D63" s="466"/>
      <c r="E63" s="466"/>
      <c r="F63" s="466"/>
      <c r="G63" s="466"/>
      <c r="H63" s="467"/>
      <c r="I63" s="467"/>
      <c r="J63" s="467"/>
      <c r="K63" s="467"/>
      <c r="L63" s="468"/>
      <c r="M63" s="468"/>
      <c r="N63" s="510"/>
      <c r="O63" s="510"/>
      <c r="P63" s="510"/>
      <c r="Q63" s="466"/>
      <c r="R63" s="466"/>
      <c r="S63" s="466"/>
      <c r="T63" s="466"/>
      <c r="U63" s="466"/>
      <c r="V63" s="466"/>
      <c r="W63" s="466"/>
      <c r="X63" s="466"/>
      <c r="Y63" s="466"/>
      <c r="Z63" s="466"/>
      <c r="AA63" s="466"/>
      <c r="AB63" s="466"/>
      <c r="AC63" s="466"/>
      <c r="AD63" s="466"/>
    </row>
    <row r="64" spans="2:48" ht="18.75" customHeight="1">
      <c r="B64" s="466"/>
      <c r="C64" s="466"/>
      <c r="D64" s="466"/>
      <c r="E64" s="466"/>
      <c r="F64" s="466"/>
      <c r="G64" s="466"/>
      <c r="H64" s="467"/>
      <c r="I64" s="467"/>
      <c r="J64" s="467"/>
      <c r="K64" s="467"/>
      <c r="L64" s="468"/>
      <c r="M64" s="468"/>
      <c r="N64" s="510"/>
      <c r="O64" s="510"/>
      <c r="P64" s="510"/>
      <c r="Q64" s="466"/>
      <c r="R64" s="466"/>
      <c r="S64" s="466"/>
      <c r="T64" s="466"/>
      <c r="U64" s="466"/>
      <c r="V64" s="466"/>
      <c r="W64" s="466"/>
      <c r="X64" s="466"/>
      <c r="Y64" s="466"/>
      <c r="Z64" s="466"/>
      <c r="AA64" s="466"/>
      <c r="AB64" s="466"/>
      <c r="AC64" s="466"/>
      <c r="AD64" s="466"/>
    </row>
    <row r="65" spans="2:48" ht="18.75" customHeight="1">
      <c r="B65" s="466" t="str">
        <f t="shared" ref="B65" si="5">AG65</f>
        <v>CÔNG TY CỔ PHẦN VIỄN THÔNG DI ĐỘNG TOÀN CẦU</v>
      </c>
      <c r="C65" s="466"/>
      <c r="D65" s="466"/>
      <c r="E65" s="466"/>
      <c r="F65" s="466"/>
      <c r="G65" s="466"/>
      <c r="H65" s="467" t="str">
        <f>AI65</f>
        <v>TB1</v>
      </c>
      <c r="I65" s="467"/>
      <c r="J65" s="467"/>
      <c r="K65" s="467"/>
      <c r="L65" s="468">
        <v>1</v>
      </c>
      <c r="M65" s="468"/>
      <c r="N65" s="510" t="str">
        <f t="shared" ref="N65" si="6">AL65</f>
        <v>4/4/4</v>
      </c>
      <c r="O65" s="510"/>
      <c r="P65" s="510"/>
      <c r="Q65" s="466" t="str">
        <f>IF(L65=4,AO65&amp;"W/ "&amp;AP65&amp;"W/ "&amp;AQ65&amp;"W/ "&amp;AR65&amp;"W",IF(L65=3,AO65&amp;"W/ "&amp;AP65&amp;"W/ "&amp;AQ65&amp;"W",IF(L65=2,AO65&amp;"W/ "&amp;AP65&amp;"W",AO65&amp;"W")))</f>
        <v>20W</v>
      </c>
      <c r="R65" s="466"/>
      <c r="S65" s="466"/>
      <c r="T65" s="466"/>
      <c r="U65" s="466"/>
      <c r="V65" s="466" t="str">
        <f>IF(AS65="900 &amp; 1800","900MHz &amp; 1800MHz",IF(AS65="900 &amp; 2100","900MHz &amp; 2100MHz",IF(AS65="1800 &amp; 2100","1800MHz &amp; 2100MHz",AS65&amp;"MHz")))</f>
        <v>1800MHz &amp; 2100MHz</v>
      </c>
      <c r="W65" s="466"/>
      <c r="X65" s="466"/>
      <c r="Y65" s="466">
        <f>AT65</f>
        <v>15</v>
      </c>
      <c r="Z65" s="466"/>
      <c r="AA65" s="466"/>
      <c r="AB65" s="466"/>
      <c r="AC65" s="466"/>
      <c r="AD65" s="466"/>
      <c r="AG65" s="71" t="s">
        <v>74</v>
      </c>
      <c r="AI65" s="71" t="s">
        <v>56</v>
      </c>
      <c r="AJ65" s="71"/>
      <c r="AL65" s="81" t="s">
        <v>38</v>
      </c>
      <c r="AO65" s="37">
        <v>20</v>
      </c>
      <c r="AP65" s="37">
        <v>30</v>
      </c>
      <c r="AQ65" s="37">
        <v>40</v>
      </c>
      <c r="AS65" s="37" t="s">
        <v>119</v>
      </c>
      <c r="AT65" s="37">
        <v>15</v>
      </c>
      <c r="AU65" s="37">
        <v>16</v>
      </c>
      <c r="AV65" s="37">
        <v>17</v>
      </c>
    </row>
    <row r="66" spans="2:48" ht="18.75" customHeight="1">
      <c r="B66" s="466"/>
      <c r="C66" s="466"/>
      <c r="D66" s="466"/>
      <c r="E66" s="466"/>
      <c r="F66" s="466"/>
      <c r="G66" s="466"/>
      <c r="H66" s="467"/>
      <c r="I66" s="467"/>
      <c r="J66" s="467"/>
      <c r="K66" s="467"/>
      <c r="L66" s="468"/>
      <c r="M66" s="468"/>
      <c r="N66" s="510"/>
      <c r="O66" s="510"/>
      <c r="P66" s="510"/>
      <c r="Q66" s="466"/>
      <c r="R66" s="466"/>
      <c r="S66" s="466"/>
      <c r="T66" s="466"/>
      <c r="U66" s="466"/>
      <c r="V66" s="466"/>
      <c r="W66" s="466"/>
      <c r="X66" s="466"/>
      <c r="Y66" s="466"/>
      <c r="Z66" s="466"/>
      <c r="AA66" s="466"/>
      <c r="AB66" s="466"/>
      <c r="AC66" s="466"/>
      <c r="AD66" s="466"/>
    </row>
    <row r="67" spans="2:48" ht="18.75" customHeight="1">
      <c r="B67" s="466"/>
      <c r="C67" s="466"/>
      <c r="D67" s="466"/>
      <c r="E67" s="466"/>
      <c r="F67" s="466"/>
      <c r="G67" s="466"/>
      <c r="H67" s="467"/>
      <c r="I67" s="467"/>
      <c r="J67" s="467"/>
      <c r="K67" s="467"/>
      <c r="L67" s="468"/>
      <c r="M67" s="468"/>
      <c r="N67" s="510"/>
      <c r="O67" s="510"/>
      <c r="P67" s="510"/>
      <c r="Q67" s="466"/>
      <c r="R67" s="466"/>
      <c r="S67" s="466"/>
      <c r="T67" s="466"/>
      <c r="U67" s="466"/>
      <c r="V67" s="466"/>
      <c r="W67" s="466"/>
      <c r="X67" s="466"/>
      <c r="Y67" s="466"/>
      <c r="Z67" s="466"/>
      <c r="AA67" s="466"/>
      <c r="AB67" s="466"/>
      <c r="AC67" s="466"/>
      <c r="AD67" s="466"/>
    </row>
    <row r="68" spans="2:48" ht="18.75" customHeight="1">
      <c r="B68" s="466"/>
      <c r="C68" s="466"/>
      <c r="D68" s="466"/>
      <c r="E68" s="466"/>
      <c r="F68" s="466"/>
      <c r="G68" s="466"/>
      <c r="H68" s="467"/>
      <c r="I68" s="467"/>
      <c r="J68" s="467"/>
      <c r="K68" s="467"/>
      <c r="L68" s="468"/>
      <c r="M68" s="468"/>
      <c r="N68" s="510"/>
      <c r="O68" s="510"/>
      <c r="P68" s="510"/>
      <c r="Q68" s="466"/>
      <c r="R68" s="466"/>
      <c r="S68" s="466"/>
      <c r="T68" s="466"/>
      <c r="U68" s="466"/>
      <c r="V68" s="466"/>
      <c r="W68" s="466"/>
      <c r="X68" s="466"/>
      <c r="Y68" s="466"/>
      <c r="Z68" s="466"/>
      <c r="AA68" s="466"/>
      <c r="AB68" s="466"/>
      <c r="AC68" s="466"/>
      <c r="AD68" s="466"/>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7" customWidth="1"/>
    <col min="13" max="30" width="3.28515625" style="37" customWidth="1"/>
    <col min="31" max="31" width="3.140625" style="59" customWidth="1"/>
    <col min="32" max="117" width="3.140625" style="37" customWidth="1"/>
    <col min="118" max="16384" width="9.140625" style="37"/>
  </cols>
  <sheetData>
    <row r="1" spans="2:49" ht="19.7" customHeight="1">
      <c r="B1" s="488" t="s">
        <v>22</v>
      </c>
      <c r="C1" s="488"/>
      <c r="D1" s="488"/>
      <c r="E1" s="488"/>
      <c r="F1" s="488"/>
      <c r="G1" s="488"/>
      <c r="H1" s="488"/>
      <c r="I1" s="488"/>
      <c r="J1" s="488"/>
      <c r="K1" s="488"/>
      <c r="L1" s="488"/>
      <c r="M1" s="488"/>
      <c r="N1" s="70"/>
      <c r="O1" s="70"/>
      <c r="P1" s="469" t="s">
        <v>23</v>
      </c>
      <c r="Q1" s="469"/>
      <c r="R1" s="469"/>
      <c r="S1" s="469"/>
      <c r="T1" s="469"/>
      <c r="U1" s="469"/>
      <c r="V1" s="469"/>
      <c r="W1" s="469"/>
      <c r="X1" s="469"/>
      <c r="Y1" s="469"/>
      <c r="Z1" s="469"/>
      <c r="AA1" s="469"/>
      <c r="AB1" s="469"/>
      <c r="AC1" s="469"/>
      <c r="AD1" s="469"/>
      <c r="AE1" s="57"/>
    </row>
    <row r="2" spans="2:49" ht="19.7" customHeight="1">
      <c r="C2" s="488" t="s">
        <v>24</v>
      </c>
      <c r="D2" s="488"/>
      <c r="E2" s="488"/>
      <c r="F2" s="488"/>
      <c r="G2" s="488"/>
      <c r="H2" s="488"/>
      <c r="I2" s="488"/>
      <c r="J2" s="488"/>
      <c r="K2" s="488"/>
      <c r="L2" s="488"/>
      <c r="M2" s="70"/>
      <c r="N2" s="93"/>
      <c r="O2" s="70"/>
      <c r="P2" s="489" t="s">
        <v>95</v>
      </c>
      <c r="Q2" s="489"/>
      <c r="R2" s="489"/>
      <c r="S2" s="489"/>
      <c r="T2" s="489"/>
      <c r="U2" s="489"/>
      <c r="V2" s="489"/>
      <c r="W2" s="489"/>
      <c r="X2" s="489"/>
      <c r="Y2" s="489"/>
      <c r="Z2" s="489"/>
      <c r="AA2" s="489"/>
      <c r="AB2" s="489"/>
      <c r="AC2" s="489"/>
      <c r="AD2" s="489"/>
    </row>
    <row r="3" spans="2:49" ht="8.4499999999999993"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9" ht="8.4499999999999993"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9"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9" ht="19.7" customHeight="1">
      <c r="C6" s="481" t="s">
        <v>25</v>
      </c>
      <c r="D6" s="481"/>
      <c r="E6" s="481"/>
      <c r="F6" s="481"/>
      <c r="G6" s="481"/>
      <c r="H6" s="481"/>
      <c r="I6" s="481"/>
      <c r="J6" s="481"/>
      <c r="K6" s="481"/>
      <c r="L6" s="481"/>
      <c r="M6" s="481"/>
      <c r="N6" s="481"/>
      <c r="O6" s="481"/>
      <c r="P6" s="481"/>
      <c r="Q6" s="481"/>
      <c r="R6" s="481"/>
      <c r="S6" s="481"/>
      <c r="T6" s="481"/>
      <c r="U6" s="481"/>
      <c r="V6" s="481"/>
      <c r="W6" s="481"/>
      <c r="X6" s="481"/>
      <c r="Y6" s="481"/>
      <c r="Z6" s="481"/>
      <c r="AA6" s="481"/>
      <c r="AB6" s="481"/>
      <c r="AC6" s="481"/>
      <c r="AD6" s="481"/>
    </row>
    <row r="7" spans="2:49" ht="19.7" customHeight="1">
      <c r="C7" s="481" t="s">
        <v>26</v>
      </c>
      <c r="D7" s="481"/>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row>
    <row r="8" spans="2:49" ht="11.2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9" ht="19.7" customHeight="1">
      <c r="C9" s="489" t="str">
        <f>"Số: "&amp;AG9</f>
        <v>Số: B08600120811TG05</v>
      </c>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G9" s="71" t="s">
        <v>125</v>
      </c>
    </row>
    <row r="10" spans="2:49" ht="12"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9" ht="19.7" customHeight="1">
      <c r="C11" s="481" t="s">
        <v>27</v>
      </c>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row>
    <row r="12" spans="2:49" ht="19.7" customHeight="1">
      <c r="C12" s="481" t="s">
        <v>28</v>
      </c>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row>
    <row r="13" spans="2:49" ht="8.4499999999999993"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9" ht="3.75"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9" ht="21.75" customHeight="1">
      <c r="C15" s="530" t="s">
        <v>26</v>
      </c>
      <c r="D15" s="531"/>
      <c r="E15" s="531"/>
      <c r="F15" s="531"/>
      <c r="G15" s="531"/>
      <c r="H15" s="531"/>
      <c r="I15" s="531"/>
      <c r="J15" s="531"/>
      <c r="K15" s="531"/>
      <c r="L15" s="531"/>
      <c r="M15" s="531"/>
      <c r="N15" s="531"/>
      <c r="O15" s="531"/>
      <c r="P15" s="531"/>
      <c r="Q15" s="531"/>
      <c r="R15" s="531"/>
      <c r="S15" s="531"/>
      <c r="T15" s="531"/>
      <c r="U15" s="531"/>
      <c r="V15" s="531"/>
      <c r="W15" s="531"/>
      <c r="X15" s="531"/>
      <c r="Y15" s="531"/>
      <c r="Z15" s="531"/>
      <c r="AA15" s="531"/>
      <c r="AB15" s="531"/>
      <c r="AC15" s="531"/>
      <c r="AD15" s="532"/>
      <c r="AE15" s="75"/>
      <c r="AG15" s="76">
        <v>1</v>
      </c>
      <c r="AH15" s="76"/>
      <c r="AI15" s="76"/>
      <c r="AJ15" s="76"/>
      <c r="AK15" s="76">
        <v>2</v>
      </c>
      <c r="AL15" s="76"/>
      <c r="AM15" s="76"/>
      <c r="AN15" s="76"/>
      <c r="AO15" s="76">
        <v>3</v>
      </c>
      <c r="AS15" s="37">
        <v>4</v>
      </c>
    </row>
    <row r="16" spans="2:49" ht="36" customHeight="1">
      <c r="C16" s="524" t="s">
        <v>9</v>
      </c>
      <c r="D16" s="525"/>
      <c r="E16" s="525"/>
      <c r="F16" s="525"/>
      <c r="G16" s="525"/>
      <c r="H16" s="525"/>
      <c r="I16" s="525"/>
      <c r="J16" s="525"/>
      <c r="K16" s="525"/>
      <c r="L16" s="526"/>
      <c r="M16" s="527" t="str">
        <f>AG16</f>
        <v>Ấp Bàu Trâu, xã Phước Thạnh, huyện Củ Chi, thành phố Hồ Chí Minh.</v>
      </c>
      <c r="N16" s="528"/>
      <c r="O16" s="528"/>
      <c r="P16" s="528"/>
      <c r="Q16" s="528"/>
      <c r="R16" s="528"/>
      <c r="S16" s="528"/>
      <c r="T16" s="528"/>
      <c r="U16" s="528"/>
      <c r="V16" s="528"/>
      <c r="W16" s="528"/>
      <c r="X16" s="528"/>
      <c r="Y16" s="528"/>
      <c r="Z16" s="528"/>
      <c r="AA16" s="528"/>
      <c r="AB16" s="528"/>
      <c r="AC16" s="528"/>
      <c r="AD16" s="529"/>
      <c r="AE16" s="75"/>
      <c r="AG16" s="533" t="s">
        <v>29</v>
      </c>
      <c r="AH16" s="533"/>
      <c r="AI16" s="533"/>
      <c r="AJ16" s="533"/>
      <c r="AK16" s="533"/>
      <c r="AL16" s="533"/>
      <c r="AM16" s="533"/>
      <c r="AN16" s="533"/>
      <c r="AO16" s="533"/>
      <c r="AP16" s="533"/>
      <c r="AQ16" s="533"/>
      <c r="AR16" s="533"/>
      <c r="AS16" s="533"/>
      <c r="AT16" s="533"/>
      <c r="AU16" s="533"/>
      <c r="AV16" s="533"/>
      <c r="AW16" s="533"/>
    </row>
    <row r="17" spans="3:47" ht="23.25" customHeight="1">
      <c r="C17" s="524" t="s">
        <v>8</v>
      </c>
      <c r="D17" s="525"/>
      <c r="E17" s="525"/>
      <c r="F17" s="525"/>
      <c r="G17" s="525"/>
      <c r="H17" s="525"/>
      <c r="I17" s="525"/>
      <c r="J17" s="525"/>
      <c r="K17" s="525"/>
      <c r="L17" s="526"/>
      <c r="M17" s="530" t="str">
        <f>IF(AG17="","",AG17)</f>
        <v/>
      </c>
      <c r="N17" s="531"/>
      <c r="O17" s="531"/>
      <c r="P17" s="531"/>
      <c r="Q17" s="531"/>
      <c r="R17" s="531"/>
      <c r="S17" s="531"/>
      <c r="T17" s="531"/>
      <c r="U17" s="531"/>
      <c r="V17" s="531"/>
      <c r="W17" s="531"/>
      <c r="X17" s="531"/>
      <c r="Y17" s="531"/>
      <c r="Z17" s="531"/>
      <c r="AA17" s="531"/>
      <c r="AB17" s="531"/>
      <c r="AC17" s="531"/>
      <c r="AD17" s="532"/>
      <c r="AE17" s="75"/>
    </row>
    <row r="18" spans="3:47" ht="31.35" customHeight="1">
      <c r="C18" s="541" t="s">
        <v>5</v>
      </c>
      <c r="D18" s="542"/>
      <c r="E18" s="542"/>
      <c r="F18" s="542"/>
      <c r="G18" s="542"/>
      <c r="H18" s="542"/>
      <c r="I18" s="542"/>
      <c r="J18" s="542"/>
      <c r="K18" s="542"/>
      <c r="L18" s="543"/>
      <c r="M18" s="544" t="str">
        <f>AG18</f>
        <v>CÔNG TY CỔ PHẦN VIỄN THÔNG DI ĐỘNG TOÀN CẦU
GTEL</v>
      </c>
      <c r="N18" s="545"/>
      <c r="O18" s="545"/>
      <c r="P18" s="545"/>
      <c r="Q18" s="545"/>
      <c r="R18" s="545"/>
      <c r="S18" s="545"/>
      <c r="T18" s="545"/>
      <c r="U18" s="545"/>
      <c r="V18" s="545"/>
      <c r="W18" s="545"/>
      <c r="X18" s="545"/>
      <c r="Y18" s="545"/>
      <c r="Z18" s="545"/>
      <c r="AA18" s="545"/>
      <c r="AB18" s="545"/>
      <c r="AC18" s="545"/>
      <c r="AD18" s="546"/>
      <c r="AE18" s="75"/>
      <c r="AG18" s="97" t="s">
        <v>101</v>
      </c>
    </row>
    <row r="19" spans="3:47" ht="31.35" customHeight="1">
      <c r="C19" s="541" t="s">
        <v>7</v>
      </c>
      <c r="D19" s="542"/>
      <c r="E19" s="542"/>
      <c r="F19" s="542"/>
      <c r="G19" s="542"/>
      <c r="H19" s="542"/>
      <c r="I19" s="542"/>
      <c r="J19" s="542"/>
      <c r="K19" s="542"/>
      <c r="L19" s="543"/>
      <c r="M19" s="544" t="str">
        <f>AG19</f>
        <v>CÔNG TY CỔ PHẦN VIỄN THÔNG DI ĐỘNG TOÀN CẦU</v>
      </c>
      <c r="N19" s="545"/>
      <c r="O19" s="545"/>
      <c r="P19" s="545"/>
      <c r="Q19" s="545"/>
      <c r="R19" s="545"/>
      <c r="S19" s="545"/>
      <c r="T19" s="545"/>
      <c r="U19" s="545"/>
      <c r="V19" s="545"/>
      <c r="W19" s="545"/>
      <c r="X19" s="545"/>
      <c r="Y19" s="545"/>
      <c r="Z19" s="545"/>
      <c r="AA19" s="545"/>
      <c r="AB19" s="545"/>
      <c r="AC19" s="545"/>
      <c r="AD19" s="546"/>
      <c r="AE19" s="78"/>
      <c r="AG19" s="71" t="s">
        <v>74</v>
      </c>
    </row>
    <row r="20" spans="3:47" ht="20.25" customHeight="1">
      <c r="C20" s="521" t="s">
        <v>30</v>
      </c>
      <c r="D20" s="522"/>
      <c r="E20" s="522"/>
      <c r="F20" s="522"/>
      <c r="G20" s="522"/>
      <c r="H20" s="522"/>
      <c r="I20" s="522"/>
      <c r="J20" s="522"/>
      <c r="K20" s="522"/>
      <c r="L20" s="522"/>
      <c r="M20" s="522"/>
      <c r="N20" s="522"/>
      <c r="O20" s="522"/>
      <c r="P20" s="522"/>
      <c r="Q20" s="522"/>
      <c r="R20" s="522"/>
      <c r="S20" s="522"/>
      <c r="T20" s="522"/>
      <c r="U20" s="522"/>
      <c r="V20" s="522"/>
      <c r="W20" s="522"/>
      <c r="X20" s="522"/>
      <c r="Y20" s="522"/>
      <c r="Z20" s="522"/>
      <c r="AA20" s="522"/>
      <c r="AB20" s="522"/>
      <c r="AC20" s="522"/>
      <c r="AD20" s="523"/>
      <c r="AE20" s="79"/>
    </row>
    <row r="21" spans="3:47" ht="31.5" customHeight="1">
      <c r="C21" s="538" t="s">
        <v>31</v>
      </c>
      <c r="D21" s="538"/>
      <c r="E21" s="538"/>
      <c r="F21" s="538"/>
      <c r="G21" s="538"/>
      <c r="H21" s="538"/>
      <c r="I21" s="538"/>
      <c r="J21" s="538"/>
      <c r="K21" s="538"/>
      <c r="L21" s="538"/>
      <c r="M21" s="534" t="str">
        <f>AG21</f>
        <v>MOTOROLA HORIZON II MACRO</v>
      </c>
      <c r="N21" s="534"/>
      <c r="O21" s="534"/>
      <c r="P21" s="534"/>
      <c r="Q21" s="534"/>
      <c r="R21" s="534"/>
      <c r="S21" s="534" t="str">
        <f>AK21</f>
        <v>B</v>
      </c>
      <c r="T21" s="534"/>
      <c r="U21" s="534"/>
      <c r="V21" s="534"/>
      <c r="W21" s="534"/>
      <c r="X21" s="534"/>
      <c r="Y21" s="534" t="str">
        <f>AO21</f>
        <v>C</v>
      </c>
      <c r="Z21" s="534"/>
      <c r="AA21" s="534"/>
      <c r="AB21" s="534"/>
      <c r="AC21" s="534"/>
      <c r="AD21" s="534"/>
      <c r="AE21" s="75"/>
      <c r="AG21" s="71" t="s">
        <v>100</v>
      </c>
      <c r="AK21" s="71" t="s">
        <v>33</v>
      </c>
      <c r="AO21" s="71" t="s">
        <v>34</v>
      </c>
      <c r="AS21" s="71" t="s">
        <v>35</v>
      </c>
    </row>
    <row r="22" spans="3:47" ht="19.7" customHeight="1">
      <c r="C22" s="535" t="s">
        <v>36</v>
      </c>
      <c r="D22" s="536"/>
      <c r="E22" s="536"/>
      <c r="F22" s="536"/>
      <c r="G22" s="536"/>
      <c r="H22" s="536"/>
      <c r="I22" s="536"/>
      <c r="J22" s="536"/>
      <c r="K22" s="536"/>
      <c r="L22" s="537"/>
      <c r="M22" s="534">
        <f>AG22</f>
        <v>3</v>
      </c>
      <c r="N22" s="534"/>
      <c r="O22" s="534"/>
      <c r="P22" s="534"/>
      <c r="Q22" s="534"/>
      <c r="R22" s="534"/>
      <c r="S22" s="534">
        <f>AK22</f>
        <v>3</v>
      </c>
      <c r="T22" s="534"/>
      <c r="U22" s="534"/>
      <c r="V22" s="534"/>
      <c r="W22" s="534"/>
      <c r="X22" s="534"/>
      <c r="Y22" s="534">
        <f>AO22</f>
        <v>3</v>
      </c>
      <c r="Z22" s="534"/>
      <c r="AA22" s="534"/>
      <c r="AB22" s="534"/>
      <c r="AC22" s="534"/>
      <c r="AD22" s="534"/>
      <c r="AE22" s="75"/>
      <c r="AG22" s="76">
        <v>3</v>
      </c>
      <c r="AH22" s="76"/>
      <c r="AI22" s="76"/>
      <c r="AJ22" s="76"/>
      <c r="AK22" s="76">
        <v>3</v>
      </c>
      <c r="AL22" s="76"/>
      <c r="AM22" s="76"/>
      <c r="AN22" s="76"/>
      <c r="AO22" s="76">
        <v>3</v>
      </c>
      <c r="AS22" s="37">
        <v>1</v>
      </c>
    </row>
    <row r="23" spans="3:47" ht="19.7" customHeight="1">
      <c r="C23" s="538" t="s">
        <v>37</v>
      </c>
      <c r="D23" s="538"/>
      <c r="E23" s="538"/>
      <c r="F23" s="538"/>
      <c r="G23" s="538"/>
      <c r="H23" s="538"/>
      <c r="I23" s="538"/>
      <c r="J23" s="538"/>
      <c r="K23" s="538"/>
      <c r="L23" s="538"/>
      <c r="M23" s="539" t="str">
        <f>AG23</f>
        <v>4/4/4</v>
      </c>
      <c r="N23" s="539"/>
      <c r="O23" s="539"/>
      <c r="P23" s="539"/>
      <c r="Q23" s="539"/>
      <c r="R23" s="539"/>
      <c r="S23" s="539" t="str">
        <f>AK23</f>
        <v>2/2/2</v>
      </c>
      <c r="T23" s="539"/>
      <c r="U23" s="539"/>
      <c r="V23" s="539"/>
      <c r="W23" s="539"/>
      <c r="X23" s="539"/>
      <c r="Y23" s="539" t="str">
        <f>AO23</f>
        <v>5/5/5</v>
      </c>
      <c r="Z23" s="534"/>
      <c r="AA23" s="534"/>
      <c r="AB23" s="534"/>
      <c r="AC23" s="534"/>
      <c r="AD23" s="534"/>
      <c r="AE23" s="80"/>
      <c r="AG23" s="81" t="s">
        <v>38</v>
      </c>
      <c r="AH23" s="82"/>
      <c r="AI23" s="82"/>
      <c r="AJ23" s="82"/>
      <c r="AK23" s="81" t="s">
        <v>39</v>
      </c>
      <c r="AL23" s="82"/>
      <c r="AM23" s="82"/>
      <c r="AN23" s="82"/>
      <c r="AO23" s="81" t="s">
        <v>40</v>
      </c>
      <c r="AP23" s="82"/>
      <c r="AQ23" s="82"/>
      <c r="AR23" s="82"/>
      <c r="AS23" s="81" t="s">
        <v>41</v>
      </c>
    </row>
    <row r="24" spans="3:47" ht="31.35" customHeight="1">
      <c r="C24" s="535" t="s">
        <v>75</v>
      </c>
      <c r="D24" s="536"/>
      <c r="E24" s="536"/>
      <c r="F24" s="536"/>
      <c r="G24" s="536"/>
      <c r="H24" s="536"/>
      <c r="I24" s="536"/>
      <c r="J24" s="536"/>
      <c r="K24" s="536"/>
      <c r="L24" s="537"/>
      <c r="M24" s="540" t="str">
        <f>IF(M22=4,AG24&amp;"W/ "&amp;AH24&amp;"W/ "&amp;AI24&amp;"W/ "&amp;AK24&amp;"W",IF(M22=3,AG24&amp;"W/ "&amp;AH24&amp;"W/ "&amp;AI24&amp;"W",IF(M22=2,AG24&amp;"W/ "&amp;AH24&amp;"W",AG24&amp;"W")))</f>
        <v>20W/ 20W/ 20W</v>
      </c>
      <c r="N24" s="540"/>
      <c r="O24" s="540"/>
      <c r="P24" s="540"/>
      <c r="Q24" s="540"/>
      <c r="R24" s="540"/>
      <c r="S24" s="540" t="str">
        <f>IF(S22=4,AK24&amp;"W/ "&amp;AL24&amp;"W/ "&amp;AM24&amp;"W/ "&amp;AN24&amp;"W",IF(S22=3,AK24&amp;"W/ "&amp;AL24&amp;"W/ "&amp;AM24&amp;"W",IF(S22=2,AK24&amp;"W/ "&amp;AL24&amp;"W",AK24&amp;"W")))</f>
        <v>40W/ 40W/ 40W</v>
      </c>
      <c r="T24" s="540"/>
      <c r="U24" s="540"/>
      <c r="V24" s="540"/>
      <c r="W24" s="540"/>
      <c r="X24" s="540"/>
      <c r="Y24" s="540" t="str">
        <f>IF(Y22=4,AO24&amp;"W/ "&amp;AP24&amp;"W/ "&amp;AQ24&amp;"W/ "&amp;AR24&amp;"W",IF(Y22=3,AO24&amp;"W/ "&amp;AP24&amp;"W/ "&amp;AQ24&amp;"W",IF(Y22=2,AO24&amp;"W/ "&amp;AP24&amp;"W",AO24&amp;"W")))</f>
        <v>60W/ 60W/ 60W</v>
      </c>
      <c r="Z24" s="540"/>
      <c r="AA24" s="540"/>
      <c r="AB24" s="540"/>
      <c r="AC24" s="540"/>
      <c r="AD24" s="540"/>
      <c r="AE24" s="78"/>
      <c r="AG24" s="37">
        <v>20</v>
      </c>
      <c r="AH24" s="37">
        <v>20</v>
      </c>
      <c r="AI24" s="37">
        <v>20</v>
      </c>
      <c r="AK24" s="37">
        <v>40</v>
      </c>
      <c r="AL24" s="37">
        <v>40</v>
      </c>
      <c r="AM24" s="37">
        <v>40</v>
      </c>
      <c r="AO24" s="37">
        <v>60</v>
      </c>
      <c r="AP24" s="37">
        <v>60</v>
      </c>
      <c r="AQ24" s="37">
        <v>60</v>
      </c>
      <c r="AS24" s="37">
        <v>80</v>
      </c>
      <c r="AT24" s="37">
        <v>80</v>
      </c>
      <c r="AU24" s="37">
        <v>80</v>
      </c>
    </row>
    <row r="25" spans="3:47" ht="19.7" customHeight="1">
      <c r="C25" s="538" t="s">
        <v>42</v>
      </c>
      <c r="D25" s="538"/>
      <c r="E25" s="538"/>
      <c r="F25" s="538"/>
      <c r="G25" s="538"/>
      <c r="H25" s="538"/>
      <c r="I25" s="538"/>
      <c r="J25" s="538"/>
      <c r="K25" s="538"/>
      <c r="L25" s="538"/>
      <c r="M25" s="534" t="str">
        <f>IF(AG25="900 &amp; 1800","900MHz &amp; 1800MHz",IF(AG25="900 &amp; 2100","900MHz &amp; 2100MHz",AG25&amp;"MHz"))</f>
        <v>900MHz</v>
      </c>
      <c r="N25" s="534"/>
      <c r="O25" s="534"/>
      <c r="P25" s="534"/>
      <c r="Q25" s="534"/>
      <c r="R25" s="534"/>
      <c r="S25" s="534" t="str">
        <f>IF(AK25="900 &amp; 1800","900MHz &amp; 1800MHz",IF(AK25="900 &amp; 2100","900MHz &amp; 2100MHz",AK25&amp;"MHz"))</f>
        <v>1800MHz</v>
      </c>
      <c r="T25" s="534"/>
      <c r="U25" s="534"/>
      <c r="V25" s="534"/>
      <c r="W25" s="534"/>
      <c r="X25" s="534"/>
      <c r="Y25" s="534" t="str">
        <f>IF(AO25="900 &amp; 1800","900MHz &amp; 1800MHz",IF(AO25="900 &amp; 2100","900MHz &amp; 2100MHz",AO25&amp;"MHz"))</f>
        <v>2100MHz</v>
      </c>
      <c r="Z25" s="534"/>
      <c r="AA25" s="534"/>
      <c r="AB25" s="534"/>
      <c r="AC25" s="534"/>
      <c r="AD25" s="534"/>
      <c r="AE25" s="75"/>
      <c r="AG25" s="37">
        <v>900</v>
      </c>
      <c r="AK25" s="37">
        <v>1800</v>
      </c>
      <c r="AO25" s="37">
        <v>2100</v>
      </c>
      <c r="AS25" s="71" t="s">
        <v>43</v>
      </c>
    </row>
    <row r="26" spans="3:47" ht="31.35" customHeight="1">
      <c r="C26" s="538" t="s">
        <v>76</v>
      </c>
      <c r="D26" s="538"/>
      <c r="E26" s="538"/>
      <c r="F26" s="538"/>
      <c r="G26" s="538"/>
      <c r="H26" s="538"/>
      <c r="I26" s="538"/>
      <c r="J26" s="538"/>
      <c r="K26" s="538"/>
      <c r="L26" s="538"/>
      <c r="M26" s="534">
        <f>AG26</f>
        <v>15</v>
      </c>
      <c r="N26" s="534"/>
      <c r="O26" s="534"/>
      <c r="P26" s="534"/>
      <c r="Q26" s="534"/>
      <c r="R26" s="534"/>
      <c r="S26" s="534">
        <f>AK26</f>
        <v>16</v>
      </c>
      <c r="T26" s="534"/>
      <c r="U26" s="534"/>
      <c r="V26" s="534"/>
      <c r="W26" s="534"/>
      <c r="X26" s="534"/>
      <c r="Y26" s="534">
        <f>AO26</f>
        <v>17</v>
      </c>
      <c r="Z26" s="534"/>
      <c r="AA26" s="534"/>
      <c r="AB26" s="534"/>
      <c r="AC26" s="534"/>
      <c r="AD26" s="534"/>
      <c r="AE26" s="78"/>
      <c r="AG26" s="37">
        <v>15</v>
      </c>
      <c r="AK26" s="37">
        <v>16</v>
      </c>
      <c r="AO26" s="37">
        <v>17</v>
      </c>
      <c r="AS26" s="37">
        <v>18</v>
      </c>
    </row>
    <row r="27" spans="3:47" ht="25.5" customHeight="1">
      <c r="C27" s="497" t="s">
        <v>44</v>
      </c>
      <c r="D27" s="497"/>
      <c r="E27" s="497"/>
      <c r="F27" s="497"/>
      <c r="G27" s="497"/>
      <c r="H27" s="497"/>
      <c r="I27" s="497"/>
      <c r="J27" s="497"/>
      <c r="K27" s="497"/>
      <c r="L27" s="497"/>
      <c r="M27" s="497"/>
      <c r="N27" s="497"/>
      <c r="O27" s="497"/>
      <c r="P27" s="497"/>
      <c r="Q27" s="497"/>
      <c r="R27" s="497"/>
      <c r="S27" s="497"/>
      <c r="T27" s="497"/>
      <c r="U27" s="497"/>
      <c r="V27" s="497"/>
      <c r="W27" s="497"/>
      <c r="X27" s="497"/>
      <c r="Y27" s="497"/>
      <c r="Z27" s="497"/>
      <c r="AA27" s="497"/>
      <c r="AB27" s="83"/>
      <c r="AC27" s="83"/>
      <c r="AD27" s="83"/>
    </row>
    <row r="28" spans="3:47" ht="25.5" customHeight="1">
      <c r="C28" s="50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08"/>
      <c r="E28" s="508"/>
      <c r="F28" s="508"/>
      <c r="G28" s="508"/>
      <c r="H28" s="508"/>
      <c r="I28" s="508"/>
      <c r="J28" s="508"/>
      <c r="K28" s="508"/>
      <c r="L28" s="508"/>
      <c r="M28" s="508"/>
      <c r="N28" s="508"/>
      <c r="O28" s="508"/>
      <c r="P28" s="508"/>
      <c r="Q28" s="508"/>
      <c r="R28" s="508"/>
      <c r="S28" s="508"/>
      <c r="T28" s="508"/>
      <c r="U28" s="508"/>
      <c r="V28" s="508"/>
      <c r="W28" s="508"/>
      <c r="X28" s="508"/>
      <c r="Y28" s="508"/>
      <c r="Z28" s="508"/>
      <c r="AA28" s="508"/>
      <c r="AB28" s="508"/>
      <c r="AC28" s="508"/>
      <c r="AD28" s="508"/>
      <c r="AG28" s="37">
        <v>30</v>
      </c>
      <c r="AO28" s="37" t="s">
        <v>148</v>
      </c>
    </row>
    <row r="29" spans="3:47" ht="25.5" customHeight="1">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8"/>
      <c r="AA29" s="508"/>
      <c r="AB29" s="508"/>
      <c r="AC29" s="508"/>
      <c r="AD29" s="508"/>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149</v>
      </c>
      <c r="AQ29" s="37" t="str">
        <f>IF(AG28&gt;=0," cao hơn "," thấp hơn ")</f>
        <v xml:space="preserve"> cao hơn </v>
      </c>
      <c r="AR29" s="37" t="s">
        <v>150</v>
      </c>
    </row>
    <row r="30" spans="3:47" ht="15.75" customHeight="1">
      <c r="C30" s="498" t="str">
        <f>IF(AG31=1,AO31,IF(AG31=2,AO30))</f>
        <v>Giới hạn an toàn: là khoảng chiều cao trên cột anten tính từ điểm có độ cao 20m so với mặt đất trở lên.</v>
      </c>
      <c r="D30" s="498"/>
      <c r="E30" s="498"/>
      <c r="F30" s="498"/>
      <c r="G30" s="498"/>
      <c r="H30" s="498"/>
      <c r="I30" s="498"/>
      <c r="J30" s="498"/>
      <c r="K30" s="498"/>
      <c r="L30" s="498"/>
      <c r="M30" s="498"/>
      <c r="N30" s="498"/>
      <c r="O30" s="498"/>
      <c r="P30" s="498"/>
      <c r="Q30" s="498"/>
      <c r="R30" s="498"/>
      <c r="S30" s="498"/>
      <c r="T30" s="498"/>
      <c r="U30" s="498"/>
      <c r="V30" s="498"/>
      <c r="W30" s="498"/>
      <c r="X30" s="498"/>
      <c r="Y30" s="498"/>
      <c r="Z30" s="498"/>
      <c r="AA30" s="498"/>
      <c r="AB30" s="498"/>
      <c r="AC30" s="498"/>
      <c r="AD30" s="498"/>
      <c r="AG30" s="37">
        <v>20</v>
      </c>
      <c r="AO30" s="37" t="s">
        <v>90</v>
      </c>
    </row>
    <row r="31" spans="3:47" ht="15.75" customHeight="1">
      <c r="C31" s="498"/>
      <c r="D31" s="498"/>
      <c r="E31" s="498"/>
      <c r="F31" s="498"/>
      <c r="G31" s="498"/>
      <c r="H31" s="498"/>
      <c r="I31" s="498"/>
      <c r="J31" s="498"/>
      <c r="K31" s="498"/>
      <c r="L31" s="498"/>
      <c r="M31" s="498"/>
      <c r="N31" s="498"/>
      <c r="O31" s="498"/>
      <c r="P31" s="498"/>
      <c r="Q31" s="498"/>
      <c r="R31" s="498"/>
      <c r="S31" s="498"/>
      <c r="T31" s="498"/>
      <c r="U31" s="498"/>
      <c r="V31" s="498"/>
      <c r="W31" s="498"/>
      <c r="X31" s="498"/>
      <c r="Y31" s="498"/>
      <c r="Z31" s="498"/>
      <c r="AA31" s="498"/>
      <c r="AB31" s="498"/>
      <c r="AC31" s="498"/>
      <c r="AD31" s="498"/>
      <c r="AG31" s="37">
        <v>1</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509" t="s">
        <v>90</v>
      </c>
      <c r="D32" s="509"/>
      <c r="E32" s="509"/>
      <c r="F32" s="509"/>
      <c r="G32" s="509"/>
      <c r="H32" s="509"/>
      <c r="I32" s="509"/>
      <c r="J32" s="509"/>
      <c r="K32" s="509"/>
      <c r="L32" s="509"/>
      <c r="M32" s="509"/>
      <c r="N32" s="509"/>
      <c r="O32" s="509"/>
      <c r="P32" s="509"/>
      <c r="Q32" s="509"/>
      <c r="R32" s="509"/>
      <c r="S32" s="509"/>
      <c r="T32" s="509"/>
      <c r="U32" s="509"/>
      <c r="V32" s="509"/>
      <c r="W32" s="509"/>
      <c r="X32" s="509"/>
      <c r="Y32" s="509"/>
      <c r="Z32" s="509"/>
      <c r="AA32" s="509"/>
      <c r="AB32" s="509"/>
      <c r="AC32" s="509"/>
      <c r="AD32" s="509"/>
    </row>
    <row r="33" spans="2:48" ht="17.100000000000001" customHeight="1">
      <c r="C33" s="509"/>
      <c r="D33" s="509"/>
      <c r="E33" s="509"/>
      <c r="F33" s="509"/>
      <c r="G33" s="509"/>
      <c r="H33" s="509"/>
      <c r="I33" s="509"/>
      <c r="J33" s="509"/>
      <c r="K33" s="509"/>
      <c r="L33" s="509"/>
      <c r="M33" s="509"/>
      <c r="N33" s="509"/>
      <c r="O33" s="509"/>
      <c r="P33" s="509"/>
      <c r="Q33" s="509"/>
      <c r="R33" s="509"/>
      <c r="S33" s="509"/>
      <c r="T33" s="509"/>
      <c r="U33" s="509"/>
      <c r="V33" s="509"/>
      <c r="W33" s="509"/>
      <c r="X33" s="509"/>
      <c r="Y33" s="509"/>
      <c r="Z33" s="509"/>
      <c r="AA33" s="509"/>
      <c r="AB33" s="509"/>
      <c r="AC33" s="509"/>
      <c r="AD33" s="509"/>
      <c r="AE33" s="85"/>
    </row>
    <row r="34" spans="2:48" ht="17.100000000000001" customHeight="1">
      <c r="C34" s="475"/>
      <c r="D34" s="475"/>
      <c r="E34" s="475"/>
      <c r="F34" s="475"/>
      <c r="G34" s="475"/>
      <c r="H34" s="83"/>
      <c r="I34" s="476"/>
      <c r="J34" s="476"/>
      <c r="K34" s="476"/>
      <c r="L34" s="476"/>
      <c r="M34" s="476"/>
      <c r="N34" s="476"/>
      <c r="O34" s="83"/>
      <c r="P34" s="57"/>
      <c r="Q34" s="57"/>
      <c r="R34" s="57"/>
      <c r="S34" s="57"/>
      <c r="T34" s="470" t="str">
        <f>IF(AI41=0,AO34,IF(AI41=1,AK34,AS34))</f>
        <v>KT. GIÁM ĐỐC</v>
      </c>
      <c r="U34" s="470"/>
      <c r="V34" s="470"/>
      <c r="W34" s="470"/>
      <c r="X34" s="470"/>
      <c r="Y34" s="470"/>
      <c r="Z34" s="470"/>
      <c r="AA34" s="470"/>
      <c r="AB34" s="470"/>
      <c r="AC34" s="470"/>
      <c r="AD34" s="470"/>
      <c r="AE34" s="470"/>
      <c r="AK34" s="37" t="s">
        <v>45</v>
      </c>
      <c r="AO34" s="37" t="s">
        <v>123</v>
      </c>
      <c r="AS34" s="37" t="s">
        <v>122</v>
      </c>
    </row>
    <row r="35" spans="2:48" ht="17.100000000000001" customHeight="1">
      <c r="C35" s="471" t="s">
        <v>46</v>
      </c>
      <c r="D35" s="471"/>
      <c r="E35" s="471"/>
      <c r="F35" s="471"/>
      <c r="G35" s="471"/>
      <c r="H35" s="98" t="s">
        <v>47</v>
      </c>
      <c r="I35" s="473" t="s">
        <v>48</v>
      </c>
      <c r="J35" s="473"/>
      <c r="K35" s="473"/>
      <c r="L35" s="473"/>
      <c r="M35" s="473"/>
      <c r="N35" s="473"/>
      <c r="O35" s="87"/>
      <c r="P35" s="87"/>
      <c r="Q35" s="83"/>
      <c r="R35" s="83"/>
      <c r="S35" s="83"/>
      <c r="T35" s="470" t="str">
        <f>IF(AI41=0,AO35,IF(AI41=1,"",AS35))</f>
        <v>PHÓ GIÁM ĐỐC</v>
      </c>
      <c r="U35" s="470"/>
      <c r="V35" s="470"/>
      <c r="W35" s="470"/>
      <c r="X35" s="470"/>
      <c r="Y35" s="470"/>
      <c r="Z35" s="470"/>
      <c r="AA35" s="470"/>
      <c r="AB35" s="470"/>
      <c r="AC35" s="470"/>
      <c r="AD35" s="470"/>
      <c r="AE35" s="470"/>
      <c r="AO35" s="37" t="s">
        <v>120</v>
      </c>
      <c r="AS35" s="37" t="s">
        <v>77</v>
      </c>
    </row>
    <row r="36" spans="2:48" ht="17.100000000000001" customHeight="1">
      <c r="C36" s="471" t="s">
        <v>49</v>
      </c>
      <c r="D36" s="471"/>
      <c r="E36" s="471"/>
      <c r="F36" s="471"/>
      <c r="G36" s="471"/>
      <c r="H36" s="86" t="s">
        <v>47</v>
      </c>
      <c r="I36" s="472">
        <f>AG36</f>
        <v>40806</v>
      </c>
      <c r="J36" s="473"/>
      <c r="K36" s="473"/>
      <c r="L36" s="473"/>
      <c r="M36" s="473"/>
      <c r="N36" s="88"/>
      <c r="O36" s="88"/>
      <c r="P36" s="88"/>
      <c r="Q36" s="83"/>
      <c r="R36" s="83"/>
      <c r="S36" s="83"/>
      <c r="T36" s="83"/>
      <c r="U36" s="83"/>
      <c r="V36" s="83"/>
      <c r="W36" s="83"/>
      <c r="X36" s="83"/>
      <c r="Y36" s="83"/>
      <c r="Z36" s="83"/>
      <c r="AA36" s="83"/>
      <c r="AB36" s="83"/>
      <c r="AC36" s="83"/>
      <c r="AD36" s="83"/>
      <c r="AG36" s="89">
        <v>40806</v>
      </c>
    </row>
    <row r="37" spans="2:48" ht="17.100000000000001" customHeight="1">
      <c r="C37" s="471" t="s">
        <v>50</v>
      </c>
      <c r="D37" s="471"/>
      <c r="E37" s="471"/>
      <c r="F37" s="471"/>
      <c r="G37" s="471"/>
      <c r="H37" s="86" t="s">
        <v>47</v>
      </c>
      <c r="I37" s="472">
        <f>AG37</f>
        <v>42633</v>
      </c>
      <c r="J37" s="473"/>
      <c r="K37" s="473"/>
      <c r="L37" s="473"/>
      <c r="M37" s="473"/>
      <c r="N37" s="88"/>
      <c r="O37" s="88"/>
      <c r="P37" s="88"/>
      <c r="Q37" s="83"/>
      <c r="R37" s="83"/>
      <c r="S37" s="83"/>
      <c r="T37" s="83"/>
      <c r="U37" s="83"/>
      <c r="V37" s="83"/>
      <c r="W37" s="83"/>
      <c r="X37" s="83"/>
      <c r="Y37" s="83"/>
      <c r="Z37" s="83"/>
      <c r="AA37" s="83"/>
      <c r="AB37" s="83"/>
      <c r="AC37" s="83"/>
      <c r="AD37" s="83"/>
      <c r="AG37" s="89">
        <v>42633</v>
      </c>
    </row>
    <row r="38" spans="2:48" ht="19.5"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474"/>
      <c r="U39" s="474"/>
      <c r="V39" s="474"/>
      <c r="W39" s="474"/>
      <c r="X39" s="474"/>
      <c r="Y39" s="474"/>
      <c r="Z39" s="474"/>
      <c r="AA39" s="474"/>
      <c r="AB39" s="474"/>
      <c r="AC39" s="474"/>
      <c r="AD39" s="474"/>
      <c r="AE39" s="474"/>
      <c r="AI39" s="37">
        <v>0</v>
      </c>
    </row>
    <row r="40" spans="2:48" ht="17.100000000000001" customHeight="1">
      <c r="C40" s="90"/>
      <c r="D40" s="90"/>
      <c r="E40" s="90"/>
      <c r="F40" s="67"/>
      <c r="G40" s="60"/>
      <c r="H40" s="60"/>
      <c r="I40" s="60"/>
      <c r="J40" s="60"/>
      <c r="K40" s="60"/>
      <c r="L40" s="60"/>
      <c r="M40" s="60"/>
      <c r="N40" s="60"/>
      <c r="O40" s="60"/>
      <c r="P40" s="57"/>
      <c r="Q40" s="57"/>
      <c r="R40" s="57"/>
      <c r="S40" s="57"/>
      <c r="T40" s="469"/>
      <c r="U40" s="469"/>
      <c r="V40" s="469"/>
      <c r="W40" s="469"/>
      <c r="X40" s="469"/>
      <c r="Y40" s="469"/>
      <c r="Z40" s="469"/>
      <c r="AA40" s="469"/>
      <c r="AB40" s="469"/>
      <c r="AC40" s="469"/>
      <c r="AD40" s="469"/>
      <c r="AE40" s="469"/>
    </row>
    <row r="41" spans="2:48" ht="17.100000000000001" customHeight="1">
      <c r="C41" s="90"/>
      <c r="D41" s="90"/>
      <c r="E41" s="90"/>
      <c r="F41" s="67"/>
      <c r="G41" s="60"/>
      <c r="H41" s="60"/>
      <c r="I41" s="60"/>
      <c r="J41" s="60"/>
      <c r="K41" s="60"/>
      <c r="L41" s="60"/>
      <c r="M41" s="60"/>
      <c r="N41" s="60"/>
      <c r="O41" s="60"/>
      <c r="P41" s="60"/>
      <c r="Q41" s="60"/>
      <c r="R41" s="60"/>
      <c r="S41" s="60"/>
      <c r="T41" s="469" t="str">
        <f>IF(AI41=0,AO41,IF(AI41=1,AK41,AT41))</f>
        <v>Trần Công Khanh</v>
      </c>
      <c r="U41" s="469"/>
      <c r="V41" s="469"/>
      <c r="W41" s="469"/>
      <c r="X41" s="469"/>
      <c r="Y41" s="469"/>
      <c r="Z41" s="469"/>
      <c r="AA41" s="469"/>
      <c r="AB41" s="469"/>
      <c r="AC41" s="469"/>
      <c r="AD41" s="469"/>
      <c r="AE41" s="469"/>
      <c r="AI41" s="37">
        <v>0</v>
      </c>
      <c r="AK41" s="37" t="s">
        <v>51</v>
      </c>
      <c r="AO41" s="37" t="s">
        <v>121</v>
      </c>
      <c r="AT41" s="37" t="s">
        <v>73</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511" t="s">
        <v>52</v>
      </c>
      <c r="C43" s="511"/>
      <c r="D43" s="511"/>
      <c r="E43" s="511"/>
      <c r="F43" s="511"/>
      <c r="G43" s="511"/>
      <c r="H43" s="512" t="s">
        <v>30</v>
      </c>
      <c r="I43" s="512"/>
      <c r="J43" s="512"/>
      <c r="K43" s="512"/>
      <c r="L43" s="512"/>
      <c r="M43" s="512"/>
      <c r="N43" s="512"/>
      <c r="O43" s="512"/>
      <c r="P43" s="512"/>
      <c r="Q43" s="512"/>
      <c r="R43" s="512"/>
      <c r="S43" s="512"/>
      <c r="T43" s="512"/>
      <c r="U43" s="512"/>
      <c r="V43" s="512"/>
      <c r="W43" s="512"/>
      <c r="X43" s="512"/>
      <c r="Y43" s="512"/>
      <c r="Z43" s="512"/>
      <c r="AA43" s="512"/>
      <c r="AB43" s="512"/>
      <c r="AC43" s="512"/>
      <c r="AD43" s="512"/>
    </row>
    <row r="44" spans="2:48" ht="16.5" customHeight="1">
      <c r="B44" s="511"/>
      <c r="C44" s="511"/>
      <c r="D44" s="511"/>
      <c r="E44" s="511"/>
      <c r="F44" s="511"/>
      <c r="G44" s="511"/>
      <c r="H44" s="512"/>
      <c r="I44" s="512"/>
      <c r="J44" s="512"/>
      <c r="K44" s="512"/>
      <c r="L44" s="512"/>
      <c r="M44" s="512"/>
      <c r="N44" s="512"/>
      <c r="O44" s="512"/>
      <c r="P44" s="512"/>
      <c r="Q44" s="512"/>
      <c r="R44" s="512"/>
      <c r="S44" s="512"/>
      <c r="T44" s="512"/>
      <c r="U44" s="512"/>
      <c r="V44" s="512"/>
      <c r="W44" s="512"/>
      <c r="X44" s="512"/>
      <c r="Y44" s="512"/>
      <c r="Z44" s="512"/>
      <c r="AA44" s="512"/>
      <c r="AB44" s="512"/>
      <c r="AC44" s="512"/>
      <c r="AD44" s="512"/>
    </row>
    <row r="45" spans="2:48" ht="16.5" customHeight="1">
      <c r="B45" s="511"/>
      <c r="C45" s="511"/>
      <c r="D45" s="511"/>
      <c r="E45" s="511"/>
      <c r="F45" s="511"/>
      <c r="G45" s="511"/>
      <c r="H45" s="466" t="s">
        <v>2</v>
      </c>
      <c r="I45" s="466"/>
      <c r="J45" s="466"/>
      <c r="K45" s="466"/>
      <c r="L45" s="466" t="s">
        <v>3</v>
      </c>
      <c r="M45" s="466"/>
      <c r="N45" s="466" t="s">
        <v>53</v>
      </c>
      <c r="O45" s="466"/>
      <c r="P45" s="466"/>
      <c r="Q45" s="466" t="s">
        <v>4</v>
      </c>
      <c r="R45" s="466"/>
      <c r="S45" s="466"/>
      <c r="T45" s="466"/>
      <c r="U45" s="466"/>
      <c r="V45" s="466" t="s">
        <v>54</v>
      </c>
      <c r="W45" s="466"/>
      <c r="X45" s="466"/>
      <c r="Y45" s="466" t="s">
        <v>55</v>
      </c>
      <c r="Z45" s="466"/>
      <c r="AA45" s="466"/>
      <c r="AB45" s="466"/>
      <c r="AC45" s="466"/>
      <c r="AD45" s="466"/>
    </row>
    <row r="46" spans="2:48" ht="16.5" customHeight="1">
      <c r="B46" s="511"/>
      <c r="C46" s="511"/>
      <c r="D46" s="511"/>
      <c r="E46" s="511"/>
      <c r="F46" s="511"/>
      <c r="G46" s="511"/>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row>
    <row r="47" spans="2:48" ht="16.5" customHeight="1">
      <c r="B47" s="511"/>
      <c r="C47" s="511"/>
      <c r="D47" s="511"/>
      <c r="E47" s="511"/>
      <c r="F47" s="511"/>
      <c r="G47" s="511"/>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row>
    <row r="48" spans="2:48" ht="16.5" customHeight="1">
      <c r="B48" s="511"/>
      <c r="C48" s="511"/>
      <c r="D48" s="511"/>
      <c r="E48" s="511"/>
      <c r="F48" s="511"/>
      <c r="G48" s="511"/>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G48" s="37">
        <v>33</v>
      </c>
      <c r="AI48" s="37">
        <v>35</v>
      </c>
      <c r="AL48" s="37">
        <v>37</v>
      </c>
      <c r="AO48" s="37">
        <v>39</v>
      </c>
      <c r="AP48" s="37">
        <v>40</v>
      </c>
      <c r="AQ48" s="37">
        <v>41</v>
      </c>
      <c r="AS48" s="37">
        <v>42</v>
      </c>
      <c r="AT48" s="37">
        <v>43</v>
      </c>
      <c r="AU48" s="37">
        <v>44</v>
      </c>
      <c r="AV48" s="37">
        <v>45</v>
      </c>
    </row>
    <row r="49" spans="2:48" ht="18.75" customHeight="1">
      <c r="B49" s="466" t="str">
        <f>AG49</f>
        <v>CÔNG TY CỔ PHẦN VIỄN THÔNG DI ĐỘNG TOÀN CẦU</v>
      </c>
      <c r="C49" s="466"/>
      <c r="D49" s="466"/>
      <c r="E49" s="466"/>
      <c r="F49" s="466"/>
      <c r="G49" s="466"/>
      <c r="H49" s="467" t="str">
        <f>AI49</f>
        <v>TB1</v>
      </c>
      <c r="I49" s="467"/>
      <c r="J49" s="467"/>
      <c r="K49" s="467"/>
      <c r="L49" s="468">
        <v>3</v>
      </c>
      <c r="M49" s="468"/>
      <c r="N49" s="510" t="str">
        <f>AL49</f>
        <v>4/4/4</v>
      </c>
      <c r="O49" s="510"/>
      <c r="P49" s="510"/>
      <c r="Q49" s="466" t="str">
        <f>IF(L49=3,AO49&amp;"W/ "&amp;AP49&amp;"W/ "&amp;AQ49&amp;"W",IF(L49=2,AO49&amp;"W/ "&amp;AP49&amp;"W",AO49&amp;"W"))</f>
        <v>20W/ 30W/ 40W</v>
      </c>
      <c r="R49" s="466"/>
      <c r="S49" s="466"/>
      <c r="T49" s="466"/>
      <c r="U49" s="466"/>
      <c r="V49" s="466" t="str">
        <f>IF(AS49="900 &amp; 1800","900MHz &amp; 1800MHz",IF(AS49="900 &amp; 2100","900MHz &amp; 2100MHz",IF(AS49="1800 &amp; 2100","1800MHz &amp; 2100MHz",AS49&amp;"MHz")))</f>
        <v>900MHz</v>
      </c>
      <c r="W49" s="466"/>
      <c r="X49" s="466"/>
      <c r="Y49" s="466">
        <f>AT49</f>
        <v>15</v>
      </c>
      <c r="Z49" s="466"/>
      <c r="AA49" s="466"/>
      <c r="AB49" s="466"/>
      <c r="AC49" s="466"/>
      <c r="AD49" s="466"/>
      <c r="AG49" s="71" t="s">
        <v>74</v>
      </c>
      <c r="AI49" s="71" t="s">
        <v>56</v>
      </c>
      <c r="AJ49" s="71"/>
      <c r="AL49" s="81" t="s">
        <v>38</v>
      </c>
      <c r="AO49" s="37">
        <v>20</v>
      </c>
      <c r="AP49" s="37">
        <v>30</v>
      </c>
      <c r="AQ49" s="37">
        <v>40</v>
      </c>
      <c r="AS49" s="37">
        <v>900</v>
      </c>
      <c r="AT49" s="37">
        <v>15</v>
      </c>
      <c r="AU49" s="37">
        <v>16</v>
      </c>
      <c r="AV49" s="37">
        <v>17</v>
      </c>
    </row>
    <row r="50" spans="2:48" ht="18.75" customHeight="1">
      <c r="B50" s="466"/>
      <c r="C50" s="466"/>
      <c r="D50" s="466"/>
      <c r="E50" s="466"/>
      <c r="F50" s="466"/>
      <c r="G50" s="466"/>
      <c r="H50" s="467"/>
      <c r="I50" s="467"/>
      <c r="J50" s="467"/>
      <c r="K50" s="467"/>
      <c r="L50" s="468"/>
      <c r="M50" s="468"/>
      <c r="N50" s="510"/>
      <c r="O50" s="510"/>
      <c r="P50" s="510"/>
      <c r="Q50" s="466"/>
      <c r="R50" s="466"/>
      <c r="S50" s="466"/>
      <c r="T50" s="466"/>
      <c r="U50" s="466"/>
      <c r="V50" s="466"/>
      <c r="W50" s="466"/>
      <c r="X50" s="466"/>
      <c r="Y50" s="466"/>
      <c r="Z50" s="466"/>
      <c r="AA50" s="466"/>
      <c r="AB50" s="466"/>
      <c r="AC50" s="466"/>
      <c r="AD50" s="466"/>
    </row>
    <row r="51" spans="2:48" ht="18.75" customHeight="1">
      <c r="B51" s="466"/>
      <c r="C51" s="466"/>
      <c r="D51" s="466"/>
      <c r="E51" s="466"/>
      <c r="F51" s="466"/>
      <c r="G51" s="466"/>
      <c r="H51" s="467"/>
      <c r="I51" s="467"/>
      <c r="J51" s="467"/>
      <c r="K51" s="467"/>
      <c r="L51" s="468"/>
      <c r="M51" s="468"/>
      <c r="N51" s="510"/>
      <c r="O51" s="510"/>
      <c r="P51" s="510"/>
      <c r="Q51" s="466"/>
      <c r="R51" s="466"/>
      <c r="S51" s="466"/>
      <c r="T51" s="466"/>
      <c r="U51" s="466"/>
      <c r="V51" s="466"/>
      <c r="W51" s="466"/>
      <c r="X51" s="466"/>
      <c r="Y51" s="466"/>
      <c r="Z51" s="466"/>
      <c r="AA51" s="466"/>
      <c r="AB51" s="466"/>
      <c r="AC51" s="466"/>
      <c r="AD51" s="466"/>
    </row>
    <row r="52" spans="2:48" ht="18.75" customHeight="1">
      <c r="B52" s="466"/>
      <c r="C52" s="466"/>
      <c r="D52" s="466"/>
      <c r="E52" s="466"/>
      <c r="F52" s="466"/>
      <c r="G52" s="466"/>
      <c r="H52" s="467"/>
      <c r="I52" s="467"/>
      <c r="J52" s="467"/>
      <c r="K52" s="467"/>
      <c r="L52" s="468"/>
      <c r="M52" s="468"/>
      <c r="N52" s="510"/>
      <c r="O52" s="510"/>
      <c r="P52" s="510"/>
      <c r="Q52" s="466"/>
      <c r="R52" s="466"/>
      <c r="S52" s="466"/>
      <c r="T52" s="466"/>
      <c r="U52" s="466"/>
      <c r="V52" s="466"/>
      <c r="W52" s="466"/>
      <c r="X52" s="466"/>
      <c r="Y52" s="466"/>
      <c r="Z52" s="466"/>
      <c r="AA52" s="466"/>
      <c r="AB52" s="466"/>
      <c r="AC52" s="466"/>
      <c r="AD52" s="466"/>
    </row>
    <row r="53" spans="2:48" ht="18.75" customHeight="1">
      <c r="B53" s="466" t="str">
        <f t="shared" ref="B53" si="0">AG53</f>
        <v>CÔNG TY CỔ PHẦN VIỄN THÔNG DI ĐỘNG TOÀN CẦU</v>
      </c>
      <c r="C53" s="466"/>
      <c r="D53" s="466"/>
      <c r="E53" s="466"/>
      <c r="F53" s="466"/>
      <c r="G53" s="466"/>
      <c r="H53" s="467" t="str">
        <f>AI53</f>
        <v>TB1</v>
      </c>
      <c r="I53" s="467"/>
      <c r="J53" s="467"/>
      <c r="K53" s="467"/>
      <c r="L53" s="468">
        <v>2</v>
      </c>
      <c r="M53" s="468"/>
      <c r="N53" s="510" t="str">
        <f>AL53</f>
        <v>4/4/4</v>
      </c>
      <c r="O53" s="510"/>
      <c r="P53" s="510"/>
      <c r="Q53" s="466" t="str">
        <f t="shared" ref="Q53" si="1">IF(L53=3,AO53&amp;"W/ "&amp;AP53&amp;"W/ "&amp;AQ53&amp;"W",IF(L53=2,AO53&amp;"W/ "&amp;AP53&amp;"W",AO53&amp;"W"))</f>
        <v>20W/ 30W</v>
      </c>
      <c r="R53" s="466"/>
      <c r="S53" s="466"/>
      <c r="T53" s="466"/>
      <c r="U53" s="466"/>
      <c r="V53" s="466" t="str">
        <f>IF(AS53="900 &amp; 1800","900MHz &amp; 1800MHz",IF(AS53="900 &amp; 2100","900MHz &amp; 2100MHz",IF(AS53="1800 &amp; 2100","1800MHz &amp; 2100MHz",AS53&amp;"MHz")))</f>
        <v>1800MHz</v>
      </c>
      <c r="W53" s="466"/>
      <c r="X53" s="466"/>
      <c r="Y53" s="466">
        <f>AT53</f>
        <v>15</v>
      </c>
      <c r="Z53" s="466"/>
      <c r="AA53" s="466"/>
      <c r="AB53" s="466"/>
      <c r="AC53" s="466"/>
      <c r="AD53" s="466"/>
      <c r="AG53" s="71" t="s">
        <v>74</v>
      </c>
      <c r="AI53" s="71" t="s">
        <v>56</v>
      </c>
      <c r="AJ53" s="71"/>
      <c r="AL53" s="81" t="s">
        <v>38</v>
      </c>
      <c r="AO53" s="37">
        <v>20</v>
      </c>
      <c r="AP53" s="37">
        <v>30</v>
      </c>
      <c r="AQ53" s="37">
        <v>40</v>
      </c>
      <c r="AS53" s="37">
        <v>1800</v>
      </c>
      <c r="AT53" s="37">
        <v>15</v>
      </c>
      <c r="AU53" s="37">
        <v>16</v>
      </c>
      <c r="AV53" s="37">
        <v>17</v>
      </c>
    </row>
    <row r="54" spans="2:48" ht="18.75" customHeight="1">
      <c r="B54" s="466"/>
      <c r="C54" s="466"/>
      <c r="D54" s="466"/>
      <c r="E54" s="466"/>
      <c r="F54" s="466"/>
      <c r="G54" s="466"/>
      <c r="H54" s="467"/>
      <c r="I54" s="467"/>
      <c r="J54" s="467"/>
      <c r="K54" s="467"/>
      <c r="L54" s="468"/>
      <c r="M54" s="468"/>
      <c r="N54" s="510"/>
      <c r="O54" s="510"/>
      <c r="P54" s="510"/>
      <c r="Q54" s="466"/>
      <c r="R54" s="466"/>
      <c r="S54" s="466"/>
      <c r="T54" s="466"/>
      <c r="U54" s="466"/>
      <c r="V54" s="466"/>
      <c r="W54" s="466"/>
      <c r="X54" s="466"/>
      <c r="Y54" s="466"/>
      <c r="Z54" s="466"/>
      <c r="AA54" s="466"/>
      <c r="AB54" s="466"/>
      <c r="AC54" s="466"/>
      <c r="AD54" s="466"/>
      <c r="AG54" s="71"/>
      <c r="AI54" s="71"/>
      <c r="AJ54" s="71"/>
      <c r="AL54" s="81"/>
    </row>
    <row r="55" spans="2:48" ht="18.75" customHeight="1">
      <c r="B55" s="466"/>
      <c r="C55" s="466"/>
      <c r="D55" s="466"/>
      <c r="E55" s="466"/>
      <c r="F55" s="466"/>
      <c r="G55" s="466"/>
      <c r="H55" s="467"/>
      <c r="I55" s="467"/>
      <c r="J55" s="467"/>
      <c r="K55" s="467"/>
      <c r="L55" s="468"/>
      <c r="M55" s="468"/>
      <c r="N55" s="510"/>
      <c r="O55" s="510"/>
      <c r="P55" s="510"/>
      <c r="Q55" s="466"/>
      <c r="R55" s="466"/>
      <c r="S55" s="466"/>
      <c r="T55" s="466"/>
      <c r="U55" s="466"/>
      <c r="V55" s="466"/>
      <c r="W55" s="466"/>
      <c r="X55" s="466"/>
      <c r="Y55" s="466"/>
      <c r="Z55" s="466"/>
      <c r="AA55" s="466"/>
      <c r="AB55" s="466"/>
      <c r="AC55" s="466"/>
      <c r="AD55" s="466"/>
    </row>
    <row r="56" spans="2:48" ht="18.75" customHeight="1">
      <c r="B56" s="466"/>
      <c r="C56" s="466"/>
      <c r="D56" s="466"/>
      <c r="E56" s="466"/>
      <c r="F56" s="466"/>
      <c r="G56" s="466"/>
      <c r="H56" s="467"/>
      <c r="I56" s="467"/>
      <c r="J56" s="467"/>
      <c r="K56" s="467"/>
      <c r="L56" s="468"/>
      <c r="M56" s="468"/>
      <c r="N56" s="510"/>
      <c r="O56" s="510"/>
      <c r="P56" s="510"/>
      <c r="Q56" s="466"/>
      <c r="R56" s="466"/>
      <c r="S56" s="466"/>
      <c r="T56" s="466"/>
      <c r="U56" s="466"/>
      <c r="V56" s="466"/>
      <c r="W56" s="466"/>
      <c r="X56" s="466"/>
      <c r="Y56" s="466"/>
      <c r="Z56" s="466"/>
      <c r="AA56" s="466"/>
      <c r="AB56" s="466"/>
      <c r="AC56" s="466"/>
      <c r="AD56" s="466"/>
    </row>
    <row r="57" spans="2:48" ht="18.75" customHeight="1">
      <c r="B57" s="466" t="str">
        <f t="shared" ref="B57" si="2">AG57</f>
        <v>CÔNG TY CỔ PHẦN VIỄN THÔNG DI ĐỘNG TOÀN CẦU</v>
      </c>
      <c r="C57" s="466"/>
      <c r="D57" s="466"/>
      <c r="E57" s="466"/>
      <c r="F57" s="466"/>
      <c r="G57" s="466"/>
      <c r="H57" s="467" t="str">
        <f>AI57</f>
        <v>TB1</v>
      </c>
      <c r="I57" s="467"/>
      <c r="J57" s="467"/>
      <c r="K57" s="467"/>
      <c r="L57" s="468">
        <v>2</v>
      </c>
      <c r="M57" s="468"/>
      <c r="N57" s="510" t="str">
        <f t="shared" ref="N57" si="3">AL57</f>
        <v>4/4/4</v>
      </c>
      <c r="O57" s="510"/>
      <c r="P57" s="510"/>
      <c r="Q57" s="466" t="str">
        <f t="shared" ref="Q57" si="4">IF(L57=3,AO57&amp;"W/ "&amp;AP57&amp;"W/ "&amp;AQ57&amp;"W",IF(L57=2,AO57&amp;"W/ "&amp;AP57&amp;"W",AO57&amp;"W"))</f>
        <v>20W/ 30W</v>
      </c>
      <c r="R57" s="466"/>
      <c r="S57" s="466"/>
      <c r="T57" s="466"/>
      <c r="U57" s="466"/>
      <c r="V57" s="466" t="str">
        <f>IF(AS57="900 &amp; 1800","900MHz &amp; 1800MHz",IF(AS57="900 &amp; 2100","900MHz &amp; 2100MHz",IF(AS57="1800 &amp; 2100","1800MHz &amp; 2100MHz",AS57&amp;"MHz")))</f>
        <v>9000 &amp; 1800MHz</v>
      </c>
      <c r="W57" s="466"/>
      <c r="X57" s="466"/>
      <c r="Y57" s="466">
        <f>AT57</f>
        <v>15</v>
      </c>
      <c r="Z57" s="466"/>
      <c r="AA57" s="466"/>
      <c r="AB57" s="466"/>
      <c r="AC57" s="466"/>
      <c r="AD57" s="466"/>
      <c r="AG57" s="71" t="s">
        <v>74</v>
      </c>
      <c r="AI57" s="71" t="s">
        <v>56</v>
      </c>
      <c r="AJ57" s="71"/>
      <c r="AL57" s="81" t="s">
        <v>38</v>
      </c>
      <c r="AO57" s="37">
        <v>20</v>
      </c>
      <c r="AP57" s="37">
        <v>30</v>
      </c>
      <c r="AQ57" s="37">
        <v>40</v>
      </c>
      <c r="AS57" s="37" t="s">
        <v>117</v>
      </c>
      <c r="AT57" s="37">
        <v>15</v>
      </c>
      <c r="AU57" s="37">
        <v>16</v>
      </c>
      <c r="AV57" s="37">
        <v>17</v>
      </c>
    </row>
    <row r="58" spans="2:48" ht="18.75" customHeight="1">
      <c r="B58" s="466"/>
      <c r="C58" s="466"/>
      <c r="D58" s="466"/>
      <c r="E58" s="466"/>
      <c r="F58" s="466"/>
      <c r="G58" s="466"/>
      <c r="H58" s="467"/>
      <c r="I58" s="467"/>
      <c r="J58" s="467"/>
      <c r="K58" s="467"/>
      <c r="L58" s="468"/>
      <c r="M58" s="468"/>
      <c r="N58" s="510"/>
      <c r="O58" s="510"/>
      <c r="P58" s="510"/>
      <c r="Q58" s="466"/>
      <c r="R58" s="466"/>
      <c r="S58" s="466"/>
      <c r="T58" s="466"/>
      <c r="U58" s="466"/>
      <c r="V58" s="466"/>
      <c r="W58" s="466"/>
      <c r="X58" s="466"/>
      <c r="Y58" s="466"/>
      <c r="Z58" s="466"/>
      <c r="AA58" s="466"/>
      <c r="AB58" s="466"/>
      <c r="AC58" s="466"/>
      <c r="AD58" s="466"/>
      <c r="AG58" s="71"/>
      <c r="AI58" s="71"/>
      <c r="AJ58" s="71"/>
      <c r="AL58" s="81"/>
    </row>
    <row r="59" spans="2:48" ht="18.75" customHeight="1">
      <c r="B59" s="466"/>
      <c r="C59" s="466"/>
      <c r="D59" s="466"/>
      <c r="E59" s="466"/>
      <c r="F59" s="466"/>
      <c r="G59" s="466"/>
      <c r="H59" s="467"/>
      <c r="I59" s="467"/>
      <c r="J59" s="467"/>
      <c r="K59" s="467"/>
      <c r="L59" s="468"/>
      <c r="M59" s="468"/>
      <c r="N59" s="510"/>
      <c r="O59" s="510"/>
      <c r="P59" s="510"/>
      <c r="Q59" s="466"/>
      <c r="R59" s="466"/>
      <c r="S59" s="466"/>
      <c r="T59" s="466"/>
      <c r="U59" s="466"/>
      <c r="V59" s="466"/>
      <c r="W59" s="466"/>
      <c r="X59" s="466"/>
      <c r="Y59" s="466"/>
      <c r="Z59" s="466"/>
      <c r="AA59" s="466"/>
      <c r="AB59" s="466"/>
      <c r="AC59" s="466"/>
      <c r="AD59" s="466"/>
    </row>
    <row r="60" spans="2:48" ht="18.75" customHeight="1">
      <c r="B60" s="466"/>
      <c r="C60" s="466"/>
      <c r="D60" s="466"/>
      <c r="E60" s="466"/>
      <c r="F60" s="466"/>
      <c r="G60" s="466"/>
      <c r="H60" s="467"/>
      <c r="I60" s="467"/>
      <c r="J60" s="467"/>
      <c r="K60" s="467"/>
      <c r="L60" s="468"/>
      <c r="M60" s="468"/>
      <c r="N60" s="510"/>
      <c r="O60" s="510"/>
      <c r="P60" s="510"/>
      <c r="Q60" s="466"/>
      <c r="R60" s="466"/>
      <c r="S60" s="466"/>
      <c r="T60" s="466"/>
      <c r="U60" s="466"/>
      <c r="V60" s="466"/>
      <c r="W60" s="466"/>
      <c r="X60" s="466"/>
      <c r="Y60" s="466"/>
      <c r="Z60" s="466"/>
      <c r="AA60" s="466"/>
      <c r="AB60" s="466"/>
      <c r="AC60" s="466"/>
      <c r="AD60" s="466"/>
    </row>
    <row r="61" spans="2:48" ht="18.75" customHeight="1">
      <c r="B61" s="466" t="str">
        <f t="shared" ref="B61" si="5">AG61</f>
        <v>CÔNG TY CỔ PHẦN VIỄN THÔNG DI ĐỘNG TOÀN CẦU</v>
      </c>
      <c r="C61" s="466"/>
      <c r="D61" s="466"/>
      <c r="E61" s="466"/>
      <c r="F61" s="466"/>
      <c r="G61" s="466"/>
      <c r="H61" s="467" t="str">
        <f>AI61</f>
        <v>TB1</v>
      </c>
      <c r="I61" s="467"/>
      <c r="J61" s="467"/>
      <c r="K61" s="467"/>
      <c r="L61" s="468">
        <v>3</v>
      </c>
      <c r="M61" s="468"/>
      <c r="N61" s="510" t="str">
        <f t="shared" ref="N61" si="6">AL61</f>
        <v>4/4/4</v>
      </c>
      <c r="O61" s="510"/>
      <c r="P61" s="510"/>
      <c r="Q61" s="466" t="str">
        <f>IF(L61=3,AO61&amp;"W/ "&amp;AP61&amp;"W/ "&amp;AQ61&amp;"W",IF(L61=2,AO61&amp;"W/ "&amp;AP61&amp;"W",AO61&amp;"W"))</f>
        <v>20W/ 30W/ 40W</v>
      </c>
      <c r="R61" s="466"/>
      <c r="S61" s="466"/>
      <c r="T61" s="466"/>
      <c r="U61" s="466"/>
      <c r="V61" s="466" t="str">
        <f>IF(AS61="900 &amp; 1800","900MHz &amp; 1800MHz",IF(AS61="900 &amp; 2100","900MHz &amp; 2100MHz",IF(AS61="1800 &amp; 2100","1800MHz &amp; 2100MHz",AS61&amp;"MHz")))</f>
        <v>9000 &amp; 2100MHz</v>
      </c>
      <c r="W61" s="466"/>
      <c r="X61" s="466"/>
      <c r="Y61" s="466">
        <f>AT61</f>
        <v>15</v>
      </c>
      <c r="Z61" s="466"/>
      <c r="AA61" s="466"/>
      <c r="AB61" s="466"/>
      <c r="AC61" s="466"/>
      <c r="AD61" s="466"/>
      <c r="AG61" s="71" t="s">
        <v>74</v>
      </c>
      <c r="AI61" s="71" t="s">
        <v>56</v>
      </c>
      <c r="AJ61" s="71"/>
      <c r="AL61" s="81" t="s">
        <v>38</v>
      </c>
      <c r="AO61" s="37">
        <v>20</v>
      </c>
      <c r="AP61" s="37">
        <v>30</v>
      </c>
      <c r="AQ61" s="37">
        <v>40</v>
      </c>
      <c r="AS61" s="37" t="s">
        <v>118</v>
      </c>
      <c r="AT61" s="37">
        <v>15</v>
      </c>
      <c r="AU61" s="37">
        <v>16</v>
      </c>
      <c r="AV61" s="37">
        <v>17</v>
      </c>
    </row>
    <row r="62" spans="2:48" ht="18.75" customHeight="1">
      <c r="B62" s="466"/>
      <c r="C62" s="466"/>
      <c r="D62" s="466"/>
      <c r="E62" s="466"/>
      <c r="F62" s="466"/>
      <c r="G62" s="466"/>
      <c r="H62" s="467"/>
      <c r="I62" s="467"/>
      <c r="J62" s="467"/>
      <c r="K62" s="467"/>
      <c r="L62" s="468"/>
      <c r="M62" s="468"/>
      <c r="N62" s="510"/>
      <c r="O62" s="510"/>
      <c r="P62" s="510"/>
      <c r="Q62" s="466"/>
      <c r="R62" s="466"/>
      <c r="S62" s="466"/>
      <c r="T62" s="466"/>
      <c r="U62" s="466"/>
      <c r="V62" s="466"/>
      <c r="W62" s="466"/>
      <c r="X62" s="466"/>
      <c r="Y62" s="466"/>
      <c r="Z62" s="466"/>
      <c r="AA62" s="466"/>
      <c r="AB62" s="466"/>
      <c r="AC62" s="466"/>
      <c r="AD62" s="466"/>
      <c r="AG62" s="71"/>
      <c r="AI62" s="71"/>
      <c r="AJ62" s="71"/>
      <c r="AL62" s="81"/>
    </row>
    <row r="63" spans="2:48" ht="18.75" customHeight="1">
      <c r="B63" s="466"/>
      <c r="C63" s="466"/>
      <c r="D63" s="466"/>
      <c r="E63" s="466"/>
      <c r="F63" s="466"/>
      <c r="G63" s="466"/>
      <c r="H63" s="467"/>
      <c r="I63" s="467"/>
      <c r="J63" s="467"/>
      <c r="K63" s="467"/>
      <c r="L63" s="468"/>
      <c r="M63" s="468"/>
      <c r="N63" s="510"/>
      <c r="O63" s="510"/>
      <c r="P63" s="510"/>
      <c r="Q63" s="466"/>
      <c r="R63" s="466"/>
      <c r="S63" s="466"/>
      <c r="T63" s="466"/>
      <c r="U63" s="466"/>
      <c r="V63" s="466"/>
      <c r="W63" s="466"/>
      <c r="X63" s="466"/>
      <c r="Y63" s="466"/>
      <c r="Z63" s="466"/>
      <c r="AA63" s="466"/>
      <c r="AB63" s="466"/>
      <c r="AC63" s="466"/>
      <c r="AD63" s="466"/>
    </row>
    <row r="64" spans="2:48" ht="18.75" customHeight="1">
      <c r="B64" s="466"/>
      <c r="C64" s="466"/>
      <c r="D64" s="466"/>
      <c r="E64" s="466"/>
      <c r="F64" s="466"/>
      <c r="G64" s="466"/>
      <c r="H64" s="467"/>
      <c r="I64" s="467"/>
      <c r="J64" s="467"/>
      <c r="K64" s="467"/>
      <c r="L64" s="468"/>
      <c r="M64" s="468"/>
      <c r="N64" s="510"/>
      <c r="O64" s="510"/>
      <c r="P64" s="510"/>
      <c r="Q64" s="466"/>
      <c r="R64" s="466"/>
      <c r="S64" s="466"/>
      <c r="T64" s="466"/>
      <c r="U64" s="466"/>
      <c r="V64" s="466"/>
      <c r="W64" s="466"/>
      <c r="X64" s="466"/>
      <c r="Y64" s="466"/>
      <c r="Z64" s="466"/>
      <c r="AA64" s="466"/>
      <c r="AB64" s="466"/>
      <c r="AC64" s="466"/>
      <c r="AD64" s="466"/>
    </row>
    <row r="65" spans="2:48" ht="18.75" customHeight="1">
      <c r="B65" s="466" t="str">
        <f t="shared" ref="B65" si="7">AG65</f>
        <v>CÔNG TY CỔ PHẦN VIỄN THÔNG DI ĐỘNG TOÀN CẦU</v>
      </c>
      <c r="C65" s="466"/>
      <c r="D65" s="466"/>
      <c r="E65" s="466"/>
      <c r="F65" s="466"/>
      <c r="G65" s="466"/>
      <c r="H65" s="467" t="str">
        <f>AI65</f>
        <v>TB1</v>
      </c>
      <c r="I65" s="467"/>
      <c r="J65" s="467"/>
      <c r="K65" s="467"/>
      <c r="L65" s="468">
        <v>1</v>
      </c>
      <c r="M65" s="468"/>
      <c r="N65" s="510" t="str">
        <f t="shared" ref="N65" si="8">AL65</f>
        <v>4/4/4</v>
      </c>
      <c r="O65" s="510"/>
      <c r="P65" s="510"/>
      <c r="Q65" s="466" t="str">
        <f t="shared" ref="Q65" si="9">IF(L65=3,AO65&amp;"W/ "&amp;AP65&amp;"W/ "&amp;AQ65&amp;"W",IF(L65=2,AO65&amp;"W/ "&amp;AP65&amp;"W",AO65&amp;"W"))</f>
        <v>20W</v>
      </c>
      <c r="R65" s="466"/>
      <c r="S65" s="466"/>
      <c r="T65" s="466"/>
      <c r="U65" s="466"/>
      <c r="V65" s="466" t="str">
        <f>IF(AS65="900 &amp; 1800","900MHz &amp; 1800MHz",IF(AS65="900 &amp; 2100","900MHz &amp; 2100MHz",IF(AS65="1800 &amp; 2100","1800MHz &amp; 2100MHz",AS65&amp;"MHz")))</f>
        <v>1800MHz &amp; 2100MHz</v>
      </c>
      <c r="W65" s="466"/>
      <c r="X65" s="466"/>
      <c r="Y65" s="466">
        <f>AT65</f>
        <v>15</v>
      </c>
      <c r="Z65" s="466"/>
      <c r="AA65" s="466"/>
      <c r="AB65" s="466"/>
      <c r="AC65" s="466"/>
      <c r="AD65" s="466"/>
      <c r="AG65" s="71" t="s">
        <v>74</v>
      </c>
      <c r="AI65" s="71" t="s">
        <v>56</v>
      </c>
      <c r="AJ65" s="71"/>
      <c r="AL65" s="81" t="s">
        <v>38</v>
      </c>
      <c r="AO65" s="37">
        <v>20</v>
      </c>
      <c r="AP65" s="37">
        <v>30</v>
      </c>
      <c r="AQ65" s="37">
        <v>40</v>
      </c>
      <c r="AS65" s="37" t="s">
        <v>119</v>
      </c>
      <c r="AT65" s="37">
        <v>15</v>
      </c>
      <c r="AU65" s="37">
        <v>16</v>
      </c>
      <c r="AV65" s="37">
        <v>17</v>
      </c>
    </row>
    <row r="66" spans="2:48" ht="18.75" customHeight="1">
      <c r="B66" s="466"/>
      <c r="C66" s="466"/>
      <c r="D66" s="466"/>
      <c r="E66" s="466"/>
      <c r="F66" s="466"/>
      <c r="G66" s="466"/>
      <c r="H66" s="467"/>
      <c r="I66" s="467"/>
      <c r="J66" s="467"/>
      <c r="K66" s="467"/>
      <c r="L66" s="468"/>
      <c r="M66" s="468"/>
      <c r="N66" s="510"/>
      <c r="O66" s="510"/>
      <c r="P66" s="510"/>
      <c r="Q66" s="466"/>
      <c r="R66" s="466"/>
      <c r="S66" s="466"/>
      <c r="T66" s="466"/>
      <c r="U66" s="466"/>
      <c r="V66" s="466"/>
      <c r="W66" s="466"/>
      <c r="X66" s="466"/>
      <c r="Y66" s="466"/>
      <c r="Z66" s="466"/>
      <c r="AA66" s="466"/>
      <c r="AB66" s="466"/>
      <c r="AC66" s="466"/>
      <c r="AD66" s="466"/>
    </row>
    <row r="67" spans="2:48" ht="18.75" customHeight="1">
      <c r="B67" s="466"/>
      <c r="C67" s="466"/>
      <c r="D67" s="466"/>
      <c r="E67" s="466"/>
      <c r="F67" s="466"/>
      <c r="G67" s="466"/>
      <c r="H67" s="467"/>
      <c r="I67" s="467"/>
      <c r="J67" s="467"/>
      <c r="K67" s="467"/>
      <c r="L67" s="468"/>
      <c r="M67" s="468"/>
      <c r="N67" s="510"/>
      <c r="O67" s="510"/>
      <c r="P67" s="510"/>
      <c r="Q67" s="466"/>
      <c r="R67" s="466"/>
      <c r="S67" s="466"/>
      <c r="T67" s="466"/>
      <c r="U67" s="466"/>
      <c r="V67" s="466"/>
      <c r="W67" s="466"/>
      <c r="X67" s="466"/>
      <c r="Y67" s="466"/>
      <c r="Z67" s="466"/>
      <c r="AA67" s="466"/>
      <c r="AB67" s="466"/>
      <c r="AC67" s="466"/>
      <c r="AD67" s="466"/>
    </row>
    <row r="68" spans="2:48" ht="18.75" customHeight="1">
      <c r="B68" s="466"/>
      <c r="C68" s="466"/>
      <c r="D68" s="466"/>
      <c r="E68" s="466"/>
      <c r="F68" s="466"/>
      <c r="G68" s="466"/>
      <c r="H68" s="467"/>
      <c r="I68" s="467"/>
      <c r="J68" s="467"/>
      <c r="K68" s="467"/>
      <c r="L68" s="468"/>
      <c r="M68" s="468"/>
      <c r="N68" s="510"/>
      <c r="O68" s="510"/>
      <c r="P68" s="510"/>
      <c r="Q68" s="466"/>
      <c r="R68" s="466"/>
      <c r="S68" s="466"/>
      <c r="T68" s="466"/>
      <c r="U68" s="466"/>
      <c r="V68" s="466"/>
      <c r="W68" s="466"/>
      <c r="X68" s="466"/>
      <c r="Y68" s="466"/>
      <c r="Z68" s="466"/>
      <c r="AA68" s="466"/>
      <c r="AB68" s="466"/>
      <c r="AC68" s="466"/>
      <c r="AD68" s="466"/>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7" customWidth="1"/>
    <col min="31" max="31" width="3" style="59" customWidth="1"/>
    <col min="32" max="33" width="3" style="37" customWidth="1"/>
    <col min="34" max="123" width="3.140625" style="37" customWidth="1"/>
    <col min="124" max="16384" width="9.140625" style="37"/>
  </cols>
  <sheetData>
    <row r="1" spans="2:47" ht="19.7" customHeight="1">
      <c r="B1" s="488" t="s">
        <v>22</v>
      </c>
      <c r="C1" s="488"/>
      <c r="D1" s="488"/>
      <c r="E1" s="488"/>
      <c r="F1" s="488"/>
      <c r="G1" s="488"/>
      <c r="H1" s="488"/>
      <c r="I1" s="488"/>
      <c r="J1" s="488"/>
      <c r="K1" s="488"/>
      <c r="L1" s="488"/>
      <c r="M1" s="488"/>
      <c r="N1" s="488"/>
      <c r="O1" s="70"/>
      <c r="P1" s="469" t="s">
        <v>98</v>
      </c>
      <c r="Q1" s="469"/>
      <c r="R1" s="469"/>
      <c r="S1" s="469"/>
      <c r="T1" s="469"/>
      <c r="U1" s="469"/>
      <c r="V1" s="469"/>
      <c r="W1" s="469"/>
      <c r="X1" s="469"/>
      <c r="Y1" s="469"/>
      <c r="Z1" s="469"/>
      <c r="AA1" s="469"/>
      <c r="AB1" s="469"/>
      <c r="AC1" s="469"/>
      <c r="AD1" s="469"/>
      <c r="AE1" s="469"/>
    </row>
    <row r="2" spans="2:47" ht="19.7" customHeight="1">
      <c r="C2" s="488" t="s">
        <v>24</v>
      </c>
      <c r="D2" s="488"/>
      <c r="E2" s="488"/>
      <c r="F2" s="488"/>
      <c r="G2" s="488"/>
      <c r="H2" s="488"/>
      <c r="I2" s="488"/>
      <c r="J2" s="488"/>
      <c r="K2" s="488"/>
      <c r="L2" s="488"/>
      <c r="M2" s="488"/>
      <c r="N2" s="93"/>
      <c r="O2" s="70"/>
      <c r="P2" s="489" t="s">
        <v>94</v>
      </c>
      <c r="Q2" s="489"/>
      <c r="R2" s="489"/>
      <c r="S2" s="489"/>
      <c r="T2" s="489"/>
      <c r="U2" s="489"/>
      <c r="V2" s="489"/>
      <c r="W2" s="489"/>
      <c r="X2" s="489"/>
      <c r="Y2" s="489"/>
      <c r="Z2" s="489"/>
      <c r="AA2" s="489"/>
      <c r="AB2" s="489"/>
      <c r="AC2" s="489"/>
      <c r="AD2" s="489"/>
      <c r="AE2" s="489"/>
    </row>
    <row r="3" spans="2:47" ht="8.4499999999999993" customHeight="1">
      <c r="C3" s="69"/>
      <c r="D3" s="69"/>
      <c r="E3" s="65"/>
      <c r="F3" s="65"/>
      <c r="G3" s="65"/>
      <c r="H3" s="65"/>
      <c r="I3" s="65"/>
      <c r="J3" s="65"/>
      <c r="K3" s="69"/>
      <c r="L3" s="68"/>
      <c r="M3" s="69"/>
      <c r="N3" s="69"/>
      <c r="O3" s="69"/>
      <c r="P3" s="69"/>
      <c r="Q3" s="65"/>
      <c r="R3" s="65"/>
      <c r="S3" s="94"/>
      <c r="T3" s="94"/>
      <c r="U3" s="94"/>
      <c r="V3" s="94"/>
      <c r="W3" s="94"/>
      <c r="X3" s="94"/>
      <c r="Y3" s="94"/>
      <c r="Z3" s="94"/>
      <c r="AA3" s="94"/>
      <c r="AB3" s="99"/>
      <c r="AC3" s="70"/>
      <c r="AD3" s="70"/>
      <c r="AE3" s="100"/>
    </row>
    <row r="4" spans="2:47" ht="2.2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c r="AE4" s="100"/>
    </row>
    <row r="5" spans="2:47" ht="1.5" hidden="1"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c r="AE5" s="100"/>
    </row>
    <row r="6" spans="2:47" ht="19.7" customHeight="1">
      <c r="C6" s="481" t="s">
        <v>25</v>
      </c>
      <c r="D6" s="481"/>
      <c r="E6" s="481"/>
      <c r="F6" s="481"/>
      <c r="G6" s="481"/>
      <c r="H6" s="481"/>
      <c r="I6" s="481"/>
      <c r="J6" s="481"/>
      <c r="K6" s="481"/>
      <c r="L6" s="481"/>
      <c r="M6" s="481"/>
      <c r="N6" s="481"/>
      <c r="O6" s="481"/>
      <c r="P6" s="481"/>
      <c r="Q6" s="481"/>
      <c r="R6" s="481"/>
      <c r="S6" s="481"/>
      <c r="T6" s="481"/>
      <c r="U6" s="481"/>
      <c r="V6" s="481"/>
      <c r="W6" s="481"/>
      <c r="X6" s="481"/>
      <c r="Y6" s="481"/>
      <c r="Z6" s="481"/>
      <c r="AA6" s="481"/>
      <c r="AB6" s="481"/>
      <c r="AC6" s="481"/>
      <c r="AD6" s="481"/>
      <c r="AE6" s="481"/>
    </row>
    <row r="7" spans="2:47" ht="19.7" customHeight="1">
      <c r="C7" s="481" t="s">
        <v>26</v>
      </c>
      <c r="D7" s="481"/>
      <c r="E7" s="481"/>
      <c r="F7" s="481"/>
      <c r="G7" s="481"/>
      <c r="H7" s="481"/>
      <c r="I7" s="481"/>
      <c r="J7" s="481"/>
      <c r="K7" s="481"/>
      <c r="L7" s="481"/>
      <c r="M7" s="481"/>
      <c r="N7" s="481"/>
      <c r="O7" s="481"/>
      <c r="P7" s="481"/>
      <c r="Q7" s="481"/>
      <c r="R7" s="481"/>
      <c r="S7" s="481"/>
      <c r="T7" s="481"/>
      <c r="U7" s="481"/>
      <c r="V7" s="481"/>
      <c r="W7" s="481"/>
      <c r="X7" s="481"/>
      <c r="Y7" s="481"/>
      <c r="Z7" s="481"/>
      <c r="AA7" s="481"/>
      <c r="AB7" s="481"/>
      <c r="AC7" s="481"/>
      <c r="AD7" s="481"/>
      <c r="AE7" s="481"/>
    </row>
    <row r="8" spans="2:47" ht="9"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c r="AE8" s="100"/>
    </row>
    <row r="9" spans="2:47" ht="19.7" customHeight="1">
      <c r="C9" s="489" t="str">
        <f>"Số: "&amp;AI9</f>
        <v>Số: B08600120811TG05</v>
      </c>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E9" s="489"/>
      <c r="AI9" s="71" t="s">
        <v>125</v>
      </c>
    </row>
    <row r="10" spans="2:47" ht="6"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c r="AE10" s="100"/>
    </row>
    <row r="11" spans="2:47" ht="19.7" customHeight="1">
      <c r="C11" s="481" t="s">
        <v>27</v>
      </c>
      <c r="D11" s="481"/>
      <c r="E11" s="481"/>
      <c r="F11" s="481"/>
      <c r="G11" s="481"/>
      <c r="H11" s="481"/>
      <c r="I11" s="481"/>
      <c r="J11" s="481"/>
      <c r="K11" s="481"/>
      <c r="L11" s="481"/>
      <c r="M11" s="481"/>
      <c r="N11" s="481"/>
      <c r="O11" s="481"/>
      <c r="P11" s="481"/>
      <c r="Q11" s="481"/>
      <c r="R11" s="481"/>
      <c r="S11" s="481"/>
      <c r="T11" s="481"/>
      <c r="U11" s="481"/>
      <c r="V11" s="481"/>
      <c r="W11" s="481"/>
      <c r="X11" s="481"/>
      <c r="Y11" s="481"/>
      <c r="Z11" s="481"/>
      <c r="AA11" s="481"/>
      <c r="AB11" s="481"/>
      <c r="AC11" s="481"/>
      <c r="AD11" s="481"/>
      <c r="AE11" s="481"/>
    </row>
    <row r="12" spans="2:47" ht="19.7" customHeight="1">
      <c r="C12" s="481" t="s">
        <v>28</v>
      </c>
      <c r="D12" s="481"/>
      <c r="E12" s="481"/>
      <c r="F12" s="481"/>
      <c r="G12" s="481"/>
      <c r="H12" s="481"/>
      <c r="I12" s="481"/>
      <c r="J12" s="481"/>
      <c r="K12" s="481"/>
      <c r="L12" s="481"/>
      <c r="M12" s="481"/>
      <c r="N12" s="481"/>
      <c r="O12" s="481"/>
      <c r="P12" s="481"/>
      <c r="Q12" s="481"/>
      <c r="R12" s="481"/>
      <c r="S12" s="481"/>
      <c r="T12" s="481"/>
      <c r="U12" s="481"/>
      <c r="V12" s="481"/>
      <c r="W12" s="481"/>
      <c r="X12" s="481"/>
      <c r="Y12" s="481"/>
      <c r="Z12" s="481"/>
      <c r="AA12" s="481"/>
      <c r="AB12" s="481"/>
      <c r="AC12" s="481"/>
      <c r="AD12" s="481"/>
      <c r="AE12" s="481"/>
    </row>
    <row r="13" spans="2:47" ht="6.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7" ht="2.25"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7" ht="22.5" customHeight="1">
      <c r="C15" s="540" t="s">
        <v>26</v>
      </c>
      <c r="D15" s="540"/>
      <c r="E15" s="540"/>
      <c r="F15" s="540"/>
      <c r="G15" s="540"/>
      <c r="H15" s="540"/>
      <c r="I15" s="540"/>
      <c r="J15" s="540"/>
      <c r="K15" s="540"/>
      <c r="L15" s="540"/>
      <c r="M15" s="540"/>
      <c r="N15" s="540"/>
      <c r="O15" s="540"/>
      <c r="P15" s="540"/>
      <c r="Q15" s="540"/>
      <c r="R15" s="540"/>
      <c r="S15" s="540"/>
      <c r="T15" s="540"/>
      <c r="U15" s="540"/>
      <c r="V15" s="540"/>
      <c r="W15" s="540"/>
      <c r="X15" s="540"/>
      <c r="Y15" s="540"/>
      <c r="Z15" s="540"/>
      <c r="AA15" s="540"/>
      <c r="AB15" s="540"/>
      <c r="AC15" s="540"/>
      <c r="AD15" s="540"/>
      <c r="AE15" s="540"/>
      <c r="AF15" s="540"/>
      <c r="AG15" s="101"/>
      <c r="AH15" s="101"/>
      <c r="AI15" s="76">
        <v>1</v>
      </c>
      <c r="AJ15" s="76"/>
      <c r="AK15" s="76"/>
      <c r="AL15" s="76"/>
      <c r="AM15" s="76">
        <v>2</v>
      </c>
      <c r="AN15" s="76"/>
      <c r="AO15" s="76"/>
      <c r="AP15" s="76"/>
      <c r="AQ15" s="76">
        <v>3</v>
      </c>
      <c r="AU15" s="37">
        <v>4</v>
      </c>
    </row>
    <row r="16" spans="2:47" ht="38.25" customHeight="1">
      <c r="C16" s="524" t="s">
        <v>9</v>
      </c>
      <c r="D16" s="525"/>
      <c r="E16" s="525"/>
      <c r="F16" s="525"/>
      <c r="G16" s="525"/>
      <c r="H16" s="525"/>
      <c r="I16" s="525"/>
      <c r="J16" s="525"/>
      <c r="K16" s="525"/>
      <c r="L16" s="526"/>
      <c r="M16" s="527" t="str">
        <f>AI16</f>
        <v>Ấp Bàu Trâu, xã Phước Thạnh, huyện Củ Chi, thành phố Hồ Chí Minh.</v>
      </c>
      <c r="N16" s="528"/>
      <c r="O16" s="528"/>
      <c r="P16" s="528"/>
      <c r="Q16" s="528"/>
      <c r="R16" s="528"/>
      <c r="S16" s="528"/>
      <c r="T16" s="528"/>
      <c r="U16" s="528"/>
      <c r="V16" s="528"/>
      <c r="W16" s="528"/>
      <c r="X16" s="528"/>
      <c r="Y16" s="528"/>
      <c r="Z16" s="528"/>
      <c r="AA16" s="528"/>
      <c r="AB16" s="528"/>
      <c r="AC16" s="528"/>
      <c r="AD16" s="528"/>
      <c r="AE16" s="528"/>
      <c r="AF16" s="529"/>
      <c r="AG16" s="102"/>
      <c r="AH16" s="102"/>
      <c r="AI16" s="96" t="s">
        <v>29</v>
      </c>
    </row>
    <row r="17" spans="3:49" ht="22.5" customHeight="1">
      <c r="C17" s="547" t="s">
        <v>8</v>
      </c>
      <c r="D17" s="548"/>
      <c r="E17" s="548"/>
      <c r="F17" s="548"/>
      <c r="G17" s="548"/>
      <c r="H17" s="548"/>
      <c r="I17" s="548"/>
      <c r="J17" s="548"/>
      <c r="K17" s="548"/>
      <c r="L17" s="549"/>
      <c r="M17" s="544" t="str">
        <f>IF(AG17="","",AG17)</f>
        <v/>
      </c>
      <c r="N17" s="545"/>
      <c r="O17" s="545"/>
      <c r="P17" s="545"/>
      <c r="Q17" s="545"/>
      <c r="R17" s="545"/>
      <c r="S17" s="545"/>
      <c r="T17" s="545"/>
      <c r="U17" s="545"/>
      <c r="V17" s="545"/>
      <c r="W17" s="545"/>
      <c r="X17" s="545"/>
      <c r="Y17" s="545"/>
      <c r="Z17" s="545"/>
      <c r="AA17" s="545"/>
      <c r="AB17" s="545"/>
      <c r="AC17" s="545"/>
      <c r="AD17" s="545"/>
      <c r="AE17" s="545"/>
      <c r="AF17" s="546"/>
      <c r="AG17" s="102"/>
      <c r="AH17" s="102"/>
    </row>
    <row r="18" spans="3:49" ht="31.35" customHeight="1">
      <c r="C18" s="554" t="s">
        <v>5</v>
      </c>
      <c r="D18" s="555"/>
      <c r="E18" s="555"/>
      <c r="F18" s="555"/>
      <c r="G18" s="555"/>
      <c r="H18" s="555"/>
      <c r="I18" s="555"/>
      <c r="J18" s="555"/>
      <c r="K18" s="555"/>
      <c r="L18" s="555"/>
      <c r="M18" s="534" t="str">
        <f>AI18</f>
        <v>CÔNG TY CỔ PHẦN VIỄN THÔNG DI ĐỘNG TOÀN CẦU</v>
      </c>
      <c r="N18" s="534"/>
      <c r="O18" s="534"/>
      <c r="P18" s="534"/>
      <c r="Q18" s="534"/>
      <c r="R18" s="534"/>
      <c r="S18" s="534"/>
      <c r="T18" s="534"/>
      <c r="U18" s="534"/>
      <c r="V18" s="534"/>
      <c r="W18" s="534"/>
      <c r="X18" s="534"/>
      <c r="Y18" s="534"/>
      <c r="Z18" s="534"/>
      <c r="AA18" s="534"/>
      <c r="AB18" s="534"/>
      <c r="AC18" s="534"/>
      <c r="AD18" s="534"/>
      <c r="AE18" s="534"/>
      <c r="AF18" s="534"/>
      <c r="AG18" s="102"/>
      <c r="AH18" s="102"/>
      <c r="AI18" s="71" t="s">
        <v>74</v>
      </c>
    </row>
    <row r="19" spans="3:49" ht="31.35" customHeight="1">
      <c r="C19" s="554" t="s">
        <v>7</v>
      </c>
      <c r="D19" s="555"/>
      <c r="E19" s="555"/>
      <c r="F19" s="555"/>
      <c r="G19" s="555"/>
      <c r="H19" s="555"/>
      <c r="I19" s="555"/>
      <c r="J19" s="555"/>
      <c r="K19" s="555"/>
      <c r="L19" s="555"/>
      <c r="M19" s="534" t="str">
        <f>AI19</f>
        <v>CÔNG TY CỔ PHẦN VIỄN THÔNG DI ĐỘNG TOÀN CẦU</v>
      </c>
      <c r="N19" s="534"/>
      <c r="O19" s="534"/>
      <c r="P19" s="534"/>
      <c r="Q19" s="534"/>
      <c r="R19" s="534"/>
      <c r="S19" s="534"/>
      <c r="T19" s="534"/>
      <c r="U19" s="534"/>
      <c r="V19" s="534"/>
      <c r="W19" s="534"/>
      <c r="X19" s="534"/>
      <c r="Y19" s="534"/>
      <c r="Z19" s="534"/>
      <c r="AA19" s="534"/>
      <c r="AB19" s="534"/>
      <c r="AC19" s="534"/>
      <c r="AD19" s="534"/>
      <c r="AE19" s="534"/>
      <c r="AF19" s="534"/>
      <c r="AG19" s="102"/>
      <c r="AH19" s="102"/>
      <c r="AI19" s="71" t="s">
        <v>74</v>
      </c>
    </row>
    <row r="20" spans="3:49" ht="18.75" customHeight="1">
      <c r="C20" s="521" t="s">
        <v>30</v>
      </c>
      <c r="D20" s="522"/>
      <c r="E20" s="522"/>
      <c r="F20" s="522"/>
      <c r="G20" s="522"/>
      <c r="H20" s="522"/>
      <c r="I20" s="522"/>
      <c r="J20" s="522"/>
      <c r="K20" s="522"/>
      <c r="L20" s="522"/>
      <c r="M20" s="522"/>
      <c r="N20" s="522"/>
      <c r="O20" s="522"/>
      <c r="P20" s="522"/>
      <c r="Q20" s="522"/>
      <c r="R20" s="522"/>
      <c r="S20" s="522"/>
      <c r="T20" s="522"/>
      <c r="U20" s="522"/>
      <c r="V20" s="522"/>
      <c r="W20" s="522"/>
      <c r="X20" s="522"/>
      <c r="Y20" s="522"/>
      <c r="Z20" s="522"/>
      <c r="AA20" s="522"/>
      <c r="AB20" s="522"/>
      <c r="AC20" s="522"/>
      <c r="AD20" s="522"/>
      <c r="AE20" s="522"/>
      <c r="AF20" s="523"/>
      <c r="AG20" s="103"/>
      <c r="AH20" s="103"/>
    </row>
    <row r="21" spans="3:49" ht="45.2" customHeight="1">
      <c r="C21" s="538" t="s">
        <v>31</v>
      </c>
      <c r="D21" s="538"/>
      <c r="E21" s="538"/>
      <c r="F21" s="538"/>
      <c r="G21" s="538"/>
      <c r="H21" s="538"/>
      <c r="I21" s="538"/>
      <c r="J21" s="538"/>
      <c r="K21" s="538"/>
      <c r="L21" s="538"/>
      <c r="M21" s="534" t="str">
        <f t="shared" ref="M21:M23" si="0">AI21</f>
        <v>A</v>
      </c>
      <c r="N21" s="534"/>
      <c r="O21" s="534"/>
      <c r="P21" s="534"/>
      <c r="Q21" s="534"/>
      <c r="R21" s="534" t="str">
        <f t="shared" ref="R21:R23" si="1">AM21</f>
        <v>B</v>
      </c>
      <c r="S21" s="534"/>
      <c r="T21" s="534"/>
      <c r="U21" s="534"/>
      <c r="V21" s="534"/>
      <c r="W21" s="534" t="str">
        <f>AQ21</f>
        <v>C</v>
      </c>
      <c r="X21" s="534"/>
      <c r="Y21" s="534"/>
      <c r="Z21" s="534"/>
      <c r="AA21" s="534"/>
      <c r="AB21" s="534" t="str">
        <f>AU21</f>
        <v>D</v>
      </c>
      <c r="AC21" s="534"/>
      <c r="AD21" s="534"/>
      <c r="AE21" s="534"/>
      <c r="AF21" s="534"/>
      <c r="AG21" s="101"/>
      <c r="AH21" s="101"/>
      <c r="AI21" s="71" t="s">
        <v>32</v>
      </c>
      <c r="AM21" s="71" t="s">
        <v>33</v>
      </c>
      <c r="AQ21" s="71" t="s">
        <v>34</v>
      </c>
      <c r="AU21" s="71" t="s">
        <v>35</v>
      </c>
    </row>
    <row r="22" spans="3:49" ht="17.100000000000001" customHeight="1">
      <c r="C22" s="538" t="s">
        <v>36</v>
      </c>
      <c r="D22" s="538"/>
      <c r="E22" s="538"/>
      <c r="F22" s="538"/>
      <c r="G22" s="538"/>
      <c r="H22" s="538"/>
      <c r="I22" s="538"/>
      <c r="J22" s="538"/>
      <c r="K22" s="538"/>
      <c r="L22" s="538"/>
      <c r="M22" s="534">
        <f>AI22</f>
        <v>3</v>
      </c>
      <c r="N22" s="534"/>
      <c r="O22" s="534"/>
      <c r="P22" s="534"/>
      <c r="Q22" s="534"/>
      <c r="R22" s="534">
        <f>AM22</f>
        <v>3</v>
      </c>
      <c r="S22" s="534"/>
      <c r="T22" s="534"/>
      <c r="U22" s="534"/>
      <c r="V22" s="534"/>
      <c r="W22" s="534">
        <f>AQ22</f>
        <v>3</v>
      </c>
      <c r="X22" s="534"/>
      <c r="Y22" s="534"/>
      <c r="Z22" s="534"/>
      <c r="AA22" s="534"/>
      <c r="AB22" s="534">
        <f>AU22</f>
        <v>1</v>
      </c>
      <c r="AC22" s="534"/>
      <c r="AD22" s="534"/>
      <c r="AE22" s="534"/>
      <c r="AF22" s="534"/>
      <c r="AG22" s="101"/>
      <c r="AH22" s="101"/>
      <c r="AI22" s="76">
        <v>3</v>
      </c>
      <c r="AJ22" s="76"/>
      <c r="AK22" s="76"/>
      <c r="AL22" s="76"/>
      <c r="AM22" s="76">
        <v>3</v>
      </c>
      <c r="AN22" s="76"/>
      <c r="AO22" s="76"/>
      <c r="AP22" s="76"/>
      <c r="AQ22" s="76">
        <v>3</v>
      </c>
      <c r="AU22" s="37">
        <v>1</v>
      </c>
    </row>
    <row r="23" spans="3:49" ht="17.100000000000001" customHeight="1">
      <c r="C23" s="538" t="s">
        <v>37</v>
      </c>
      <c r="D23" s="538"/>
      <c r="E23" s="538"/>
      <c r="F23" s="538"/>
      <c r="G23" s="538"/>
      <c r="H23" s="538"/>
      <c r="I23" s="538"/>
      <c r="J23" s="538"/>
      <c r="K23" s="538"/>
      <c r="L23" s="538"/>
      <c r="M23" s="550" t="str">
        <f t="shared" si="0"/>
        <v>4/4/4</v>
      </c>
      <c r="N23" s="550"/>
      <c r="O23" s="550"/>
      <c r="P23" s="550"/>
      <c r="Q23" s="550"/>
      <c r="R23" s="550" t="str">
        <f t="shared" si="1"/>
        <v>2/2/2</v>
      </c>
      <c r="S23" s="550"/>
      <c r="T23" s="550"/>
      <c r="U23" s="550"/>
      <c r="V23" s="550"/>
      <c r="W23" s="552" t="str">
        <f>AQ23</f>
        <v>5/5/5</v>
      </c>
      <c r="X23" s="550"/>
      <c r="Y23" s="550"/>
      <c r="Z23" s="550"/>
      <c r="AA23" s="550"/>
      <c r="AB23" s="552" t="str">
        <f>AU23</f>
        <v>4/2/4</v>
      </c>
      <c r="AC23" s="550"/>
      <c r="AD23" s="550"/>
      <c r="AE23" s="550"/>
      <c r="AF23" s="550"/>
      <c r="AI23" s="81" t="s">
        <v>38</v>
      </c>
      <c r="AJ23" s="82"/>
      <c r="AK23" s="82"/>
      <c r="AL23" s="82"/>
      <c r="AM23" s="81" t="s">
        <v>39</v>
      </c>
      <c r="AN23" s="82"/>
      <c r="AO23" s="82"/>
      <c r="AP23" s="82"/>
      <c r="AQ23" s="81" t="s">
        <v>40</v>
      </c>
      <c r="AR23" s="82"/>
      <c r="AS23" s="82"/>
      <c r="AT23" s="82"/>
      <c r="AU23" s="81" t="s">
        <v>41</v>
      </c>
    </row>
    <row r="24" spans="3:49" ht="31.35" customHeight="1">
      <c r="C24" s="538" t="s">
        <v>75</v>
      </c>
      <c r="D24" s="538"/>
      <c r="E24" s="538"/>
      <c r="F24" s="538"/>
      <c r="G24" s="538"/>
      <c r="H24" s="538"/>
      <c r="I24" s="538"/>
      <c r="J24" s="538"/>
      <c r="K24" s="538"/>
      <c r="L24" s="538"/>
      <c r="M24" s="550" t="str">
        <f>IF(M22=4,AI24&amp;"W/ "&amp;AJ24&amp;"W/ "&amp;AK24&amp;"W/ "&amp;AL24&amp;"W",IF(M22=3,AI24&amp;"W/ "&amp;AJ24&amp;"W/ "&amp;AK24&amp;"W",IF(M22=2,AI24&amp;"W/ "&amp;AJ24&amp;"W",AI24&amp;"W")))</f>
        <v>100,45W/ 100,69W/ 100.69W</v>
      </c>
      <c r="N24" s="550"/>
      <c r="O24" s="550"/>
      <c r="P24" s="550"/>
      <c r="Q24" s="550"/>
      <c r="R24" s="550" t="str">
        <f>IF(R22=4,AM24&amp;"W/ "&amp;AN24&amp;"W/ "&amp;AO24&amp;"W/ "&amp;AP24&amp;"W",IF(R22=3,AM24&amp;"W/ "&amp;AN24&amp;"W/ "&amp;AO24&amp;"W",IF(R22=2,AM24&amp;"W/ "&amp;AN24&amp;"W",AM24&amp;"W")))</f>
        <v>40W/ 40W/ 40W</v>
      </c>
      <c r="S24" s="550"/>
      <c r="T24" s="550"/>
      <c r="U24" s="550"/>
      <c r="V24" s="550"/>
      <c r="W24" s="550" t="str">
        <f>IF(W22=4,AQ24&amp;"W/ "&amp;AR24&amp;"W/ "&amp;AS24&amp;"W/ "&amp;AT24&amp;"W",IF(W22=3,AQ24&amp;"W/ "&amp;AR24&amp;"W/ "&amp;AS24&amp;"W",IF(W22=2,AQ24&amp;"W/ "&amp;AR24&amp;"W",AQ24&amp;"W")))</f>
        <v>60W/ 60W/ 60W</v>
      </c>
      <c r="X24" s="550"/>
      <c r="Y24" s="550"/>
      <c r="Z24" s="550"/>
      <c r="AA24" s="550"/>
      <c r="AB24" s="550" t="str">
        <f>IF(AB22=3,AU24&amp;"W/ "&amp;AV24&amp;"W/ "&amp;AW24&amp;"W",IF(AB22=2,AU24&amp;"W/ "&amp;AV24&amp;"W",AW24&amp;"W"))</f>
        <v>80W</v>
      </c>
      <c r="AC24" s="550"/>
      <c r="AD24" s="550"/>
      <c r="AE24" s="550"/>
      <c r="AF24" s="550"/>
      <c r="AI24" s="37" t="s">
        <v>99</v>
      </c>
      <c r="AJ24" s="37" t="s">
        <v>102</v>
      </c>
      <c r="AK24" s="37">
        <v>100.69</v>
      </c>
      <c r="AM24" s="37">
        <v>40</v>
      </c>
      <c r="AN24" s="37">
        <v>40</v>
      </c>
      <c r="AO24" s="37">
        <v>40</v>
      </c>
      <c r="AQ24" s="37">
        <v>60</v>
      </c>
      <c r="AR24" s="37">
        <v>60</v>
      </c>
      <c r="AS24" s="37">
        <v>60</v>
      </c>
      <c r="AU24" s="37">
        <v>80</v>
      </c>
      <c r="AV24" s="37">
        <v>80</v>
      </c>
      <c r="AW24" s="37">
        <v>80</v>
      </c>
    </row>
    <row r="25" spans="3:49" ht="31.35" customHeight="1">
      <c r="C25" s="538" t="s">
        <v>42</v>
      </c>
      <c r="D25" s="538"/>
      <c r="E25" s="538"/>
      <c r="F25" s="538"/>
      <c r="G25" s="538"/>
      <c r="H25" s="538"/>
      <c r="I25" s="538"/>
      <c r="J25" s="538"/>
      <c r="K25" s="538"/>
      <c r="L25" s="538"/>
      <c r="M25" s="550" t="str">
        <f>IF(AI25="900 &amp; 1800","900MHz &amp; 1800MHz",IF(AI25="900 &amp; 2100","900MHz &amp; 2100MHz",AI25&amp;"MHz"))</f>
        <v>900MHz</v>
      </c>
      <c r="N25" s="550"/>
      <c r="O25" s="550"/>
      <c r="P25" s="550"/>
      <c r="Q25" s="550"/>
      <c r="R25" s="550" t="str">
        <f>IF(AM25="900 &amp; 1800","900MHz &amp; 1800MHz",IF(AM25="900 &amp; 2100","900MHz &amp; 2100MHz",AM25&amp;"MHz"))</f>
        <v>1800MHz</v>
      </c>
      <c r="S25" s="550"/>
      <c r="T25" s="550"/>
      <c r="U25" s="550"/>
      <c r="V25" s="550"/>
      <c r="W25" s="550" t="str">
        <f>IF(AQ25="900 &amp; 1800","900MHz &amp; 1800MHz",IF(AQ25="900 &amp; 2100","900MHz &amp; 2100MHz",AQ25&amp;"MHz"))</f>
        <v>2100MHz</v>
      </c>
      <c r="X25" s="550"/>
      <c r="Y25" s="550"/>
      <c r="Z25" s="550"/>
      <c r="AA25" s="550"/>
      <c r="AB25" s="550" t="str">
        <f>IF(AU25="900 &amp; 1800","900MHz &amp; 1800MHz",IF(AU25="900 &amp; 2100","900MHz &amp; 2100MHz",AU25&amp;"MHz"))</f>
        <v>900;1800MHz</v>
      </c>
      <c r="AC25" s="550"/>
      <c r="AD25" s="550"/>
      <c r="AE25" s="550"/>
      <c r="AF25" s="550"/>
      <c r="AI25" s="37">
        <v>900</v>
      </c>
      <c r="AM25" s="37">
        <v>1800</v>
      </c>
      <c r="AQ25" s="37">
        <v>2100</v>
      </c>
      <c r="AU25" s="71" t="s">
        <v>43</v>
      </c>
    </row>
    <row r="26" spans="3:49" ht="31.35" customHeight="1">
      <c r="C26" s="538" t="s">
        <v>89</v>
      </c>
      <c r="D26" s="538"/>
      <c r="E26" s="538"/>
      <c r="F26" s="538"/>
      <c r="G26" s="538"/>
      <c r="H26" s="538"/>
      <c r="I26" s="538"/>
      <c r="J26" s="538"/>
      <c r="K26" s="538"/>
      <c r="L26" s="538"/>
      <c r="M26" s="550">
        <f>AI26</f>
        <v>15</v>
      </c>
      <c r="N26" s="550"/>
      <c r="O26" s="550"/>
      <c r="P26" s="550"/>
      <c r="Q26" s="550"/>
      <c r="R26" s="550">
        <f>AM26</f>
        <v>16</v>
      </c>
      <c r="S26" s="550"/>
      <c r="T26" s="550"/>
      <c r="U26" s="550"/>
      <c r="V26" s="550"/>
      <c r="W26" s="550">
        <f>AQ26</f>
        <v>17</v>
      </c>
      <c r="X26" s="550"/>
      <c r="Y26" s="550"/>
      <c r="Z26" s="550"/>
      <c r="AA26" s="550"/>
      <c r="AB26" s="550">
        <f>AU26</f>
        <v>18</v>
      </c>
      <c r="AC26" s="550"/>
      <c r="AD26" s="550"/>
      <c r="AE26" s="550"/>
      <c r="AF26" s="550"/>
      <c r="AI26" s="37">
        <v>15</v>
      </c>
      <c r="AJ26" s="37">
        <v>15</v>
      </c>
      <c r="AK26" s="37">
        <v>15</v>
      </c>
      <c r="AM26" s="37">
        <v>16</v>
      </c>
      <c r="AN26" s="37">
        <v>16</v>
      </c>
      <c r="AO26" s="37">
        <v>16</v>
      </c>
      <c r="AQ26" s="37">
        <v>17</v>
      </c>
      <c r="AR26" s="37">
        <v>17</v>
      </c>
      <c r="AS26" s="37">
        <v>17</v>
      </c>
      <c r="AU26" s="37">
        <v>18</v>
      </c>
      <c r="AV26" s="37">
        <v>18</v>
      </c>
      <c r="AW26" s="37">
        <v>18</v>
      </c>
    </row>
    <row r="27" spans="3:49" ht="21.75" customHeight="1">
      <c r="C27" s="553" t="s">
        <v>44</v>
      </c>
      <c r="D27" s="553"/>
      <c r="E27" s="553"/>
      <c r="F27" s="553"/>
      <c r="G27" s="553"/>
      <c r="H27" s="553"/>
      <c r="I27" s="553"/>
      <c r="J27" s="553"/>
      <c r="K27" s="553"/>
      <c r="L27" s="553"/>
      <c r="M27" s="553"/>
      <c r="N27" s="553"/>
      <c r="O27" s="553"/>
      <c r="P27" s="553"/>
      <c r="Q27" s="553"/>
      <c r="R27" s="553"/>
      <c r="S27" s="553"/>
      <c r="T27" s="553"/>
      <c r="U27" s="553"/>
      <c r="V27" s="553"/>
      <c r="W27" s="553"/>
      <c r="X27" s="553"/>
      <c r="Y27" s="553"/>
      <c r="Z27" s="553"/>
      <c r="AA27" s="553"/>
      <c r="AB27" s="83"/>
      <c r="AC27" s="83"/>
      <c r="AD27" s="83"/>
    </row>
    <row r="28" spans="3:49" ht="27" customHeight="1">
      <c r="C28" s="50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08"/>
      <c r="E28" s="508"/>
      <c r="F28" s="508"/>
      <c r="G28" s="508"/>
      <c r="H28" s="508"/>
      <c r="I28" s="508"/>
      <c r="J28" s="508"/>
      <c r="K28" s="508"/>
      <c r="L28" s="508"/>
      <c r="M28" s="508"/>
      <c r="N28" s="508"/>
      <c r="O28" s="508"/>
      <c r="P28" s="508"/>
      <c r="Q28" s="508"/>
      <c r="R28" s="508"/>
      <c r="S28" s="508"/>
      <c r="T28" s="508"/>
      <c r="U28" s="508"/>
      <c r="V28" s="508"/>
      <c r="W28" s="508"/>
      <c r="X28" s="508"/>
      <c r="Y28" s="508"/>
      <c r="Z28" s="508"/>
      <c r="AA28" s="508"/>
      <c r="AB28" s="508"/>
      <c r="AC28" s="508"/>
      <c r="AD28" s="508"/>
      <c r="AE28" s="508"/>
      <c r="AF28" s="508"/>
      <c r="AI28" s="37">
        <v>20</v>
      </c>
      <c r="AQ28" s="37" t="s">
        <v>148</v>
      </c>
    </row>
    <row r="29" spans="3:49" ht="27" customHeight="1">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8"/>
      <c r="AA29" s="508"/>
      <c r="AB29" s="508"/>
      <c r="AC29" s="508"/>
      <c r="AD29" s="508"/>
      <c r="AE29" s="508"/>
      <c r="AF29" s="508"/>
      <c r="AI29" s="37">
        <v>1</v>
      </c>
      <c r="AQ29" s="3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7" t="s">
        <v>149</v>
      </c>
      <c r="AS29" s="37" t="str">
        <f>IF(AI28&gt;=0," cao hơn "," thấp hơn ")</f>
        <v xml:space="preserve"> cao hơn </v>
      </c>
      <c r="AT29" s="37" t="s">
        <v>150</v>
      </c>
    </row>
    <row r="30" spans="3:49" ht="16.5" customHeight="1">
      <c r="C30" s="498" t="str">
        <f>IF(AI31=1,AQ31,AQ30)</f>
        <v>Trạm gốc điện thoại di động mặt đất công cộng này có mức an toàn phơi nhiễm trường điện từ tuân thủ quy chuẩn kỹ thuật trên.</v>
      </c>
      <c r="D30" s="498"/>
      <c r="E30" s="498"/>
      <c r="F30" s="498"/>
      <c r="G30" s="498"/>
      <c r="H30" s="498"/>
      <c r="I30" s="498"/>
      <c r="J30" s="498"/>
      <c r="K30" s="498"/>
      <c r="L30" s="498"/>
      <c r="M30" s="498"/>
      <c r="N30" s="498"/>
      <c r="O30" s="498"/>
      <c r="P30" s="498"/>
      <c r="Q30" s="498"/>
      <c r="R30" s="498"/>
      <c r="S30" s="498"/>
      <c r="T30" s="498"/>
      <c r="U30" s="498"/>
      <c r="V30" s="498"/>
      <c r="W30" s="498"/>
      <c r="X30" s="498"/>
      <c r="Y30" s="498"/>
      <c r="Z30" s="498"/>
      <c r="AA30" s="498"/>
      <c r="AB30" s="498"/>
      <c r="AC30" s="498"/>
      <c r="AD30" s="498"/>
      <c r="AE30" s="498"/>
      <c r="AF30" s="498"/>
      <c r="AI30" s="37">
        <v>20</v>
      </c>
      <c r="AQ30" s="37" t="s">
        <v>90</v>
      </c>
    </row>
    <row r="31" spans="3:49" ht="16.5" customHeight="1">
      <c r="C31" s="498"/>
      <c r="D31" s="498"/>
      <c r="E31" s="498"/>
      <c r="F31" s="498"/>
      <c r="G31" s="498"/>
      <c r="H31" s="498"/>
      <c r="I31" s="498"/>
      <c r="J31" s="498"/>
      <c r="K31" s="498"/>
      <c r="L31" s="498"/>
      <c r="M31" s="498"/>
      <c r="N31" s="498"/>
      <c r="O31" s="498"/>
      <c r="P31" s="498"/>
      <c r="Q31" s="498"/>
      <c r="R31" s="498"/>
      <c r="S31" s="498"/>
      <c r="T31" s="498"/>
      <c r="U31" s="498"/>
      <c r="V31" s="498"/>
      <c r="W31" s="498"/>
      <c r="X31" s="498"/>
      <c r="Y31" s="498"/>
      <c r="Z31" s="498"/>
      <c r="AA31" s="498"/>
      <c r="AB31" s="498"/>
      <c r="AC31" s="498"/>
      <c r="AD31" s="498"/>
      <c r="AE31" s="498"/>
      <c r="AF31" s="498"/>
      <c r="AI31" s="37">
        <v>2</v>
      </c>
      <c r="AQ31" s="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509" t="s">
        <v>90</v>
      </c>
      <c r="D32" s="509"/>
      <c r="E32" s="509"/>
      <c r="F32" s="509"/>
      <c r="G32" s="509"/>
      <c r="H32" s="509"/>
      <c r="I32" s="509"/>
      <c r="J32" s="509"/>
      <c r="K32" s="509"/>
      <c r="L32" s="509"/>
      <c r="M32" s="509"/>
      <c r="N32" s="509"/>
      <c r="O32" s="509"/>
      <c r="P32" s="509"/>
      <c r="Q32" s="509"/>
      <c r="R32" s="509"/>
      <c r="S32" s="509"/>
      <c r="T32" s="509"/>
      <c r="U32" s="509"/>
      <c r="V32" s="509"/>
      <c r="W32" s="509"/>
      <c r="X32" s="509"/>
      <c r="Y32" s="509"/>
      <c r="Z32" s="509"/>
      <c r="AA32" s="509"/>
      <c r="AB32" s="509"/>
      <c r="AC32" s="509"/>
      <c r="AD32" s="509"/>
      <c r="AE32" s="509"/>
      <c r="AF32" s="509"/>
    </row>
    <row r="33" spans="2:50" ht="17.100000000000001" customHeight="1">
      <c r="C33" s="509"/>
      <c r="D33" s="509"/>
      <c r="E33" s="509"/>
      <c r="F33" s="509"/>
      <c r="G33" s="509"/>
      <c r="H33" s="509"/>
      <c r="I33" s="509"/>
      <c r="J33" s="509"/>
      <c r="K33" s="509"/>
      <c r="L33" s="509"/>
      <c r="M33" s="509"/>
      <c r="N33" s="509"/>
      <c r="O33" s="509"/>
      <c r="P33" s="509"/>
      <c r="Q33" s="509"/>
      <c r="R33" s="509"/>
      <c r="S33" s="509"/>
      <c r="T33" s="509"/>
      <c r="U33" s="509"/>
      <c r="V33" s="509"/>
      <c r="W33" s="509"/>
      <c r="X33" s="509"/>
      <c r="Y33" s="509"/>
      <c r="Z33" s="509"/>
      <c r="AA33" s="509"/>
      <c r="AB33" s="509"/>
      <c r="AC33" s="509"/>
      <c r="AD33" s="509"/>
      <c r="AE33" s="509"/>
      <c r="AF33" s="509"/>
    </row>
    <row r="34" spans="2:50" ht="17.100000000000001" customHeight="1">
      <c r="C34" s="475"/>
      <c r="D34" s="475"/>
      <c r="E34" s="475"/>
      <c r="F34" s="475"/>
      <c r="G34" s="475"/>
      <c r="H34" s="83"/>
      <c r="I34" s="476"/>
      <c r="J34" s="476"/>
      <c r="K34" s="476"/>
      <c r="L34" s="476"/>
      <c r="M34" s="476"/>
      <c r="N34" s="476"/>
      <c r="O34" s="476"/>
      <c r="P34" s="57"/>
      <c r="Q34" s="57"/>
      <c r="R34" s="57"/>
      <c r="S34" s="57"/>
      <c r="T34" s="470" t="str">
        <f>IF(AI41=0,AO34,IF(AI41=1,AK34,AS34))</f>
        <v>KT. GIÁM ĐỐC</v>
      </c>
      <c r="U34" s="470"/>
      <c r="V34" s="470"/>
      <c r="W34" s="470"/>
      <c r="X34" s="470"/>
      <c r="Y34" s="470"/>
      <c r="Z34" s="470"/>
      <c r="AA34" s="470"/>
      <c r="AB34" s="470"/>
      <c r="AC34" s="470"/>
      <c r="AD34" s="470"/>
      <c r="AE34" s="470"/>
      <c r="AF34" s="470"/>
      <c r="AK34" s="37" t="s">
        <v>45</v>
      </c>
      <c r="AO34" s="37" t="s">
        <v>123</v>
      </c>
      <c r="AS34" s="37" t="s">
        <v>122</v>
      </c>
    </row>
    <row r="35" spans="2:50" ht="17.100000000000001" customHeight="1">
      <c r="C35" s="471" t="s">
        <v>46</v>
      </c>
      <c r="D35" s="471"/>
      <c r="E35" s="471"/>
      <c r="F35" s="471"/>
      <c r="G35" s="471"/>
      <c r="H35" s="86" t="s">
        <v>47</v>
      </c>
      <c r="I35" s="473" t="s">
        <v>48</v>
      </c>
      <c r="J35" s="473"/>
      <c r="K35" s="473"/>
      <c r="L35" s="473"/>
      <c r="M35" s="473"/>
      <c r="N35" s="473"/>
      <c r="O35" s="473"/>
      <c r="P35" s="87"/>
      <c r="Q35" s="83"/>
      <c r="R35" s="83"/>
      <c r="S35" s="83"/>
      <c r="T35" s="470" t="str">
        <f>IF(AI41=0,AO35,IF(AI41=1,"",AS35))</f>
        <v>PHÓ GIÁM ĐỐC</v>
      </c>
      <c r="U35" s="470"/>
      <c r="V35" s="470"/>
      <c r="W35" s="470"/>
      <c r="X35" s="470"/>
      <c r="Y35" s="470"/>
      <c r="Z35" s="470"/>
      <c r="AA35" s="470"/>
      <c r="AB35" s="470"/>
      <c r="AC35" s="470"/>
      <c r="AD35" s="470"/>
      <c r="AE35" s="470"/>
      <c r="AF35" s="470"/>
      <c r="AO35" s="37" t="s">
        <v>120</v>
      </c>
      <c r="AS35" s="37" t="s">
        <v>77</v>
      </c>
    </row>
    <row r="36" spans="2:50" ht="17.100000000000001" customHeight="1">
      <c r="C36" s="471" t="s">
        <v>49</v>
      </c>
      <c r="D36" s="471"/>
      <c r="E36" s="471"/>
      <c r="F36" s="471"/>
      <c r="G36" s="471"/>
      <c r="H36" s="86" t="s">
        <v>47</v>
      </c>
      <c r="I36" s="472">
        <f>AI36</f>
        <v>40806</v>
      </c>
      <c r="J36" s="473"/>
      <c r="K36" s="473"/>
      <c r="L36" s="473"/>
      <c r="M36" s="473"/>
      <c r="N36" s="88"/>
      <c r="O36" s="88"/>
      <c r="P36" s="88"/>
      <c r="Q36" s="83"/>
      <c r="R36" s="83"/>
      <c r="S36" s="83"/>
      <c r="T36" s="83"/>
      <c r="U36" s="83"/>
      <c r="V36" s="83"/>
      <c r="W36" s="83"/>
      <c r="X36" s="83"/>
      <c r="Y36" s="83"/>
      <c r="Z36" s="83"/>
      <c r="AA36" s="83"/>
      <c r="AB36" s="83"/>
      <c r="AC36" s="83"/>
      <c r="AD36" s="83"/>
      <c r="AG36" s="89"/>
      <c r="AI36" s="89">
        <v>40806</v>
      </c>
    </row>
    <row r="37" spans="2:50" ht="17.100000000000001" customHeight="1">
      <c r="C37" s="471" t="s">
        <v>50</v>
      </c>
      <c r="D37" s="471"/>
      <c r="E37" s="471"/>
      <c r="F37" s="471"/>
      <c r="G37" s="471"/>
      <c r="H37" s="86" t="s">
        <v>47</v>
      </c>
      <c r="I37" s="472">
        <f>AI37</f>
        <v>42633</v>
      </c>
      <c r="J37" s="473"/>
      <c r="K37" s="473"/>
      <c r="L37" s="473"/>
      <c r="M37" s="473"/>
      <c r="N37" s="88"/>
      <c r="O37" s="88"/>
      <c r="P37" s="88"/>
      <c r="Q37" s="83"/>
      <c r="R37" s="83"/>
      <c r="S37" s="83"/>
      <c r="T37" s="83"/>
      <c r="U37" s="83"/>
      <c r="V37" s="83"/>
      <c r="W37" s="83"/>
      <c r="X37" s="83"/>
      <c r="Y37" s="83"/>
      <c r="Z37" s="83"/>
      <c r="AA37" s="83"/>
      <c r="AB37" s="83"/>
      <c r="AC37" s="83"/>
      <c r="AD37" s="83"/>
      <c r="AG37" s="89"/>
      <c r="AI37" s="89">
        <v>42633</v>
      </c>
    </row>
    <row r="38" spans="2:50"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50" ht="17.100000000000001" customHeight="1">
      <c r="C39" s="90"/>
      <c r="D39" s="90"/>
      <c r="E39" s="90"/>
      <c r="F39" s="67"/>
      <c r="G39" s="60"/>
      <c r="H39" s="60"/>
      <c r="I39" s="60"/>
      <c r="J39" s="60"/>
      <c r="K39" s="60"/>
      <c r="L39" s="60"/>
      <c r="M39" s="60"/>
      <c r="N39" s="60"/>
      <c r="O39" s="60"/>
      <c r="P39" s="60"/>
      <c r="Q39" s="60"/>
      <c r="R39" s="60"/>
      <c r="S39" s="60"/>
      <c r="T39" s="60"/>
      <c r="U39" s="60"/>
      <c r="V39" s="60"/>
      <c r="W39" s="60"/>
      <c r="X39" s="60"/>
      <c r="Y39" s="60"/>
      <c r="Z39" s="60"/>
      <c r="AA39" s="60"/>
      <c r="AB39" s="83"/>
      <c r="AC39" s="83"/>
      <c r="AD39" s="83"/>
      <c r="AI39" s="37">
        <v>0</v>
      </c>
    </row>
    <row r="40" spans="2:50" ht="17.100000000000001" customHeight="1">
      <c r="C40" s="90"/>
      <c r="D40" s="90"/>
      <c r="E40" s="90"/>
      <c r="F40" s="67"/>
      <c r="G40" s="60"/>
      <c r="H40" s="60"/>
      <c r="I40" s="60"/>
      <c r="J40" s="60"/>
      <c r="K40" s="60"/>
      <c r="L40" s="60"/>
      <c r="M40" s="60"/>
      <c r="N40" s="60"/>
      <c r="O40" s="60"/>
      <c r="P40" s="57"/>
      <c r="Q40" s="57"/>
      <c r="R40" s="57"/>
      <c r="S40" s="57"/>
      <c r="T40" s="469"/>
      <c r="U40" s="469"/>
      <c r="V40" s="469"/>
      <c r="W40" s="469"/>
      <c r="X40" s="469"/>
      <c r="Y40" s="469"/>
      <c r="Z40" s="469"/>
      <c r="AA40" s="469"/>
      <c r="AB40" s="469"/>
      <c r="AC40" s="469"/>
      <c r="AD40" s="469"/>
      <c r="AE40" s="469"/>
    </row>
    <row r="41" spans="2:50" ht="17.100000000000001" customHeight="1">
      <c r="C41" s="90"/>
      <c r="D41" s="90"/>
      <c r="E41" s="90"/>
      <c r="F41" s="67"/>
      <c r="G41" s="60"/>
      <c r="H41" s="60"/>
      <c r="I41" s="60"/>
      <c r="J41" s="60"/>
      <c r="K41" s="60"/>
      <c r="L41" s="60"/>
      <c r="M41" s="60"/>
      <c r="N41" s="60"/>
      <c r="O41" s="60"/>
      <c r="P41" s="60"/>
      <c r="Q41" s="60"/>
      <c r="R41" s="60"/>
      <c r="S41" s="60"/>
      <c r="T41" s="469" t="str">
        <f>IF(AI41=0,AO41,IF(AI41=1,AK41,AT41))</f>
        <v>Trần Công Khanh</v>
      </c>
      <c r="U41" s="469"/>
      <c r="V41" s="469"/>
      <c r="W41" s="469"/>
      <c r="X41" s="469"/>
      <c r="Y41" s="469"/>
      <c r="Z41" s="469"/>
      <c r="AA41" s="469"/>
      <c r="AB41" s="469"/>
      <c r="AC41" s="469"/>
      <c r="AD41" s="469"/>
      <c r="AE41" s="469"/>
      <c r="AF41" s="469"/>
      <c r="AI41" s="37">
        <v>0</v>
      </c>
      <c r="AK41" s="37" t="s">
        <v>51</v>
      </c>
      <c r="AO41" s="37" t="s">
        <v>121</v>
      </c>
      <c r="AT41" s="37" t="s">
        <v>73</v>
      </c>
    </row>
    <row r="42" spans="2:50" ht="17.25" customHeight="1">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50" ht="16.5" customHeight="1">
      <c r="B43" s="511" t="s">
        <v>52</v>
      </c>
      <c r="C43" s="511"/>
      <c r="D43" s="511"/>
      <c r="E43" s="511"/>
      <c r="F43" s="511"/>
      <c r="G43" s="511"/>
      <c r="H43" s="512" t="s">
        <v>30</v>
      </c>
      <c r="I43" s="512"/>
      <c r="J43" s="512"/>
      <c r="K43" s="512"/>
      <c r="L43" s="512"/>
      <c r="M43" s="512"/>
      <c r="N43" s="512"/>
      <c r="O43" s="512"/>
      <c r="P43" s="512"/>
      <c r="Q43" s="512"/>
      <c r="R43" s="512"/>
      <c r="S43" s="512"/>
      <c r="T43" s="512"/>
      <c r="U43" s="512"/>
      <c r="V43" s="512"/>
      <c r="W43" s="512"/>
      <c r="X43" s="512"/>
      <c r="Y43" s="512"/>
      <c r="Z43" s="512"/>
      <c r="AA43" s="512"/>
      <c r="AB43" s="512"/>
      <c r="AC43" s="512"/>
      <c r="AD43" s="512"/>
      <c r="AE43" s="512"/>
      <c r="AF43" s="512"/>
    </row>
    <row r="44" spans="2:50" ht="16.5" customHeight="1">
      <c r="B44" s="511"/>
      <c r="C44" s="511"/>
      <c r="D44" s="511"/>
      <c r="E44" s="511"/>
      <c r="F44" s="511"/>
      <c r="G44" s="511"/>
      <c r="H44" s="512"/>
      <c r="I44" s="512"/>
      <c r="J44" s="512"/>
      <c r="K44" s="512"/>
      <c r="L44" s="512"/>
      <c r="M44" s="512"/>
      <c r="N44" s="512"/>
      <c r="O44" s="512"/>
      <c r="P44" s="512"/>
      <c r="Q44" s="512"/>
      <c r="R44" s="512"/>
      <c r="S44" s="512"/>
      <c r="T44" s="512"/>
      <c r="U44" s="512"/>
      <c r="V44" s="512"/>
      <c r="W44" s="512"/>
      <c r="X44" s="512"/>
      <c r="Y44" s="512"/>
      <c r="Z44" s="512"/>
      <c r="AA44" s="512"/>
      <c r="AB44" s="512"/>
      <c r="AC44" s="512"/>
      <c r="AD44" s="512"/>
      <c r="AE44" s="512"/>
      <c r="AF44" s="512"/>
    </row>
    <row r="45" spans="2:50" ht="16.5" customHeight="1">
      <c r="B45" s="511"/>
      <c r="C45" s="511"/>
      <c r="D45" s="511"/>
      <c r="E45" s="511"/>
      <c r="F45" s="511"/>
      <c r="G45" s="511"/>
      <c r="H45" s="466" t="s">
        <v>2</v>
      </c>
      <c r="I45" s="466"/>
      <c r="J45" s="466"/>
      <c r="K45" s="466"/>
      <c r="L45" s="466" t="s">
        <v>3</v>
      </c>
      <c r="M45" s="466"/>
      <c r="N45" s="466"/>
      <c r="O45" s="466" t="s">
        <v>53</v>
      </c>
      <c r="P45" s="466"/>
      <c r="Q45" s="466"/>
      <c r="R45" s="466" t="s">
        <v>4</v>
      </c>
      <c r="S45" s="466"/>
      <c r="T45" s="466"/>
      <c r="U45" s="466"/>
      <c r="V45" s="466"/>
      <c r="W45" s="466" t="s">
        <v>54</v>
      </c>
      <c r="X45" s="466"/>
      <c r="Y45" s="466"/>
      <c r="Z45" s="466"/>
      <c r="AA45" s="466" t="s">
        <v>55</v>
      </c>
      <c r="AB45" s="466"/>
      <c r="AC45" s="466"/>
      <c r="AD45" s="466"/>
      <c r="AE45" s="466"/>
      <c r="AF45" s="466"/>
    </row>
    <row r="46" spans="2:50" ht="16.5" customHeight="1">
      <c r="B46" s="511"/>
      <c r="C46" s="511"/>
      <c r="D46" s="511"/>
      <c r="E46" s="511"/>
      <c r="F46" s="511"/>
      <c r="G46" s="511"/>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row>
    <row r="47" spans="2:50" ht="16.5" customHeight="1">
      <c r="B47" s="511"/>
      <c r="C47" s="511"/>
      <c r="D47" s="511"/>
      <c r="E47" s="511"/>
      <c r="F47" s="511"/>
      <c r="G47" s="511"/>
      <c r="H47" s="466"/>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row>
    <row r="48" spans="2:50" ht="16.5" customHeight="1">
      <c r="B48" s="511"/>
      <c r="C48" s="511"/>
      <c r="D48" s="511"/>
      <c r="E48" s="511"/>
      <c r="F48" s="511"/>
      <c r="G48" s="511"/>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I48" s="37">
        <v>35</v>
      </c>
      <c r="AK48" s="37">
        <v>37</v>
      </c>
      <c r="AN48" s="37">
        <v>40</v>
      </c>
      <c r="AQ48" s="37">
        <v>43</v>
      </c>
      <c r="AR48" s="37">
        <v>44</v>
      </c>
      <c r="AS48" s="37">
        <v>45</v>
      </c>
      <c r="AT48" s="37">
        <v>46</v>
      </c>
      <c r="AU48" s="37">
        <v>47</v>
      </c>
      <c r="AV48" s="37">
        <v>48</v>
      </c>
      <c r="AW48" s="37">
        <v>49</v>
      </c>
      <c r="AX48" s="37">
        <v>50</v>
      </c>
    </row>
    <row r="49" spans="2:48" ht="18.75" customHeight="1">
      <c r="B49" s="466" t="str">
        <f>AI49</f>
        <v>CÔNG TY CỔ PHẦN VIỄN THÔNG DI ĐỘNG TOÀN CẦU</v>
      </c>
      <c r="C49" s="466"/>
      <c r="D49" s="466"/>
      <c r="E49" s="466"/>
      <c r="F49" s="466"/>
      <c r="G49" s="466"/>
      <c r="H49" s="467" t="str">
        <f>AK49</f>
        <v>TB1</v>
      </c>
      <c r="I49" s="467"/>
      <c r="J49" s="467"/>
      <c r="K49" s="467"/>
      <c r="L49" s="468">
        <v>1</v>
      </c>
      <c r="M49" s="468"/>
      <c r="N49" s="468"/>
      <c r="O49" s="510" t="str">
        <f>AN49</f>
        <v>4/4/4</v>
      </c>
      <c r="P49" s="551"/>
      <c r="Q49" s="551"/>
      <c r="R49" s="466" t="str">
        <f>IF(L49=3,AQ49&amp;"W/ "&amp;AR49&amp;"W/ "&amp;AS49&amp;"W",IF(L49=2,AQ49&amp;"W/ "&amp;AR49&amp;"W",AQ49&amp;"W"))</f>
        <v>20W</v>
      </c>
      <c r="S49" s="466"/>
      <c r="T49" s="466"/>
      <c r="U49" s="466"/>
      <c r="V49" s="466"/>
      <c r="W49" s="466" t="str">
        <f>IF(AU49="900 &amp; 1800","900MHz &amp; 1800MHz",IF(AU49="900 &amp; 2100","900MHz &amp; 2100MHz",IF(AU49="1800 &amp; 2100","1800MHz &amp; 2100MHz",AU49&amp;"MHz")))</f>
        <v>900MHz</v>
      </c>
      <c r="X49" s="466"/>
      <c r="Y49" s="466"/>
      <c r="Z49" s="466"/>
      <c r="AA49" s="466">
        <f>AV49</f>
        <v>15</v>
      </c>
      <c r="AB49" s="466"/>
      <c r="AC49" s="466"/>
      <c r="AD49" s="466"/>
      <c r="AE49" s="466"/>
      <c r="AF49" s="466"/>
      <c r="AI49" s="71" t="s">
        <v>74</v>
      </c>
      <c r="AK49" s="71" t="s">
        <v>56</v>
      </c>
      <c r="AL49" s="71"/>
      <c r="AN49" s="81" t="s">
        <v>38</v>
      </c>
      <c r="AQ49" s="37">
        <v>20</v>
      </c>
      <c r="AR49" s="37">
        <v>30</v>
      </c>
      <c r="AS49" s="37">
        <v>40</v>
      </c>
      <c r="AU49" s="37">
        <v>900</v>
      </c>
      <c r="AV49" s="37">
        <v>15</v>
      </c>
    </row>
    <row r="50" spans="2:48" ht="18.75" customHeight="1">
      <c r="B50" s="466"/>
      <c r="C50" s="466"/>
      <c r="D50" s="466"/>
      <c r="E50" s="466"/>
      <c r="F50" s="466"/>
      <c r="G50" s="466"/>
      <c r="H50" s="467"/>
      <c r="I50" s="467"/>
      <c r="J50" s="467"/>
      <c r="K50" s="467"/>
      <c r="L50" s="468"/>
      <c r="M50" s="468"/>
      <c r="N50" s="468"/>
      <c r="O50" s="551"/>
      <c r="P50" s="551"/>
      <c r="Q50" s="551"/>
      <c r="R50" s="466"/>
      <c r="S50" s="466"/>
      <c r="T50" s="466"/>
      <c r="U50" s="466"/>
      <c r="V50" s="466"/>
      <c r="W50" s="466"/>
      <c r="X50" s="466"/>
      <c r="Y50" s="466"/>
      <c r="Z50" s="466"/>
      <c r="AA50" s="466"/>
      <c r="AB50" s="466"/>
      <c r="AC50" s="466"/>
      <c r="AD50" s="466"/>
      <c r="AE50" s="466"/>
      <c r="AF50" s="466"/>
    </row>
    <row r="51" spans="2:48" ht="18.75" customHeight="1">
      <c r="B51" s="466"/>
      <c r="C51" s="466"/>
      <c r="D51" s="466"/>
      <c r="E51" s="466"/>
      <c r="F51" s="466"/>
      <c r="G51" s="466"/>
      <c r="H51" s="467"/>
      <c r="I51" s="467"/>
      <c r="J51" s="467"/>
      <c r="K51" s="467"/>
      <c r="L51" s="468"/>
      <c r="M51" s="468"/>
      <c r="N51" s="468"/>
      <c r="O51" s="551"/>
      <c r="P51" s="551"/>
      <c r="Q51" s="551"/>
      <c r="R51" s="466"/>
      <c r="S51" s="466"/>
      <c r="T51" s="466"/>
      <c r="U51" s="466"/>
      <c r="V51" s="466"/>
      <c r="W51" s="466"/>
      <c r="X51" s="466"/>
      <c r="Y51" s="466"/>
      <c r="Z51" s="466"/>
      <c r="AA51" s="466"/>
      <c r="AB51" s="466"/>
      <c r="AC51" s="466"/>
      <c r="AD51" s="466"/>
      <c r="AE51" s="466"/>
      <c r="AF51" s="466"/>
    </row>
    <row r="52" spans="2:48" ht="18.75" customHeight="1">
      <c r="B52" s="466"/>
      <c r="C52" s="466"/>
      <c r="D52" s="466"/>
      <c r="E52" s="466"/>
      <c r="F52" s="466"/>
      <c r="G52" s="466"/>
      <c r="H52" s="467"/>
      <c r="I52" s="467"/>
      <c r="J52" s="467"/>
      <c r="K52" s="467"/>
      <c r="L52" s="468"/>
      <c r="M52" s="468"/>
      <c r="N52" s="468"/>
      <c r="O52" s="551"/>
      <c r="P52" s="551"/>
      <c r="Q52" s="551"/>
      <c r="R52" s="466"/>
      <c r="S52" s="466"/>
      <c r="T52" s="466"/>
      <c r="U52" s="466"/>
      <c r="V52" s="466"/>
      <c r="W52" s="466"/>
      <c r="X52" s="466"/>
      <c r="Y52" s="466"/>
      <c r="Z52" s="466"/>
      <c r="AA52" s="466"/>
      <c r="AB52" s="466"/>
      <c r="AC52" s="466"/>
      <c r="AD52" s="466"/>
      <c r="AE52" s="466"/>
      <c r="AF52" s="466"/>
    </row>
    <row r="53" spans="2:48" ht="18.75" customHeight="1">
      <c r="B53" s="466" t="str">
        <f t="shared" ref="B53" si="2">AI53</f>
        <v>CÔNG TY CỔ PHẦN VIỄN THÔNG DI ĐỘNG TOÀN CẦU</v>
      </c>
      <c r="C53" s="466"/>
      <c r="D53" s="466"/>
      <c r="E53" s="466"/>
      <c r="F53" s="466"/>
      <c r="G53" s="466"/>
      <c r="H53" s="467" t="str">
        <f>AK53</f>
        <v>TB2</v>
      </c>
      <c r="I53" s="467"/>
      <c r="J53" s="467"/>
      <c r="K53" s="467"/>
      <c r="L53" s="468">
        <v>2</v>
      </c>
      <c r="M53" s="468"/>
      <c r="N53" s="468"/>
      <c r="O53" s="510" t="str">
        <f>AN53</f>
        <v>4/4/4</v>
      </c>
      <c r="P53" s="551"/>
      <c r="Q53" s="551"/>
      <c r="R53" s="466" t="str">
        <f t="shared" ref="R53" si="3">IF(L53=3,AQ53&amp;"W/ "&amp;AR53&amp;"W/ "&amp;AS53&amp;"W",IF(L53=2,AQ53&amp;"W/ "&amp;AR53&amp;"W",AQ53&amp;"W"))</f>
        <v>30W/ 40W</v>
      </c>
      <c r="S53" s="466"/>
      <c r="T53" s="466"/>
      <c r="U53" s="466"/>
      <c r="V53" s="466"/>
      <c r="W53" s="466" t="str">
        <f>IF(AU53="900 &amp; 1800","900MHz &amp; 1800MHz",IF(AU53="900 &amp; 2100","900MHz &amp; 2100MHz",IF(AU53="1800 &amp; 2100","1800MHz &amp; 2100MHz",AU53&amp;"MHz")))</f>
        <v>1800MHz</v>
      </c>
      <c r="X53" s="466"/>
      <c r="Y53" s="466"/>
      <c r="Z53" s="466"/>
      <c r="AA53" s="466">
        <f>AV53</f>
        <v>15</v>
      </c>
      <c r="AB53" s="466"/>
      <c r="AC53" s="466"/>
      <c r="AD53" s="466"/>
      <c r="AE53" s="466"/>
      <c r="AF53" s="466"/>
      <c r="AI53" s="71" t="s">
        <v>74</v>
      </c>
      <c r="AK53" s="71" t="s">
        <v>57</v>
      </c>
      <c r="AL53" s="71"/>
      <c r="AN53" s="81" t="s">
        <v>38</v>
      </c>
      <c r="AQ53" s="37">
        <v>30</v>
      </c>
      <c r="AR53" s="37">
        <v>40</v>
      </c>
      <c r="AS53" s="37">
        <v>40</v>
      </c>
      <c r="AU53" s="37">
        <v>1800</v>
      </c>
      <c r="AV53" s="37">
        <v>15</v>
      </c>
    </row>
    <row r="54" spans="2:48" ht="18.75" customHeight="1">
      <c r="B54" s="466"/>
      <c r="C54" s="466"/>
      <c r="D54" s="466"/>
      <c r="E54" s="466"/>
      <c r="F54" s="466"/>
      <c r="G54" s="466"/>
      <c r="H54" s="467"/>
      <c r="I54" s="467"/>
      <c r="J54" s="467"/>
      <c r="K54" s="467"/>
      <c r="L54" s="468"/>
      <c r="M54" s="468"/>
      <c r="N54" s="468"/>
      <c r="O54" s="551"/>
      <c r="P54" s="551"/>
      <c r="Q54" s="551"/>
      <c r="R54" s="466"/>
      <c r="S54" s="466"/>
      <c r="T54" s="466"/>
      <c r="U54" s="466"/>
      <c r="V54" s="466"/>
      <c r="W54" s="466"/>
      <c r="X54" s="466"/>
      <c r="Y54" s="466"/>
      <c r="Z54" s="466"/>
      <c r="AA54" s="466"/>
      <c r="AB54" s="466"/>
      <c r="AC54" s="466"/>
      <c r="AD54" s="466"/>
      <c r="AE54" s="466"/>
      <c r="AF54" s="466"/>
    </row>
    <row r="55" spans="2:48" ht="18.75" customHeight="1">
      <c r="B55" s="466"/>
      <c r="C55" s="466"/>
      <c r="D55" s="466"/>
      <c r="E55" s="466"/>
      <c r="F55" s="466"/>
      <c r="G55" s="466"/>
      <c r="H55" s="467"/>
      <c r="I55" s="467"/>
      <c r="J55" s="467"/>
      <c r="K55" s="467"/>
      <c r="L55" s="468"/>
      <c r="M55" s="468"/>
      <c r="N55" s="468"/>
      <c r="O55" s="551"/>
      <c r="P55" s="551"/>
      <c r="Q55" s="551"/>
      <c r="R55" s="466"/>
      <c r="S55" s="466"/>
      <c r="T55" s="466"/>
      <c r="U55" s="466"/>
      <c r="V55" s="466"/>
      <c r="W55" s="466"/>
      <c r="X55" s="466"/>
      <c r="Y55" s="466"/>
      <c r="Z55" s="466"/>
      <c r="AA55" s="466"/>
      <c r="AB55" s="466"/>
      <c r="AC55" s="466"/>
      <c r="AD55" s="466"/>
      <c r="AE55" s="466"/>
      <c r="AF55" s="466"/>
    </row>
    <row r="56" spans="2:48" ht="18.75" customHeight="1">
      <c r="B56" s="466"/>
      <c r="C56" s="466"/>
      <c r="D56" s="466"/>
      <c r="E56" s="466"/>
      <c r="F56" s="466"/>
      <c r="G56" s="466"/>
      <c r="H56" s="467"/>
      <c r="I56" s="467"/>
      <c r="J56" s="467"/>
      <c r="K56" s="467"/>
      <c r="L56" s="468"/>
      <c r="M56" s="468"/>
      <c r="N56" s="468"/>
      <c r="O56" s="551"/>
      <c r="P56" s="551"/>
      <c r="Q56" s="551"/>
      <c r="R56" s="466"/>
      <c r="S56" s="466"/>
      <c r="T56" s="466"/>
      <c r="U56" s="466"/>
      <c r="V56" s="466"/>
      <c r="W56" s="466"/>
      <c r="X56" s="466"/>
      <c r="Y56" s="466"/>
      <c r="Z56" s="466"/>
      <c r="AA56" s="466"/>
      <c r="AB56" s="466"/>
      <c r="AC56" s="466"/>
      <c r="AD56" s="466"/>
      <c r="AE56" s="466"/>
      <c r="AF56" s="466"/>
    </row>
    <row r="57" spans="2:48" ht="18.75" customHeight="1">
      <c r="B57" s="466" t="str">
        <f t="shared" ref="B57" si="4">AI57</f>
        <v>CÔNG TY CỔ PHẦN VIỄN THÔNG DI ĐỘNG TOÀN CẦU</v>
      </c>
      <c r="C57" s="466"/>
      <c r="D57" s="466"/>
      <c r="E57" s="466"/>
      <c r="F57" s="466"/>
      <c r="G57" s="466"/>
      <c r="H57" s="467" t="str">
        <f>AK57</f>
        <v>TB2</v>
      </c>
      <c r="I57" s="467"/>
      <c r="J57" s="467"/>
      <c r="K57" s="467"/>
      <c r="L57" s="468">
        <v>3</v>
      </c>
      <c r="M57" s="468"/>
      <c r="N57" s="468"/>
      <c r="O57" s="510" t="str">
        <f t="shared" ref="O57" si="5">AN57</f>
        <v>4/4/4</v>
      </c>
      <c r="P57" s="551"/>
      <c r="Q57" s="551"/>
      <c r="R57" s="466" t="str">
        <f t="shared" ref="R57" si="6">IF(L57=3,AQ57&amp;"W/ "&amp;AR57&amp;"W/ "&amp;AS57&amp;"W",IF(L57=2,AQ57&amp;"W/ "&amp;AR57&amp;"W",AQ57&amp;"W"))</f>
        <v>30W/ 40W/ 40W</v>
      </c>
      <c r="S57" s="466"/>
      <c r="T57" s="466"/>
      <c r="U57" s="466"/>
      <c r="V57" s="466"/>
      <c r="W57" s="466" t="str">
        <f>IF(AU57="900 &amp; 1800","900MHz &amp; 1800MHz",IF(AU57="900 &amp; 2100","900MHz &amp; 2100MHz",IF(AU57="1800 &amp; 2100","1800MHz &amp; 2100MHz",AU57&amp;"MHz")))</f>
        <v>9000 &amp; 1800MHz</v>
      </c>
      <c r="X57" s="466"/>
      <c r="Y57" s="466"/>
      <c r="Z57" s="466"/>
      <c r="AA57" s="466">
        <f>AV57</f>
        <v>15</v>
      </c>
      <c r="AB57" s="466"/>
      <c r="AC57" s="466"/>
      <c r="AD57" s="466"/>
      <c r="AE57" s="466"/>
      <c r="AF57" s="466"/>
      <c r="AI57" s="71" t="s">
        <v>74</v>
      </c>
      <c r="AK57" s="71" t="s">
        <v>57</v>
      </c>
      <c r="AL57" s="71"/>
      <c r="AN57" s="81" t="s">
        <v>38</v>
      </c>
      <c r="AQ57" s="37">
        <v>30</v>
      </c>
      <c r="AR57" s="37">
        <v>40</v>
      </c>
      <c r="AS57" s="37">
        <v>40</v>
      </c>
      <c r="AU57" s="37" t="s">
        <v>117</v>
      </c>
      <c r="AV57" s="37">
        <v>15</v>
      </c>
    </row>
    <row r="58" spans="2:48" ht="18.75" customHeight="1">
      <c r="B58" s="466"/>
      <c r="C58" s="466"/>
      <c r="D58" s="466"/>
      <c r="E58" s="466"/>
      <c r="F58" s="466"/>
      <c r="G58" s="466"/>
      <c r="H58" s="467"/>
      <c r="I58" s="467"/>
      <c r="J58" s="467"/>
      <c r="K58" s="467"/>
      <c r="L58" s="468"/>
      <c r="M58" s="468"/>
      <c r="N58" s="468"/>
      <c r="O58" s="551"/>
      <c r="P58" s="551"/>
      <c r="Q58" s="551"/>
      <c r="R58" s="466"/>
      <c r="S58" s="466"/>
      <c r="T58" s="466"/>
      <c r="U58" s="466"/>
      <c r="V58" s="466"/>
      <c r="W58" s="466"/>
      <c r="X58" s="466"/>
      <c r="Y58" s="466"/>
      <c r="Z58" s="466"/>
      <c r="AA58" s="466"/>
      <c r="AB58" s="466"/>
      <c r="AC58" s="466"/>
      <c r="AD58" s="466"/>
      <c r="AE58" s="466"/>
      <c r="AF58" s="466"/>
    </row>
    <row r="59" spans="2:48" ht="18.75" customHeight="1">
      <c r="B59" s="466"/>
      <c r="C59" s="466"/>
      <c r="D59" s="466"/>
      <c r="E59" s="466"/>
      <c r="F59" s="466"/>
      <c r="G59" s="466"/>
      <c r="H59" s="467"/>
      <c r="I59" s="467"/>
      <c r="J59" s="467"/>
      <c r="K59" s="467"/>
      <c r="L59" s="468"/>
      <c r="M59" s="468"/>
      <c r="N59" s="468"/>
      <c r="O59" s="551"/>
      <c r="P59" s="551"/>
      <c r="Q59" s="551"/>
      <c r="R59" s="466"/>
      <c r="S59" s="466"/>
      <c r="T59" s="466"/>
      <c r="U59" s="466"/>
      <c r="V59" s="466"/>
      <c r="W59" s="466"/>
      <c r="X59" s="466"/>
      <c r="Y59" s="466"/>
      <c r="Z59" s="466"/>
      <c r="AA59" s="466"/>
      <c r="AB59" s="466"/>
      <c r="AC59" s="466"/>
      <c r="AD59" s="466"/>
      <c r="AE59" s="466"/>
      <c r="AF59" s="466"/>
    </row>
    <row r="60" spans="2:48" ht="18.75" customHeight="1">
      <c r="B60" s="466"/>
      <c r="C60" s="466"/>
      <c r="D60" s="466"/>
      <c r="E60" s="466"/>
      <c r="F60" s="466"/>
      <c r="G60" s="466"/>
      <c r="H60" s="467"/>
      <c r="I60" s="467"/>
      <c r="J60" s="467"/>
      <c r="K60" s="467"/>
      <c r="L60" s="468"/>
      <c r="M60" s="468"/>
      <c r="N60" s="468"/>
      <c r="O60" s="551"/>
      <c r="P60" s="551"/>
      <c r="Q60" s="551"/>
      <c r="R60" s="466"/>
      <c r="S60" s="466"/>
      <c r="T60" s="466"/>
      <c r="U60" s="466"/>
      <c r="V60" s="466"/>
      <c r="W60" s="466"/>
      <c r="X60" s="466"/>
      <c r="Y60" s="466"/>
      <c r="Z60" s="466"/>
      <c r="AA60" s="466"/>
      <c r="AB60" s="466"/>
      <c r="AC60" s="466"/>
      <c r="AD60" s="466"/>
      <c r="AE60" s="466"/>
      <c r="AF60" s="466"/>
    </row>
    <row r="61" spans="2:48" ht="18.75" customHeight="1">
      <c r="B61" s="466" t="str">
        <f t="shared" ref="B61" si="7">AI61</f>
        <v>CÔNG TY CỔ PHẦN VIỄN THÔNG DI ĐỘNG TOÀN CẦU</v>
      </c>
      <c r="C61" s="466"/>
      <c r="D61" s="466"/>
      <c r="E61" s="466"/>
      <c r="F61" s="466"/>
      <c r="G61" s="466"/>
      <c r="H61" s="467" t="str">
        <f>AK61</f>
        <v>TB2</v>
      </c>
      <c r="I61" s="467"/>
      <c r="J61" s="467"/>
      <c r="K61" s="467"/>
      <c r="L61" s="468">
        <v>2</v>
      </c>
      <c r="M61" s="468"/>
      <c r="N61" s="468"/>
      <c r="O61" s="510" t="str">
        <f t="shared" ref="O61" si="8">AN61</f>
        <v>4/4/4</v>
      </c>
      <c r="P61" s="551"/>
      <c r="Q61" s="551"/>
      <c r="R61" s="466" t="str">
        <f>IF(L61=3,AQ61&amp;"W/ "&amp;AR61&amp;"W/ "&amp;AS61&amp;"W",IF(L61=2,AQ61&amp;"W/ "&amp;AR61&amp;"W",AQ61&amp;"W"))</f>
        <v>30W/ 40W</v>
      </c>
      <c r="S61" s="466"/>
      <c r="T61" s="466"/>
      <c r="U61" s="466"/>
      <c r="V61" s="466"/>
      <c r="W61" s="466" t="str">
        <f>IF(AU61="900 &amp; 1800","900MHz &amp; 1800MHz",IF(AU61="900 &amp; 2100","900MHz &amp; 2100MHz",IF(AU61="1800 &amp; 2100","1800MHz &amp; 2100MHz",AU61&amp;"MHz")))</f>
        <v>9000 &amp; 2100MHz</v>
      </c>
      <c r="X61" s="466"/>
      <c r="Y61" s="466"/>
      <c r="Z61" s="466"/>
      <c r="AA61" s="466">
        <f>AV61</f>
        <v>15</v>
      </c>
      <c r="AB61" s="466"/>
      <c r="AC61" s="466"/>
      <c r="AD61" s="466"/>
      <c r="AE61" s="466"/>
      <c r="AF61" s="466"/>
      <c r="AI61" s="71" t="s">
        <v>74</v>
      </c>
      <c r="AK61" s="71" t="s">
        <v>57</v>
      </c>
      <c r="AL61" s="71"/>
      <c r="AN61" s="81" t="s">
        <v>38</v>
      </c>
      <c r="AQ61" s="37">
        <v>30</v>
      </c>
      <c r="AR61" s="37">
        <v>40</v>
      </c>
      <c r="AS61" s="37">
        <v>40</v>
      </c>
      <c r="AU61" s="37" t="s">
        <v>118</v>
      </c>
      <c r="AV61" s="37">
        <v>15</v>
      </c>
    </row>
    <row r="62" spans="2:48" ht="18.75" customHeight="1">
      <c r="B62" s="466"/>
      <c r="C62" s="466"/>
      <c r="D62" s="466"/>
      <c r="E62" s="466"/>
      <c r="F62" s="466"/>
      <c r="G62" s="466"/>
      <c r="H62" s="467"/>
      <c r="I62" s="467"/>
      <c r="J62" s="467"/>
      <c r="K62" s="467"/>
      <c r="L62" s="468"/>
      <c r="M62" s="468"/>
      <c r="N62" s="468"/>
      <c r="O62" s="551"/>
      <c r="P62" s="551"/>
      <c r="Q62" s="551"/>
      <c r="R62" s="466"/>
      <c r="S62" s="466"/>
      <c r="T62" s="466"/>
      <c r="U62" s="466"/>
      <c r="V62" s="466"/>
      <c r="W62" s="466"/>
      <c r="X62" s="466"/>
      <c r="Y62" s="466"/>
      <c r="Z62" s="466"/>
      <c r="AA62" s="466"/>
      <c r="AB62" s="466"/>
      <c r="AC62" s="466"/>
      <c r="AD62" s="466"/>
      <c r="AE62" s="466"/>
      <c r="AF62" s="466"/>
    </row>
    <row r="63" spans="2:48" ht="18.75" customHeight="1">
      <c r="B63" s="466"/>
      <c r="C63" s="466"/>
      <c r="D63" s="466"/>
      <c r="E63" s="466"/>
      <c r="F63" s="466"/>
      <c r="G63" s="466"/>
      <c r="H63" s="467"/>
      <c r="I63" s="467"/>
      <c r="J63" s="467"/>
      <c r="K63" s="467"/>
      <c r="L63" s="468"/>
      <c r="M63" s="468"/>
      <c r="N63" s="468"/>
      <c r="O63" s="551"/>
      <c r="P63" s="551"/>
      <c r="Q63" s="551"/>
      <c r="R63" s="466"/>
      <c r="S63" s="466"/>
      <c r="T63" s="466"/>
      <c r="U63" s="466"/>
      <c r="V63" s="466"/>
      <c r="W63" s="466"/>
      <c r="X63" s="466"/>
      <c r="Y63" s="466"/>
      <c r="Z63" s="466"/>
      <c r="AA63" s="466"/>
      <c r="AB63" s="466"/>
      <c r="AC63" s="466"/>
      <c r="AD63" s="466"/>
      <c r="AE63" s="466"/>
      <c r="AF63" s="466"/>
    </row>
    <row r="64" spans="2:48" ht="18.75" customHeight="1">
      <c r="B64" s="466"/>
      <c r="C64" s="466"/>
      <c r="D64" s="466"/>
      <c r="E64" s="466"/>
      <c r="F64" s="466"/>
      <c r="G64" s="466"/>
      <c r="H64" s="467"/>
      <c r="I64" s="467"/>
      <c r="J64" s="467"/>
      <c r="K64" s="467"/>
      <c r="L64" s="468"/>
      <c r="M64" s="468"/>
      <c r="N64" s="468"/>
      <c r="O64" s="551"/>
      <c r="P64" s="551"/>
      <c r="Q64" s="551"/>
      <c r="R64" s="466"/>
      <c r="S64" s="466"/>
      <c r="T64" s="466"/>
      <c r="U64" s="466"/>
      <c r="V64" s="466"/>
      <c r="W64" s="466"/>
      <c r="X64" s="466"/>
      <c r="Y64" s="466"/>
      <c r="Z64" s="466"/>
      <c r="AA64" s="466"/>
      <c r="AB64" s="466"/>
      <c r="AC64" s="466"/>
      <c r="AD64" s="466"/>
      <c r="AE64" s="466"/>
      <c r="AF64" s="466"/>
    </row>
    <row r="65" spans="2:50" ht="18.75" customHeight="1">
      <c r="B65" s="466" t="str">
        <f t="shared" ref="B65" si="9">AI65</f>
        <v>CÔNG TY CỔ PHẦN VIỄN THÔNG DI ĐỘNG TOÀN CẦU</v>
      </c>
      <c r="C65" s="466"/>
      <c r="D65" s="466"/>
      <c r="E65" s="466"/>
      <c r="F65" s="466"/>
      <c r="G65" s="466"/>
      <c r="H65" s="467" t="str">
        <f>AK65</f>
        <v>TB2</v>
      </c>
      <c r="I65" s="467"/>
      <c r="J65" s="467"/>
      <c r="K65" s="467"/>
      <c r="L65" s="468">
        <v>1</v>
      </c>
      <c r="M65" s="468"/>
      <c r="N65" s="468"/>
      <c r="O65" s="510" t="str">
        <f t="shared" ref="O65" si="10">AN65</f>
        <v>4/4/4</v>
      </c>
      <c r="P65" s="551"/>
      <c r="Q65" s="551"/>
      <c r="R65" s="466" t="str">
        <f t="shared" ref="R65" si="11">IF(L65=3,AQ65&amp;"W/ "&amp;AR65&amp;"W/ "&amp;AS65&amp;"W",IF(L65=2,AQ65&amp;"W/ "&amp;AR65&amp;"W",AQ65&amp;"W"))</f>
        <v>30W</v>
      </c>
      <c r="S65" s="466"/>
      <c r="T65" s="466"/>
      <c r="U65" s="466"/>
      <c r="V65" s="466"/>
      <c r="W65" s="466" t="str">
        <f>IF(AU65="900 &amp; 1800","900MHz &amp; 1800MHz",IF(AU65="900 &amp; 2100","900MHz &amp; 2100MHz",IF(AU65="1800 &amp; 2100","1800MHz &amp; 2100MHz",AU65&amp;"MHz")))</f>
        <v>1800MHz &amp; 2100MHz</v>
      </c>
      <c r="X65" s="466"/>
      <c r="Y65" s="466"/>
      <c r="Z65" s="466"/>
      <c r="AA65" s="466">
        <f>AV65</f>
        <v>15</v>
      </c>
      <c r="AB65" s="466"/>
      <c r="AC65" s="466"/>
      <c r="AD65" s="466"/>
      <c r="AE65" s="466"/>
      <c r="AF65" s="466"/>
      <c r="AI65" s="71" t="s">
        <v>74</v>
      </c>
      <c r="AK65" s="71" t="s">
        <v>57</v>
      </c>
      <c r="AL65" s="71"/>
      <c r="AN65" s="81" t="s">
        <v>38</v>
      </c>
      <c r="AQ65" s="37">
        <v>30</v>
      </c>
      <c r="AR65" s="37">
        <v>40</v>
      </c>
      <c r="AS65" s="37">
        <v>40</v>
      </c>
      <c r="AU65" s="37" t="s">
        <v>119</v>
      </c>
      <c r="AV65" s="37">
        <v>15</v>
      </c>
      <c r="AW65" s="37">
        <v>16</v>
      </c>
      <c r="AX65" s="37">
        <v>17</v>
      </c>
    </row>
    <row r="66" spans="2:50" ht="18.75" customHeight="1">
      <c r="B66" s="466"/>
      <c r="C66" s="466"/>
      <c r="D66" s="466"/>
      <c r="E66" s="466"/>
      <c r="F66" s="466"/>
      <c r="G66" s="466"/>
      <c r="H66" s="467"/>
      <c r="I66" s="467"/>
      <c r="J66" s="467"/>
      <c r="K66" s="467"/>
      <c r="L66" s="468"/>
      <c r="M66" s="468"/>
      <c r="N66" s="468"/>
      <c r="O66" s="551"/>
      <c r="P66" s="551"/>
      <c r="Q66" s="551"/>
      <c r="R66" s="466"/>
      <c r="S66" s="466"/>
      <c r="T66" s="466"/>
      <c r="U66" s="466"/>
      <c r="V66" s="466"/>
      <c r="W66" s="466"/>
      <c r="X66" s="466"/>
      <c r="Y66" s="466"/>
      <c r="Z66" s="466"/>
      <c r="AA66" s="466"/>
      <c r="AB66" s="466"/>
      <c r="AC66" s="466"/>
      <c r="AD66" s="466"/>
      <c r="AE66" s="466"/>
      <c r="AF66" s="466"/>
    </row>
    <row r="67" spans="2:50" ht="18.75" customHeight="1">
      <c r="B67" s="466"/>
      <c r="C67" s="466"/>
      <c r="D67" s="466"/>
      <c r="E67" s="466"/>
      <c r="F67" s="466"/>
      <c r="G67" s="466"/>
      <c r="H67" s="467"/>
      <c r="I67" s="467"/>
      <c r="J67" s="467"/>
      <c r="K67" s="467"/>
      <c r="L67" s="468"/>
      <c r="M67" s="468"/>
      <c r="N67" s="468"/>
      <c r="O67" s="551"/>
      <c r="P67" s="551"/>
      <c r="Q67" s="551"/>
      <c r="R67" s="466"/>
      <c r="S67" s="466"/>
      <c r="T67" s="466"/>
      <c r="U67" s="466"/>
      <c r="V67" s="466"/>
      <c r="W67" s="466"/>
      <c r="X67" s="466"/>
      <c r="Y67" s="466"/>
      <c r="Z67" s="466"/>
      <c r="AA67" s="466"/>
      <c r="AB67" s="466"/>
      <c r="AC67" s="466"/>
      <c r="AD67" s="466"/>
      <c r="AE67" s="466"/>
      <c r="AF67" s="466"/>
    </row>
    <row r="68" spans="2:50" ht="18.75" customHeight="1">
      <c r="B68" s="466"/>
      <c r="C68" s="466"/>
      <c r="D68" s="466"/>
      <c r="E68" s="466"/>
      <c r="F68" s="466"/>
      <c r="G68" s="466"/>
      <c r="H68" s="467"/>
      <c r="I68" s="467"/>
      <c r="J68" s="467"/>
      <c r="K68" s="467"/>
      <c r="L68" s="468"/>
      <c r="M68" s="468"/>
      <c r="N68" s="468"/>
      <c r="O68" s="551"/>
      <c r="P68" s="551"/>
      <c r="Q68" s="551"/>
      <c r="R68" s="466"/>
      <c r="S68" s="466"/>
      <c r="T68" s="466"/>
      <c r="U68" s="466"/>
      <c r="V68" s="466"/>
      <c r="W68" s="466"/>
      <c r="X68" s="466"/>
      <c r="Y68" s="466"/>
      <c r="Z68" s="466"/>
      <c r="AA68" s="466"/>
      <c r="AB68" s="466"/>
      <c r="AC68" s="466"/>
      <c r="AD68" s="466"/>
      <c r="AE68" s="466"/>
      <c r="AF68" s="466"/>
    </row>
    <row r="69" spans="2:50"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50"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50"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50"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50"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50"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50"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50"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50"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50"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50"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50"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sheet="1" objects="1" scenarios="1" formatCells="0" formatColumns="0" formatRows="0" sort="0" autoFilter="0" pivotTables="0"/>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cp:lastPrinted>2019-03-04T03:16:48Z</cp:lastPrinted>
  <dcterms:created xsi:type="dcterms:W3CDTF">2006-09-16T00:00:00Z</dcterms:created>
  <dcterms:modified xsi:type="dcterms:W3CDTF">2020-04-20T07:59:46Z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7a090da4-d756-47da-9ab4-e05e3677f9a7</vt:lpwstr>
  </property>
</Properties>
</file>